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64C35FC0-6CA1-4DA3-A5EA-C052F1C11EFF}" xr6:coauthVersionLast="47" xr6:coauthVersionMax="47" xr10:uidLastSave="{00000000-0000-0000-0000-000000000000}"/>
  <bookViews>
    <workbookView xWindow="28680" yWindow="-120" windowWidth="29040" windowHeight="15720" activeTab="1" xr2:uid="{48B98E85-A98D-4533-AA55-EEAD779F67B0}"/>
  </bookViews>
  <sheets>
    <sheet name="SubSector Analysis" sheetId="3" r:id="rId1"/>
    <sheet name="Nifty 750 Analysis" sheetId="2" r:id="rId2"/>
    <sheet name="Price_Filter_30_07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I4" i="3"/>
  <c r="I5" i="3"/>
  <c r="I3" i="3"/>
  <c r="I16" i="3"/>
  <c r="I17" i="3"/>
  <c r="I18" i="3"/>
  <c r="I19" i="3"/>
  <c r="I20" i="3"/>
  <c r="I6" i="3"/>
  <c r="I21" i="3"/>
  <c r="I9" i="3"/>
  <c r="I23" i="3"/>
  <c r="I14" i="3"/>
  <c r="I31" i="3"/>
  <c r="I8" i="3"/>
  <c r="I24" i="3"/>
  <c r="I49" i="3"/>
  <c r="I25" i="3"/>
  <c r="I7" i="3"/>
  <c r="I22" i="3"/>
  <c r="I41" i="3"/>
  <c r="I45" i="3"/>
  <c r="I29" i="3"/>
  <c r="I52" i="3"/>
  <c r="I37" i="3"/>
  <c r="I47" i="3"/>
  <c r="I53" i="3"/>
  <c r="I77" i="3"/>
  <c r="I39" i="3"/>
  <c r="I82" i="3"/>
  <c r="I28" i="3"/>
  <c r="I35" i="3"/>
  <c r="I64" i="3"/>
  <c r="I10" i="3"/>
  <c r="I66" i="3"/>
  <c r="I67" i="3"/>
  <c r="I68" i="3"/>
  <c r="I11" i="3"/>
  <c r="I51" i="3"/>
  <c r="I12" i="3"/>
  <c r="I58" i="3"/>
  <c r="I32" i="3"/>
  <c r="I33" i="3"/>
  <c r="I46" i="3"/>
  <c r="I13" i="3"/>
  <c r="I74" i="3"/>
  <c r="I75" i="3"/>
  <c r="I15" i="3"/>
  <c r="I55" i="3"/>
  <c r="I78" i="3"/>
  <c r="I27" i="3"/>
  <c r="I36" i="3"/>
  <c r="I61" i="3"/>
  <c r="I40" i="3"/>
  <c r="I84" i="3"/>
  <c r="I30" i="3"/>
  <c r="I34" i="3"/>
  <c r="I48" i="3"/>
  <c r="I72" i="3"/>
  <c r="I44" i="3"/>
  <c r="I26" i="3"/>
  <c r="I54" i="3"/>
  <c r="I57" i="3"/>
  <c r="I60" i="3"/>
  <c r="I50" i="3"/>
  <c r="I92" i="3"/>
  <c r="I59" i="3"/>
  <c r="I79" i="3"/>
  <c r="I38" i="3"/>
  <c r="I87" i="3"/>
  <c r="I81" i="3"/>
  <c r="I95" i="3"/>
  <c r="I83" i="3"/>
  <c r="I90" i="3"/>
  <c r="I85" i="3"/>
  <c r="I86" i="3"/>
  <c r="I42" i="3"/>
  <c r="I56" i="3"/>
  <c r="I89" i="3"/>
  <c r="I93" i="3"/>
  <c r="I76" i="3"/>
  <c r="I43" i="3"/>
  <c r="I80" i="3"/>
  <c r="I91" i="3"/>
  <c r="I71" i="3"/>
  <c r="I62" i="3"/>
  <c r="I98" i="3"/>
  <c r="I104" i="3"/>
  <c r="I96" i="3"/>
  <c r="I63" i="3"/>
  <c r="I101" i="3"/>
  <c r="I73" i="3"/>
  <c r="I94" i="3"/>
  <c r="I115" i="3"/>
  <c r="I109" i="3"/>
  <c r="I110" i="3"/>
  <c r="I111" i="3"/>
  <c r="I65" i="3"/>
  <c r="I69" i="3"/>
  <c r="I112" i="3"/>
  <c r="I70" i="3"/>
  <c r="I113" i="3"/>
  <c r="I116" i="3"/>
  <c r="I105" i="3"/>
  <c r="I106" i="3"/>
  <c r="I117" i="3"/>
  <c r="I114" i="3"/>
  <c r="I97" i="3"/>
  <c r="I88" i="3"/>
  <c r="I99" i="3"/>
  <c r="I100" i="3"/>
  <c r="I103" i="3"/>
  <c r="I102" i="3"/>
  <c r="I118" i="3"/>
  <c r="I119" i="3"/>
  <c r="I121" i="3"/>
  <c r="I122" i="3"/>
  <c r="I120" i="3"/>
  <c r="I107" i="3"/>
  <c r="I108" i="3"/>
  <c r="F85" i="3"/>
  <c r="D31" i="3"/>
  <c r="B66" i="3"/>
  <c r="G66" i="3" s="1"/>
  <c r="B57" i="3"/>
  <c r="B83" i="3"/>
  <c r="B64" i="3"/>
  <c r="B30" i="3"/>
  <c r="D30" i="3" s="1"/>
  <c r="B48" i="3"/>
  <c r="D48" i="3" s="1"/>
  <c r="B77" i="3"/>
  <c r="H77" i="3" s="1"/>
  <c r="B28" i="3"/>
  <c r="Q28" i="3" s="1"/>
  <c r="B40" i="3"/>
  <c r="F40" i="3" s="1"/>
  <c r="B61" i="3"/>
  <c r="B98" i="3"/>
  <c r="F98" i="3" s="1"/>
  <c r="B26" i="3"/>
  <c r="B7" i="3"/>
  <c r="D7" i="3" s="1"/>
  <c r="B3" i="3"/>
  <c r="D3" i="3" s="1"/>
  <c r="B13" i="3"/>
  <c r="G13" i="3" s="1"/>
  <c r="B23" i="3"/>
  <c r="B59" i="3"/>
  <c r="D59" i="3" s="1"/>
  <c r="B105" i="3"/>
  <c r="B54" i="3"/>
  <c r="H54" i="3" s="1"/>
  <c r="B89" i="3"/>
  <c r="Q89" i="3" s="1"/>
  <c r="B8" i="3"/>
  <c r="F8" i="3" s="1"/>
  <c r="B50" i="3"/>
  <c r="F50" i="3" s="1"/>
  <c r="B67" i="3"/>
  <c r="P67" i="3" s="1"/>
  <c r="B45" i="3"/>
  <c r="E45" i="3" s="1"/>
  <c r="B35" i="3"/>
  <c r="E35" i="3" s="1"/>
  <c r="B91" i="3"/>
  <c r="F91" i="3" s="1"/>
  <c r="B33" i="3"/>
  <c r="B106" i="3"/>
  <c r="G106" i="3" s="1"/>
  <c r="B9" i="3"/>
  <c r="G9" i="3" s="1"/>
  <c r="B21" i="3"/>
  <c r="D21" i="3" s="1"/>
  <c r="B4" i="3"/>
  <c r="G4" i="3" s="1"/>
  <c r="B47" i="3"/>
  <c r="G47" i="3" s="1"/>
  <c r="B97" i="3"/>
  <c r="G97" i="3" s="1"/>
  <c r="B52" i="3"/>
  <c r="G52" i="3" s="1"/>
  <c r="B71" i="3"/>
  <c r="H71" i="3" s="1"/>
  <c r="B12" i="3"/>
  <c r="B62" i="3"/>
  <c r="E62" i="3" s="1"/>
  <c r="B96" i="3"/>
  <c r="O96" i="3" s="1"/>
  <c r="B86" i="3"/>
  <c r="B22" i="3"/>
  <c r="B60" i="3"/>
  <c r="G60" i="3" s="1"/>
  <c r="B16" i="3"/>
  <c r="G16" i="3" s="1"/>
  <c r="B114" i="3"/>
  <c r="H114" i="3" s="1"/>
  <c r="B31" i="3"/>
  <c r="H31" i="3" s="1"/>
  <c r="B101" i="3"/>
  <c r="E101" i="3" s="1"/>
  <c r="B42" i="3"/>
  <c r="F42" i="3" s="1"/>
  <c r="B56" i="3"/>
  <c r="D56" i="3" s="1"/>
  <c r="B100" i="3"/>
  <c r="B44" i="3"/>
  <c r="D44" i="3" s="1"/>
  <c r="B39" i="3"/>
  <c r="P39" i="3" s="1"/>
  <c r="B51" i="3"/>
  <c r="B37" i="3"/>
  <c r="F37" i="3" s="1"/>
  <c r="B68" i="3"/>
  <c r="D68" i="3" s="1"/>
  <c r="B19" i="3"/>
  <c r="D19" i="3" s="1"/>
  <c r="B10" i="3"/>
  <c r="H10" i="3" s="1"/>
  <c r="B90" i="3"/>
  <c r="V90" i="3" s="1"/>
  <c r="B24" i="3"/>
  <c r="H24" i="3" s="1"/>
  <c r="B49" i="3"/>
  <c r="F49" i="3" s="1"/>
  <c r="B82" i="3"/>
  <c r="G82" i="3" s="1"/>
  <c r="B25" i="3"/>
  <c r="H25" i="3" s="1"/>
  <c r="B87" i="3"/>
  <c r="B29" i="3"/>
  <c r="H29" i="3" s="1"/>
  <c r="B80" i="3"/>
  <c r="B36" i="3"/>
  <c r="F36" i="3" s="1"/>
  <c r="B20" i="3"/>
  <c r="F20" i="3" s="1"/>
  <c r="B55" i="3"/>
  <c r="G55" i="3" s="1"/>
  <c r="B78" i="3"/>
  <c r="F78" i="3" s="1"/>
  <c r="B34" i="3"/>
  <c r="G34" i="3" s="1"/>
  <c r="B38" i="3"/>
  <c r="F38" i="3" s="1"/>
  <c r="B27" i="3"/>
  <c r="F27" i="3" s="1"/>
  <c r="B6" i="3"/>
  <c r="H6" i="3" s="1"/>
  <c r="B58" i="3"/>
  <c r="E58" i="3" s="1"/>
  <c r="B102" i="3"/>
  <c r="E102" i="3" s="1"/>
  <c r="B53" i="3"/>
  <c r="H53" i="3" s="1"/>
  <c r="B92" i="3"/>
  <c r="V92" i="3" s="1"/>
  <c r="B84" i="3"/>
  <c r="V84" i="3" s="1"/>
  <c r="B85" i="3"/>
  <c r="B104" i="3"/>
  <c r="E104" i="3" s="1"/>
  <c r="B11" i="3"/>
  <c r="H11" i="3" s="1"/>
  <c r="B2" i="3"/>
  <c r="B72" i="3"/>
  <c r="B14" i="3"/>
  <c r="H14" i="3" s="1"/>
  <c r="B94" i="3"/>
  <c r="H94" i="3" s="1"/>
  <c r="B76" i="3"/>
  <c r="B81" i="3"/>
  <c r="D81" i="3" s="1"/>
  <c r="B103" i="3"/>
  <c r="B119" i="3"/>
  <c r="B110" i="3"/>
  <c r="B46" i="3"/>
  <c r="D46" i="3" s="1"/>
  <c r="B18" i="3"/>
  <c r="F18" i="3" s="1"/>
  <c r="B79" i="3"/>
  <c r="Q79" i="3" s="1"/>
  <c r="B73" i="3"/>
  <c r="H73" i="3" s="1"/>
  <c r="B32" i="3"/>
  <c r="B111" i="3"/>
  <c r="B99" i="3"/>
  <c r="B88" i="3"/>
  <c r="G88" i="3" s="1"/>
  <c r="B109" i="3"/>
  <c r="Q109" i="3" s="1"/>
  <c r="B43" i="3"/>
  <c r="B112" i="3"/>
  <c r="B41" i="3"/>
  <c r="P41" i="3" s="1"/>
  <c r="B5" i="3"/>
  <c r="P5" i="3" s="1"/>
  <c r="B122" i="3"/>
  <c r="E122" i="3" s="1"/>
  <c r="B74" i="3"/>
  <c r="H74" i="3" s="1"/>
  <c r="B95" i="3"/>
  <c r="V95" i="3" s="1"/>
  <c r="B93" i="3"/>
  <c r="B120" i="3"/>
  <c r="H120" i="3" s="1"/>
  <c r="B117" i="3"/>
  <c r="B75" i="3"/>
  <c r="B17" i="3"/>
  <c r="B65" i="3"/>
  <c r="B113" i="3"/>
  <c r="B15" i="3"/>
  <c r="B118" i="3"/>
  <c r="D118" i="3" s="1"/>
  <c r="B69" i="3"/>
  <c r="E69" i="3" s="1"/>
  <c r="B63" i="3"/>
  <c r="E63" i="3" s="1"/>
  <c r="B115" i="3"/>
  <c r="E115" i="3" s="1"/>
  <c r="B70" i="3"/>
  <c r="F70" i="3" s="1"/>
  <c r="B121" i="3"/>
  <c r="H121" i="3" s="1"/>
  <c r="B116" i="3"/>
  <c r="H116" i="3" s="1"/>
  <c r="B107" i="3"/>
  <c r="H107" i="3" s="1"/>
  <c r="B108" i="3"/>
  <c r="H108" i="3" s="1"/>
  <c r="AQ532" i="2"/>
  <c r="AQ544" i="2"/>
  <c r="AQ655" i="2"/>
  <c r="AQ185" i="2"/>
  <c r="AQ421" i="2"/>
  <c r="AQ247" i="2"/>
  <c r="AQ545" i="2"/>
  <c r="AQ305" i="2"/>
  <c r="AQ628" i="2"/>
  <c r="AQ442" i="2"/>
  <c r="AQ354" i="2"/>
  <c r="AQ475" i="2"/>
  <c r="AQ119" i="2"/>
  <c r="AQ680" i="2"/>
  <c r="AQ152" i="2"/>
  <c r="AQ277" i="2"/>
  <c r="AQ348" i="2"/>
  <c r="AQ135" i="2"/>
  <c r="AQ502" i="2"/>
  <c r="AQ484" i="2"/>
  <c r="AQ703" i="2"/>
  <c r="AQ38" i="2"/>
  <c r="AQ409" i="2"/>
  <c r="AQ181" i="2"/>
  <c r="AQ24" i="2"/>
  <c r="AQ372" i="2"/>
  <c r="AQ162" i="2"/>
  <c r="AQ110" i="2"/>
  <c r="AQ539" i="2"/>
  <c r="AQ342" i="2"/>
  <c r="AQ694" i="2"/>
  <c r="AQ72" i="2"/>
  <c r="AQ605" i="2"/>
  <c r="AQ121" i="2"/>
  <c r="AQ167" i="2"/>
  <c r="AQ648" i="2"/>
  <c r="AQ172" i="2"/>
  <c r="AQ107" i="2"/>
  <c r="AQ80" i="2"/>
  <c r="AQ642" i="2"/>
  <c r="AQ25" i="2"/>
  <c r="AQ606" i="2"/>
  <c r="AQ283" i="2"/>
  <c r="AQ416" i="2"/>
  <c r="AQ111" i="2"/>
  <c r="AQ493" i="2"/>
  <c r="AQ7" i="2"/>
  <c r="AQ116" i="2"/>
  <c r="AQ268" i="2"/>
  <c r="AQ87" i="2"/>
  <c r="AQ243" i="2"/>
  <c r="AQ136" i="2"/>
  <c r="AQ433" i="2"/>
  <c r="AQ52" i="2"/>
  <c r="AQ601" i="2"/>
  <c r="AQ75" i="2"/>
  <c r="AQ384" i="2"/>
  <c r="AQ504" i="2"/>
  <c r="AQ160" i="2"/>
  <c r="AQ148" i="2"/>
  <c r="AQ240" i="2"/>
  <c r="AQ498" i="2"/>
  <c r="AQ586" i="2"/>
  <c r="AQ434" i="2"/>
  <c r="AQ414" i="2"/>
  <c r="AQ216" i="2"/>
  <c r="AQ486" i="2"/>
  <c r="AQ205" i="2"/>
  <c r="AQ295" i="2"/>
  <c r="AQ377" i="2"/>
  <c r="AQ201" i="2"/>
  <c r="AQ174" i="2"/>
  <c r="AQ445" i="2"/>
  <c r="AQ3" i="2"/>
  <c r="AQ102" i="2"/>
  <c r="AQ496" i="2"/>
  <c r="AQ95" i="2"/>
  <c r="AQ453" i="2"/>
  <c r="AQ140" i="2"/>
  <c r="AQ79" i="2"/>
  <c r="AQ361" i="2"/>
  <c r="AQ125" i="2"/>
  <c r="AQ473" i="2"/>
  <c r="AQ349" i="2"/>
  <c r="AQ541" i="2"/>
  <c r="AQ55" i="2"/>
  <c r="AQ289" i="2"/>
  <c r="AQ596" i="2"/>
  <c r="AQ226" i="2"/>
  <c r="AQ638" i="2"/>
  <c r="AQ46" i="2"/>
  <c r="AQ300" i="2"/>
  <c r="AQ299" i="2"/>
  <c r="AQ6" i="2"/>
  <c r="AQ363" i="2"/>
  <c r="AQ151" i="2"/>
  <c r="AQ45" i="2"/>
  <c r="AQ278" i="2"/>
  <c r="AQ199" i="2"/>
  <c r="AQ444" i="2"/>
  <c r="AQ129" i="2"/>
  <c r="AQ358" i="2"/>
  <c r="AQ163" i="2"/>
  <c r="AQ266" i="2"/>
  <c r="AQ575" i="2"/>
  <c r="AQ668" i="2"/>
  <c r="AQ23" i="2"/>
  <c r="AQ411" i="2"/>
  <c r="AQ64" i="2"/>
  <c r="AQ518" i="2"/>
  <c r="AQ19" i="2"/>
  <c r="AQ21" i="2"/>
  <c r="AQ144" i="2"/>
  <c r="AQ218" i="2"/>
  <c r="AQ317" i="2"/>
  <c r="AQ231" i="2"/>
  <c r="AQ209" i="2"/>
  <c r="AQ478" i="2"/>
  <c r="AQ403" i="2"/>
  <c r="AQ279" i="2"/>
  <c r="AQ186" i="2"/>
  <c r="AQ599" i="2"/>
  <c r="AQ334" i="2"/>
  <c r="AQ156" i="2"/>
  <c r="AQ170" i="2"/>
  <c r="AQ351" i="2"/>
  <c r="AQ400" i="2"/>
  <c r="AQ399" i="2"/>
  <c r="AQ54" i="2"/>
  <c r="AQ535" i="2"/>
  <c r="AQ269" i="2"/>
  <c r="AQ33" i="2"/>
  <c r="AQ210" i="2"/>
  <c r="AQ471" i="2"/>
  <c r="AQ270" i="2"/>
  <c r="AQ43" i="2"/>
  <c r="AQ143" i="2"/>
  <c r="AQ294" i="2"/>
  <c r="AQ2" i="2"/>
  <c r="AQ220" i="2"/>
  <c r="AQ712" i="2"/>
  <c r="AQ141" i="2"/>
  <c r="AQ146" i="2"/>
  <c r="AQ260" i="2"/>
  <c r="AQ145" i="2"/>
  <c r="AQ430" i="2"/>
  <c r="AQ173" i="2"/>
  <c r="AQ47" i="2"/>
  <c r="AQ214" i="2"/>
  <c r="AQ246" i="2"/>
  <c r="AQ706" i="2"/>
  <c r="AQ375" i="2"/>
  <c r="AQ10" i="2"/>
  <c r="AQ443" i="2"/>
  <c r="AQ529" i="2"/>
  <c r="AQ490" i="2"/>
  <c r="AQ138" i="2"/>
  <c r="AQ435" i="2"/>
  <c r="AQ126" i="2"/>
  <c r="AQ528" i="2"/>
  <c r="AQ491" i="2"/>
  <c r="AQ114" i="2"/>
  <c r="AQ18" i="2"/>
  <c r="AQ562" i="2"/>
  <c r="AQ380" i="2"/>
  <c r="AQ489" i="2"/>
  <c r="AQ524" i="2"/>
  <c r="AQ82" i="2"/>
  <c r="AQ639" i="2"/>
  <c r="AQ228" i="2"/>
  <c r="AQ643" i="2"/>
  <c r="AQ573" i="2"/>
  <c r="AQ584" i="2"/>
  <c r="AQ275" i="2"/>
  <c r="AQ592" i="2"/>
  <c r="AQ28" i="2"/>
  <c r="AQ512" i="2"/>
  <c r="AQ215" i="2"/>
  <c r="AQ14" i="2"/>
  <c r="AQ157" i="2"/>
  <c r="AQ224" i="2"/>
  <c r="AQ184" i="2"/>
  <c r="AQ603" i="2"/>
  <c r="AQ662" i="2"/>
  <c r="AQ154" i="2"/>
  <c r="AQ325" i="2"/>
  <c r="AQ440" i="2"/>
  <c r="AQ577" i="2"/>
  <c r="AQ267" i="2"/>
  <c r="AQ508" i="2"/>
  <c r="AQ667" i="2"/>
  <c r="AQ273" i="2"/>
  <c r="AQ59" i="2"/>
  <c r="AQ158" i="2"/>
  <c r="AQ420" i="2"/>
  <c r="AQ412" i="2"/>
  <c r="AQ332" i="2"/>
  <c r="AQ613" i="2"/>
  <c r="AQ429" i="2"/>
  <c r="AQ242" i="2"/>
  <c r="AQ690" i="2"/>
  <c r="AQ557" i="2"/>
  <c r="AQ308" i="2"/>
  <c r="AQ257" i="2"/>
  <c r="AQ598" i="2"/>
  <c r="AQ149" i="2"/>
  <c r="AQ131" i="2"/>
  <c r="AQ248" i="2"/>
  <c r="AQ69" i="2"/>
  <c r="AQ487" i="2"/>
  <c r="AQ88" i="2"/>
  <c r="AQ514" i="2"/>
  <c r="AQ460" i="2"/>
  <c r="AQ134" i="2"/>
  <c r="AQ602" i="2"/>
  <c r="AQ73" i="2"/>
  <c r="AQ337" i="2"/>
  <c r="AQ513" i="2"/>
  <c r="AQ509" i="2"/>
  <c r="AQ326" i="2"/>
  <c r="AQ35" i="2"/>
  <c r="AQ364" i="2"/>
  <c r="AQ660" i="2"/>
  <c r="AQ563" i="2"/>
  <c r="AQ404" i="2"/>
  <c r="AQ50" i="2"/>
  <c r="AQ695" i="2"/>
  <c r="AQ183" i="2"/>
  <c r="AQ534" i="2"/>
  <c r="AQ251" i="2"/>
  <c r="AQ717" i="2"/>
  <c r="AQ290" i="2"/>
  <c r="AQ280" i="2"/>
  <c r="AQ553" i="2"/>
  <c r="AQ423" i="2"/>
  <c r="AQ53" i="2"/>
  <c r="AQ424" i="2"/>
  <c r="AQ479" i="2"/>
  <c r="AQ207" i="2"/>
  <c r="AQ159" i="2"/>
  <c r="AQ187" i="2"/>
  <c r="AQ548" i="2"/>
  <c r="AQ607" i="2"/>
  <c r="AQ327" i="2"/>
  <c r="AQ731" i="2"/>
  <c r="AQ371" i="2"/>
  <c r="AQ448" i="2"/>
  <c r="AQ258" i="2"/>
  <c r="AQ12" i="2"/>
  <c r="AQ398" i="2"/>
  <c r="AQ335" i="2"/>
  <c r="AQ505" i="2"/>
  <c r="AQ65" i="2"/>
  <c r="AQ313" i="2"/>
  <c r="AQ699" i="2"/>
  <c r="AQ463" i="2"/>
  <c r="AQ310" i="2"/>
  <c r="AQ446" i="2"/>
  <c r="AQ109" i="2"/>
  <c r="AQ194" i="2"/>
  <c r="AQ367" i="2"/>
  <c r="AQ594" i="2"/>
  <c r="AQ572" i="2"/>
  <c r="AQ249" i="2"/>
  <c r="AQ4" i="2"/>
  <c r="AQ77" i="2"/>
  <c r="AQ90" i="2"/>
  <c r="AQ459" i="2"/>
  <c r="AQ622" i="2"/>
  <c r="AQ370" i="2"/>
  <c r="AQ485" i="2"/>
  <c r="AQ196" i="2"/>
  <c r="AQ118" i="2"/>
  <c r="AQ16" i="2"/>
  <c r="AQ68" i="2"/>
  <c r="AQ456" i="2"/>
  <c r="AQ468" i="2"/>
  <c r="AQ517" i="2"/>
  <c r="AQ178" i="2"/>
  <c r="AQ500" i="2"/>
  <c r="AQ381" i="2"/>
  <c r="AQ618" i="2"/>
  <c r="AQ252" i="2"/>
  <c r="AQ542" i="2"/>
  <c r="AQ723" i="2"/>
  <c r="AQ175" i="2"/>
  <c r="AQ282" i="2"/>
  <c r="AQ560" i="2"/>
  <c r="AQ230" i="2"/>
  <c r="AQ482" i="2"/>
  <c r="AQ192" i="2"/>
  <c r="AQ339" i="2"/>
  <c r="AQ632" i="2"/>
  <c r="AQ568" i="2"/>
  <c r="AQ353" i="2"/>
  <c r="AQ39" i="2"/>
  <c r="AQ202" i="2"/>
  <c r="AQ264" i="2"/>
  <c r="AQ373" i="2"/>
  <c r="AQ29" i="2"/>
  <c r="AQ137" i="2"/>
  <c r="AQ336" i="2"/>
  <c r="AQ176" i="2"/>
  <c r="AQ34" i="2"/>
  <c r="AQ132" i="2"/>
  <c r="AQ620" i="2"/>
  <c r="AQ66" i="2"/>
  <c r="AQ591" i="2"/>
  <c r="AQ70" i="2"/>
  <c r="AQ153" i="2"/>
  <c r="AQ227" i="2"/>
  <c r="AQ57" i="2"/>
  <c r="AQ104" i="2"/>
  <c r="AQ608" i="2"/>
  <c r="AQ401" i="2"/>
  <c r="AQ359" i="2"/>
  <c r="AQ101" i="2"/>
  <c r="AQ221" i="2"/>
  <c r="AQ665" i="2"/>
  <c r="AQ554" i="2"/>
  <c r="AQ390" i="2"/>
  <c r="AQ565" i="2"/>
  <c r="AQ166" i="2"/>
  <c r="AQ213" i="2"/>
  <c r="AQ410" i="2"/>
  <c r="AQ225" i="2"/>
  <c r="AQ322" i="2"/>
  <c r="AQ120" i="2"/>
  <c r="AQ640" i="2"/>
  <c r="AQ469" i="2"/>
  <c r="AQ415" i="2"/>
  <c r="AQ726" i="2"/>
  <c r="AQ189" i="2"/>
  <c r="AQ99" i="2"/>
  <c r="AQ579" i="2"/>
  <c r="AQ551" i="2"/>
  <c r="AQ127" i="2"/>
  <c r="AQ15" i="2"/>
  <c r="AQ11" i="2"/>
  <c r="AQ31" i="2"/>
  <c r="AQ576" i="2"/>
  <c r="AQ234" i="2"/>
  <c r="AQ633" i="2"/>
  <c r="AQ276" i="2"/>
  <c r="AQ286" i="2"/>
  <c r="AQ164" i="2"/>
  <c r="AQ499" i="2"/>
  <c r="AQ658" i="2"/>
  <c r="AQ211" i="2"/>
  <c r="AQ93" i="2"/>
  <c r="AQ232" i="2"/>
  <c r="AQ17" i="2"/>
  <c r="AQ331" i="2"/>
  <c r="AQ462" i="2"/>
  <c r="AQ549" i="2"/>
  <c r="AQ350" i="2"/>
  <c r="AQ413" i="2"/>
  <c r="AQ345" i="2"/>
  <c r="AQ30" i="2"/>
  <c r="AQ319" i="2"/>
  <c r="AQ536" i="2"/>
  <c r="AQ62" i="2"/>
  <c r="AQ547" i="2"/>
  <c r="AQ604" i="2"/>
  <c r="AQ405" i="2"/>
  <c r="AQ56" i="2"/>
  <c r="AQ619" i="2"/>
  <c r="AQ208" i="2"/>
  <c r="AQ212" i="2"/>
  <c r="AQ91" i="2"/>
  <c r="AQ587" i="2"/>
  <c r="AQ340" i="2"/>
  <c r="AQ523" i="2"/>
  <c r="AQ422" i="2"/>
  <c r="AQ115" i="2"/>
  <c r="AQ292" i="2"/>
  <c r="AQ112" i="2"/>
  <c r="AQ589" i="2"/>
  <c r="AQ147" i="2"/>
  <c r="AQ391" i="2"/>
  <c r="AQ298" i="2"/>
  <c r="AQ188" i="2"/>
  <c r="AQ291" i="2"/>
  <c r="AQ590" i="2"/>
  <c r="AQ683" i="2"/>
  <c r="AQ60" i="2"/>
  <c r="AQ253" i="2"/>
  <c r="AQ418" i="2"/>
  <c r="AQ100" i="2"/>
  <c r="AQ346" i="2"/>
  <c r="AQ431" i="2"/>
  <c r="AQ262" i="2"/>
  <c r="AQ649" i="2"/>
  <c r="AQ123" i="2"/>
  <c r="AQ355" i="2"/>
  <c r="AQ451" i="2"/>
  <c r="AQ244" i="2"/>
  <c r="AQ610" i="2"/>
  <c r="AQ150" i="2"/>
  <c r="AQ235" i="2"/>
  <c r="AQ198" i="2"/>
  <c r="AQ9" i="2"/>
  <c r="AQ133" i="2"/>
  <c r="AQ256" i="2"/>
  <c r="AQ329" i="2"/>
  <c r="AQ722" i="2"/>
  <c r="AQ13" i="2"/>
  <c r="AQ616" i="2"/>
  <c r="AQ48" i="2"/>
  <c r="AQ458" i="2"/>
  <c r="AQ492" i="2"/>
  <c r="AQ76" i="2"/>
  <c r="AQ51" i="2"/>
  <c r="AQ96" i="2"/>
  <c r="AQ195" i="2"/>
  <c r="AQ171" i="2"/>
  <c r="AQ558" i="2"/>
  <c r="AQ396" i="2"/>
  <c r="AQ341" i="2"/>
  <c r="AQ237" i="2"/>
  <c r="AQ672" i="2"/>
  <c r="AQ566" i="2"/>
  <c r="AQ26" i="2"/>
  <c r="AQ312" i="2"/>
  <c r="AQ611" i="2"/>
  <c r="AQ515" i="2"/>
  <c r="AQ274" i="2"/>
  <c r="AQ318" i="2"/>
  <c r="AQ637" i="2"/>
  <c r="AQ284" i="2"/>
  <c r="AQ704" i="2"/>
  <c r="AQ83" i="2"/>
  <c r="AQ388" i="2"/>
  <c r="AQ168" i="2"/>
  <c r="AQ721" i="2"/>
  <c r="AQ49" i="2"/>
  <c r="AQ217" i="2"/>
  <c r="AQ645" i="2"/>
  <c r="AQ506" i="2"/>
  <c r="AQ597" i="2"/>
  <c r="AQ378" i="2"/>
  <c r="AQ470" i="2"/>
  <c r="AQ389" i="2"/>
  <c r="AQ323" i="2"/>
  <c r="AQ304" i="2"/>
  <c r="AQ61" i="2"/>
  <c r="AQ5" i="2"/>
  <c r="AQ250" i="2"/>
  <c r="AQ263" i="2"/>
  <c r="AQ245" i="2"/>
  <c r="AQ379" i="2"/>
  <c r="AQ222" i="2"/>
  <c r="AQ521" i="2"/>
  <c r="AQ8" i="2"/>
  <c r="AQ155" i="2"/>
  <c r="AQ526" i="2"/>
  <c r="AQ180" i="2"/>
  <c r="AQ20" i="2"/>
  <c r="AQ720" i="2"/>
  <c r="AQ495" i="2"/>
  <c r="AQ426" i="2"/>
  <c r="AQ32" i="2"/>
  <c r="AQ531" i="2"/>
  <c r="AQ580" i="2"/>
  <c r="AQ281" i="2"/>
  <c r="AQ261" i="2"/>
  <c r="AQ427" i="2"/>
  <c r="AQ583" i="2"/>
  <c r="AQ347" i="2"/>
  <c r="AQ725" i="2"/>
  <c r="AQ113" i="2"/>
  <c r="AQ519" i="2"/>
  <c r="AQ646" i="2"/>
  <c r="AQ27" i="2"/>
  <c r="AQ537" i="2"/>
  <c r="AQ641" i="2"/>
  <c r="AQ538" i="2"/>
  <c r="AQ661" i="2"/>
  <c r="AQ139" i="2"/>
  <c r="AQ301" i="2"/>
  <c r="AQ106" i="2"/>
  <c r="AQ449" i="2"/>
  <c r="AQ122" i="2"/>
  <c r="AQ614" i="2"/>
  <c r="AQ288" i="2"/>
  <c r="AQ254" i="2"/>
  <c r="AQ328" i="2"/>
  <c r="AQ179" i="2"/>
  <c r="AQ306" i="2"/>
  <c r="AQ595" i="2"/>
  <c r="AQ480" i="2"/>
  <c r="AQ497" i="2"/>
  <c r="AQ395" i="2"/>
  <c r="AQ165" i="2"/>
  <c r="AQ71" i="2"/>
  <c r="AQ483" i="2"/>
  <c r="AQ436" i="2"/>
  <c r="AQ338" i="2"/>
  <c r="AQ439" i="2"/>
  <c r="AQ494" i="2"/>
  <c r="AQ397" i="2"/>
  <c r="AQ728" i="2"/>
  <c r="AQ366" i="2"/>
  <c r="AQ687" i="2"/>
  <c r="AQ177" i="2"/>
  <c r="AQ293" i="2"/>
  <c r="AQ368" i="2"/>
  <c r="AQ63" i="2"/>
  <c r="AQ85" i="2"/>
  <c r="AQ464" i="2"/>
  <c r="AQ22" i="2"/>
  <c r="AQ84" i="2"/>
  <c r="AQ664" i="2"/>
  <c r="AQ461" i="2"/>
  <c r="AQ309" i="2"/>
  <c r="AQ311" i="2"/>
  <c r="AQ474" i="2"/>
  <c r="AQ636" i="2"/>
  <c r="AQ671" i="2"/>
  <c r="AQ197" i="2"/>
  <c r="AQ621" i="2"/>
  <c r="AQ564" i="2"/>
  <c r="AQ425" i="2"/>
  <c r="AQ465" i="2"/>
  <c r="AQ550" i="2"/>
  <c r="AQ40" i="2"/>
  <c r="AQ716" i="2"/>
  <c r="AQ432" i="2"/>
  <c r="AQ503" i="2"/>
  <c r="AQ394" i="2"/>
  <c r="AQ419" i="2"/>
  <c r="AQ386" i="2"/>
  <c r="AQ600" i="2"/>
  <c r="AQ255" i="2"/>
  <c r="AQ630" i="2"/>
  <c r="AQ41" i="2"/>
  <c r="AQ344" i="2"/>
  <c r="AQ724" i="2"/>
  <c r="AQ36" i="2"/>
  <c r="AQ58" i="2"/>
  <c r="AQ626" i="2"/>
  <c r="AQ629" i="2"/>
  <c r="AQ561" i="2"/>
  <c r="AQ81" i="2"/>
  <c r="AQ233" i="2"/>
  <c r="AQ441" i="2"/>
  <c r="AQ42" i="2"/>
  <c r="AQ108" i="2"/>
  <c r="AQ452" i="2"/>
  <c r="AQ169" i="2"/>
  <c r="AQ316" i="2"/>
  <c r="AQ265" i="2"/>
  <c r="AQ259" i="2"/>
  <c r="AQ297" i="2"/>
  <c r="AQ333" i="2"/>
  <c r="AQ356" i="2"/>
  <c r="AQ402" i="2"/>
  <c r="AQ682" i="2"/>
  <c r="AQ715" i="2"/>
  <c r="AQ612" i="2"/>
  <c r="AQ44" i="2"/>
  <c r="AQ206" i="2"/>
  <c r="AQ89" i="2"/>
  <c r="AQ67" i="2"/>
  <c r="AQ97" i="2"/>
  <c r="AQ374" i="2"/>
  <c r="AQ652" i="2"/>
  <c r="AQ182" i="2"/>
  <c r="AQ588" i="2"/>
  <c r="AQ105" i="2"/>
  <c r="AQ700" i="2"/>
  <c r="AQ307" i="2"/>
  <c r="AQ679" i="2"/>
  <c r="AQ615" i="2"/>
  <c r="AQ698" i="2"/>
  <c r="AQ428" i="2"/>
  <c r="AQ193" i="2"/>
  <c r="AQ686" i="2"/>
  <c r="AQ37" i="2"/>
  <c r="AQ271" i="2"/>
  <c r="AQ578" i="2"/>
  <c r="AQ285" i="2"/>
  <c r="AQ223" i="2"/>
  <c r="AQ357" i="2"/>
  <c r="AQ382" i="2"/>
  <c r="AQ362" i="2"/>
  <c r="AQ128" i="2"/>
  <c r="AQ324" i="2"/>
  <c r="AQ710" i="2"/>
  <c r="AQ467" i="2"/>
  <c r="AQ161" i="2"/>
  <c r="AQ488" i="2"/>
  <c r="AQ691" i="2"/>
  <c r="AQ407" i="2"/>
  <c r="AQ383" i="2"/>
  <c r="AQ238" i="2"/>
  <c r="AQ627" i="2"/>
  <c r="AQ540" i="2"/>
  <c r="AQ117" i="2"/>
  <c r="AQ94" i="2"/>
  <c r="AQ634" i="2"/>
  <c r="AQ653" i="2"/>
  <c r="AQ511" i="2"/>
  <c r="AQ303" i="2"/>
  <c r="AQ438" i="2"/>
  <c r="AQ352" i="2"/>
  <c r="AQ520" i="2"/>
  <c r="AQ74" i="2"/>
  <c r="AQ241" i="2"/>
  <c r="AQ130" i="2"/>
  <c r="AQ142" i="2"/>
  <c r="AQ510" i="2"/>
  <c r="AQ219" i="2"/>
  <c r="AQ647" i="2"/>
  <c r="AQ533" i="2"/>
  <c r="AQ78" i="2"/>
  <c r="AQ455" i="2"/>
  <c r="AQ692" i="2"/>
  <c r="AQ98" i="2"/>
  <c r="AQ200" i="2"/>
  <c r="AQ688" i="2"/>
  <c r="AQ376" i="2"/>
  <c r="AQ457" i="2"/>
  <c r="AQ450" i="2"/>
  <c r="AQ203" i="2"/>
  <c r="AQ718" i="2"/>
  <c r="AQ730" i="2"/>
  <c r="AQ670" i="2"/>
  <c r="AQ559" i="2"/>
  <c r="AQ585" i="2"/>
  <c r="AQ320" i="2"/>
  <c r="AQ624" i="2"/>
  <c r="AQ92" i="2"/>
  <c r="AQ666" i="2"/>
  <c r="AQ408" i="2"/>
  <c r="AQ522" i="2"/>
  <c r="AQ124" i="2"/>
  <c r="AQ631" i="2"/>
  <c r="AQ392" i="2"/>
  <c r="AQ315" i="2"/>
  <c r="AQ417" i="2"/>
  <c r="AQ343" i="2"/>
  <c r="AQ302" i="2"/>
  <c r="AQ103" i="2"/>
  <c r="AQ393" i="2"/>
  <c r="AQ711" i="2"/>
  <c r="AQ190" i="2"/>
  <c r="AQ567" i="2"/>
  <c r="AQ705" i="2"/>
  <c r="AQ204" i="2"/>
  <c r="AQ330" i="2"/>
  <c r="AQ296" i="2"/>
  <c r="AQ677" i="2"/>
  <c r="AQ501" i="2"/>
  <c r="AQ360" i="2"/>
  <c r="AQ623" i="2"/>
  <c r="AQ571" i="2"/>
  <c r="AQ709" i="2"/>
  <c r="AQ447" i="2"/>
  <c r="AQ569" i="2"/>
  <c r="AQ527" i="2"/>
  <c r="AQ685" i="2"/>
  <c r="AQ516" i="2"/>
  <c r="AQ556" i="2"/>
  <c r="AQ581" i="2"/>
  <c r="AQ86" i="2"/>
  <c r="AQ454" i="2"/>
  <c r="AQ466" i="2"/>
  <c r="AQ582" i="2"/>
  <c r="AQ236" i="2"/>
  <c r="AQ437" i="2"/>
  <c r="AQ625" i="2"/>
  <c r="AQ507" i="2"/>
  <c r="AQ525" i="2"/>
  <c r="AQ369" i="2"/>
  <c r="AQ272" i="2"/>
  <c r="AQ387" i="2"/>
  <c r="AQ476" i="2"/>
  <c r="AQ287" i="2"/>
  <c r="AQ191" i="2"/>
  <c r="AQ530" i="2"/>
  <c r="AQ321" i="2"/>
  <c r="AQ593" i="2"/>
  <c r="AQ657" i="2"/>
  <c r="AQ239" i="2"/>
  <c r="AQ701" i="2"/>
  <c r="AQ314" i="2"/>
  <c r="AQ472" i="2"/>
  <c r="AQ702" i="2"/>
  <c r="AQ570" i="2"/>
  <c r="AQ229" i="2"/>
  <c r="AQ365" i="2"/>
  <c r="AQ656" i="2"/>
  <c r="AQ644" i="2"/>
  <c r="AQ481" i="2"/>
  <c r="AQ635" i="2"/>
  <c r="AQ675" i="2"/>
  <c r="AQ673" i="2"/>
  <c r="AQ406" i="2"/>
  <c r="AQ385" i="2"/>
  <c r="AQ477" i="2"/>
  <c r="AQ674" i="2"/>
  <c r="AQ555" i="2"/>
  <c r="AQ543" i="2"/>
  <c r="AQ729" i="2"/>
  <c r="AQ714" i="2"/>
  <c r="AQ659" i="2"/>
  <c r="AQ650" i="2"/>
  <c r="AQ574" i="2"/>
  <c r="AQ708" i="2"/>
  <c r="AQ678" i="2"/>
  <c r="AQ681" i="2"/>
  <c r="AQ546" i="2"/>
  <c r="AQ654" i="2"/>
  <c r="AQ552" i="2"/>
  <c r="AQ609" i="2"/>
  <c r="AQ689" i="2"/>
  <c r="AQ676" i="2"/>
  <c r="AQ697" i="2"/>
  <c r="AQ713" i="2"/>
  <c r="AQ663" i="2"/>
  <c r="AQ693" i="2"/>
  <c r="AQ669" i="2"/>
  <c r="AQ707" i="2"/>
  <c r="AQ651" i="2"/>
  <c r="AQ696" i="2"/>
  <c r="AQ617" i="2"/>
  <c r="AQ727" i="2"/>
  <c r="AQ719" i="2"/>
  <c r="AQ684" i="2"/>
  <c r="AK532" i="2"/>
  <c r="AK544" i="2"/>
  <c r="AK655" i="2"/>
  <c r="AK185" i="2"/>
  <c r="AK421" i="2"/>
  <c r="AK247" i="2"/>
  <c r="AK545" i="2"/>
  <c r="AK305" i="2"/>
  <c r="AK628" i="2"/>
  <c r="AK442" i="2"/>
  <c r="AK354" i="2"/>
  <c r="AK475" i="2"/>
  <c r="AK119" i="2"/>
  <c r="AK680" i="2"/>
  <c r="AR680" i="2" s="1"/>
  <c r="AK152" i="2"/>
  <c r="AK277" i="2"/>
  <c r="AK348" i="2"/>
  <c r="AK135" i="2"/>
  <c r="AK502" i="2"/>
  <c r="AK484" i="2"/>
  <c r="AR484" i="2" s="1"/>
  <c r="AK703" i="2"/>
  <c r="AK38" i="2"/>
  <c r="AK409" i="2"/>
  <c r="AK181" i="2"/>
  <c r="AK24" i="2"/>
  <c r="C59" i="3" s="1"/>
  <c r="AK372" i="2"/>
  <c r="AK162" i="2"/>
  <c r="AK110" i="2"/>
  <c r="AK539" i="2"/>
  <c r="AR539" i="2" s="1"/>
  <c r="AK342" i="2"/>
  <c r="AR342" i="2" s="1"/>
  <c r="AK694" i="2"/>
  <c r="AR694" i="2" s="1"/>
  <c r="AK72" i="2"/>
  <c r="AK605" i="2"/>
  <c r="AK121" i="2"/>
  <c r="AK167" i="2"/>
  <c r="AK648" i="2"/>
  <c r="AK172" i="2"/>
  <c r="AK107" i="2"/>
  <c r="AK80" i="2"/>
  <c r="AK642" i="2"/>
  <c r="AK25" i="2"/>
  <c r="AK606" i="2"/>
  <c r="AK283" i="2"/>
  <c r="AR283" i="2" s="1"/>
  <c r="AK416" i="2"/>
  <c r="AR416" i="2" s="1"/>
  <c r="AK111" i="2"/>
  <c r="C10" i="3" s="1"/>
  <c r="AK493" i="2"/>
  <c r="AR493" i="2" s="1"/>
  <c r="AK7" i="2"/>
  <c r="AK116" i="2"/>
  <c r="AK268" i="2"/>
  <c r="AK87" i="2"/>
  <c r="AK243" i="2"/>
  <c r="AK136" i="2"/>
  <c r="C20" i="3" s="1"/>
  <c r="AK433" i="2"/>
  <c r="AK52" i="2"/>
  <c r="AK601" i="2"/>
  <c r="AK75" i="2"/>
  <c r="AK384" i="2"/>
  <c r="AK504" i="2"/>
  <c r="AK160" i="2"/>
  <c r="AK148" i="2"/>
  <c r="AK240" i="2"/>
  <c r="AK498" i="2"/>
  <c r="AK586" i="2"/>
  <c r="AK434" i="2"/>
  <c r="AK414" i="2"/>
  <c r="AK216" i="2"/>
  <c r="AK486" i="2"/>
  <c r="AK205" i="2"/>
  <c r="AR205" i="2" s="1"/>
  <c r="AK295" i="2"/>
  <c r="AK377" i="2"/>
  <c r="AR377" i="2" s="1"/>
  <c r="AK201" i="2"/>
  <c r="AK174" i="2"/>
  <c r="AK445" i="2"/>
  <c r="AK3" i="2"/>
  <c r="AK102" i="2"/>
  <c r="AK496" i="2"/>
  <c r="AR496" i="2" s="1"/>
  <c r="AK95" i="2"/>
  <c r="AK453" i="2"/>
  <c r="AK140" i="2"/>
  <c r="AK79" i="2"/>
  <c r="AK361" i="2"/>
  <c r="AK125" i="2"/>
  <c r="AK473" i="2"/>
  <c r="AK349" i="2"/>
  <c r="AK541" i="2"/>
  <c r="AK55" i="2"/>
  <c r="AK289" i="2"/>
  <c r="AK596" i="2"/>
  <c r="AK226" i="2"/>
  <c r="C14" i="3" s="1"/>
  <c r="AK638" i="2"/>
  <c r="AR638" i="2" s="1"/>
  <c r="AK46" i="2"/>
  <c r="AK300" i="2"/>
  <c r="AK299" i="2"/>
  <c r="AK6" i="2"/>
  <c r="AK363" i="2"/>
  <c r="AK151" i="2"/>
  <c r="AK45" i="2"/>
  <c r="AK278" i="2"/>
  <c r="AK199" i="2"/>
  <c r="AR199" i="2" s="1"/>
  <c r="AK444" i="2"/>
  <c r="AK129" i="2"/>
  <c r="AK358" i="2"/>
  <c r="AR358" i="2" s="1"/>
  <c r="AK163" i="2"/>
  <c r="AK266" i="2"/>
  <c r="AR266" i="2" s="1"/>
  <c r="AK575" i="2"/>
  <c r="AR575" i="2" s="1"/>
  <c r="AK668" i="2"/>
  <c r="AK23" i="2"/>
  <c r="AK411" i="2"/>
  <c r="AK64" i="2"/>
  <c r="AK518" i="2"/>
  <c r="AK19" i="2"/>
  <c r="AK21" i="2"/>
  <c r="AK144" i="2"/>
  <c r="AK218" i="2"/>
  <c r="AK317" i="2"/>
  <c r="AK231" i="2"/>
  <c r="AK209" i="2"/>
  <c r="AK478" i="2"/>
  <c r="AK403" i="2"/>
  <c r="AK279" i="2"/>
  <c r="AK186" i="2"/>
  <c r="AK599" i="2"/>
  <c r="AR599" i="2" s="1"/>
  <c r="AK334" i="2"/>
  <c r="AK156" i="2"/>
  <c r="AK170" i="2"/>
  <c r="AK351" i="2"/>
  <c r="AK400" i="2"/>
  <c r="AK399" i="2"/>
  <c r="AR399" i="2" s="1"/>
  <c r="AK54" i="2"/>
  <c r="AK535" i="2"/>
  <c r="AK269" i="2"/>
  <c r="AK33" i="2"/>
  <c r="AK210" i="2"/>
  <c r="AK471" i="2"/>
  <c r="AK270" i="2"/>
  <c r="AK43" i="2"/>
  <c r="AK143" i="2"/>
  <c r="AK294" i="2"/>
  <c r="AR294" i="2" s="1"/>
  <c r="AK2" i="2"/>
  <c r="AK220" i="2"/>
  <c r="AK712" i="2"/>
  <c r="AR712" i="2" s="1"/>
  <c r="AK141" i="2"/>
  <c r="AR141" i="2" s="1"/>
  <c r="AK146" i="2"/>
  <c r="AK260" i="2"/>
  <c r="AK145" i="2"/>
  <c r="AK430" i="2"/>
  <c r="AK173" i="2"/>
  <c r="AK47" i="2"/>
  <c r="AK214" i="2"/>
  <c r="AK246" i="2"/>
  <c r="AR246" i="2" s="1"/>
  <c r="AK706" i="2"/>
  <c r="AR706" i="2" s="1"/>
  <c r="AK375" i="2"/>
  <c r="AK10" i="2"/>
  <c r="AK443" i="2"/>
  <c r="AK529" i="2"/>
  <c r="AK490" i="2"/>
  <c r="AK138" i="2"/>
  <c r="AK435" i="2"/>
  <c r="AR435" i="2" s="1"/>
  <c r="AK126" i="2"/>
  <c r="AK528" i="2"/>
  <c r="AK491" i="2"/>
  <c r="AK114" i="2"/>
  <c r="AK18" i="2"/>
  <c r="AK562" i="2"/>
  <c r="AK380" i="2"/>
  <c r="AR380" i="2" s="1"/>
  <c r="AK489" i="2"/>
  <c r="AR489" i="2" s="1"/>
  <c r="AK524" i="2"/>
  <c r="AK82" i="2"/>
  <c r="AK639" i="2"/>
  <c r="AR639" i="2" s="1"/>
  <c r="AK228" i="2"/>
  <c r="AK643" i="2"/>
  <c r="AK573" i="2"/>
  <c r="AK584" i="2"/>
  <c r="AK275" i="2"/>
  <c r="AK592" i="2"/>
  <c r="AK28" i="2"/>
  <c r="AK512" i="2"/>
  <c r="AK215" i="2"/>
  <c r="AK14" i="2"/>
  <c r="AK157" i="2"/>
  <c r="AK224" i="2"/>
  <c r="AK184" i="2"/>
  <c r="AK603" i="2"/>
  <c r="AK662" i="2"/>
  <c r="AR662" i="2" s="1"/>
  <c r="AK154" i="2"/>
  <c r="AK325" i="2"/>
  <c r="AR325" i="2" s="1"/>
  <c r="AK440" i="2"/>
  <c r="AK577" i="2"/>
  <c r="AK267" i="2"/>
  <c r="AK508" i="2"/>
  <c r="AK667" i="2"/>
  <c r="AR667" i="2" s="1"/>
  <c r="AK273" i="2"/>
  <c r="AK59" i="2"/>
  <c r="AK158" i="2"/>
  <c r="AK420" i="2"/>
  <c r="AK412" i="2"/>
  <c r="AK332" i="2"/>
  <c r="AK613" i="2"/>
  <c r="AR613" i="2" s="1"/>
  <c r="AK429" i="2"/>
  <c r="AK242" i="2"/>
  <c r="AK690" i="2"/>
  <c r="AR690" i="2" s="1"/>
  <c r="AK557" i="2"/>
  <c r="AK308" i="2"/>
  <c r="AK257" i="2"/>
  <c r="AK598" i="2"/>
  <c r="AR598" i="2" s="1"/>
  <c r="AK149" i="2"/>
  <c r="AK131" i="2"/>
  <c r="AK248" i="2"/>
  <c r="AK69" i="2"/>
  <c r="AK487" i="2"/>
  <c r="AK88" i="2"/>
  <c r="AK514" i="2"/>
  <c r="AK460" i="2"/>
  <c r="AK134" i="2"/>
  <c r="AK602" i="2"/>
  <c r="AK73" i="2"/>
  <c r="AK337" i="2"/>
  <c r="AK513" i="2"/>
  <c r="AK509" i="2"/>
  <c r="AK326" i="2"/>
  <c r="AR326" i="2" s="1"/>
  <c r="AK35" i="2"/>
  <c r="AK364" i="2"/>
  <c r="AK660" i="2"/>
  <c r="AK563" i="2"/>
  <c r="AR563" i="2" s="1"/>
  <c r="AK404" i="2"/>
  <c r="AK50" i="2"/>
  <c r="AK695" i="2"/>
  <c r="AR695" i="2" s="1"/>
  <c r="AK183" i="2"/>
  <c r="AK534" i="2"/>
  <c r="AK251" i="2"/>
  <c r="AK717" i="2"/>
  <c r="AR717" i="2" s="1"/>
  <c r="AK290" i="2"/>
  <c r="AK280" i="2"/>
  <c r="AK553" i="2"/>
  <c r="AK423" i="2"/>
  <c r="AR423" i="2" s="1"/>
  <c r="AK53" i="2"/>
  <c r="AK424" i="2"/>
  <c r="AK479" i="2"/>
  <c r="AK207" i="2"/>
  <c r="AK159" i="2"/>
  <c r="AR159" i="2" s="1"/>
  <c r="AK187" i="2"/>
  <c r="AR187" i="2" s="1"/>
  <c r="AK548" i="2"/>
  <c r="AR548" i="2" s="1"/>
  <c r="AK607" i="2"/>
  <c r="AK327" i="2"/>
  <c r="AK731" i="2"/>
  <c r="AR731" i="2" s="1"/>
  <c r="AK371" i="2"/>
  <c r="AK448" i="2"/>
  <c r="AK258" i="2"/>
  <c r="AR258" i="2" s="1"/>
  <c r="AK12" i="2"/>
  <c r="AK398" i="2"/>
  <c r="AK335" i="2"/>
  <c r="AK505" i="2"/>
  <c r="AK65" i="2"/>
  <c r="AK313" i="2"/>
  <c r="AK699" i="2"/>
  <c r="AR699" i="2" s="1"/>
  <c r="AK463" i="2"/>
  <c r="AK310" i="2"/>
  <c r="AK446" i="2"/>
  <c r="AK109" i="2"/>
  <c r="AK194" i="2"/>
  <c r="AK367" i="2"/>
  <c r="AK594" i="2"/>
  <c r="AR594" i="2" s="1"/>
  <c r="AK572" i="2"/>
  <c r="AR572" i="2" s="1"/>
  <c r="AK249" i="2"/>
  <c r="AK4" i="2"/>
  <c r="AK77" i="2"/>
  <c r="AK90" i="2"/>
  <c r="AR90" i="2" s="1"/>
  <c r="AK459" i="2"/>
  <c r="AR459" i="2" s="1"/>
  <c r="AK622" i="2"/>
  <c r="AR622" i="2" s="1"/>
  <c r="AK370" i="2"/>
  <c r="AK485" i="2"/>
  <c r="AK196" i="2"/>
  <c r="AK118" i="2"/>
  <c r="AK16" i="2"/>
  <c r="AK68" i="2"/>
  <c r="AK456" i="2"/>
  <c r="AK468" i="2"/>
  <c r="AK517" i="2"/>
  <c r="AK178" i="2"/>
  <c r="AK500" i="2"/>
  <c r="AK381" i="2"/>
  <c r="AK618" i="2"/>
  <c r="AK252" i="2"/>
  <c r="AK542" i="2"/>
  <c r="AK723" i="2"/>
  <c r="AR723" i="2" s="1"/>
  <c r="AK175" i="2"/>
  <c r="AK282" i="2"/>
  <c r="AK560" i="2"/>
  <c r="AK230" i="2"/>
  <c r="AK482" i="2"/>
  <c r="AK192" i="2"/>
  <c r="AK339" i="2"/>
  <c r="AK632" i="2"/>
  <c r="AK568" i="2"/>
  <c r="AK353" i="2"/>
  <c r="AK39" i="2"/>
  <c r="AK202" i="2"/>
  <c r="AK264" i="2"/>
  <c r="AK373" i="2"/>
  <c r="AK29" i="2"/>
  <c r="AK137" i="2"/>
  <c r="AK336" i="2"/>
  <c r="AR336" i="2" s="1"/>
  <c r="AK176" i="2"/>
  <c r="AK34" i="2"/>
  <c r="AK132" i="2"/>
  <c r="AK620" i="2"/>
  <c r="AK66" i="2"/>
  <c r="AK591" i="2"/>
  <c r="AR591" i="2" s="1"/>
  <c r="AK70" i="2"/>
  <c r="AK153" i="2"/>
  <c r="AK227" i="2"/>
  <c r="AK57" i="2"/>
  <c r="AK104" i="2"/>
  <c r="AK608" i="2"/>
  <c r="AR608" i="2" s="1"/>
  <c r="AK401" i="2"/>
  <c r="AK359" i="2"/>
  <c r="C74" i="3" s="1"/>
  <c r="AK101" i="2"/>
  <c r="AK221" i="2"/>
  <c r="AK665" i="2"/>
  <c r="AK554" i="2"/>
  <c r="AR554" i="2" s="1"/>
  <c r="AK390" i="2"/>
  <c r="AK565" i="2"/>
  <c r="AK166" i="2"/>
  <c r="AK213" i="2"/>
  <c r="AK410" i="2"/>
  <c r="AK225" i="2"/>
  <c r="AK322" i="2"/>
  <c r="AK120" i="2"/>
  <c r="AK640" i="2"/>
  <c r="AK469" i="2"/>
  <c r="AK415" i="2"/>
  <c r="AK726" i="2"/>
  <c r="AR726" i="2" s="1"/>
  <c r="AK189" i="2"/>
  <c r="AK99" i="2"/>
  <c r="AK579" i="2"/>
  <c r="AR579" i="2" s="1"/>
  <c r="AK551" i="2"/>
  <c r="AR551" i="2" s="1"/>
  <c r="AK127" i="2"/>
  <c r="AK15" i="2"/>
  <c r="AK11" i="2"/>
  <c r="AK31" i="2"/>
  <c r="AR31" i="2" s="1"/>
  <c r="AK576" i="2"/>
  <c r="AK234" i="2"/>
  <c r="AK633" i="2"/>
  <c r="AR633" i="2" s="1"/>
  <c r="AK276" i="2"/>
  <c r="AK286" i="2"/>
  <c r="AK164" i="2"/>
  <c r="AK499" i="2"/>
  <c r="AK658" i="2"/>
  <c r="AR658" i="2" s="1"/>
  <c r="AK211" i="2"/>
  <c r="AK93" i="2"/>
  <c r="AK232" i="2"/>
  <c r="AK17" i="2"/>
  <c r="AK331" i="2"/>
  <c r="AK462" i="2"/>
  <c r="AK549" i="2"/>
  <c r="AR549" i="2" s="1"/>
  <c r="AK350" i="2"/>
  <c r="AK413" i="2"/>
  <c r="AK345" i="2"/>
  <c r="AK30" i="2"/>
  <c r="AK319" i="2"/>
  <c r="AK536" i="2"/>
  <c r="AK62" i="2"/>
  <c r="AK547" i="2"/>
  <c r="AR547" i="2" s="1"/>
  <c r="AK604" i="2"/>
  <c r="AR604" i="2" s="1"/>
  <c r="AK405" i="2"/>
  <c r="AK56" i="2"/>
  <c r="AR56" i="2" s="1"/>
  <c r="AK619" i="2"/>
  <c r="AR619" i="2" s="1"/>
  <c r="AK208" i="2"/>
  <c r="AR208" i="2" s="1"/>
  <c r="AK212" i="2"/>
  <c r="AK91" i="2"/>
  <c r="AK587" i="2"/>
  <c r="AK340" i="2"/>
  <c r="AK523" i="2"/>
  <c r="AR523" i="2" s="1"/>
  <c r="AK422" i="2"/>
  <c r="AK115" i="2"/>
  <c r="AK292" i="2"/>
  <c r="AK112" i="2"/>
  <c r="AK589" i="2"/>
  <c r="AK147" i="2"/>
  <c r="AK391" i="2"/>
  <c r="AK298" i="2"/>
  <c r="AK188" i="2"/>
  <c r="AK291" i="2"/>
  <c r="AR291" i="2" s="1"/>
  <c r="AK590" i="2"/>
  <c r="AK683" i="2"/>
  <c r="AR683" i="2" s="1"/>
  <c r="AK60" i="2"/>
  <c r="AR60" i="2" s="1"/>
  <c r="AK253" i="2"/>
  <c r="AK418" i="2"/>
  <c r="AK100" i="2"/>
  <c r="AK346" i="2"/>
  <c r="AK431" i="2"/>
  <c r="AK262" i="2"/>
  <c r="AK649" i="2"/>
  <c r="AR649" i="2" s="1"/>
  <c r="AK123" i="2"/>
  <c r="AK355" i="2"/>
  <c r="AK451" i="2"/>
  <c r="AK244" i="2"/>
  <c r="AK610" i="2"/>
  <c r="AR610" i="2" s="1"/>
  <c r="AK150" i="2"/>
  <c r="AK235" i="2"/>
  <c r="AK198" i="2"/>
  <c r="AK9" i="2"/>
  <c r="AK133" i="2"/>
  <c r="AR133" i="2" s="1"/>
  <c r="AK256" i="2"/>
  <c r="AK329" i="2"/>
  <c r="AR329" i="2" s="1"/>
  <c r="AK722" i="2"/>
  <c r="AR722" i="2" s="1"/>
  <c r="AK13" i="2"/>
  <c r="AK616" i="2"/>
  <c r="AK48" i="2"/>
  <c r="AK458" i="2"/>
  <c r="AK492" i="2"/>
  <c r="AR492" i="2" s="1"/>
  <c r="AK76" i="2"/>
  <c r="AK51" i="2"/>
  <c r="C106" i="3" s="1"/>
  <c r="AK96" i="2"/>
  <c r="AK195" i="2"/>
  <c r="AK171" i="2"/>
  <c r="AK558" i="2"/>
  <c r="AK396" i="2"/>
  <c r="AK341" i="2"/>
  <c r="AK237" i="2"/>
  <c r="AK672" i="2"/>
  <c r="AR672" i="2" s="1"/>
  <c r="AK566" i="2"/>
  <c r="AK26" i="2"/>
  <c r="AK312" i="2"/>
  <c r="AK611" i="2"/>
  <c r="AK515" i="2"/>
  <c r="AK274" i="2"/>
  <c r="AK318" i="2"/>
  <c r="AK637" i="2"/>
  <c r="AR637" i="2" s="1"/>
  <c r="AK284" i="2"/>
  <c r="AK704" i="2"/>
  <c r="AK83" i="2"/>
  <c r="AK388" i="2"/>
  <c r="AR388" i="2" s="1"/>
  <c r="AK168" i="2"/>
  <c r="AK721" i="2"/>
  <c r="AR721" i="2" s="1"/>
  <c r="AK49" i="2"/>
  <c r="AK217" i="2"/>
  <c r="AK645" i="2"/>
  <c r="AK506" i="2"/>
  <c r="AR506" i="2" s="1"/>
  <c r="AK597" i="2"/>
  <c r="AK378" i="2"/>
  <c r="AK470" i="2"/>
  <c r="AK389" i="2"/>
  <c r="AK323" i="2"/>
  <c r="AK304" i="2"/>
  <c r="AK61" i="2"/>
  <c r="AK5" i="2"/>
  <c r="AK250" i="2"/>
  <c r="AR250" i="2" s="1"/>
  <c r="AK263" i="2"/>
  <c r="AK245" i="2"/>
  <c r="AK379" i="2"/>
  <c r="AK222" i="2"/>
  <c r="AK521" i="2"/>
  <c r="AK8" i="2"/>
  <c r="AK155" i="2"/>
  <c r="AK526" i="2"/>
  <c r="AK180" i="2"/>
  <c r="AK20" i="2"/>
  <c r="AK720" i="2"/>
  <c r="AR720" i="2" s="1"/>
  <c r="AK495" i="2"/>
  <c r="AK426" i="2"/>
  <c r="AK32" i="2"/>
  <c r="AK531" i="2"/>
  <c r="AK580" i="2"/>
  <c r="AK281" i="2"/>
  <c r="AK261" i="2"/>
  <c r="AK427" i="2"/>
  <c r="AK583" i="2"/>
  <c r="AK347" i="2"/>
  <c r="AK725" i="2"/>
  <c r="AR725" i="2" s="1"/>
  <c r="AK113" i="2"/>
  <c r="AK519" i="2"/>
  <c r="AK646" i="2"/>
  <c r="AK27" i="2"/>
  <c r="AK537" i="2"/>
  <c r="AK641" i="2"/>
  <c r="AK538" i="2"/>
  <c r="AK661" i="2"/>
  <c r="AR661" i="2" s="1"/>
  <c r="AK139" i="2"/>
  <c r="AK301" i="2"/>
  <c r="AK106" i="2"/>
  <c r="C68" i="3" s="1"/>
  <c r="AK449" i="2"/>
  <c r="AR449" i="2" s="1"/>
  <c r="AK122" i="2"/>
  <c r="AK614" i="2"/>
  <c r="AK288" i="2"/>
  <c r="AK254" i="2"/>
  <c r="AK328" i="2"/>
  <c r="AK179" i="2"/>
  <c r="AK306" i="2"/>
  <c r="AK595" i="2"/>
  <c r="AK480" i="2"/>
  <c r="AK497" i="2"/>
  <c r="AK395" i="2"/>
  <c r="AK165" i="2"/>
  <c r="AK71" i="2"/>
  <c r="AK483" i="2"/>
  <c r="AR483" i="2" s="1"/>
  <c r="AK436" i="2"/>
  <c r="AK338" i="2"/>
  <c r="AK439" i="2"/>
  <c r="AK494" i="2"/>
  <c r="AK397" i="2"/>
  <c r="AK728" i="2"/>
  <c r="AR728" i="2" s="1"/>
  <c r="AK366" i="2"/>
  <c r="AK687" i="2"/>
  <c r="AR687" i="2" s="1"/>
  <c r="AK177" i="2"/>
  <c r="AK293" i="2"/>
  <c r="AR293" i="2" s="1"/>
  <c r="AK368" i="2"/>
  <c r="AK63" i="2"/>
  <c r="AK85" i="2"/>
  <c r="AK464" i="2"/>
  <c r="AK22" i="2"/>
  <c r="AK84" i="2"/>
  <c r="AK664" i="2"/>
  <c r="AR664" i="2" s="1"/>
  <c r="AK461" i="2"/>
  <c r="AK309" i="2"/>
  <c r="AK311" i="2"/>
  <c r="AK474" i="2"/>
  <c r="AR474" i="2" s="1"/>
  <c r="AK636" i="2"/>
  <c r="AR636" i="2" s="1"/>
  <c r="AK671" i="2"/>
  <c r="AR671" i="2" s="1"/>
  <c r="AK197" i="2"/>
  <c r="C11" i="3" s="1"/>
  <c r="AK621" i="2"/>
  <c r="AR621" i="2" s="1"/>
  <c r="AK564" i="2"/>
  <c r="AK425" i="2"/>
  <c r="AK465" i="2"/>
  <c r="AK550" i="2"/>
  <c r="AK40" i="2"/>
  <c r="C50" i="3" s="1"/>
  <c r="AK716" i="2"/>
  <c r="AR716" i="2" s="1"/>
  <c r="AK432" i="2"/>
  <c r="AR432" i="2" s="1"/>
  <c r="AK503" i="2"/>
  <c r="AR503" i="2" s="1"/>
  <c r="AK394" i="2"/>
  <c r="AR394" i="2" s="1"/>
  <c r="AK419" i="2"/>
  <c r="AK386" i="2"/>
  <c r="AK600" i="2"/>
  <c r="AR600" i="2" s="1"/>
  <c r="AK255" i="2"/>
  <c r="AK630" i="2"/>
  <c r="AR630" i="2" s="1"/>
  <c r="AK41" i="2"/>
  <c r="C67" i="3" s="1"/>
  <c r="AK344" i="2"/>
  <c r="AK724" i="2"/>
  <c r="AR724" i="2" s="1"/>
  <c r="AK36" i="2"/>
  <c r="AK58" i="2"/>
  <c r="AK626" i="2"/>
  <c r="AR626" i="2" s="1"/>
  <c r="AK629" i="2"/>
  <c r="AK561" i="2"/>
  <c r="AR561" i="2" s="1"/>
  <c r="AK81" i="2"/>
  <c r="AK233" i="2"/>
  <c r="AK441" i="2"/>
  <c r="AK42" i="2"/>
  <c r="AK108" i="2"/>
  <c r="AK452" i="2"/>
  <c r="AR452" i="2" s="1"/>
  <c r="AK169" i="2"/>
  <c r="AK316" i="2"/>
  <c r="AK265" i="2"/>
  <c r="AK259" i="2"/>
  <c r="AK297" i="2"/>
  <c r="AK333" i="2"/>
  <c r="AK356" i="2"/>
  <c r="AK402" i="2"/>
  <c r="AK682" i="2"/>
  <c r="AK715" i="2"/>
  <c r="AR715" i="2" s="1"/>
  <c r="AK612" i="2"/>
  <c r="AR612" i="2" s="1"/>
  <c r="AK44" i="2"/>
  <c r="AK206" i="2"/>
  <c r="AK89" i="2"/>
  <c r="AK67" i="2"/>
  <c r="AK97" i="2"/>
  <c r="AK374" i="2"/>
  <c r="AK652" i="2"/>
  <c r="AR652" i="2" s="1"/>
  <c r="AK182" i="2"/>
  <c r="AK588" i="2"/>
  <c r="AK105" i="2"/>
  <c r="AK700" i="2"/>
  <c r="AR700" i="2" s="1"/>
  <c r="AK307" i="2"/>
  <c r="AK679" i="2"/>
  <c r="AR679" i="2" s="1"/>
  <c r="AK615" i="2"/>
  <c r="AK698" i="2"/>
  <c r="AK428" i="2"/>
  <c r="AR428" i="2" s="1"/>
  <c r="AK193" i="2"/>
  <c r="AK686" i="2"/>
  <c r="AR686" i="2" s="1"/>
  <c r="AK37" i="2"/>
  <c r="AK271" i="2"/>
  <c r="AK578" i="2"/>
  <c r="AK285" i="2"/>
  <c r="AK223" i="2"/>
  <c r="AK357" i="2"/>
  <c r="AK382" i="2"/>
  <c r="AK362" i="2"/>
  <c r="AK128" i="2"/>
  <c r="AK324" i="2"/>
  <c r="AK710" i="2"/>
  <c r="AR710" i="2" s="1"/>
  <c r="AK467" i="2"/>
  <c r="AK161" i="2"/>
  <c r="AK488" i="2"/>
  <c r="AK691" i="2"/>
  <c r="AR691" i="2" s="1"/>
  <c r="AK407" i="2"/>
  <c r="AK383" i="2"/>
  <c r="AK238" i="2"/>
  <c r="AK627" i="2"/>
  <c r="AR627" i="2" s="1"/>
  <c r="AK540" i="2"/>
  <c r="AK117" i="2"/>
  <c r="AK94" i="2"/>
  <c r="AK634" i="2"/>
  <c r="AR634" i="2" s="1"/>
  <c r="AK653" i="2"/>
  <c r="AR653" i="2" s="1"/>
  <c r="AK511" i="2"/>
  <c r="AR511" i="2" s="1"/>
  <c r="AK303" i="2"/>
  <c r="AK438" i="2"/>
  <c r="AK352" i="2"/>
  <c r="AK520" i="2"/>
  <c r="AR520" i="2" s="1"/>
  <c r="AK74" i="2"/>
  <c r="AK241" i="2"/>
  <c r="AK130" i="2"/>
  <c r="AK142" i="2"/>
  <c r="AK510" i="2"/>
  <c r="AK219" i="2"/>
  <c r="AK647" i="2"/>
  <c r="AR647" i="2" s="1"/>
  <c r="AK533" i="2"/>
  <c r="AK78" i="2"/>
  <c r="AK455" i="2"/>
  <c r="AK692" i="2"/>
  <c r="AR692" i="2" s="1"/>
  <c r="AK98" i="2"/>
  <c r="AK200" i="2"/>
  <c r="AK688" i="2"/>
  <c r="AR688" i="2" s="1"/>
  <c r="AK376" i="2"/>
  <c r="AK457" i="2"/>
  <c r="AK450" i="2"/>
  <c r="AK203" i="2"/>
  <c r="AK718" i="2"/>
  <c r="AR718" i="2" s="1"/>
  <c r="AK730" i="2"/>
  <c r="AR730" i="2" s="1"/>
  <c r="AK670" i="2"/>
  <c r="AR670" i="2" s="1"/>
  <c r="AK559" i="2"/>
  <c r="AK585" i="2"/>
  <c r="AK320" i="2"/>
  <c r="AK624" i="2"/>
  <c r="AK92" i="2"/>
  <c r="AK666" i="2"/>
  <c r="AR666" i="2" s="1"/>
  <c r="AK408" i="2"/>
  <c r="AK522" i="2"/>
  <c r="AK124" i="2"/>
  <c r="AK631" i="2"/>
  <c r="AR631" i="2" s="1"/>
  <c r="AK392" i="2"/>
  <c r="AK315" i="2"/>
  <c r="AK417" i="2"/>
  <c r="AR417" i="2" s="1"/>
  <c r="AK343" i="2"/>
  <c r="AK302" i="2"/>
  <c r="AK103" i="2"/>
  <c r="AR103" i="2" s="1"/>
  <c r="AK393" i="2"/>
  <c r="AR393" i="2" s="1"/>
  <c r="AK711" i="2"/>
  <c r="AR711" i="2" s="1"/>
  <c r="AK190" i="2"/>
  <c r="AK567" i="2"/>
  <c r="AK705" i="2"/>
  <c r="AK204" i="2"/>
  <c r="AK330" i="2"/>
  <c r="AK296" i="2"/>
  <c r="AK677" i="2"/>
  <c r="AK501" i="2"/>
  <c r="AK360" i="2"/>
  <c r="AK623" i="2"/>
  <c r="AR623" i="2" s="1"/>
  <c r="AK571" i="2"/>
  <c r="AK709" i="2"/>
  <c r="AR709" i="2" s="1"/>
  <c r="AK447" i="2"/>
  <c r="AK569" i="2"/>
  <c r="AK527" i="2"/>
  <c r="AK685" i="2"/>
  <c r="AR685" i="2" s="1"/>
  <c r="AK516" i="2"/>
  <c r="AK556" i="2"/>
  <c r="AK581" i="2"/>
  <c r="AR581" i="2" s="1"/>
  <c r="AK86" i="2"/>
  <c r="AK454" i="2"/>
  <c r="AK466" i="2"/>
  <c r="AK582" i="2"/>
  <c r="AR582" i="2" s="1"/>
  <c r="AK236" i="2"/>
  <c r="AK437" i="2"/>
  <c r="AK625" i="2"/>
  <c r="AR625" i="2" s="1"/>
  <c r="AK507" i="2"/>
  <c r="AK525" i="2"/>
  <c r="AK369" i="2"/>
  <c r="AK272" i="2"/>
  <c r="AK387" i="2"/>
  <c r="AK476" i="2"/>
  <c r="AK287" i="2"/>
  <c r="AK191" i="2"/>
  <c r="AK530" i="2"/>
  <c r="AK321" i="2"/>
  <c r="AK593" i="2"/>
  <c r="AR593" i="2" s="1"/>
  <c r="AK657" i="2"/>
  <c r="AR657" i="2" s="1"/>
  <c r="AK239" i="2"/>
  <c r="AK701" i="2"/>
  <c r="AR701" i="2" s="1"/>
  <c r="AK314" i="2"/>
  <c r="AK472" i="2"/>
  <c r="AK702" i="2"/>
  <c r="AR702" i="2" s="1"/>
  <c r="AK570" i="2"/>
  <c r="AK229" i="2"/>
  <c r="AK365" i="2"/>
  <c r="AK656" i="2"/>
  <c r="AK644" i="2"/>
  <c r="AK481" i="2"/>
  <c r="AK635" i="2"/>
  <c r="AR635" i="2" s="1"/>
  <c r="AK675" i="2"/>
  <c r="AR675" i="2" s="1"/>
  <c r="AK673" i="2"/>
  <c r="AK406" i="2"/>
  <c r="AK385" i="2"/>
  <c r="AK477" i="2"/>
  <c r="AK674" i="2"/>
  <c r="AR674" i="2" s="1"/>
  <c r="AK555" i="2"/>
  <c r="AK543" i="2"/>
  <c r="AR543" i="2" s="1"/>
  <c r="AK729" i="2"/>
  <c r="AR729" i="2" s="1"/>
  <c r="AK714" i="2"/>
  <c r="AR714" i="2" s="1"/>
  <c r="AK659" i="2"/>
  <c r="AR659" i="2" s="1"/>
  <c r="AK650" i="2"/>
  <c r="AR650" i="2" s="1"/>
  <c r="AK574" i="2"/>
  <c r="AR574" i="2" s="1"/>
  <c r="AK708" i="2"/>
  <c r="AR708" i="2" s="1"/>
  <c r="AK678" i="2"/>
  <c r="AK681" i="2"/>
  <c r="AR681" i="2" s="1"/>
  <c r="AK546" i="2"/>
  <c r="AR546" i="2" s="1"/>
  <c r="AK654" i="2"/>
  <c r="AR654" i="2" s="1"/>
  <c r="AK552" i="2"/>
  <c r="AK609" i="2"/>
  <c r="AK689" i="2"/>
  <c r="AR689" i="2" s="1"/>
  <c r="AK676" i="2"/>
  <c r="AR676" i="2" s="1"/>
  <c r="AK697" i="2"/>
  <c r="AR697" i="2" s="1"/>
  <c r="AK713" i="2"/>
  <c r="AR713" i="2" s="1"/>
  <c r="AK663" i="2"/>
  <c r="AR663" i="2" s="1"/>
  <c r="AK693" i="2"/>
  <c r="AR693" i="2" s="1"/>
  <c r="AK669" i="2"/>
  <c r="AR669" i="2" s="1"/>
  <c r="AK707" i="2"/>
  <c r="AR707" i="2" s="1"/>
  <c r="AK651" i="2"/>
  <c r="AR651" i="2" s="1"/>
  <c r="AK696" i="2"/>
  <c r="AR696" i="2" s="1"/>
  <c r="AK617" i="2"/>
  <c r="AK727" i="2"/>
  <c r="AR727" i="2" s="1"/>
  <c r="AK719" i="2"/>
  <c r="AR719" i="2" s="1"/>
  <c r="AK684" i="2"/>
  <c r="AR684" i="2" s="1"/>
  <c r="AH532" i="2"/>
  <c r="AH442" i="2"/>
  <c r="AH354" i="2"/>
  <c r="AH475" i="2"/>
  <c r="AH119" i="2"/>
  <c r="AH38" i="2"/>
  <c r="AH409" i="2"/>
  <c r="AH181" i="2"/>
  <c r="AH24" i="2"/>
  <c r="AH121" i="2"/>
  <c r="AH167" i="2"/>
  <c r="AH172" i="2"/>
  <c r="AH606" i="2"/>
  <c r="AH7" i="2"/>
  <c r="AH116" i="2"/>
  <c r="AH268" i="2"/>
  <c r="AH52" i="2"/>
  <c r="AH160" i="2"/>
  <c r="AH148" i="2"/>
  <c r="AH240" i="2"/>
  <c r="AH216" i="2"/>
  <c r="AH201" i="2"/>
  <c r="AH174" i="2"/>
  <c r="AH445" i="2"/>
  <c r="AH453" i="2"/>
  <c r="AH473" i="2"/>
  <c r="AH349" i="2"/>
  <c r="AH541" i="2"/>
  <c r="AH638" i="2"/>
  <c r="AH363" i="2"/>
  <c r="AH151" i="2"/>
  <c r="AH45" i="2"/>
  <c r="AH358" i="2"/>
  <c r="AH23" i="2"/>
  <c r="AH411" i="2"/>
  <c r="AH64" i="2"/>
  <c r="AH218" i="2"/>
  <c r="AH403" i="2"/>
  <c r="AH279" i="2"/>
  <c r="AH186" i="2"/>
  <c r="AH351" i="2"/>
  <c r="AH269" i="2"/>
  <c r="AH33" i="2"/>
  <c r="AH210" i="2"/>
  <c r="AH294" i="2"/>
  <c r="AH146" i="2"/>
  <c r="AH260" i="2"/>
  <c r="AH145" i="2"/>
  <c r="AH246" i="2"/>
  <c r="AH529" i="2"/>
  <c r="AH490" i="2"/>
  <c r="AH138" i="2"/>
  <c r="AH114" i="2"/>
  <c r="AH524" i="2"/>
  <c r="AH82" i="2"/>
  <c r="AH639" i="2"/>
  <c r="AH275" i="2"/>
  <c r="AH14" i="2"/>
  <c r="AH157" i="2"/>
  <c r="AH224" i="2"/>
  <c r="AH325" i="2"/>
  <c r="AH667" i="2"/>
  <c r="AH273" i="2"/>
  <c r="AH59" i="2"/>
  <c r="AH613" i="2"/>
  <c r="AH308" i="2"/>
  <c r="AH257" i="2"/>
  <c r="AH598" i="2"/>
  <c r="AH487" i="2"/>
  <c r="AH602" i="2"/>
  <c r="AH73" i="2"/>
  <c r="AH337" i="2"/>
  <c r="AH364" i="2"/>
  <c r="AH695" i="2"/>
  <c r="AH183" i="2"/>
  <c r="AH534" i="2"/>
  <c r="AH553" i="2"/>
  <c r="AH207" i="2"/>
  <c r="AH159" i="2"/>
  <c r="AH187" i="2"/>
  <c r="AH371" i="2"/>
  <c r="AH335" i="2"/>
  <c r="AH505" i="2"/>
  <c r="AH65" i="2"/>
  <c r="AH446" i="2"/>
  <c r="AH572" i="2"/>
  <c r="AH249" i="2"/>
  <c r="AH4" i="2"/>
  <c r="AH370" i="2"/>
  <c r="AH68" i="2"/>
  <c r="AH456" i="2"/>
  <c r="AH468" i="2"/>
  <c r="AH618" i="2"/>
  <c r="AH282" i="2"/>
  <c r="AH560" i="2"/>
  <c r="AH230" i="2"/>
  <c r="AH568" i="2"/>
  <c r="AH373" i="2"/>
  <c r="AH29" i="2"/>
  <c r="AH137" i="2"/>
  <c r="AH620" i="2"/>
  <c r="AH227" i="2"/>
  <c r="AH57" i="2"/>
  <c r="AH104" i="2"/>
  <c r="AH221" i="2"/>
  <c r="AH166" i="2"/>
  <c r="AH213" i="2"/>
  <c r="AH410" i="2"/>
  <c r="AH469" i="2"/>
  <c r="AH579" i="2"/>
  <c r="AH551" i="2"/>
  <c r="AH127" i="2"/>
  <c r="AH234" i="2"/>
  <c r="AH499" i="2"/>
  <c r="AH658" i="2"/>
  <c r="AH211" i="2"/>
  <c r="AH462" i="2"/>
  <c r="AH30" i="2"/>
  <c r="AH319" i="2"/>
  <c r="AH536" i="2"/>
  <c r="AH56" i="2"/>
  <c r="AH587" i="2"/>
  <c r="AH340" i="2"/>
  <c r="AH523" i="2"/>
  <c r="AH589" i="2"/>
  <c r="AH291" i="2"/>
  <c r="AH590" i="2"/>
  <c r="AH683" i="2"/>
  <c r="AH346" i="2"/>
  <c r="AH355" i="2"/>
  <c r="AH451" i="2"/>
  <c r="AH244" i="2"/>
  <c r="AH9" i="2"/>
  <c r="AH13" i="2"/>
  <c r="AH616" i="2"/>
  <c r="AH48" i="2"/>
  <c r="AH96" i="2"/>
  <c r="AH341" i="2"/>
  <c r="AH237" i="2"/>
  <c r="AH672" i="2"/>
  <c r="AH515" i="2"/>
  <c r="AH704" i="2"/>
  <c r="AH83" i="2"/>
  <c r="AH388" i="2"/>
  <c r="AH645" i="2"/>
  <c r="AH389" i="2"/>
  <c r="AH323" i="2"/>
  <c r="AH304" i="2"/>
  <c r="AH245" i="2"/>
  <c r="AH155" i="2"/>
  <c r="AH526" i="2"/>
  <c r="AH180" i="2"/>
  <c r="AH32" i="2"/>
  <c r="AH427" i="2"/>
  <c r="AH583" i="2"/>
  <c r="AH347" i="2"/>
  <c r="AH27" i="2"/>
  <c r="AH139" i="2"/>
  <c r="AH301" i="2"/>
  <c r="AH106" i="2"/>
  <c r="AH254" i="2"/>
  <c r="AH480" i="2"/>
  <c r="AH497" i="2"/>
  <c r="AH395" i="2"/>
  <c r="AH338" i="2"/>
  <c r="AH366" i="2"/>
  <c r="AH687" i="2"/>
  <c r="AH177" i="2"/>
  <c r="AH464" i="2"/>
  <c r="AH309" i="2"/>
  <c r="AH311" i="2"/>
  <c r="AH474" i="2"/>
  <c r="AH564" i="2"/>
  <c r="AH716" i="2"/>
  <c r="AH432" i="2"/>
  <c r="AH503" i="2"/>
  <c r="AH255" i="2"/>
  <c r="AH36" i="2"/>
  <c r="AH58" i="2"/>
  <c r="AH626" i="2"/>
  <c r="AH441" i="2"/>
  <c r="AH316" i="2"/>
  <c r="AH265" i="2"/>
  <c r="AH259" i="2"/>
  <c r="AH682" i="2"/>
  <c r="AH89" i="2"/>
  <c r="AH67" i="2"/>
  <c r="AH97" i="2"/>
  <c r="AH105" i="2"/>
  <c r="AH698" i="2"/>
  <c r="AH428" i="2"/>
  <c r="AH193" i="2"/>
  <c r="AH285" i="2"/>
  <c r="AH128" i="2"/>
  <c r="AH324" i="2"/>
  <c r="AH710" i="2"/>
  <c r="AH407" i="2"/>
  <c r="AH117" i="2"/>
  <c r="AH94" i="2"/>
  <c r="AH634" i="2"/>
  <c r="AH352" i="2"/>
  <c r="AH142" i="2"/>
  <c r="AH510" i="2"/>
  <c r="AH219" i="2"/>
  <c r="AH692" i="2"/>
  <c r="AH457" i="2"/>
  <c r="AH450" i="2"/>
  <c r="AH203" i="2"/>
  <c r="AH585" i="2"/>
  <c r="AH408" i="2"/>
  <c r="AH522" i="2"/>
  <c r="AH124" i="2"/>
  <c r="AH343" i="2"/>
  <c r="AH190" i="2"/>
  <c r="AH567" i="2"/>
  <c r="AH705" i="2"/>
  <c r="AH501" i="2"/>
  <c r="AH447" i="2"/>
  <c r="AH569" i="2"/>
  <c r="AH527" i="2"/>
  <c r="AH86" i="2"/>
  <c r="AH437" i="2"/>
  <c r="AH625" i="2"/>
  <c r="AH507" i="2"/>
  <c r="AH476" i="2"/>
  <c r="AH593" i="2"/>
  <c r="AH657" i="2"/>
  <c r="AH239" i="2"/>
  <c r="AH570" i="2"/>
  <c r="AH481" i="2"/>
  <c r="AH635" i="2"/>
  <c r="AH675" i="2"/>
  <c r="AH674" i="2"/>
  <c r="AH659" i="2"/>
  <c r="AH650" i="2"/>
  <c r="AH574" i="2"/>
  <c r="AH654" i="2"/>
  <c r="AH697" i="2"/>
  <c r="AH713" i="2"/>
  <c r="AH663" i="2"/>
  <c r="AH696" i="2"/>
  <c r="AG532" i="2"/>
  <c r="AG442" i="2"/>
  <c r="AG119" i="2"/>
  <c r="AG38" i="2"/>
  <c r="AG24" i="2"/>
  <c r="AG121" i="2"/>
  <c r="AG172" i="2"/>
  <c r="AG493" i="2"/>
  <c r="AG268" i="2"/>
  <c r="AG504" i="2"/>
  <c r="AG240" i="2"/>
  <c r="AG377" i="2"/>
  <c r="AG445" i="2"/>
  <c r="AG125" i="2"/>
  <c r="AG541" i="2"/>
  <c r="AG6" i="2"/>
  <c r="AG45" i="2"/>
  <c r="AG668" i="2"/>
  <c r="AG64" i="2"/>
  <c r="AG478" i="2"/>
  <c r="AG186" i="2"/>
  <c r="AG535" i="2"/>
  <c r="AG210" i="2"/>
  <c r="AG141" i="2"/>
  <c r="AG145" i="2"/>
  <c r="AG443" i="2"/>
  <c r="AG138" i="2"/>
  <c r="AG489" i="2"/>
  <c r="AG639" i="2"/>
  <c r="AG215" i="2"/>
  <c r="AG224" i="2"/>
  <c r="AG508" i="2"/>
  <c r="AG59" i="2"/>
  <c r="AG557" i="2"/>
  <c r="AG598" i="2"/>
  <c r="AG134" i="2"/>
  <c r="AG337" i="2"/>
  <c r="AG50" i="2"/>
  <c r="AG534" i="2"/>
  <c r="AG479" i="2"/>
  <c r="AG187" i="2"/>
  <c r="AG398" i="2"/>
  <c r="AG65" i="2"/>
  <c r="AG594" i="2"/>
  <c r="AG4" i="2"/>
  <c r="AG16" i="2"/>
  <c r="AG468" i="2"/>
  <c r="AG175" i="2"/>
  <c r="AG230" i="2"/>
  <c r="AG264" i="2"/>
  <c r="AG137" i="2"/>
  <c r="AG153" i="2"/>
  <c r="AG104" i="2"/>
  <c r="AG565" i="2"/>
  <c r="AG410" i="2"/>
  <c r="AG99" i="2"/>
  <c r="AG127" i="2"/>
  <c r="AG164" i="2"/>
  <c r="AG211" i="2"/>
  <c r="AG536" i="2"/>
  <c r="AG523" i="2"/>
  <c r="AG683" i="2"/>
  <c r="AG123" i="2"/>
  <c r="AG244" i="2"/>
  <c r="AG722" i="2"/>
  <c r="AG48" i="2"/>
  <c r="AG396" i="2"/>
  <c r="AG672" i="2"/>
  <c r="AG284" i="2"/>
  <c r="AG388" i="2"/>
  <c r="AG470" i="2"/>
  <c r="AG304" i="2"/>
  <c r="AG8" i="2"/>
  <c r="AG180" i="2"/>
  <c r="AG261" i="2"/>
  <c r="AG347" i="2"/>
  <c r="AG661" i="2"/>
  <c r="AG106" i="2"/>
  <c r="AG595" i="2"/>
  <c r="AG395" i="2"/>
  <c r="AG397" i="2"/>
  <c r="AG728" i="2"/>
  <c r="AG177" i="2"/>
  <c r="AG664" i="2"/>
  <c r="AG461" i="2"/>
  <c r="AG474" i="2"/>
  <c r="AG550" i="2"/>
  <c r="AG40" i="2"/>
  <c r="AG503" i="2"/>
  <c r="AG344" i="2"/>
  <c r="AG724" i="2"/>
  <c r="AG626" i="2"/>
  <c r="AG452" i="2"/>
  <c r="AG169" i="2"/>
  <c r="AG259" i="2"/>
  <c r="AG44" i="2"/>
  <c r="AG206" i="2"/>
  <c r="AG97" i="2"/>
  <c r="AG679" i="2"/>
  <c r="AG615" i="2"/>
  <c r="AG193" i="2"/>
  <c r="AG362" i="2"/>
  <c r="AG710" i="2"/>
  <c r="AG540" i="2"/>
  <c r="AG634" i="2"/>
  <c r="AG130" i="2"/>
  <c r="AG219" i="2"/>
  <c r="AG200" i="2"/>
  <c r="AG376" i="2"/>
  <c r="AG203" i="2"/>
  <c r="AG624" i="2"/>
  <c r="AG666" i="2"/>
  <c r="AG124" i="2"/>
  <c r="AG103" i="2"/>
  <c r="AG711" i="2"/>
  <c r="AG705" i="2"/>
  <c r="AG623" i="2"/>
  <c r="AG709" i="2"/>
  <c r="AG527" i="2"/>
  <c r="AG466" i="2"/>
  <c r="AG236" i="2"/>
  <c r="AG507" i="2"/>
  <c r="AG191" i="2"/>
  <c r="AG321" i="2"/>
  <c r="AG239" i="2"/>
  <c r="AG365" i="2"/>
  <c r="AG644" i="2"/>
  <c r="AG675" i="2"/>
  <c r="AG543" i="2"/>
  <c r="AG714" i="2"/>
  <c r="AG574" i="2"/>
  <c r="AG609" i="2"/>
  <c r="AG676" i="2"/>
  <c r="AG663" i="2"/>
  <c r="AG727" i="2"/>
  <c r="AG684" i="2"/>
  <c r="AF442" i="2"/>
  <c r="AF354" i="2"/>
  <c r="AF475" i="2"/>
  <c r="AF119" i="2"/>
  <c r="AF38" i="2"/>
  <c r="AF409" i="2"/>
  <c r="AF181" i="2"/>
  <c r="AF24" i="2"/>
  <c r="AF694" i="2"/>
  <c r="AF72" i="2"/>
  <c r="AF605" i="2"/>
  <c r="AF121" i="2"/>
  <c r="AF167" i="2"/>
  <c r="AF648" i="2"/>
  <c r="AF172" i="2"/>
  <c r="AF283" i="2"/>
  <c r="AF416" i="2"/>
  <c r="AF111" i="2"/>
  <c r="AF493" i="2"/>
  <c r="AF7" i="2"/>
  <c r="AF116" i="2"/>
  <c r="AF268" i="2"/>
  <c r="AF504" i="2"/>
  <c r="AF160" i="2"/>
  <c r="AF148" i="2"/>
  <c r="AF240" i="2"/>
  <c r="AF377" i="2"/>
  <c r="AF201" i="2"/>
  <c r="AF174" i="2"/>
  <c r="AF445" i="2"/>
  <c r="AF140" i="2"/>
  <c r="AF79" i="2"/>
  <c r="AF361" i="2"/>
  <c r="AF125" i="2"/>
  <c r="AF473" i="2"/>
  <c r="AF349" i="2"/>
  <c r="AF541" i="2"/>
  <c r="AF46" i="2"/>
  <c r="AF300" i="2"/>
  <c r="AF299" i="2"/>
  <c r="AF6" i="2"/>
  <c r="AF363" i="2"/>
  <c r="AF151" i="2"/>
  <c r="AF45" i="2"/>
  <c r="AF668" i="2"/>
  <c r="AF23" i="2"/>
  <c r="AF411" i="2"/>
  <c r="AF64" i="2"/>
  <c r="AF478" i="2"/>
  <c r="AF403" i="2"/>
  <c r="AF279" i="2"/>
  <c r="AF186" i="2"/>
  <c r="AF400" i="2"/>
  <c r="AF399" i="2"/>
  <c r="AF54" i="2"/>
  <c r="AF535" i="2"/>
  <c r="AF269" i="2"/>
  <c r="AF33" i="2"/>
  <c r="AF210" i="2"/>
  <c r="AF2" i="2"/>
  <c r="AF220" i="2"/>
  <c r="AF712" i="2"/>
  <c r="AF141" i="2"/>
  <c r="AF146" i="2"/>
  <c r="AF260" i="2"/>
  <c r="AF145" i="2"/>
  <c r="AF443" i="2"/>
  <c r="AF529" i="2"/>
  <c r="AF490" i="2"/>
  <c r="AF138" i="2"/>
  <c r="AF489" i="2"/>
  <c r="AF524" i="2"/>
  <c r="AF82" i="2"/>
  <c r="AF639" i="2"/>
  <c r="AF592" i="2"/>
  <c r="AF28" i="2"/>
  <c r="AF512" i="2"/>
  <c r="AF215" i="2"/>
  <c r="AF14" i="2"/>
  <c r="AF157" i="2"/>
  <c r="AF224" i="2"/>
  <c r="AF440" i="2"/>
  <c r="AF577" i="2"/>
  <c r="AF267" i="2"/>
  <c r="AF508" i="2"/>
  <c r="AF667" i="2"/>
  <c r="AF273" i="2"/>
  <c r="AF59" i="2"/>
  <c r="AF557" i="2"/>
  <c r="AF308" i="2"/>
  <c r="AF257" i="2"/>
  <c r="AF598" i="2"/>
  <c r="AF134" i="2"/>
  <c r="AF602" i="2"/>
  <c r="AF73" i="2"/>
  <c r="AF337" i="2"/>
  <c r="AF660" i="2"/>
  <c r="AF563" i="2"/>
  <c r="AF404" i="2"/>
  <c r="AF50" i="2"/>
  <c r="AF695" i="2"/>
  <c r="AF183" i="2"/>
  <c r="AF534" i="2"/>
  <c r="AF423" i="2"/>
  <c r="AF53" i="2"/>
  <c r="AF424" i="2"/>
  <c r="AF479" i="2"/>
  <c r="AF207" i="2"/>
  <c r="AF159" i="2"/>
  <c r="AF187" i="2"/>
  <c r="AF398" i="2"/>
  <c r="AF335" i="2"/>
  <c r="AF505" i="2"/>
  <c r="AF65" i="2"/>
  <c r="AF594" i="2"/>
  <c r="AF572" i="2"/>
  <c r="AF249" i="2"/>
  <c r="AF4" i="2"/>
  <c r="AF485" i="2"/>
  <c r="AF196" i="2"/>
  <c r="AF118" i="2"/>
  <c r="AF16" i="2"/>
  <c r="AF68" i="2"/>
  <c r="AF456" i="2"/>
  <c r="AF468" i="2"/>
  <c r="AF252" i="2"/>
  <c r="AF542" i="2"/>
  <c r="AF723" i="2"/>
  <c r="AF175" i="2"/>
  <c r="AF282" i="2"/>
  <c r="AF560" i="2"/>
  <c r="AF230" i="2"/>
  <c r="AF264" i="2"/>
  <c r="AF373" i="2"/>
  <c r="AF29" i="2"/>
  <c r="AF137" i="2"/>
  <c r="AF153" i="2"/>
  <c r="AF227" i="2"/>
  <c r="AF57" i="2"/>
  <c r="AF104" i="2"/>
  <c r="AF665" i="2"/>
  <c r="AF554" i="2"/>
  <c r="AF390" i="2"/>
  <c r="AF565" i="2"/>
  <c r="AF166" i="2"/>
  <c r="AF213" i="2"/>
  <c r="AF410" i="2"/>
  <c r="AF415" i="2"/>
  <c r="AF726" i="2"/>
  <c r="AF189" i="2"/>
  <c r="AF99" i="2"/>
  <c r="AF579" i="2"/>
  <c r="AF551" i="2"/>
  <c r="AF127" i="2"/>
  <c r="AF164" i="2"/>
  <c r="AF499" i="2"/>
  <c r="AF658" i="2"/>
  <c r="AF211" i="2"/>
  <c r="AF345" i="2"/>
  <c r="AF30" i="2"/>
  <c r="AF319" i="2"/>
  <c r="AF536" i="2"/>
  <c r="AF619" i="2"/>
  <c r="AF208" i="2"/>
  <c r="AF212" i="2"/>
  <c r="AF91" i="2"/>
  <c r="AF587" i="2"/>
  <c r="AF340" i="2"/>
  <c r="AF523" i="2"/>
  <c r="AF147" i="2"/>
  <c r="AF391" i="2"/>
  <c r="AF298" i="2"/>
  <c r="AF188" i="2"/>
  <c r="AF291" i="2"/>
  <c r="AF590" i="2"/>
  <c r="AF683" i="2"/>
  <c r="AF123" i="2"/>
  <c r="AF355" i="2"/>
  <c r="AF451" i="2"/>
  <c r="AF244" i="2"/>
  <c r="AF722" i="2"/>
  <c r="AF13" i="2"/>
  <c r="AF616" i="2"/>
  <c r="AF48" i="2"/>
  <c r="AF195" i="2"/>
  <c r="AF171" i="2"/>
  <c r="AF558" i="2"/>
  <c r="AF396" i="2"/>
  <c r="AF341" i="2"/>
  <c r="AF237" i="2"/>
  <c r="AF672" i="2"/>
  <c r="AF274" i="2"/>
  <c r="AF318" i="2"/>
  <c r="AF637" i="2"/>
  <c r="AF284" i="2"/>
  <c r="AF704" i="2"/>
  <c r="AF83" i="2"/>
  <c r="AF388" i="2"/>
  <c r="AF470" i="2"/>
  <c r="AF389" i="2"/>
  <c r="AF323" i="2"/>
  <c r="AF304" i="2"/>
  <c r="AF8" i="2"/>
  <c r="AF155" i="2"/>
  <c r="AF526" i="2"/>
  <c r="AF180" i="2"/>
  <c r="AF531" i="2"/>
  <c r="AF580" i="2"/>
  <c r="AF281" i="2"/>
  <c r="AF261" i="2"/>
  <c r="AF427" i="2"/>
  <c r="AF583" i="2"/>
  <c r="AF347" i="2"/>
  <c r="AF537" i="2"/>
  <c r="AF641" i="2"/>
  <c r="AF538" i="2"/>
  <c r="AF661" i="2"/>
  <c r="AF139" i="2"/>
  <c r="AF301" i="2"/>
  <c r="AF106" i="2"/>
  <c r="AF595" i="2"/>
  <c r="AF480" i="2"/>
  <c r="AF497" i="2"/>
  <c r="AF395" i="2"/>
  <c r="AF728" i="2"/>
  <c r="AF366" i="2"/>
  <c r="AF687" i="2"/>
  <c r="AF177" i="2"/>
  <c r="AF22" i="2"/>
  <c r="AF84" i="2"/>
  <c r="AF664" i="2"/>
  <c r="AF461" i="2"/>
  <c r="AF309" i="2"/>
  <c r="AF311" i="2"/>
  <c r="AF474" i="2"/>
  <c r="AF425" i="2"/>
  <c r="AF465" i="2"/>
  <c r="AF550" i="2"/>
  <c r="AF40" i="2"/>
  <c r="AF716" i="2"/>
  <c r="AF432" i="2"/>
  <c r="AF503" i="2"/>
  <c r="AF724" i="2"/>
  <c r="AF36" i="2"/>
  <c r="AF58" i="2"/>
  <c r="AF626" i="2"/>
  <c r="AF169" i="2"/>
  <c r="AF316" i="2"/>
  <c r="AF265" i="2"/>
  <c r="AF259" i="2"/>
  <c r="AF715" i="2"/>
  <c r="AF612" i="2"/>
  <c r="AF44" i="2"/>
  <c r="AF206" i="2"/>
  <c r="AF89" i="2"/>
  <c r="AF67" i="2"/>
  <c r="AF97" i="2"/>
  <c r="AF700" i="2"/>
  <c r="AF307" i="2"/>
  <c r="AF679" i="2"/>
  <c r="AF615" i="2"/>
  <c r="AF698" i="2"/>
  <c r="AF428" i="2"/>
  <c r="AF193" i="2"/>
  <c r="AF362" i="2"/>
  <c r="AF128" i="2"/>
  <c r="AF324" i="2"/>
  <c r="AF710" i="2"/>
  <c r="AF540" i="2"/>
  <c r="AF117" i="2"/>
  <c r="AF130" i="2"/>
  <c r="AF142" i="2"/>
  <c r="AF510" i="2"/>
  <c r="AF219" i="2"/>
  <c r="AF98" i="2"/>
  <c r="AF200" i="2"/>
  <c r="AF688" i="2"/>
  <c r="AF376" i="2"/>
  <c r="AF457" i="2"/>
  <c r="AF450" i="2"/>
  <c r="AF203" i="2"/>
  <c r="AF320" i="2"/>
  <c r="AF624" i="2"/>
  <c r="AF92" i="2"/>
  <c r="AF666" i="2"/>
  <c r="AF408" i="2"/>
  <c r="AF522" i="2"/>
  <c r="AF124" i="2"/>
  <c r="AF103" i="2"/>
  <c r="AF393" i="2"/>
  <c r="M120" i="3" s="1"/>
  <c r="AF711" i="2"/>
  <c r="AF190" i="2"/>
  <c r="AF567" i="2"/>
  <c r="AF705" i="2"/>
  <c r="AF709" i="2"/>
  <c r="AF447" i="2"/>
  <c r="AF569" i="2"/>
  <c r="AF527" i="2"/>
  <c r="AF236" i="2"/>
  <c r="AF437" i="2"/>
  <c r="AF321" i="2"/>
  <c r="AF593" i="2"/>
  <c r="AF657" i="2"/>
  <c r="AF239" i="2"/>
  <c r="AF229" i="2"/>
  <c r="AF365" i="2"/>
  <c r="AF656" i="2"/>
  <c r="AF644" i="2"/>
  <c r="AF481" i="2"/>
  <c r="AF635" i="2"/>
  <c r="AF675" i="2"/>
  <c r="AF555" i="2"/>
  <c r="AF543" i="2"/>
  <c r="AF729" i="2"/>
  <c r="AF714" i="2"/>
  <c r="AF659" i="2"/>
  <c r="AF650" i="2"/>
  <c r="AF574" i="2"/>
  <c r="AF609" i="2"/>
  <c r="AF689" i="2"/>
  <c r="AF676" i="2"/>
  <c r="AF697" i="2"/>
  <c r="AF713" i="2"/>
  <c r="AF663" i="2"/>
  <c r="AF684" i="2"/>
  <c r="AE532" i="2"/>
  <c r="AE442" i="2"/>
  <c r="AE354" i="2"/>
  <c r="AE475" i="2"/>
  <c r="AE119" i="2"/>
  <c r="AE38" i="2"/>
  <c r="AE409" i="2"/>
  <c r="AE181" i="2"/>
  <c r="AE24" i="2"/>
  <c r="AE342" i="2"/>
  <c r="AE121" i="2"/>
  <c r="AE167" i="2"/>
  <c r="AE648" i="2"/>
  <c r="AE172" i="2"/>
  <c r="AE493" i="2"/>
  <c r="AE7" i="2"/>
  <c r="AE116" i="2"/>
  <c r="AE268" i="2"/>
  <c r="AE504" i="2"/>
  <c r="AE160" i="2"/>
  <c r="AE148" i="2"/>
  <c r="AE240" i="2"/>
  <c r="AE377" i="2"/>
  <c r="AE201" i="2"/>
  <c r="AE174" i="2"/>
  <c r="AE445" i="2"/>
  <c r="AE125" i="2"/>
  <c r="AE473" i="2"/>
  <c r="AE349" i="2"/>
  <c r="AE541" i="2"/>
  <c r="AE6" i="2"/>
  <c r="AE363" i="2"/>
  <c r="AE151" i="2"/>
  <c r="AE45" i="2"/>
  <c r="AE668" i="2"/>
  <c r="AE23" i="2"/>
  <c r="AE411" i="2"/>
  <c r="AE64" i="2"/>
  <c r="AE144" i="2"/>
  <c r="AE218" i="2"/>
  <c r="AE403" i="2"/>
  <c r="AE279" i="2"/>
  <c r="AE186" i="2"/>
  <c r="AE170" i="2"/>
  <c r="AE351" i="2"/>
  <c r="AE269" i="2"/>
  <c r="AE33" i="2"/>
  <c r="AE210" i="2"/>
  <c r="AE143" i="2"/>
  <c r="AE294" i="2"/>
  <c r="AE146" i="2"/>
  <c r="AE260" i="2"/>
  <c r="AE145" i="2"/>
  <c r="AE214" i="2"/>
  <c r="AE246" i="2"/>
  <c r="AE529" i="2"/>
  <c r="AE490" i="2"/>
  <c r="AE138" i="2"/>
  <c r="AE491" i="2"/>
  <c r="AE114" i="2"/>
  <c r="AE524" i="2"/>
  <c r="AE82" i="2"/>
  <c r="AE639" i="2"/>
  <c r="AE584" i="2"/>
  <c r="AE275" i="2"/>
  <c r="AE14" i="2"/>
  <c r="AE157" i="2"/>
  <c r="AE224" i="2"/>
  <c r="AE154" i="2"/>
  <c r="AE325" i="2"/>
  <c r="AE667" i="2"/>
  <c r="AE273" i="2"/>
  <c r="AE59" i="2"/>
  <c r="AE332" i="2"/>
  <c r="AE613" i="2"/>
  <c r="AE308" i="2"/>
  <c r="AE257" i="2"/>
  <c r="AE598" i="2"/>
  <c r="AE69" i="2"/>
  <c r="AE487" i="2"/>
  <c r="AE602" i="2"/>
  <c r="AE73" i="2"/>
  <c r="AE337" i="2"/>
  <c r="AE35" i="2"/>
  <c r="AE364" i="2"/>
  <c r="AE695" i="2"/>
  <c r="AE183" i="2"/>
  <c r="AE534" i="2"/>
  <c r="AE553" i="2"/>
  <c r="AE159" i="2"/>
  <c r="AE187" i="2"/>
  <c r="AE731" i="2"/>
  <c r="AE371" i="2"/>
  <c r="AE505" i="2"/>
  <c r="AE65" i="2"/>
  <c r="AE310" i="2"/>
  <c r="AE446" i="2"/>
  <c r="AE249" i="2"/>
  <c r="AE4" i="2"/>
  <c r="AE622" i="2"/>
  <c r="AE370" i="2"/>
  <c r="AE456" i="2"/>
  <c r="AE468" i="2"/>
  <c r="AE381" i="2"/>
  <c r="AE618" i="2"/>
  <c r="AE560" i="2"/>
  <c r="AE230" i="2"/>
  <c r="AE632" i="2"/>
  <c r="AE568" i="2"/>
  <c r="AE29" i="2"/>
  <c r="AE137" i="2"/>
  <c r="AE132" i="2"/>
  <c r="AE620" i="2"/>
  <c r="AE57" i="2"/>
  <c r="AE104" i="2"/>
  <c r="AE101" i="2"/>
  <c r="AE221" i="2"/>
  <c r="AE213" i="2"/>
  <c r="AE410" i="2"/>
  <c r="AE640" i="2"/>
  <c r="AE469" i="2"/>
  <c r="AE551" i="2"/>
  <c r="AE127" i="2"/>
  <c r="AE576" i="2"/>
  <c r="AE234" i="2"/>
  <c r="AE658" i="2"/>
  <c r="AE211" i="2"/>
  <c r="AE331" i="2"/>
  <c r="AE462" i="2"/>
  <c r="AE319" i="2"/>
  <c r="AE536" i="2"/>
  <c r="AE405" i="2"/>
  <c r="AE56" i="2"/>
  <c r="AE523" i="2"/>
  <c r="AE589" i="2"/>
  <c r="AE683" i="2"/>
  <c r="AE346" i="2"/>
  <c r="AE244" i="2"/>
  <c r="AE9" i="2"/>
  <c r="AE48" i="2"/>
  <c r="AE96" i="2"/>
  <c r="AE672" i="2"/>
  <c r="AE515" i="2"/>
  <c r="AE388" i="2"/>
  <c r="AE645" i="2"/>
  <c r="AE304" i="2"/>
  <c r="AE245" i="2"/>
  <c r="AE180" i="2"/>
  <c r="AE32" i="2"/>
  <c r="AE347" i="2"/>
  <c r="AE27" i="2"/>
  <c r="AE106" i="2"/>
  <c r="AE254" i="2"/>
  <c r="AE395" i="2"/>
  <c r="AE338" i="2"/>
  <c r="AD532" i="2"/>
  <c r="AD442" i="2"/>
  <c r="AD354" i="2"/>
  <c r="AD475" i="2"/>
  <c r="AD119" i="2"/>
  <c r="AD38" i="2"/>
  <c r="AD409" i="2"/>
  <c r="AD181" i="2"/>
  <c r="AD24" i="2"/>
  <c r="AD121" i="2"/>
  <c r="AD167" i="2"/>
  <c r="AD648" i="2"/>
  <c r="AD172" i="2"/>
  <c r="AD493" i="2"/>
  <c r="AD7" i="2"/>
  <c r="AD116" i="2"/>
  <c r="AD268" i="2"/>
  <c r="AD504" i="2"/>
  <c r="AD160" i="2"/>
  <c r="AD148" i="2"/>
  <c r="AD240" i="2"/>
  <c r="AD377" i="2"/>
  <c r="AD201" i="2"/>
  <c r="AD174" i="2"/>
  <c r="AD445" i="2"/>
  <c r="AD125" i="2"/>
  <c r="AD473" i="2"/>
  <c r="AD349" i="2"/>
  <c r="AD541" i="2"/>
  <c r="AD6" i="2"/>
  <c r="AD363" i="2"/>
  <c r="AD151" i="2"/>
  <c r="AD45" i="2"/>
  <c r="AD23" i="2"/>
  <c r="AD411" i="2"/>
  <c r="AD64" i="2"/>
  <c r="AD403" i="2"/>
  <c r="AD279" i="2"/>
  <c r="AD186" i="2"/>
  <c r="AD269" i="2"/>
  <c r="AD33" i="2"/>
  <c r="AD210" i="2"/>
  <c r="AD146" i="2"/>
  <c r="AD260" i="2"/>
  <c r="AD145" i="2"/>
  <c r="AD529" i="2"/>
  <c r="AD490" i="2"/>
  <c r="AD138" i="2"/>
  <c r="AD82" i="2"/>
  <c r="AD639" i="2"/>
  <c r="AD157" i="2"/>
  <c r="AD224" i="2"/>
  <c r="AD273" i="2"/>
  <c r="AD59" i="2"/>
  <c r="AD613" i="2"/>
  <c r="AD460" i="2"/>
  <c r="AD645" i="2"/>
  <c r="AD597" i="2"/>
  <c r="AD378" i="2"/>
  <c r="AD470" i="2"/>
  <c r="AD389" i="2"/>
  <c r="AD323" i="2"/>
  <c r="AD304" i="2"/>
  <c r="AD245" i="2"/>
  <c r="AD222" i="2"/>
  <c r="AD521" i="2"/>
  <c r="AD8" i="2"/>
  <c r="AD155" i="2"/>
  <c r="AD526" i="2"/>
  <c r="AD180" i="2"/>
  <c r="AD32" i="2"/>
  <c r="AD580" i="2"/>
  <c r="AD281" i="2"/>
  <c r="AD261" i="2"/>
  <c r="AD427" i="2"/>
  <c r="AD583" i="2"/>
  <c r="AD347" i="2"/>
  <c r="AD27" i="2"/>
  <c r="AD641" i="2"/>
  <c r="AD538" i="2"/>
  <c r="AD661" i="2"/>
  <c r="AD139" i="2"/>
  <c r="AD301" i="2"/>
  <c r="AD106" i="2"/>
  <c r="AD254" i="2"/>
  <c r="AD179" i="2"/>
  <c r="AD306" i="2"/>
  <c r="AD595" i="2"/>
  <c r="AD480" i="2"/>
  <c r="AD497" i="2"/>
  <c r="AD395" i="2"/>
  <c r="AD338" i="2"/>
  <c r="AD494" i="2"/>
  <c r="AD397" i="2"/>
  <c r="AD728" i="2"/>
  <c r="AD366" i="2"/>
  <c r="AD687" i="2"/>
  <c r="AD177" i="2"/>
  <c r="AD85" i="2"/>
  <c r="AD464" i="2"/>
  <c r="AD84" i="2"/>
  <c r="AD664" i="2"/>
  <c r="AD461" i="2"/>
  <c r="AD309" i="2"/>
  <c r="AD311" i="2"/>
  <c r="AD474" i="2"/>
  <c r="AD621" i="2"/>
  <c r="AD564" i="2"/>
  <c r="AD465" i="2"/>
  <c r="AD550" i="2"/>
  <c r="AD40" i="2"/>
  <c r="K50" i="3" s="1"/>
  <c r="AD716" i="2"/>
  <c r="AD432" i="2"/>
  <c r="AD503" i="2"/>
  <c r="AD600" i="2"/>
  <c r="AD255" i="2"/>
  <c r="AD41" i="2"/>
  <c r="AD724" i="2"/>
  <c r="AD36" i="2"/>
  <c r="AD58" i="2"/>
  <c r="AD626" i="2"/>
  <c r="AD233" i="2"/>
  <c r="AD441" i="2"/>
  <c r="AD108" i="2"/>
  <c r="AD452" i="2"/>
  <c r="AD169" i="2"/>
  <c r="AD316" i="2"/>
  <c r="AD265" i="2"/>
  <c r="AD259" i="2"/>
  <c r="AD402" i="2"/>
  <c r="AD682" i="2"/>
  <c r="AD612" i="2"/>
  <c r="AD44" i="2"/>
  <c r="AD206" i="2"/>
  <c r="AD89" i="2"/>
  <c r="AD67" i="2"/>
  <c r="AD97" i="2"/>
  <c r="AD588" i="2"/>
  <c r="AD105" i="2"/>
  <c r="AD307" i="2"/>
  <c r="AD679" i="2"/>
  <c r="AD615" i="2"/>
  <c r="AD698" i="2"/>
  <c r="AD428" i="2"/>
  <c r="AD193" i="2"/>
  <c r="AD578" i="2"/>
  <c r="AD285" i="2"/>
  <c r="AD357" i="2"/>
  <c r="AD362" i="2"/>
  <c r="AD128" i="2"/>
  <c r="AD324" i="2"/>
  <c r="AD710" i="2"/>
  <c r="AD407" i="2"/>
  <c r="AD238" i="2"/>
  <c r="AD627" i="2"/>
  <c r="AD540" i="2"/>
  <c r="AD117" i="2"/>
  <c r="AD94" i="2"/>
  <c r="AD634" i="2"/>
  <c r="AD352" i="2"/>
  <c r="AD74" i="2"/>
  <c r="AD241" i="2"/>
  <c r="AD130" i="2"/>
  <c r="AD142" i="2"/>
  <c r="AD510" i="2"/>
  <c r="AD219" i="2"/>
  <c r="AD692" i="2"/>
  <c r="AD200" i="2"/>
  <c r="AD688" i="2"/>
  <c r="AD376" i="2"/>
  <c r="AD457" i="2"/>
  <c r="AD450" i="2"/>
  <c r="AD203" i="2"/>
  <c r="AD585" i="2"/>
  <c r="AD624" i="2"/>
  <c r="AD92" i="2"/>
  <c r="AD666" i="2"/>
  <c r="AD408" i="2"/>
  <c r="AD522" i="2"/>
  <c r="AD124" i="2"/>
  <c r="AD343" i="2"/>
  <c r="AD103" i="2"/>
  <c r="AD393" i="2"/>
  <c r="AD711" i="2"/>
  <c r="AD190" i="2"/>
  <c r="AD567" i="2"/>
  <c r="AD705" i="2"/>
  <c r="AD501" i="2"/>
  <c r="AD623" i="2"/>
  <c r="AD571" i="2"/>
  <c r="AD709" i="2"/>
  <c r="AD447" i="2"/>
  <c r="AD569" i="2"/>
  <c r="AD527" i="2"/>
  <c r="AD86" i="2"/>
  <c r="AD466" i="2"/>
  <c r="AD582" i="2"/>
  <c r="AD236" i="2"/>
  <c r="AD437" i="2"/>
  <c r="AD625" i="2"/>
  <c r="AD507" i="2"/>
  <c r="AD476" i="2"/>
  <c r="AD191" i="2"/>
  <c r="AD530" i="2"/>
  <c r="AD321" i="2"/>
  <c r="AD593" i="2"/>
  <c r="AD657" i="2"/>
  <c r="AD239" i="2"/>
  <c r="AD570" i="2"/>
  <c r="AD365" i="2"/>
  <c r="AD656" i="2"/>
  <c r="AD644" i="2"/>
  <c r="AD481" i="2"/>
  <c r="AD635" i="2"/>
  <c r="AD675" i="2"/>
  <c r="AD674" i="2"/>
  <c r="AD543" i="2"/>
  <c r="AD729" i="2"/>
  <c r="AD714" i="2"/>
  <c r="AD659" i="2"/>
  <c r="AD650" i="2"/>
  <c r="AD574" i="2"/>
  <c r="AD654" i="2"/>
  <c r="AD609" i="2"/>
  <c r="AD689" i="2"/>
  <c r="AD676" i="2"/>
  <c r="AD697" i="2"/>
  <c r="AD713" i="2"/>
  <c r="AD663" i="2"/>
  <c r="AD696" i="2"/>
  <c r="AD727" i="2"/>
  <c r="AD719" i="2"/>
  <c r="AD684" i="2"/>
  <c r="AC44" i="2"/>
  <c r="AC679" i="2"/>
  <c r="AC382" i="2"/>
  <c r="AC627" i="2"/>
  <c r="AC94" i="2"/>
  <c r="AC241" i="2"/>
  <c r="AC510" i="2"/>
  <c r="AC688" i="2"/>
  <c r="AC450" i="2"/>
  <c r="AC92" i="2"/>
  <c r="AC408" i="2"/>
  <c r="AC522" i="2"/>
  <c r="AC393" i="2"/>
  <c r="AC567" i="2"/>
  <c r="AC571" i="2"/>
  <c r="AC569" i="2"/>
  <c r="AC582" i="2"/>
  <c r="AC625" i="2"/>
  <c r="AC530" i="2"/>
  <c r="AC657" i="2"/>
  <c r="AC656" i="2"/>
  <c r="AC635" i="2"/>
  <c r="AC729" i="2"/>
  <c r="AC650" i="2"/>
  <c r="AC689" i="2"/>
  <c r="AC713" i="2"/>
  <c r="AC719" i="2"/>
  <c r="AH648" i="2"/>
  <c r="AG232" i="2"/>
  <c r="AG262" i="2"/>
  <c r="AG37" i="2"/>
  <c r="AE21" i="2"/>
  <c r="AE280" i="2"/>
  <c r="AE340" i="2"/>
  <c r="AE439" i="2"/>
  <c r="AD545" i="2"/>
  <c r="AD435" i="2"/>
  <c r="AD158" i="2"/>
  <c r="AD690" i="2"/>
  <c r="AD721" i="2"/>
  <c r="AD49" i="2"/>
  <c r="AD344" i="2"/>
  <c r="AD382" i="2"/>
  <c r="AC384" i="2"/>
  <c r="AC6" i="2"/>
  <c r="AC146" i="2"/>
  <c r="AC524" i="2"/>
  <c r="J15" i="3" s="1"/>
  <c r="AC584" i="2"/>
  <c r="AC118" i="2"/>
  <c r="AC286" i="2"/>
  <c r="AC329" i="2"/>
  <c r="AC722" i="2"/>
  <c r="AC698" i="2"/>
  <c r="AC631" i="2"/>
  <c r="AC709" i="2"/>
  <c r="AH544" i="2"/>
  <c r="AH655" i="2"/>
  <c r="AH185" i="2"/>
  <c r="AH421" i="2"/>
  <c r="AH247" i="2"/>
  <c r="AH545" i="2"/>
  <c r="AH305" i="2"/>
  <c r="AH628" i="2"/>
  <c r="AH680" i="2"/>
  <c r="AH152" i="2"/>
  <c r="AH277" i="2"/>
  <c r="AH348" i="2"/>
  <c r="AH135" i="2"/>
  <c r="AH502" i="2"/>
  <c r="AH484" i="2"/>
  <c r="AH703" i="2"/>
  <c r="AH372" i="2"/>
  <c r="AH162" i="2"/>
  <c r="AH110" i="2"/>
  <c r="AH539" i="2"/>
  <c r="AH342" i="2"/>
  <c r="AH694" i="2"/>
  <c r="AH72" i="2"/>
  <c r="AH605" i="2"/>
  <c r="AH107" i="2"/>
  <c r="AH80" i="2"/>
  <c r="AH642" i="2"/>
  <c r="AH25" i="2"/>
  <c r="AH283" i="2"/>
  <c r="AH416" i="2"/>
  <c r="AH111" i="2"/>
  <c r="AH493" i="2"/>
  <c r="AH87" i="2"/>
  <c r="AH243" i="2"/>
  <c r="AH136" i="2"/>
  <c r="AH433" i="2"/>
  <c r="AH601" i="2"/>
  <c r="AH75" i="2"/>
  <c r="AH384" i="2"/>
  <c r="AH504" i="2"/>
  <c r="AH498" i="2"/>
  <c r="AH586" i="2"/>
  <c r="AH434" i="2"/>
  <c r="AH414" i="2"/>
  <c r="AH486" i="2"/>
  <c r="AH205" i="2"/>
  <c r="AH295" i="2"/>
  <c r="AH377" i="2"/>
  <c r="AH3" i="2"/>
  <c r="AH102" i="2"/>
  <c r="AH496" i="2"/>
  <c r="AH95" i="2"/>
  <c r="AH140" i="2"/>
  <c r="AH79" i="2"/>
  <c r="AH361" i="2"/>
  <c r="AH125" i="2"/>
  <c r="AH55" i="2"/>
  <c r="AH289" i="2"/>
  <c r="AH596" i="2"/>
  <c r="AH226" i="2"/>
  <c r="AH46" i="2"/>
  <c r="AH300" i="2"/>
  <c r="AH299" i="2"/>
  <c r="AH6" i="2"/>
  <c r="AH278" i="2"/>
  <c r="AH199" i="2"/>
  <c r="AH444" i="2"/>
  <c r="AH129" i="2"/>
  <c r="AH163" i="2"/>
  <c r="AH266" i="2"/>
  <c r="AH575" i="2"/>
  <c r="AH668" i="2"/>
  <c r="AH518" i="2"/>
  <c r="AH19" i="2"/>
  <c r="AH21" i="2"/>
  <c r="AH144" i="2"/>
  <c r="AH317" i="2"/>
  <c r="AH231" i="2"/>
  <c r="AH209" i="2"/>
  <c r="AH478" i="2"/>
  <c r="AH599" i="2"/>
  <c r="AH334" i="2"/>
  <c r="AH156" i="2"/>
  <c r="AH170" i="2"/>
  <c r="AH400" i="2"/>
  <c r="AH399" i="2"/>
  <c r="AH54" i="2"/>
  <c r="AH535" i="2"/>
  <c r="AH471" i="2"/>
  <c r="AH270" i="2"/>
  <c r="AH43" i="2"/>
  <c r="AH143" i="2"/>
  <c r="AH2" i="2"/>
  <c r="AH220" i="2"/>
  <c r="AH712" i="2"/>
  <c r="AH141" i="2"/>
  <c r="AH430" i="2"/>
  <c r="AH173" i="2"/>
  <c r="AH47" i="2"/>
  <c r="AH214" i="2"/>
  <c r="AH706" i="2"/>
  <c r="AH375" i="2"/>
  <c r="AH10" i="2"/>
  <c r="AH443" i="2"/>
  <c r="AH435" i="2"/>
  <c r="AH126" i="2"/>
  <c r="AH528" i="2"/>
  <c r="AH491" i="2"/>
  <c r="AH18" i="2"/>
  <c r="AH562" i="2"/>
  <c r="AH380" i="2"/>
  <c r="AH489" i="2"/>
  <c r="AH228" i="2"/>
  <c r="AH643" i="2"/>
  <c r="AH573" i="2"/>
  <c r="AH584" i="2"/>
  <c r="AH592" i="2"/>
  <c r="AH28" i="2"/>
  <c r="AH512" i="2"/>
  <c r="AH215" i="2"/>
  <c r="AH184" i="2"/>
  <c r="AH603" i="2"/>
  <c r="AH662" i="2"/>
  <c r="AH154" i="2"/>
  <c r="AH440" i="2"/>
  <c r="AH577" i="2"/>
  <c r="AH267" i="2"/>
  <c r="AH508" i="2"/>
  <c r="AH158" i="2"/>
  <c r="AH420" i="2"/>
  <c r="AH412" i="2"/>
  <c r="AH332" i="2"/>
  <c r="AH429" i="2"/>
  <c r="AH242" i="2"/>
  <c r="AH690" i="2"/>
  <c r="AH557" i="2"/>
  <c r="AH149" i="2"/>
  <c r="AH131" i="2"/>
  <c r="AH248" i="2"/>
  <c r="AH69" i="2"/>
  <c r="AH88" i="2"/>
  <c r="AH514" i="2"/>
  <c r="AH460" i="2"/>
  <c r="AH134" i="2"/>
  <c r="AH513" i="2"/>
  <c r="AH509" i="2"/>
  <c r="AH326" i="2"/>
  <c r="AH35" i="2"/>
  <c r="AH660" i="2"/>
  <c r="AH563" i="2"/>
  <c r="AH404" i="2"/>
  <c r="AH50" i="2"/>
  <c r="AH251" i="2"/>
  <c r="AH717" i="2"/>
  <c r="AH290" i="2"/>
  <c r="AH280" i="2"/>
  <c r="AH423" i="2"/>
  <c r="AH53" i="2"/>
  <c r="AH424" i="2"/>
  <c r="AH479" i="2"/>
  <c r="AH548" i="2"/>
  <c r="AH607" i="2"/>
  <c r="AH327" i="2"/>
  <c r="AH731" i="2"/>
  <c r="AH448" i="2"/>
  <c r="AH258" i="2"/>
  <c r="AH12" i="2"/>
  <c r="AH398" i="2"/>
  <c r="AH313" i="2"/>
  <c r="AH699" i="2"/>
  <c r="AH463" i="2"/>
  <c r="AH310" i="2"/>
  <c r="AH109" i="2"/>
  <c r="AH194" i="2"/>
  <c r="AH367" i="2"/>
  <c r="AH594" i="2"/>
  <c r="AH77" i="2"/>
  <c r="AH90" i="2"/>
  <c r="AH459" i="2"/>
  <c r="AH622" i="2"/>
  <c r="AH485" i="2"/>
  <c r="AH196" i="2"/>
  <c r="AH118" i="2"/>
  <c r="AH16" i="2"/>
  <c r="AH517" i="2"/>
  <c r="AH178" i="2"/>
  <c r="AH500" i="2"/>
  <c r="AH381" i="2"/>
  <c r="AH252" i="2"/>
  <c r="AH542" i="2"/>
  <c r="AH723" i="2"/>
  <c r="AH175" i="2"/>
  <c r="AH482" i="2"/>
  <c r="AH192" i="2"/>
  <c r="AH339" i="2"/>
  <c r="AH632" i="2"/>
  <c r="AH353" i="2"/>
  <c r="AH39" i="2"/>
  <c r="AH202" i="2"/>
  <c r="AH264" i="2"/>
  <c r="AH336" i="2"/>
  <c r="AH176" i="2"/>
  <c r="AH34" i="2"/>
  <c r="AH132" i="2"/>
  <c r="AH66" i="2"/>
  <c r="AH591" i="2"/>
  <c r="AH70" i="2"/>
  <c r="AH153" i="2"/>
  <c r="AH608" i="2"/>
  <c r="AH401" i="2"/>
  <c r="AH359" i="2"/>
  <c r="AH101" i="2"/>
  <c r="AH665" i="2"/>
  <c r="AH554" i="2"/>
  <c r="AH390" i="2"/>
  <c r="AH565" i="2"/>
  <c r="AH225" i="2"/>
  <c r="AH322" i="2"/>
  <c r="AH120" i="2"/>
  <c r="AH640" i="2"/>
  <c r="AH415" i="2"/>
  <c r="AH726" i="2"/>
  <c r="AH189" i="2"/>
  <c r="AH99" i="2"/>
  <c r="AH15" i="2"/>
  <c r="AH11" i="2"/>
  <c r="AH31" i="2"/>
  <c r="AH576" i="2"/>
  <c r="AH633" i="2"/>
  <c r="AH276" i="2"/>
  <c r="O79" i="3" s="1"/>
  <c r="AH286" i="2"/>
  <c r="AH164" i="2"/>
  <c r="AH93" i="2"/>
  <c r="AH232" i="2"/>
  <c r="AH17" i="2"/>
  <c r="AH331" i="2"/>
  <c r="AH549" i="2"/>
  <c r="AH350" i="2"/>
  <c r="AH413" i="2"/>
  <c r="AH345" i="2"/>
  <c r="AH62" i="2"/>
  <c r="AH547" i="2"/>
  <c r="AH604" i="2"/>
  <c r="AH405" i="2"/>
  <c r="AH619" i="2"/>
  <c r="AH208" i="2"/>
  <c r="AH212" i="2"/>
  <c r="AH91" i="2"/>
  <c r="AH422" i="2"/>
  <c r="AH115" i="2"/>
  <c r="AH292" i="2"/>
  <c r="AH112" i="2"/>
  <c r="AH147" i="2"/>
  <c r="AH391" i="2"/>
  <c r="AH298" i="2"/>
  <c r="AH188" i="2"/>
  <c r="AH60" i="2"/>
  <c r="AH253" i="2"/>
  <c r="AH418" i="2"/>
  <c r="AH100" i="2"/>
  <c r="AH431" i="2"/>
  <c r="AH262" i="2"/>
  <c r="AH649" i="2"/>
  <c r="AH123" i="2"/>
  <c r="AH610" i="2"/>
  <c r="AH150" i="2"/>
  <c r="AH235" i="2"/>
  <c r="AH198" i="2"/>
  <c r="AH133" i="2"/>
  <c r="AH256" i="2"/>
  <c r="AH329" i="2"/>
  <c r="AH722" i="2"/>
  <c r="AH458" i="2"/>
  <c r="AH492" i="2"/>
  <c r="AH76" i="2"/>
  <c r="AH51" i="2"/>
  <c r="AH195" i="2"/>
  <c r="AH171" i="2"/>
  <c r="AH558" i="2"/>
  <c r="AH396" i="2"/>
  <c r="AH566" i="2"/>
  <c r="AH26" i="2"/>
  <c r="AH312" i="2"/>
  <c r="AH611" i="2"/>
  <c r="AH274" i="2"/>
  <c r="AH318" i="2"/>
  <c r="AH637" i="2"/>
  <c r="AH284" i="2"/>
  <c r="AH168" i="2"/>
  <c r="AH721" i="2"/>
  <c r="AH49" i="2"/>
  <c r="AH217" i="2"/>
  <c r="AH506" i="2"/>
  <c r="AH597" i="2"/>
  <c r="AH378" i="2"/>
  <c r="AH470" i="2"/>
  <c r="AH61" i="2"/>
  <c r="AH5" i="2"/>
  <c r="AH250" i="2"/>
  <c r="AH263" i="2"/>
  <c r="AH379" i="2"/>
  <c r="AH222" i="2"/>
  <c r="AH521" i="2"/>
  <c r="AH8" i="2"/>
  <c r="AH20" i="2"/>
  <c r="AH720" i="2"/>
  <c r="AH495" i="2"/>
  <c r="AH426" i="2"/>
  <c r="AH531" i="2"/>
  <c r="AH580" i="2"/>
  <c r="AH281" i="2"/>
  <c r="AH261" i="2"/>
  <c r="AH725" i="2"/>
  <c r="AH113" i="2"/>
  <c r="AH519" i="2"/>
  <c r="AH646" i="2"/>
  <c r="AH537" i="2"/>
  <c r="AH641" i="2"/>
  <c r="AH538" i="2"/>
  <c r="AH661" i="2"/>
  <c r="AH449" i="2"/>
  <c r="AH122" i="2"/>
  <c r="AH614" i="2"/>
  <c r="AH288" i="2"/>
  <c r="AH328" i="2"/>
  <c r="AH179" i="2"/>
  <c r="AH306" i="2"/>
  <c r="AH595" i="2"/>
  <c r="AH165" i="2"/>
  <c r="AH71" i="2"/>
  <c r="AH483" i="2"/>
  <c r="AH436" i="2"/>
  <c r="AH439" i="2"/>
  <c r="AH494" i="2"/>
  <c r="AH397" i="2"/>
  <c r="AH728" i="2"/>
  <c r="AH293" i="2"/>
  <c r="AH368" i="2"/>
  <c r="AH63" i="2"/>
  <c r="AH85" i="2"/>
  <c r="AH22" i="2"/>
  <c r="AH84" i="2"/>
  <c r="AH664" i="2"/>
  <c r="AH461" i="2"/>
  <c r="AH636" i="2"/>
  <c r="AH671" i="2"/>
  <c r="AH197" i="2"/>
  <c r="AH621" i="2"/>
  <c r="AH425" i="2"/>
  <c r="AH465" i="2"/>
  <c r="AH550" i="2"/>
  <c r="AH40" i="2"/>
  <c r="AH394" i="2"/>
  <c r="AH419" i="2"/>
  <c r="AH386" i="2"/>
  <c r="AH600" i="2"/>
  <c r="AH630" i="2"/>
  <c r="AH41" i="2"/>
  <c r="AH344" i="2"/>
  <c r="AH724" i="2"/>
  <c r="AH629" i="2"/>
  <c r="AH561" i="2"/>
  <c r="AH81" i="2"/>
  <c r="AH233" i="2"/>
  <c r="AH42" i="2"/>
  <c r="AH108" i="2"/>
  <c r="AH452" i="2"/>
  <c r="AH169" i="2"/>
  <c r="AH297" i="2"/>
  <c r="AH333" i="2"/>
  <c r="AH356" i="2"/>
  <c r="AH402" i="2"/>
  <c r="AH715" i="2"/>
  <c r="AH612" i="2"/>
  <c r="AH44" i="2"/>
  <c r="AH206" i="2"/>
  <c r="AH374" i="2"/>
  <c r="AH652" i="2"/>
  <c r="AH182" i="2"/>
  <c r="AH588" i="2"/>
  <c r="AH700" i="2"/>
  <c r="AH307" i="2"/>
  <c r="AH679" i="2"/>
  <c r="AH615" i="2"/>
  <c r="AH686" i="2"/>
  <c r="AH37" i="2"/>
  <c r="AH271" i="2"/>
  <c r="AH578" i="2"/>
  <c r="AH223" i="2"/>
  <c r="AH357" i="2"/>
  <c r="AH382" i="2"/>
  <c r="AH362" i="2"/>
  <c r="AH467" i="2"/>
  <c r="AH161" i="2"/>
  <c r="AH488" i="2"/>
  <c r="AH691" i="2"/>
  <c r="AH383" i="2"/>
  <c r="AH238" i="2"/>
  <c r="AH627" i="2"/>
  <c r="AH540" i="2"/>
  <c r="AH653" i="2"/>
  <c r="AH511" i="2"/>
  <c r="AH303" i="2"/>
  <c r="AH438" i="2"/>
  <c r="AH520" i="2"/>
  <c r="AH74" i="2"/>
  <c r="AH241" i="2"/>
  <c r="AH130" i="2"/>
  <c r="AH647" i="2"/>
  <c r="AH533" i="2"/>
  <c r="AH78" i="2"/>
  <c r="AH455" i="2"/>
  <c r="AH98" i="2"/>
  <c r="AH200" i="2"/>
  <c r="AH688" i="2"/>
  <c r="AH376" i="2"/>
  <c r="AH718" i="2"/>
  <c r="AH730" i="2"/>
  <c r="AH670" i="2"/>
  <c r="AH559" i="2"/>
  <c r="AH320" i="2"/>
  <c r="AH624" i="2"/>
  <c r="AH92" i="2"/>
  <c r="AH666" i="2"/>
  <c r="AH631" i="2"/>
  <c r="AH392" i="2"/>
  <c r="AH315" i="2"/>
  <c r="AH417" i="2"/>
  <c r="AH302" i="2"/>
  <c r="AH103" i="2"/>
  <c r="AH393" i="2"/>
  <c r="AH711" i="2"/>
  <c r="AH204" i="2"/>
  <c r="AH330" i="2"/>
  <c r="AH296" i="2"/>
  <c r="AH677" i="2"/>
  <c r="AH360" i="2"/>
  <c r="AH623" i="2"/>
  <c r="AH571" i="2"/>
  <c r="AH709" i="2"/>
  <c r="AH685" i="2"/>
  <c r="AH516" i="2"/>
  <c r="AH556" i="2"/>
  <c r="AH581" i="2"/>
  <c r="AH454" i="2"/>
  <c r="AH466" i="2"/>
  <c r="AH582" i="2"/>
  <c r="AH236" i="2"/>
  <c r="AH525" i="2"/>
  <c r="AH369" i="2"/>
  <c r="AH272" i="2"/>
  <c r="AH387" i="2"/>
  <c r="AH287" i="2"/>
  <c r="AH191" i="2"/>
  <c r="AH530" i="2"/>
  <c r="AH321" i="2"/>
  <c r="AH701" i="2"/>
  <c r="AH314" i="2"/>
  <c r="AH472" i="2"/>
  <c r="AH702" i="2"/>
  <c r="AH229" i="2"/>
  <c r="AH365" i="2"/>
  <c r="AH656" i="2"/>
  <c r="AH644" i="2"/>
  <c r="AH673" i="2"/>
  <c r="AH406" i="2"/>
  <c r="AH385" i="2"/>
  <c r="AH477" i="2"/>
  <c r="AH555" i="2"/>
  <c r="AH543" i="2"/>
  <c r="AH729" i="2"/>
  <c r="AH714" i="2"/>
  <c r="AH708" i="2"/>
  <c r="AH678" i="2"/>
  <c r="AH681" i="2"/>
  <c r="O76" i="3" s="1"/>
  <c r="AH546" i="2"/>
  <c r="AH552" i="2"/>
  <c r="AH609" i="2"/>
  <c r="AH689" i="2"/>
  <c r="AH676" i="2"/>
  <c r="AH693" i="2"/>
  <c r="AH669" i="2"/>
  <c r="AH707" i="2"/>
  <c r="AH651" i="2"/>
  <c r="AH617" i="2"/>
  <c r="AH727" i="2"/>
  <c r="AH719" i="2"/>
  <c r="AH684" i="2"/>
  <c r="AG544" i="2"/>
  <c r="AG655" i="2"/>
  <c r="AG185" i="2"/>
  <c r="AG421" i="2"/>
  <c r="AG247" i="2"/>
  <c r="AG545" i="2"/>
  <c r="AG305" i="2"/>
  <c r="AG628" i="2"/>
  <c r="AG354" i="2"/>
  <c r="AG475" i="2"/>
  <c r="AG680" i="2"/>
  <c r="AG152" i="2"/>
  <c r="AG277" i="2"/>
  <c r="AG348" i="2"/>
  <c r="AG135" i="2"/>
  <c r="AG502" i="2"/>
  <c r="AG484" i="2"/>
  <c r="AG703" i="2"/>
  <c r="AG409" i="2"/>
  <c r="AG181" i="2"/>
  <c r="AG372" i="2"/>
  <c r="AG162" i="2"/>
  <c r="AG110" i="2"/>
  <c r="AG539" i="2"/>
  <c r="AG342" i="2"/>
  <c r="AG694" i="2"/>
  <c r="AG72" i="2"/>
  <c r="AG605" i="2"/>
  <c r="AG167" i="2"/>
  <c r="AG648" i="2"/>
  <c r="AG107" i="2"/>
  <c r="AG80" i="2"/>
  <c r="AG642" i="2"/>
  <c r="AG25" i="2"/>
  <c r="AG606" i="2"/>
  <c r="AG283" i="2"/>
  <c r="AG416" i="2"/>
  <c r="AG111" i="2"/>
  <c r="AG7" i="2"/>
  <c r="AG116" i="2"/>
  <c r="AG87" i="2"/>
  <c r="AG243" i="2"/>
  <c r="AG136" i="2"/>
  <c r="AG433" i="2"/>
  <c r="AG52" i="2"/>
  <c r="AG601" i="2"/>
  <c r="AG75" i="2"/>
  <c r="AG384" i="2"/>
  <c r="AG160" i="2"/>
  <c r="AG148" i="2"/>
  <c r="AG498" i="2"/>
  <c r="AG586" i="2"/>
  <c r="AG434" i="2"/>
  <c r="AG414" i="2"/>
  <c r="AG216" i="2"/>
  <c r="AG486" i="2"/>
  <c r="AG205" i="2"/>
  <c r="AG295" i="2"/>
  <c r="AG201" i="2"/>
  <c r="AG174" i="2"/>
  <c r="AG3" i="2"/>
  <c r="AG102" i="2"/>
  <c r="AG496" i="2"/>
  <c r="AG95" i="2"/>
  <c r="AG453" i="2"/>
  <c r="AG140" i="2"/>
  <c r="AG79" i="2"/>
  <c r="AG361" i="2"/>
  <c r="AG473" i="2"/>
  <c r="AG349" i="2"/>
  <c r="AG55" i="2"/>
  <c r="AG289" i="2"/>
  <c r="AG596" i="2"/>
  <c r="AG226" i="2"/>
  <c r="AG638" i="2"/>
  <c r="AG46" i="2"/>
  <c r="AG300" i="2"/>
  <c r="AG299" i="2"/>
  <c r="AG363" i="2"/>
  <c r="AG151" i="2"/>
  <c r="AG278" i="2"/>
  <c r="AG199" i="2"/>
  <c r="AG444" i="2"/>
  <c r="AG129" i="2"/>
  <c r="AG358" i="2"/>
  <c r="AG163" i="2"/>
  <c r="AG266" i="2"/>
  <c r="AG575" i="2"/>
  <c r="AG23" i="2"/>
  <c r="AG411" i="2"/>
  <c r="AG518" i="2"/>
  <c r="AG19" i="2"/>
  <c r="AG21" i="2"/>
  <c r="AG144" i="2"/>
  <c r="AG218" i="2"/>
  <c r="AG317" i="2"/>
  <c r="AG231" i="2"/>
  <c r="AG209" i="2"/>
  <c r="AG403" i="2"/>
  <c r="AG279" i="2"/>
  <c r="AG599" i="2"/>
  <c r="AG334" i="2"/>
  <c r="AG156" i="2"/>
  <c r="AG170" i="2"/>
  <c r="AG351" i="2"/>
  <c r="AG400" i="2"/>
  <c r="AG399" i="2"/>
  <c r="AG54" i="2"/>
  <c r="AG269" i="2"/>
  <c r="AG33" i="2"/>
  <c r="AG471" i="2"/>
  <c r="AG270" i="2"/>
  <c r="AG43" i="2"/>
  <c r="AG143" i="2"/>
  <c r="AG294" i="2"/>
  <c r="AG2" i="2"/>
  <c r="AG220" i="2"/>
  <c r="AG712" i="2"/>
  <c r="N108" i="3" s="1"/>
  <c r="AG146" i="2"/>
  <c r="AG260" i="2"/>
  <c r="AG430" i="2"/>
  <c r="AG173" i="2"/>
  <c r="AG47" i="2"/>
  <c r="AG214" i="2"/>
  <c r="AG246" i="2"/>
  <c r="AG706" i="2"/>
  <c r="AG375" i="2"/>
  <c r="AG10" i="2"/>
  <c r="AG529" i="2"/>
  <c r="AG490" i="2"/>
  <c r="AG435" i="2"/>
  <c r="AG126" i="2"/>
  <c r="AG528" i="2"/>
  <c r="AG491" i="2"/>
  <c r="AG114" i="2"/>
  <c r="AG18" i="2"/>
  <c r="AG562" i="2"/>
  <c r="AG380" i="2"/>
  <c r="AG524" i="2"/>
  <c r="AG82" i="2"/>
  <c r="AG228" i="2"/>
  <c r="AG643" i="2"/>
  <c r="AG573" i="2"/>
  <c r="AG584" i="2"/>
  <c r="AG275" i="2"/>
  <c r="AG592" i="2"/>
  <c r="AG28" i="2"/>
  <c r="AG512" i="2"/>
  <c r="AG14" i="2"/>
  <c r="AG157" i="2"/>
  <c r="AG184" i="2"/>
  <c r="AG603" i="2"/>
  <c r="AG662" i="2"/>
  <c r="AG154" i="2"/>
  <c r="AG325" i="2"/>
  <c r="AG440" i="2"/>
  <c r="AG577" i="2"/>
  <c r="AG267" i="2"/>
  <c r="AG667" i="2"/>
  <c r="AG273" i="2"/>
  <c r="AG158" i="2"/>
  <c r="AG420" i="2"/>
  <c r="AG412" i="2"/>
  <c r="AG332" i="2"/>
  <c r="AG613" i="2"/>
  <c r="AG429" i="2"/>
  <c r="AG242" i="2"/>
  <c r="AG690" i="2"/>
  <c r="AG308" i="2"/>
  <c r="AG257" i="2"/>
  <c r="AG149" i="2"/>
  <c r="AG131" i="2"/>
  <c r="AG248" i="2"/>
  <c r="AG69" i="2"/>
  <c r="AG487" i="2"/>
  <c r="AG88" i="2"/>
  <c r="AG514" i="2"/>
  <c r="AG460" i="2"/>
  <c r="AG602" i="2"/>
  <c r="AG73" i="2"/>
  <c r="AG513" i="2"/>
  <c r="AG509" i="2"/>
  <c r="AG326" i="2"/>
  <c r="AG35" i="2"/>
  <c r="AG364" i="2"/>
  <c r="AG660" i="2"/>
  <c r="AG563" i="2"/>
  <c r="AG404" i="2"/>
  <c r="AG695" i="2"/>
  <c r="AG183" i="2"/>
  <c r="AG251" i="2"/>
  <c r="AG717" i="2"/>
  <c r="AG290" i="2"/>
  <c r="AG280" i="2"/>
  <c r="AG553" i="2"/>
  <c r="AG423" i="2"/>
  <c r="AG53" i="2"/>
  <c r="AG424" i="2"/>
  <c r="AG207" i="2"/>
  <c r="AG159" i="2"/>
  <c r="AG548" i="2"/>
  <c r="AG607" i="2"/>
  <c r="AG327" i="2"/>
  <c r="AG731" i="2"/>
  <c r="AG371" i="2"/>
  <c r="AG448" i="2"/>
  <c r="AG258" i="2"/>
  <c r="AG12" i="2"/>
  <c r="AG335" i="2"/>
  <c r="AG505" i="2"/>
  <c r="AG313" i="2"/>
  <c r="AG699" i="2"/>
  <c r="AG463" i="2"/>
  <c r="AG310" i="2"/>
  <c r="AG446" i="2"/>
  <c r="AG109" i="2"/>
  <c r="AG194" i="2"/>
  <c r="AG367" i="2"/>
  <c r="AG572" i="2"/>
  <c r="AG249" i="2"/>
  <c r="AG77" i="2"/>
  <c r="AG90" i="2"/>
  <c r="AG459" i="2"/>
  <c r="AG622" i="2"/>
  <c r="AG370" i="2"/>
  <c r="AG485" i="2"/>
  <c r="AG196" i="2"/>
  <c r="AG118" i="2"/>
  <c r="AG68" i="2"/>
  <c r="AG456" i="2"/>
  <c r="AG517" i="2"/>
  <c r="AG178" i="2"/>
  <c r="AG500" i="2"/>
  <c r="AG381" i="2"/>
  <c r="AG618" i="2"/>
  <c r="AG252" i="2"/>
  <c r="AG542" i="2"/>
  <c r="AG723" i="2"/>
  <c r="AG282" i="2"/>
  <c r="AG560" i="2"/>
  <c r="AG482" i="2"/>
  <c r="AG192" i="2"/>
  <c r="AG339" i="2"/>
  <c r="AG632" i="2"/>
  <c r="AG568" i="2"/>
  <c r="AG353" i="2"/>
  <c r="AG39" i="2"/>
  <c r="AG202" i="2"/>
  <c r="AG373" i="2"/>
  <c r="AG29" i="2"/>
  <c r="AG336" i="2"/>
  <c r="AG176" i="2"/>
  <c r="AG34" i="2"/>
  <c r="AG132" i="2"/>
  <c r="AG620" i="2"/>
  <c r="AG66" i="2"/>
  <c r="AG591" i="2"/>
  <c r="AG70" i="2"/>
  <c r="AG227" i="2"/>
  <c r="AG57" i="2"/>
  <c r="AG608" i="2"/>
  <c r="AG401" i="2"/>
  <c r="AG359" i="2"/>
  <c r="N74" i="3" s="1"/>
  <c r="AG101" i="2"/>
  <c r="AG221" i="2"/>
  <c r="AG665" i="2"/>
  <c r="AG554" i="2"/>
  <c r="AG390" i="2"/>
  <c r="AG166" i="2"/>
  <c r="AG213" i="2"/>
  <c r="AG225" i="2"/>
  <c r="AG322" i="2"/>
  <c r="AG120" i="2"/>
  <c r="AG640" i="2"/>
  <c r="AG469" i="2"/>
  <c r="AG415" i="2"/>
  <c r="AG726" i="2"/>
  <c r="AG189" i="2"/>
  <c r="AG579" i="2"/>
  <c r="AG551" i="2"/>
  <c r="AG15" i="2"/>
  <c r="AG11" i="2"/>
  <c r="AG31" i="2"/>
  <c r="AG576" i="2"/>
  <c r="AG234" i="2"/>
  <c r="AG633" i="2"/>
  <c r="AG276" i="2"/>
  <c r="AG286" i="2"/>
  <c r="AG499" i="2"/>
  <c r="AG658" i="2"/>
  <c r="AG93" i="2"/>
  <c r="AG17" i="2"/>
  <c r="AG331" i="2"/>
  <c r="AG462" i="2"/>
  <c r="AG549" i="2"/>
  <c r="AG350" i="2"/>
  <c r="AG413" i="2"/>
  <c r="AG345" i="2"/>
  <c r="AG30" i="2"/>
  <c r="AG319" i="2"/>
  <c r="AG62" i="2"/>
  <c r="AG547" i="2"/>
  <c r="AG604" i="2"/>
  <c r="AG405" i="2"/>
  <c r="AG56" i="2"/>
  <c r="AG619" i="2"/>
  <c r="AG208" i="2"/>
  <c r="AG212" i="2"/>
  <c r="AG91" i="2"/>
  <c r="AG587" i="2"/>
  <c r="AG340" i="2"/>
  <c r="AG422" i="2"/>
  <c r="AG115" i="2"/>
  <c r="AG292" i="2"/>
  <c r="AG112" i="2"/>
  <c r="AG589" i="2"/>
  <c r="AG147" i="2"/>
  <c r="AG391" i="2"/>
  <c r="AG298" i="2"/>
  <c r="AG188" i="2"/>
  <c r="AG291" i="2"/>
  <c r="AG590" i="2"/>
  <c r="AG60" i="2"/>
  <c r="AG253" i="2"/>
  <c r="AG418" i="2"/>
  <c r="AG100" i="2"/>
  <c r="AG346" i="2"/>
  <c r="AG431" i="2"/>
  <c r="AG649" i="2"/>
  <c r="AG355" i="2"/>
  <c r="AG451" i="2"/>
  <c r="AG610" i="2"/>
  <c r="AG150" i="2"/>
  <c r="AG235" i="2"/>
  <c r="AG198" i="2"/>
  <c r="AG9" i="2"/>
  <c r="AG133" i="2"/>
  <c r="AG256" i="2"/>
  <c r="AG329" i="2"/>
  <c r="AG13" i="2"/>
  <c r="AG616" i="2"/>
  <c r="AG458" i="2"/>
  <c r="AG492" i="2"/>
  <c r="AG76" i="2"/>
  <c r="AG51" i="2"/>
  <c r="AG96" i="2"/>
  <c r="AG195" i="2"/>
  <c r="AG171" i="2"/>
  <c r="AG558" i="2"/>
  <c r="AG341" i="2"/>
  <c r="AG237" i="2"/>
  <c r="AG566" i="2"/>
  <c r="AG26" i="2"/>
  <c r="AG312" i="2"/>
  <c r="AG611" i="2"/>
  <c r="AG515" i="2"/>
  <c r="AG274" i="2"/>
  <c r="AG318" i="2"/>
  <c r="AG637" i="2"/>
  <c r="AG704" i="2"/>
  <c r="AG83" i="2"/>
  <c r="AG168" i="2"/>
  <c r="AG721" i="2"/>
  <c r="AG49" i="2"/>
  <c r="AG217" i="2"/>
  <c r="AG645" i="2"/>
  <c r="AG506" i="2"/>
  <c r="AG597" i="2"/>
  <c r="AG378" i="2"/>
  <c r="AG389" i="2"/>
  <c r="AG323" i="2"/>
  <c r="AG61" i="2"/>
  <c r="AG5" i="2"/>
  <c r="AG250" i="2"/>
  <c r="AG263" i="2"/>
  <c r="AG245" i="2"/>
  <c r="AG379" i="2"/>
  <c r="AG222" i="2"/>
  <c r="AG521" i="2"/>
  <c r="AG155" i="2"/>
  <c r="AG526" i="2"/>
  <c r="AG20" i="2"/>
  <c r="AG720" i="2"/>
  <c r="AG495" i="2"/>
  <c r="AG426" i="2"/>
  <c r="AG32" i="2"/>
  <c r="AG531" i="2"/>
  <c r="AG580" i="2"/>
  <c r="AG281" i="2"/>
  <c r="AG427" i="2"/>
  <c r="AG583" i="2"/>
  <c r="AG725" i="2"/>
  <c r="AG113" i="2"/>
  <c r="AG519" i="2"/>
  <c r="AG646" i="2"/>
  <c r="AG27" i="2"/>
  <c r="AG537" i="2"/>
  <c r="AG641" i="2"/>
  <c r="AG538" i="2"/>
  <c r="AG139" i="2"/>
  <c r="AG301" i="2"/>
  <c r="AG449" i="2"/>
  <c r="AG122" i="2"/>
  <c r="AG614" i="2"/>
  <c r="AG288" i="2"/>
  <c r="AG254" i="2"/>
  <c r="AG328" i="2"/>
  <c r="AG179" i="2"/>
  <c r="AG306" i="2"/>
  <c r="AG480" i="2"/>
  <c r="AG497" i="2"/>
  <c r="AG165" i="2"/>
  <c r="AG71" i="2"/>
  <c r="AG483" i="2"/>
  <c r="AG436" i="2"/>
  <c r="AG338" i="2"/>
  <c r="AG439" i="2"/>
  <c r="AG494" i="2"/>
  <c r="AG366" i="2"/>
  <c r="AG687" i="2"/>
  <c r="AG293" i="2"/>
  <c r="AG368" i="2"/>
  <c r="AG63" i="2"/>
  <c r="AG85" i="2"/>
  <c r="AG464" i="2"/>
  <c r="AG22" i="2"/>
  <c r="AG84" i="2"/>
  <c r="AG309" i="2"/>
  <c r="AG311" i="2"/>
  <c r="AG636" i="2"/>
  <c r="AG671" i="2"/>
  <c r="AG197" i="2"/>
  <c r="AG621" i="2"/>
  <c r="AG564" i="2"/>
  <c r="AG425" i="2"/>
  <c r="AG465" i="2"/>
  <c r="AG716" i="2"/>
  <c r="AG432" i="2"/>
  <c r="AG394" i="2"/>
  <c r="AG419" i="2"/>
  <c r="AG386" i="2"/>
  <c r="AG600" i="2"/>
  <c r="AG255" i="2"/>
  <c r="AG630" i="2"/>
  <c r="AG41" i="2"/>
  <c r="N67" i="3" s="1"/>
  <c r="AG36" i="2"/>
  <c r="AG58" i="2"/>
  <c r="AG629" i="2"/>
  <c r="AG561" i="2"/>
  <c r="AG81" i="2"/>
  <c r="AG233" i="2"/>
  <c r="AG441" i="2"/>
  <c r="AG42" i="2"/>
  <c r="AG108" i="2"/>
  <c r="AG316" i="2"/>
  <c r="AG265" i="2"/>
  <c r="AG297" i="2"/>
  <c r="AG333" i="2"/>
  <c r="AG356" i="2"/>
  <c r="AG402" i="2"/>
  <c r="AG682" i="2"/>
  <c r="AG715" i="2"/>
  <c r="AG612" i="2"/>
  <c r="AG89" i="2"/>
  <c r="AG67" i="2"/>
  <c r="AG374" i="2"/>
  <c r="AG652" i="2"/>
  <c r="AG182" i="2"/>
  <c r="AG588" i="2"/>
  <c r="AG105" i="2"/>
  <c r="AG700" i="2"/>
  <c r="AG307" i="2"/>
  <c r="AG698" i="2"/>
  <c r="AG428" i="2"/>
  <c r="AG686" i="2"/>
  <c r="AG271" i="2"/>
  <c r="AG578" i="2"/>
  <c r="AG285" i="2"/>
  <c r="AG223" i="2"/>
  <c r="AG357" i="2"/>
  <c r="AG382" i="2"/>
  <c r="AG128" i="2"/>
  <c r="AG324" i="2"/>
  <c r="AG467" i="2"/>
  <c r="AG161" i="2"/>
  <c r="AG488" i="2"/>
  <c r="AG691" i="2"/>
  <c r="AG407" i="2"/>
  <c r="AG383" i="2"/>
  <c r="AG238" i="2"/>
  <c r="AG627" i="2"/>
  <c r="AG117" i="2"/>
  <c r="AG94" i="2"/>
  <c r="AG653" i="2"/>
  <c r="AG511" i="2"/>
  <c r="AG303" i="2"/>
  <c r="AG438" i="2"/>
  <c r="AG352" i="2"/>
  <c r="AG520" i="2"/>
  <c r="AG74" i="2"/>
  <c r="AG241" i="2"/>
  <c r="AG142" i="2"/>
  <c r="AG510" i="2"/>
  <c r="AG647" i="2"/>
  <c r="AG533" i="2"/>
  <c r="AG78" i="2"/>
  <c r="AG455" i="2"/>
  <c r="AG692" i="2"/>
  <c r="AG98" i="2"/>
  <c r="AG688" i="2"/>
  <c r="AG457" i="2"/>
  <c r="AG450" i="2"/>
  <c r="AG718" i="2"/>
  <c r="AG730" i="2"/>
  <c r="AG670" i="2"/>
  <c r="AG559" i="2"/>
  <c r="AG585" i="2"/>
  <c r="AG320" i="2"/>
  <c r="AG92" i="2"/>
  <c r="AG408" i="2"/>
  <c r="AG522" i="2"/>
  <c r="AG631" i="2"/>
  <c r="AG392" i="2"/>
  <c r="AG315" i="2"/>
  <c r="AG417" i="2"/>
  <c r="AG343" i="2"/>
  <c r="AG302" i="2"/>
  <c r="AG393" i="2"/>
  <c r="AG190" i="2"/>
  <c r="AG567" i="2"/>
  <c r="AG204" i="2"/>
  <c r="AG330" i="2"/>
  <c r="AG296" i="2"/>
  <c r="AG677" i="2"/>
  <c r="AG501" i="2"/>
  <c r="AG360" i="2"/>
  <c r="AG571" i="2"/>
  <c r="AG447" i="2"/>
  <c r="AG569" i="2"/>
  <c r="AG685" i="2"/>
  <c r="AG516" i="2"/>
  <c r="AG556" i="2"/>
  <c r="AG581" i="2"/>
  <c r="AG86" i="2"/>
  <c r="AG454" i="2"/>
  <c r="AG582" i="2"/>
  <c r="AG437" i="2"/>
  <c r="AG625" i="2"/>
  <c r="AG525" i="2"/>
  <c r="AG369" i="2"/>
  <c r="AG272" i="2"/>
  <c r="AG387" i="2"/>
  <c r="AG476" i="2"/>
  <c r="AG287" i="2"/>
  <c r="AG530" i="2"/>
  <c r="AG593" i="2"/>
  <c r="AG657" i="2"/>
  <c r="AG701" i="2"/>
  <c r="AG314" i="2"/>
  <c r="AG472" i="2"/>
  <c r="AG702" i="2"/>
  <c r="AG570" i="2"/>
  <c r="AG229" i="2"/>
  <c r="AG656" i="2"/>
  <c r="AG481" i="2"/>
  <c r="AG635" i="2"/>
  <c r="AG673" i="2"/>
  <c r="AG406" i="2"/>
  <c r="AG385" i="2"/>
  <c r="AG477" i="2"/>
  <c r="AG674" i="2"/>
  <c r="AG555" i="2"/>
  <c r="AG729" i="2"/>
  <c r="AG659" i="2"/>
  <c r="AG650" i="2"/>
  <c r="AG708" i="2"/>
  <c r="AG678" i="2"/>
  <c r="AG681" i="2"/>
  <c r="AG546" i="2"/>
  <c r="AG654" i="2"/>
  <c r="AG552" i="2"/>
  <c r="AG689" i="2"/>
  <c r="AG697" i="2"/>
  <c r="AG713" i="2"/>
  <c r="AG693" i="2"/>
  <c r="AG669" i="2"/>
  <c r="AG707" i="2"/>
  <c r="AG651" i="2"/>
  <c r="AG696" i="2"/>
  <c r="AG617" i="2"/>
  <c r="AG719" i="2"/>
  <c r="AF532" i="2"/>
  <c r="AF544" i="2"/>
  <c r="AF655" i="2"/>
  <c r="AF185" i="2"/>
  <c r="M84" i="3" s="1"/>
  <c r="AF421" i="2"/>
  <c r="AF247" i="2"/>
  <c r="AF545" i="2"/>
  <c r="AF305" i="2"/>
  <c r="AF628" i="2"/>
  <c r="AF680" i="2"/>
  <c r="AF152" i="2"/>
  <c r="AF277" i="2"/>
  <c r="AF348" i="2"/>
  <c r="AF135" i="2"/>
  <c r="AF502" i="2"/>
  <c r="AF484" i="2"/>
  <c r="AF703" i="2"/>
  <c r="AF372" i="2"/>
  <c r="AF162" i="2"/>
  <c r="AF110" i="2"/>
  <c r="AF539" i="2"/>
  <c r="AF342" i="2"/>
  <c r="AF107" i="2"/>
  <c r="AF80" i="2"/>
  <c r="AF642" i="2"/>
  <c r="AF25" i="2"/>
  <c r="AF606" i="2"/>
  <c r="AF87" i="2"/>
  <c r="AF243" i="2"/>
  <c r="AF136" i="2"/>
  <c r="AF433" i="2"/>
  <c r="AF52" i="2"/>
  <c r="AF601" i="2"/>
  <c r="AF75" i="2"/>
  <c r="AF384" i="2"/>
  <c r="AF498" i="2"/>
  <c r="AF586" i="2"/>
  <c r="AF434" i="2"/>
  <c r="AF414" i="2"/>
  <c r="AF216" i="2"/>
  <c r="AF486" i="2"/>
  <c r="AF205" i="2"/>
  <c r="AF295" i="2"/>
  <c r="AF3" i="2"/>
  <c r="AF102" i="2"/>
  <c r="AF496" i="2"/>
  <c r="AF95" i="2"/>
  <c r="AF453" i="2"/>
  <c r="AF55" i="2"/>
  <c r="AF289" i="2"/>
  <c r="AF596" i="2"/>
  <c r="AF226" i="2"/>
  <c r="AF638" i="2"/>
  <c r="AF278" i="2"/>
  <c r="AF199" i="2"/>
  <c r="AF444" i="2"/>
  <c r="AF129" i="2"/>
  <c r="AF358" i="2"/>
  <c r="AF163" i="2"/>
  <c r="AF266" i="2"/>
  <c r="AF575" i="2"/>
  <c r="AF518" i="2"/>
  <c r="AF19" i="2"/>
  <c r="AF21" i="2"/>
  <c r="AF144" i="2"/>
  <c r="AF218" i="2"/>
  <c r="AF317" i="2"/>
  <c r="AF231" i="2"/>
  <c r="AF209" i="2"/>
  <c r="AF599" i="2"/>
  <c r="AF334" i="2"/>
  <c r="AF156" i="2"/>
  <c r="AF170" i="2"/>
  <c r="AF351" i="2"/>
  <c r="AF471" i="2"/>
  <c r="AF270" i="2"/>
  <c r="AF43" i="2"/>
  <c r="AF143" i="2"/>
  <c r="AF294" i="2"/>
  <c r="AF430" i="2"/>
  <c r="AF173" i="2"/>
  <c r="AF47" i="2"/>
  <c r="AF214" i="2"/>
  <c r="AF246" i="2"/>
  <c r="AF706" i="2"/>
  <c r="AF375" i="2"/>
  <c r="AF10" i="2"/>
  <c r="AF435" i="2"/>
  <c r="AF126" i="2"/>
  <c r="AF528" i="2"/>
  <c r="AF491" i="2"/>
  <c r="AF114" i="2"/>
  <c r="AF18" i="2"/>
  <c r="AF562" i="2"/>
  <c r="AF380" i="2"/>
  <c r="AF228" i="2"/>
  <c r="AF643" i="2"/>
  <c r="AF573" i="2"/>
  <c r="AF584" i="2"/>
  <c r="AF275" i="2"/>
  <c r="AF184" i="2"/>
  <c r="AF603" i="2"/>
  <c r="AF662" i="2"/>
  <c r="AF154" i="2"/>
  <c r="AF325" i="2"/>
  <c r="AF158" i="2"/>
  <c r="AF420" i="2"/>
  <c r="AF412" i="2"/>
  <c r="M75" i="3" s="1"/>
  <c r="AF332" i="2"/>
  <c r="AF613" i="2"/>
  <c r="AF429" i="2"/>
  <c r="AF242" i="2"/>
  <c r="AF690" i="2"/>
  <c r="AF149" i="2"/>
  <c r="M38" i="3" s="1"/>
  <c r="AF131" i="2"/>
  <c r="AF248" i="2"/>
  <c r="AF69" i="2"/>
  <c r="AF487" i="2"/>
  <c r="AF88" i="2"/>
  <c r="M101" i="3" s="1"/>
  <c r="AF514" i="2"/>
  <c r="AF460" i="2"/>
  <c r="AF513" i="2"/>
  <c r="AF509" i="2"/>
  <c r="AF326" i="2"/>
  <c r="AF35" i="2"/>
  <c r="AF364" i="2"/>
  <c r="AF251" i="2"/>
  <c r="AF717" i="2"/>
  <c r="AF290" i="2"/>
  <c r="AF280" i="2"/>
  <c r="AF553" i="2"/>
  <c r="AF548" i="2"/>
  <c r="AF607" i="2"/>
  <c r="AF327" i="2"/>
  <c r="AF731" i="2"/>
  <c r="AF371" i="2"/>
  <c r="AF448" i="2"/>
  <c r="AF258" i="2"/>
  <c r="AF12" i="2"/>
  <c r="AF313" i="2"/>
  <c r="AF699" i="2"/>
  <c r="AF463" i="2"/>
  <c r="AF310" i="2"/>
  <c r="AF446" i="2"/>
  <c r="AF109" i="2"/>
  <c r="AF194" i="2"/>
  <c r="AF367" i="2"/>
  <c r="AF77" i="2"/>
  <c r="AF90" i="2"/>
  <c r="AF459" i="2"/>
  <c r="AF622" i="2"/>
  <c r="AF370" i="2"/>
  <c r="AF517" i="2"/>
  <c r="AF178" i="2"/>
  <c r="AF500" i="2"/>
  <c r="AF381" i="2"/>
  <c r="AF618" i="2"/>
  <c r="AF482" i="2"/>
  <c r="AF192" i="2"/>
  <c r="AF339" i="2"/>
  <c r="AF632" i="2"/>
  <c r="AF568" i="2"/>
  <c r="AF353" i="2"/>
  <c r="AF39" i="2"/>
  <c r="AF202" i="2"/>
  <c r="AF336" i="2"/>
  <c r="AF176" i="2"/>
  <c r="AF34" i="2"/>
  <c r="AF132" i="2"/>
  <c r="AF620" i="2"/>
  <c r="AF66" i="2"/>
  <c r="AF591" i="2"/>
  <c r="AF70" i="2"/>
  <c r="AF608" i="2"/>
  <c r="AF401" i="2"/>
  <c r="AF359" i="2"/>
  <c r="AF101" i="2"/>
  <c r="AF221" i="2"/>
  <c r="AF225" i="2"/>
  <c r="AF322" i="2"/>
  <c r="AF120" i="2"/>
  <c r="AF640" i="2"/>
  <c r="AF469" i="2"/>
  <c r="AF15" i="2"/>
  <c r="AF11" i="2"/>
  <c r="AF31" i="2"/>
  <c r="AF576" i="2"/>
  <c r="AF234" i="2"/>
  <c r="AF633" i="2"/>
  <c r="AF276" i="2"/>
  <c r="AF286" i="2"/>
  <c r="AF93" i="2"/>
  <c r="AF232" i="2"/>
  <c r="AF17" i="2"/>
  <c r="AF331" i="2"/>
  <c r="AF462" i="2"/>
  <c r="AF549" i="2"/>
  <c r="AF350" i="2"/>
  <c r="AF413" i="2"/>
  <c r="AF62" i="2"/>
  <c r="AF547" i="2"/>
  <c r="AF604" i="2"/>
  <c r="AF405" i="2"/>
  <c r="AF56" i="2"/>
  <c r="AF422" i="2"/>
  <c r="AF115" i="2"/>
  <c r="AF292" i="2"/>
  <c r="AF112" i="2"/>
  <c r="AF589" i="2"/>
  <c r="AF60" i="2"/>
  <c r="AF253" i="2"/>
  <c r="AF418" i="2"/>
  <c r="AF100" i="2"/>
  <c r="AF346" i="2"/>
  <c r="AF431" i="2"/>
  <c r="AF262" i="2"/>
  <c r="AF649" i="2"/>
  <c r="AF610" i="2"/>
  <c r="AF150" i="2"/>
  <c r="AF235" i="2"/>
  <c r="AF198" i="2"/>
  <c r="AF9" i="2"/>
  <c r="AF133" i="2"/>
  <c r="AF256" i="2"/>
  <c r="AF329" i="2"/>
  <c r="AF458" i="2"/>
  <c r="AF492" i="2"/>
  <c r="AF76" i="2"/>
  <c r="AF51" i="2"/>
  <c r="AF96" i="2"/>
  <c r="AF566" i="2"/>
  <c r="AF26" i="2"/>
  <c r="AF312" i="2"/>
  <c r="AF611" i="2"/>
  <c r="AF515" i="2"/>
  <c r="AF168" i="2"/>
  <c r="AF721" i="2"/>
  <c r="AF49" i="2"/>
  <c r="AF217" i="2"/>
  <c r="AF645" i="2"/>
  <c r="AF506" i="2"/>
  <c r="AF597" i="2"/>
  <c r="AF378" i="2"/>
  <c r="AF61" i="2"/>
  <c r="AF5" i="2"/>
  <c r="AF250" i="2"/>
  <c r="AF263" i="2"/>
  <c r="AF245" i="2"/>
  <c r="AF379" i="2"/>
  <c r="AF222" i="2"/>
  <c r="AF521" i="2"/>
  <c r="AF20" i="2"/>
  <c r="AF720" i="2"/>
  <c r="AF495" i="2"/>
  <c r="AF426" i="2"/>
  <c r="AF32" i="2"/>
  <c r="AF725" i="2"/>
  <c r="AF113" i="2"/>
  <c r="AF519" i="2"/>
  <c r="AF646" i="2"/>
  <c r="AF27" i="2"/>
  <c r="AF449" i="2"/>
  <c r="AF122" i="2"/>
  <c r="AF614" i="2"/>
  <c r="AF288" i="2"/>
  <c r="AF254" i="2"/>
  <c r="AF328" i="2"/>
  <c r="AF179" i="2"/>
  <c r="AF306" i="2"/>
  <c r="AF165" i="2"/>
  <c r="AF71" i="2"/>
  <c r="AF483" i="2"/>
  <c r="AF436" i="2"/>
  <c r="AF338" i="2"/>
  <c r="AF439" i="2"/>
  <c r="AF494" i="2"/>
  <c r="AF397" i="2"/>
  <c r="AF293" i="2"/>
  <c r="AF368" i="2"/>
  <c r="AF63" i="2"/>
  <c r="AF85" i="2"/>
  <c r="AF464" i="2"/>
  <c r="AF636" i="2"/>
  <c r="AF671" i="2"/>
  <c r="AF197" i="2"/>
  <c r="AF621" i="2"/>
  <c r="AF564" i="2"/>
  <c r="AF394" i="2"/>
  <c r="AF419" i="2"/>
  <c r="AF386" i="2"/>
  <c r="AF600" i="2"/>
  <c r="AF255" i="2"/>
  <c r="AF630" i="2"/>
  <c r="AF41" i="2"/>
  <c r="AF344" i="2"/>
  <c r="AF629" i="2"/>
  <c r="AF561" i="2"/>
  <c r="AF81" i="2"/>
  <c r="AF233" i="2"/>
  <c r="AF441" i="2"/>
  <c r="AF42" i="2"/>
  <c r="AF108" i="2"/>
  <c r="AF452" i="2"/>
  <c r="AF297" i="2"/>
  <c r="AF333" i="2"/>
  <c r="AF356" i="2"/>
  <c r="AF402" i="2"/>
  <c r="AF682" i="2"/>
  <c r="AF374" i="2"/>
  <c r="AF652" i="2"/>
  <c r="AF182" i="2"/>
  <c r="AF588" i="2"/>
  <c r="AF105" i="2"/>
  <c r="AF686" i="2"/>
  <c r="AF37" i="2"/>
  <c r="AF271" i="2"/>
  <c r="AF578" i="2"/>
  <c r="AF285" i="2"/>
  <c r="AF223" i="2"/>
  <c r="AF357" i="2"/>
  <c r="AF382" i="2"/>
  <c r="AF467" i="2"/>
  <c r="AF161" i="2"/>
  <c r="AF488" i="2"/>
  <c r="AF691" i="2"/>
  <c r="AF407" i="2"/>
  <c r="AF383" i="2"/>
  <c r="AF238" i="2"/>
  <c r="AF627" i="2"/>
  <c r="AF94" i="2"/>
  <c r="AF634" i="2"/>
  <c r="AF653" i="2"/>
  <c r="AF511" i="2"/>
  <c r="AF303" i="2"/>
  <c r="AF438" i="2"/>
  <c r="AF352" i="2"/>
  <c r="AF520" i="2"/>
  <c r="AF74" i="2"/>
  <c r="AF241" i="2"/>
  <c r="AF647" i="2"/>
  <c r="AF533" i="2"/>
  <c r="AF78" i="2"/>
  <c r="AF455" i="2"/>
  <c r="AF692" i="2"/>
  <c r="AF718" i="2"/>
  <c r="AF730" i="2"/>
  <c r="AF670" i="2"/>
  <c r="AF559" i="2"/>
  <c r="AF585" i="2"/>
  <c r="AF631" i="2"/>
  <c r="AF392" i="2"/>
  <c r="AF315" i="2"/>
  <c r="AF417" i="2"/>
  <c r="AF343" i="2"/>
  <c r="AF302" i="2"/>
  <c r="AF204" i="2"/>
  <c r="AF330" i="2"/>
  <c r="AF296" i="2"/>
  <c r="AF677" i="2"/>
  <c r="AF501" i="2"/>
  <c r="AF360" i="2"/>
  <c r="AF623" i="2"/>
  <c r="AF571" i="2"/>
  <c r="AF685" i="2"/>
  <c r="AF516" i="2"/>
  <c r="AF556" i="2"/>
  <c r="AF581" i="2"/>
  <c r="AF86" i="2"/>
  <c r="AF454" i="2"/>
  <c r="AF466" i="2"/>
  <c r="AF582" i="2"/>
  <c r="AF625" i="2"/>
  <c r="AF507" i="2"/>
  <c r="AF525" i="2"/>
  <c r="AF369" i="2"/>
  <c r="AF272" i="2"/>
  <c r="AF387" i="2"/>
  <c r="AF476" i="2"/>
  <c r="AF287" i="2"/>
  <c r="AF191" i="2"/>
  <c r="AF530" i="2"/>
  <c r="AF701" i="2"/>
  <c r="AF314" i="2"/>
  <c r="AF472" i="2"/>
  <c r="AF702" i="2"/>
  <c r="AF570" i="2"/>
  <c r="AF673" i="2"/>
  <c r="AF406" i="2"/>
  <c r="AF385" i="2"/>
  <c r="AF477" i="2"/>
  <c r="AF674" i="2"/>
  <c r="AF708" i="2"/>
  <c r="AF678" i="2"/>
  <c r="AF681" i="2"/>
  <c r="AF546" i="2"/>
  <c r="AF654" i="2"/>
  <c r="AF552" i="2"/>
  <c r="AF693" i="2"/>
  <c r="AF669" i="2"/>
  <c r="AF707" i="2"/>
  <c r="AF651" i="2"/>
  <c r="AF696" i="2"/>
  <c r="AF617" i="2"/>
  <c r="AF727" i="2"/>
  <c r="AF719" i="2"/>
  <c r="AE544" i="2"/>
  <c r="AE655" i="2"/>
  <c r="AE185" i="2"/>
  <c r="AE421" i="2"/>
  <c r="AE247" i="2"/>
  <c r="AE545" i="2"/>
  <c r="AE305" i="2"/>
  <c r="AE628" i="2"/>
  <c r="AE680" i="2"/>
  <c r="AE152" i="2"/>
  <c r="AE277" i="2"/>
  <c r="AE348" i="2"/>
  <c r="AE135" i="2"/>
  <c r="AE502" i="2"/>
  <c r="AE484" i="2"/>
  <c r="AE703" i="2"/>
  <c r="AE372" i="2"/>
  <c r="AE162" i="2"/>
  <c r="AE110" i="2"/>
  <c r="AE539" i="2"/>
  <c r="AE694" i="2"/>
  <c r="AE72" i="2"/>
  <c r="AE605" i="2"/>
  <c r="AE107" i="2"/>
  <c r="AE80" i="2"/>
  <c r="AE642" i="2"/>
  <c r="AE25" i="2"/>
  <c r="AE606" i="2"/>
  <c r="AE283" i="2"/>
  <c r="AE416" i="2"/>
  <c r="AE111" i="2"/>
  <c r="AE87" i="2"/>
  <c r="AE243" i="2"/>
  <c r="AE136" i="2"/>
  <c r="AE433" i="2"/>
  <c r="AE52" i="2"/>
  <c r="AE601" i="2"/>
  <c r="AE75" i="2"/>
  <c r="AE384" i="2"/>
  <c r="AE498" i="2"/>
  <c r="AE586" i="2"/>
  <c r="AE434" i="2"/>
  <c r="AE414" i="2"/>
  <c r="AE216" i="2"/>
  <c r="AE486" i="2"/>
  <c r="AE205" i="2"/>
  <c r="AE295" i="2"/>
  <c r="AE3" i="2"/>
  <c r="AE102" i="2"/>
  <c r="AE496" i="2"/>
  <c r="AE95" i="2"/>
  <c r="AE453" i="2"/>
  <c r="AE140" i="2"/>
  <c r="AE79" i="2"/>
  <c r="AE361" i="2"/>
  <c r="AE55" i="2"/>
  <c r="AE289" i="2"/>
  <c r="AE596" i="2"/>
  <c r="AE226" i="2"/>
  <c r="AE638" i="2"/>
  <c r="AE46" i="2"/>
  <c r="AE300" i="2"/>
  <c r="AE299" i="2"/>
  <c r="AE278" i="2"/>
  <c r="AE199" i="2"/>
  <c r="AE444" i="2"/>
  <c r="AE129" i="2"/>
  <c r="AE358" i="2"/>
  <c r="AE163" i="2"/>
  <c r="AE266" i="2"/>
  <c r="AE575" i="2"/>
  <c r="AE518" i="2"/>
  <c r="AE19" i="2"/>
  <c r="AE317" i="2"/>
  <c r="AE231" i="2"/>
  <c r="AE209" i="2"/>
  <c r="AE478" i="2"/>
  <c r="AE599" i="2"/>
  <c r="AE334" i="2"/>
  <c r="AE156" i="2"/>
  <c r="AE400" i="2"/>
  <c r="AE399" i="2"/>
  <c r="AE54" i="2"/>
  <c r="AE535" i="2"/>
  <c r="AE471" i="2"/>
  <c r="AE270" i="2"/>
  <c r="AE43" i="2"/>
  <c r="AE2" i="2"/>
  <c r="AE220" i="2"/>
  <c r="AE712" i="2"/>
  <c r="L108" i="3" s="1"/>
  <c r="AE141" i="2"/>
  <c r="AE430" i="2"/>
  <c r="AE173" i="2"/>
  <c r="AE47" i="2"/>
  <c r="AE706" i="2"/>
  <c r="AE375" i="2"/>
  <c r="AE10" i="2"/>
  <c r="AE443" i="2"/>
  <c r="AE435" i="2"/>
  <c r="AE126" i="2"/>
  <c r="AE528" i="2"/>
  <c r="AE18" i="2"/>
  <c r="AE562" i="2"/>
  <c r="AE380" i="2"/>
  <c r="AE489" i="2"/>
  <c r="AE228" i="2"/>
  <c r="AE643" i="2"/>
  <c r="AE573" i="2"/>
  <c r="AE592" i="2"/>
  <c r="AE28" i="2"/>
  <c r="AE512" i="2"/>
  <c r="AE215" i="2"/>
  <c r="AE184" i="2"/>
  <c r="AE603" i="2"/>
  <c r="AE662" i="2"/>
  <c r="AE440" i="2"/>
  <c r="AE577" i="2"/>
  <c r="AE267" i="2"/>
  <c r="AE508" i="2"/>
  <c r="AE158" i="2"/>
  <c r="AE420" i="2"/>
  <c r="AE412" i="2"/>
  <c r="AE429" i="2"/>
  <c r="AE242" i="2"/>
  <c r="AE690" i="2"/>
  <c r="AE557" i="2"/>
  <c r="AE149" i="2"/>
  <c r="AE131" i="2"/>
  <c r="AE248" i="2"/>
  <c r="AE88" i="2"/>
  <c r="AE514" i="2"/>
  <c r="AE460" i="2"/>
  <c r="AE134" i="2"/>
  <c r="AE513" i="2"/>
  <c r="AE509" i="2"/>
  <c r="AE326" i="2"/>
  <c r="AE660" i="2"/>
  <c r="AE563" i="2"/>
  <c r="AE404" i="2"/>
  <c r="AE50" i="2"/>
  <c r="AE251" i="2"/>
  <c r="AE717" i="2"/>
  <c r="AE290" i="2"/>
  <c r="AE423" i="2"/>
  <c r="AE53" i="2"/>
  <c r="AE424" i="2"/>
  <c r="AE479" i="2"/>
  <c r="AE207" i="2"/>
  <c r="AE548" i="2"/>
  <c r="AE607" i="2"/>
  <c r="AE327" i="2"/>
  <c r="AE448" i="2"/>
  <c r="AE258" i="2"/>
  <c r="AE12" i="2"/>
  <c r="AE398" i="2"/>
  <c r="AE335" i="2"/>
  <c r="AE313" i="2"/>
  <c r="AE699" i="2"/>
  <c r="AE463" i="2"/>
  <c r="AE109" i="2"/>
  <c r="AE194" i="2"/>
  <c r="AE367" i="2"/>
  <c r="AE594" i="2"/>
  <c r="AE572" i="2"/>
  <c r="AE77" i="2"/>
  <c r="AE90" i="2"/>
  <c r="AE459" i="2"/>
  <c r="AE485" i="2"/>
  <c r="AE196" i="2"/>
  <c r="AE118" i="2"/>
  <c r="AE16" i="2"/>
  <c r="AE68" i="2"/>
  <c r="AE517" i="2"/>
  <c r="AE178" i="2"/>
  <c r="AE500" i="2"/>
  <c r="AE252" i="2"/>
  <c r="AE542" i="2"/>
  <c r="AE723" i="2"/>
  <c r="AE175" i="2"/>
  <c r="AE282" i="2"/>
  <c r="AE482" i="2"/>
  <c r="AE192" i="2"/>
  <c r="AE339" i="2"/>
  <c r="AE353" i="2"/>
  <c r="AE39" i="2"/>
  <c r="AE202" i="2"/>
  <c r="AE264" i="2"/>
  <c r="AE373" i="2"/>
  <c r="AE336" i="2"/>
  <c r="AE176" i="2"/>
  <c r="AE34" i="2"/>
  <c r="AE66" i="2"/>
  <c r="AE591" i="2"/>
  <c r="AE70" i="2"/>
  <c r="AE153" i="2"/>
  <c r="AE227" i="2"/>
  <c r="AE608" i="2"/>
  <c r="AE401" i="2"/>
  <c r="AE359" i="2"/>
  <c r="L74" i="3" s="1"/>
  <c r="AE665" i="2"/>
  <c r="AE554" i="2"/>
  <c r="AE390" i="2"/>
  <c r="AE565" i="2"/>
  <c r="AE166" i="2"/>
  <c r="AE225" i="2"/>
  <c r="AE322" i="2"/>
  <c r="AE120" i="2"/>
  <c r="AE415" i="2"/>
  <c r="AE726" i="2"/>
  <c r="AE189" i="2"/>
  <c r="AE99" i="2"/>
  <c r="AE579" i="2"/>
  <c r="AE15" i="2"/>
  <c r="AE11" i="2"/>
  <c r="AE31" i="2"/>
  <c r="AE633" i="2"/>
  <c r="AE276" i="2"/>
  <c r="AE286" i="2"/>
  <c r="AE164" i="2"/>
  <c r="AE499" i="2"/>
  <c r="AE93" i="2"/>
  <c r="AE232" i="2"/>
  <c r="AE17" i="2"/>
  <c r="AE549" i="2"/>
  <c r="AE350" i="2"/>
  <c r="AE413" i="2"/>
  <c r="AE345" i="2"/>
  <c r="AE30" i="2"/>
  <c r="AE62" i="2"/>
  <c r="AE547" i="2"/>
  <c r="AE604" i="2"/>
  <c r="AE619" i="2"/>
  <c r="AE208" i="2"/>
  <c r="AE212" i="2"/>
  <c r="AE91" i="2"/>
  <c r="AE587" i="2"/>
  <c r="AE422" i="2"/>
  <c r="AE115" i="2"/>
  <c r="AE292" i="2"/>
  <c r="AE112" i="2"/>
  <c r="AE147" i="2"/>
  <c r="AE391" i="2"/>
  <c r="AE298" i="2"/>
  <c r="AE188" i="2"/>
  <c r="L85" i="3" s="1"/>
  <c r="AE291" i="2"/>
  <c r="AE590" i="2"/>
  <c r="AE60" i="2"/>
  <c r="AE253" i="2"/>
  <c r="AE418" i="2"/>
  <c r="AE100" i="2"/>
  <c r="AE431" i="2"/>
  <c r="AE262" i="2"/>
  <c r="AE649" i="2"/>
  <c r="L70" i="3" s="1"/>
  <c r="AE123" i="2"/>
  <c r="AE355" i="2"/>
  <c r="AE451" i="2"/>
  <c r="AE610" i="2"/>
  <c r="AE150" i="2"/>
  <c r="AE235" i="2"/>
  <c r="AE198" i="2"/>
  <c r="AE133" i="2"/>
  <c r="AE256" i="2"/>
  <c r="AE329" i="2"/>
  <c r="AE722" i="2"/>
  <c r="AE13" i="2"/>
  <c r="AE616" i="2"/>
  <c r="AE458" i="2"/>
  <c r="AE492" i="2"/>
  <c r="AE76" i="2"/>
  <c r="AE51" i="2"/>
  <c r="AE195" i="2"/>
  <c r="AE171" i="2"/>
  <c r="AE558" i="2"/>
  <c r="AE396" i="2"/>
  <c r="AE341" i="2"/>
  <c r="AE237" i="2"/>
  <c r="AE566" i="2"/>
  <c r="AE26" i="2"/>
  <c r="AE312" i="2"/>
  <c r="AE611" i="2"/>
  <c r="AE274" i="2"/>
  <c r="AE318" i="2"/>
  <c r="AE637" i="2"/>
  <c r="AE284" i="2"/>
  <c r="AE704" i="2"/>
  <c r="AE83" i="2"/>
  <c r="AE168" i="2"/>
  <c r="AE721" i="2"/>
  <c r="AE49" i="2"/>
  <c r="AE217" i="2"/>
  <c r="AE506" i="2"/>
  <c r="AE597" i="2"/>
  <c r="AE378" i="2"/>
  <c r="AE470" i="2"/>
  <c r="AE389" i="2"/>
  <c r="AE323" i="2"/>
  <c r="AE61" i="2"/>
  <c r="AE5" i="2"/>
  <c r="AE250" i="2"/>
  <c r="AE263" i="2"/>
  <c r="AE379" i="2"/>
  <c r="AE222" i="2"/>
  <c r="AE521" i="2"/>
  <c r="AE8" i="2"/>
  <c r="AE155" i="2"/>
  <c r="AE526" i="2"/>
  <c r="AE20" i="2"/>
  <c r="L3" i="3" s="1"/>
  <c r="AE720" i="2"/>
  <c r="AE495" i="2"/>
  <c r="AE426" i="2"/>
  <c r="AE531" i="2"/>
  <c r="AE580" i="2"/>
  <c r="AE281" i="2"/>
  <c r="AE261" i="2"/>
  <c r="AE427" i="2"/>
  <c r="AE583" i="2"/>
  <c r="AE725" i="2"/>
  <c r="AE113" i="2"/>
  <c r="AE519" i="2"/>
  <c r="AE646" i="2"/>
  <c r="AE537" i="2"/>
  <c r="AE641" i="2"/>
  <c r="AE538" i="2"/>
  <c r="AE661" i="2"/>
  <c r="AE139" i="2"/>
  <c r="AE301" i="2"/>
  <c r="AE449" i="2"/>
  <c r="AE122" i="2"/>
  <c r="AE614" i="2"/>
  <c r="AE288" i="2"/>
  <c r="AE328" i="2"/>
  <c r="AE179" i="2"/>
  <c r="AE306" i="2"/>
  <c r="AE595" i="2"/>
  <c r="AE480" i="2"/>
  <c r="AE497" i="2"/>
  <c r="AE165" i="2"/>
  <c r="AE71" i="2"/>
  <c r="AE483" i="2"/>
  <c r="AE436" i="2"/>
  <c r="AE494" i="2"/>
  <c r="AE397" i="2"/>
  <c r="AE728" i="2"/>
  <c r="AE366" i="2"/>
  <c r="AE687" i="2"/>
  <c r="AE177" i="2"/>
  <c r="AE293" i="2"/>
  <c r="AE368" i="2"/>
  <c r="AE63" i="2"/>
  <c r="AE85" i="2"/>
  <c r="AE464" i="2"/>
  <c r="AE22" i="2"/>
  <c r="AE84" i="2"/>
  <c r="AE664" i="2"/>
  <c r="AE461" i="2"/>
  <c r="AE309" i="2"/>
  <c r="AE311" i="2"/>
  <c r="AE474" i="2"/>
  <c r="AE636" i="2"/>
  <c r="AE671" i="2"/>
  <c r="AE197" i="2"/>
  <c r="AE621" i="2"/>
  <c r="AE564" i="2"/>
  <c r="AE425" i="2"/>
  <c r="AE465" i="2"/>
  <c r="AE550" i="2"/>
  <c r="AE40" i="2"/>
  <c r="AE716" i="2"/>
  <c r="AE432" i="2"/>
  <c r="AE503" i="2"/>
  <c r="AE394" i="2"/>
  <c r="AE419" i="2"/>
  <c r="AE386" i="2"/>
  <c r="AE600" i="2"/>
  <c r="AE255" i="2"/>
  <c r="AE630" i="2"/>
  <c r="AE41" i="2"/>
  <c r="AE344" i="2"/>
  <c r="AE724" i="2"/>
  <c r="AE36" i="2"/>
  <c r="AE58" i="2"/>
  <c r="AE626" i="2"/>
  <c r="AE629" i="2"/>
  <c r="AE561" i="2"/>
  <c r="AE81" i="2"/>
  <c r="AE233" i="2"/>
  <c r="AE441" i="2"/>
  <c r="AE42" i="2"/>
  <c r="AE108" i="2"/>
  <c r="AE452" i="2"/>
  <c r="AE169" i="2"/>
  <c r="AE316" i="2"/>
  <c r="AE265" i="2"/>
  <c r="AE259" i="2"/>
  <c r="AE297" i="2"/>
  <c r="AE333" i="2"/>
  <c r="AE356" i="2"/>
  <c r="AE402" i="2"/>
  <c r="AE682" i="2"/>
  <c r="AE715" i="2"/>
  <c r="AE612" i="2"/>
  <c r="AE44" i="2"/>
  <c r="AE206" i="2"/>
  <c r="AE89" i="2"/>
  <c r="AE67" i="2"/>
  <c r="AE97" i="2"/>
  <c r="AE374" i="2"/>
  <c r="AE652" i="2"/>
  <c r="AE182" i="2"/>
  <c r="AE588" i="2"/>
  <c r="AE105" i="2"/>
  <c r="AE700" i="2"/>
  <c r="AE307" i="2"/>
  <c r="AE679" i="2"/>
  <c r="AE615" i="2"/>
  <c r="AE698" i="2"/>
  <c r="AE428" i="2"/>
  <c r="AE193" i="2"/>
  <c r="AE686" i="2"/>
  <c r="AE37" i="2"/>
  <c r="AE271" i="2"/>
  <c r="AE578" i="2"/>
  <c r="AE285" i="2"/>
  <c r="AE223" i="2"/>
  <c r="AE357" i="2"/>
  <c r="AE382" i="2"/>
  <c r="AE362" i="2"/>
  <c r="AE128" i="2"/>
  <c r="AE324" i="2"/>
  <c r="AE710" i="2"/>
  <c r="AE467" i="2"/>
  <c r="AE161" i="2"/>
  <c r="AE488" i="2"/>
  <c r="AE691" i="2"/>
  <c r="AE407" i="2"/>
  <c r="AE383" i="2"/>
  <c r="AE238" i="2"/>
  <c r="AE627" i="2"/>
  <c r="AE540" i="2"/>
  <c r="AE117" i="2"/>
  <c r="AE94" i="2"/>
  <c r="AE634" i="2"/>
  <c r="AE653" i="2"/>
  <c r="AE511" i="2"/>
  <c r="AE303" i="2"/>
  <c r="AE438" i="2"/>
  <c r="AE352" i="2"/>
  <c r="AE520" i="2"/>
  <c r="AE74" i="2"/>
  <c r="AE241" i="2"/>
  <c r="AE130" i="2"/>
  <c r="AE142" i="2"/>
  <c r="AE510" i="2"/>
  <c r="AE219" i="2"/>
  <c r="AE647" i="2"/>
  <c r="AE533" i="2"/>
  <c r="AE78" i="2"/>
  <c r="AE455" i="2"/>
  <c r="AE692" i="2"/>
  <c r="AE98" i="2"/>
  <c r="AE200" i="2"/>
  <c r="AE688" i="2"/>
  <c r="AE376" i="2"/>
  <c r="AE457" i="2"/>
  <c r="AE450" i="2"/>
  <c r="AE203" i="2"/>
  <c r="AE718" i="2"/>
  <c r="AE730" i="2"/>
  <c r="AE670" i="2"/>
  <c r="AE559" i="2"/>
  <c r="AE585" i="2"/>
  <c r="AE320" i="2"/>
  <c r="AE624" i="2"/>
  <c r="AE92" i="2"/>
  <c r="AE666" i="2"/>
  <c r="AE408" i="2"/>
  <c r="AE522" i="2"/>
  <c r="AE124" i="2"/>
  <c r="AE631" i="2"/>
  <c r="AE392" i="2"/>
  <c r="AE315" i="2"/>
  <c r="AE417" i="2"/>
  <c r="AE343" i="2"/>
  <c r="AE302" i="2"/>
  <c r="AE103" i="2"/>
  <c r="AE393" i="2"/>
  <c r="AE711" i="2"/>
  <c r="AE190" i="2"/>
  <c r="AE567" i="2"/>
  <c r="AE705" i="2"/>
  <c r="AE204" i="2"/>
  <c r="AE330" i="2"/>
  <c r="AE296" i="2"/>
  <c r="AE677" i="2"/>
  <c r="AE501" i="2"/>
  <c r="AE360" i="2"/>
  <c r="AE623" i="2"/>
  <c r="AE571" i="2"/>
  <c r="AE709" i="2"/>
  <c r="AE447" i="2"/>
  <c r="AE569" i="2"/>
  <c r="AE527" i="2"/>
  <c r="AE685" i="2"/>
  <c r="AE516" i="2"/>
  <c r="AE556" i="2"/>
  <c r="AE581" i="2"/>
  <c r="AE86" i="2"/>
  <c r="AE454" i="2"/>
  <c r="AE466" i="2"/>
  <c r="AE582" i="2"/>
  <c r="AE236" i="2"/>
  <c r="AE437" i="2"/>
  <c r="AE625" i="2"/>
  <c r="AE507" i="2"/>
  <c r="AE525" i="2"/>
  <c r="AE369" i="2"/>
  <c r="AE272" i="2"/>
  <c r="AE387" i="2"/>
  <c r="AE476" i="2"/>
  <c r="AE287" i="2"/>
  <c r="AE191" i="2"/>
  <c r="AE530" i="2"/>
  <c r="AE321" i="2"/>
  <c r="AE593" i="2"/>
  <c r="AE657" i="2"/>
  <c r="AE239" i="2"/>
  <c r="AE701" i="2"/>
  <c r="AE314" i="2"/>
  <c r="AE472" i="2"/>
  <c r="AE702" i="2"/>
  <c r="AE570" i="2"/>
  <c r="AE229" i="2"/>
  <c r="AE365" i="2"/>
  <c r="AE656" i="2"/>
  <c r="AE644" i="2"/>
  <c r="AE481" i="2"/>
  <c r="AE635" i="2"/>
  <c r="AE675" i="2"/>
  <c r="AE673" i="2"/>
  <c r="AE406" i="2"/>
  <c r="AE385" i="2"/>
  <c r="AE477" i="2"/>
  <c r="AE674" i="2"/>
  <c r="AE555" i="2"/>
  <c r="AE543" i="2"/>
  <c r="AE729" i="2"/>
  <c r="AE714" i="2"/>
  <c r="AE659" i="2"/>
  <c r="AE650" i="2"/>
  <c r="AE574" i="2"/>
  <c r="AE708" i="2"/>
  <c r="AE678" i="2"/>
  <c r="AE681" i="2"/>
  <c r="AE546" i="2"/>
  <c r="AE654" i="2"/>
  <c r="AE552" i="2"/>
  <c r="AE609" i="2"/>
  <c r="AE689" i="2"/>
  <c r="AE676" i="2"/>
  <c r="AE697" i="2"/>
  <c r="L107" i="3" s="1"/>
  <c r="AE713" i="2"/>
  <c r="AE663" i="2"/>
  <c r="AE693" i="2"/>
  <c r="AE669" i="2"/>
  <c r="AE707" i="2"/>
  <c r="AE651" i="2"/>
  <c r="AE696" i="2"/>
  <c r="AE617" i="2"/>
  <c r="AE727" i="2"/>
  <c r="AE719" i="2"/>
  <c r="AE684" i="2"/>
  <c r="AD544" i="2"/>
  <c r="AD655" i="2"/>
  <c r="AD185" i="2"/>
  <c r="AD421" i="2"/>
  <c r="AD247" i="2"/>
  <c r="AD305" i="2"/>
  <c r="AD628" i="2"/>
  <c r="AD680" i="2"/>
  <c r="AD152" i="2"/>
  <c r="AD277" i="2"/>
  <c r="AD348" i="2"/>
  <c r="AD135" i="2"/>
  <c r="AD502" i="2"/>
  <c r="AD484" i="2"/>
  <c r="AD703" i="2"/>
  <c r="AD372" i="2"/>
  <c r="AD162" i="2"/>
  <c r="AD110" i="2"/>
  <c r="K19" i="3" s="1"/>
  <c r="AD539" i="2"/>
  <c r="AD342" i="2"/>
  <c r="AD694" i="2"/>
  <c r="AD72" i="2"/>
  <c r="AD605" i="2"/>
  <c r="AD107" i="2"/>
  <c r="AD80" i="2"/>
  <c r="AD642" i="2"/>
  <c r="AD25" i="2"/>
  <c r="AD606" i="2"/>
  <c r="AD283" i="2"/>
  <c r="AD416" i="2"/>
  <c r="AD111" i="2"/>
  <c r="AD87" i="2"/>
  <c r="AD243" i="2"/>
  <c r="AD136" i="2"/>
  <c r="AD433" i="2"/>
  <c r="AD52" i="2"/>
  <c r="AD601" i="2"/>
  <c r="AD75" i="2"/>
  <c r="AD384" i="2"/>
  <c r="AD498" i="2"/>
  <c r="AD586" i="2"/>
  <c r="AD434" i="2"/>
  <c r="AD414" i="2"/>
  <c r="AD216" i="2"/>
  <c r="AD486" i="2"/>
  <c r="AD205" i="2"/>
  <c r="AD295" i="2"/>
  <c r="AD3" i="2"/>
  <c r="K57" i="3" s="1"/>
  <c r="AD102" i="2"/>
  <c r="AD496" i="2"/>
  <c r="AD95" i="2"/>
  <c r="AD453" i="2"/>
  <c r="AD140" i="2"/>
  <c r="AD79" i="2"/>
  <c r="AD361" i="2"/>
  <c r="AD55" i="2"/>
  <c r="AD289" i="2"/>
  <c r="AD596" i="2"/>
  <c r="AD226" i="2"/>
  <c r="AD638" i="2"/>
  <c r="AD46" i="2"/>
  <c r="AD300" i="2"/>
  <c r="AD299" i="2"/>
  <c r="AD278" i="2"/>
  <c r="AD199" i="2"/>
  <c r="AD444" i="2"/>
  <c r="AD129" i="2"/>
  <c r="AD358" i="2"/>
  <c r="AD163" i="2"/>
  <c r="AD266" i="2"/>
  <c r="AD575" i="2"/>
  <c r="AD668" i="2"/>
  <c r="AD518" i="2"/>
  <c r="AD19" i="2"/>
  <c r="AD21" i="2"/>
  <c r="AD144" i="2"/>
  <c r="AD218" i="2"/>
  <c r="AD317" i="2"/>
  <c r="AD231" i="2"/>
  <c r="AD209" i="2"/>
  <c r="AD478" i="2"/>
  <c r="AD599" i="2"/>
  <c r="AD334" i="2"/>
  <c r="AD156" i="2"/>
  <c r="AD170" i="2"/>
  <c r="AD351" i="2"/>
  <c r="AD400" i="2"/>
  <c r="AD399" i="2"/>
  <c r="AD54" i="2"/>
  <c r="AD535" i="2"/>
  <c r="AD471" i="2"/>
  <c r="AD270" i="2"/>
  <c r="AD43" i="2"/>
  <c r="AD143" i="2"/>
  <c r="AD294" i="2"/>
  <c r="AD2" i="2"/>
  <c r="K66" i="3" s="1"/>
  <c r="AD220" i="2"/>
  <c r="AD712" i="2"/>
  <c r="AD141" i="2"/>
  <c r="AD430" i="2"/>
  <c r="AD173" i="2"/>
  <c r="AD47" i="2"/>
  <c r="AD214" i="2"/>
  <c r="AD246" i="2"/>
  <c r="AD706" i="2"/>
  <c r="AD375" i="2"/>
  <c r="AD10" i="2"/>
  <c r="AD443" i="2"/>
  <c r="AD126" i="2"/>
  <c r="AD528" i="2"/>
  <c r="AD491" i="2"/>
  <c r="AD114" i="2"/>
  <c r="AD18" i="2"/>
  <c r="AD562" i="2"/>
  <c r="AD380" i="2"/>
  <c r="AD489" i="2"/>
  <c r="AD524" i="2"/>
  <c r="AD228" i="2"/>
  <c r="AD643" i="2"/>
  <c r="AD573" i="2"/>
  <c r="AD584" i="2"/>
  <c r="AD275" i="2"/>
  <c r="AD592" i="2"/>
  <c r="AD28" i="2"/>
  <c r="AD512" i="2"/>
  <c r="AD215" i="2"/>
  <c r="AD14" i="2"/>
  <c r="AD184" i="2"/>
  <c r="AD603" i="2"/>
  <c r="AD662" i="2"/>
  <c r="AD154" i="2"/>
  <c r="AD325" i="2"/>
  <c r="AD440" i="2"/>
  <c r="AD577" i="2"/>
  <c r="AD267" i="2"/>
  <c r="AD508" i="2"/>
  <c r="AD667" i="2"/>
  <c r="AD420" i="2"/>
  <c r="AD412" i="2"/>
  <c r="AD332" i="2"/>
  <c r="AD429" i="2"/>
  <c r="AD242" i="2"/>
  <c r="AD557" i="2"/>
  <c r="AD308" i="2"/>
  <c r="AD257" i="2"/>
  <c r="AD598" i="2"/>
  <c r="AD149" i="2"/>
  <c r="AD131" i="2"/>
  <c r="AD248" i="2"/>
  <c r="AD69" i="2"/>
  <c r="AD487" i="2"/>
  <c r="AD88" i="2"/>
  <c r="AD514" i="2"/>
  <c r="AD134" i="2"/>
  <c r="AD602" i="2"/>
  <c r="AD73" i="2"/>
  <c r="AD337" i="2"/>
  <c r="AD513" i="2"/>
  <c r="AD509" i="2"/>
  <c r="AD326" i="2"/>
  <c r="AD35" i="2"/>
  <c r="AD364" i="2"/>
  <c r="AD660" i="2"/>
  <c r="AD563" i="2"/>
  <c r="AD404" i="2"/>
  <c r="AD50" i="2"/>
  <c r="AD695" i="2"/>
  <c r="AD183" i="2"/>
  <c r="AD534" i="2"/>
  <c r="AD251" i="2"/>
  <c r="AD717" i="2"/>
  <c r="AD290" i="2"/>
  <c r="AD280" i="2"/>
  <c r="AD553" i="2"/>
  <c r="AD423" i="2"/>
  <c r="AD53" i="2"/>
  <c r="AD424" i="2"/>
  <c r="AD479" i="2"/>
  <c r="AD207" i="2"/>
  <c r="AD159" i="2"/>
  <c r="AD187" i="2"/>
  <c r="AD548" i="2"/>
  <c r="AD607" i="2"/>
  <c r="AD327" i="2"/>
  <c r="AD731" i="2"/>
  <c r="AD371" i="2"/>
  <c r="AD448" i="2"/>
  <c r="AD258" i="2"/>
  <c r="AD12" i="2"/>
  <c r="AD398" i="2"/>
  <c r="AD335" i="2"/>
  <c r="AD505" i="2"/>
  <c r="AD65" i="2"/>
  <c r="AD313" i="2"/>
  <c r="AD699" i="2"/>
  <c r="AD463" i="2"/>
  <c r="AD310" i="2"/>
  <c r="AD446" i="2"/>
  <c r="AD109" i="2"/>
  <c r="AD194" i="2"/>
  <c r="AD367" i="2"/>
  <c r="AD594" i="2"/>
  <c r="AD572" i="2"/>
  <c r="AD249" i="2"/>
  <c r="AD4" i="2"/>
  <c r="AD77" i="2"/>
  <c r="AD90" i="2"/>
  <c r="AD459" i="2"/>
  <c r="AD622" i="2"/>
  <c r="AD370" i="2"/>
  <c r="AD485" i="2"/>
  <c r="AD196" i="2"/>
  <c r="AD118" i="2"/>
  <c r="AD16" i="2"/>
  <c r="AD68" i="2"/>
  <c r="AD456" i="2"/>
  <c r="AD468" i="2"/>
  <c r="AD517" i="2"/>
  <c r="AD178" i="2"/>
  <c r="AD500" i="2"/>
  <c r="AD381" i="2"/>
  <c r="AD618" i="2"/>
  <c r="AD252" i="2"/>
  <c r="AD542" i="2"/>
  <c r="AD723" i="2"/>
  <c r="AD175" i="2"/>
  <c r="AD282" i="2"/>
  <c r="AD560" i="2"/>
  <c r="AD230" i="2"/>
  <c r="AD482" i="2"/>
  <c r="AD192" i="2"/>
  <c r="AD339" i="2"/>
  <c r="AD632" i="2"/>
  <c r="AD568" i="2"/>
  <c r="AD353" i="2"/>
  <c r="AD39" i="2"/>
  <c r="AD202" i="2"/>
  <c r="AD264" i="2"/>
  <c r="AD373" i="2"/>
  <c r="AD29" i="2"/>
  <c r="AD137" i="2"/>
  <c r="AD336" i="2"/>
  <c r="AD176" i="2"/>
  <c r="AD34" i="2"/>
  <c r="AD132" i="2"/>
  <c r="AD620" i="2"/>
  <c r="AD66" i="2"/>
  <c r="AD591" i="2"/>
  <c r="AD70" i="2"/>
  <c r="AD153" i="2"/>
  <c r="AD227" i="2"/>
  <c r="AD57" i="2"/>
  <c r="AD104" i="2"/>
  <c r="AD608" i="2"/>
  <c r="AD401" i="2"/>
  <c r="AD359" i="2"/>
  <c r="K74" i="3" s="1"/>
  <c r="AD101" i="2"/>
  <c r="AD221" i="2"/>
  <c r="AD665" i="2"/>
  <c r="AD554" i="2"/>
  <c r="AD390" i="2"/>
  <c r="AD565" i="2"/>
  <c r="AD166" i="2"/>
  <c r="AD213" i="2"/>
  <c r="AD410" i="2"/>
  <c r="AD225" i="2"/>
  <c r="AD322" i="2"/>
  <c r="AD120" i="2"/>
  <c r="AD640" i="2"/>
  <c r="AD469" i="2"/>
  <c r="AD415" i="2"/>
  <c r="AD726" i="2"/>
  <c r="AD189" i="2"/>
  <c r="AD99" i="2"/>
  <c r="AD579" i="2"/>
  <c r="AD551" i="2"/>
  <c r="AD127" i="2"/>
  <c r="AD15" i="2"/>
  <c r="AD11" i="2"/>
  <c r="AD31" i="2"/>
  <c r="AD576" i="2"/>
  <c r="AD234" i="2"/>
  <c r="AD633" i="2"/>
  <c r="AD276" i="2"/>
  <c r="AD286" i="2"/>
  <c r="AD164" i="2"/>
  <c r="AD499" i="2"/>
  <c r="AD658" i="2"/>
  <c r="AD211" i="2"/>
  <c r="AD93" i="2"/>
  <c r="AD232" i="2"/>
  <c r="AD17" i="2"/>
  <c r="AD331" i="2"/>
  <c r="AD462" i="2"/>
  <c r="AD549" i="2"/>
  <c r="AD350" i="2"/>
  <c r="AD413" i="2"/>
  <c r="AD345" i="2"/>
  <c r="AD30" i="2"/>
  <c r="AD319" i="2"/>
  <c r="AD536" i="2"/>
  <c r="AD62" i="2"/>
  <c r="AD547" i="2"/>
  <c r="AD604" i="2"/>
  <c r="AD405" i="2"/>
  <c r="AD56" i="2"/>
  <c r="AD619" i="2"/>
  <c r="AD208" i="2"/>
  <c r="AD212" i="2"/>
  <c r="AD91" i="2"/>
  <c r="AD587" i="2"/>
  <c r="AD340" i="2"/>
  <c r="AD523" i="2"/>
  <c r="AD422" i="2"/>
  <c r="AD115" i="2"/>
  <c r="AD292" i="2"/>
  <c r="AD112" i="2"/>
  <c r="AD589" i="2"/>
  <c r="AD147" i="2"/>
  <c r="AD391" i="2"/>
  <c r="AD298" i="2"/>
  <c r="AD188" i="2"/>
  <c r="AD291" i="2"/>
  <c r="AD590" i="2"/>
  <c r="AD683" i="2"/>
  <c r="AD60" i="2"/>
  <c r="AD253" i="2"/>
  <c r="AD418" i="2"/>
  <c r="AD100" i="2"/>
  <c r="AD346" i="2"/>
  <c r="AD431" i="2"/>
  <c r="AD262" i="2"/>
  <c r="AD649" i="2"/>
  <c r="AD123" i="2"/>
  <c r="AD355" i="2"/>
  <c r="AD451" i="2"/>
  <c r="AD244" i="2"/>
  <c r="AD610" i="2"/>
  <c r="AD150" i="2"/>
  <c r="AD235" i="2"/>
  <c r="AD198" i="2"/>
  <c r="AD9" i="2"/>
  <c r="AD133" i="2"/>
  <c r="AD256" i="2"/>
  <c r="AD329" i="2"/>
  <c r="AD722" i="2"/>
  <c r="AD13" i="2"/>
  <c r="AD616" i="2"/>
  <c r="AD48" i="2"/>
  <c r="AD458" i="2"/>
  <c r="AD492" i="2"/>
  <c r="AD76" i="2"/>
  <c r="AD51" i="2"/>
  <c r="AD96" i="2"/>
  <c r="AD195" i="2"/>
  <c r="AD171" i="2"/>
  <c r="AD558" i="2"/>
  <c r="AD396" i="2"/>
  <c r="AD341" i="2"/>
  <c r="AD237" i="2"/>
  <c r="AD672" i="2"/>
  <c r="AD566" i="2"/>
  <c r="AD26" i="2"/>
  <c r="AD312" i="2"/>
  <c r="AD611" i="2"/>
  <c r="AD515" i="2"/>
  <c r="AD274" i="2"/>
  <c r="AD318" i="2"/>
  <c r="AD637" i="2"/>
  <c r="AD284" i="2"/>
  <c r="AD704" i="2"/>
  <c r="AD83" i="2"/>
  <c r="AD388" i="2"/>
  <c r="AD168" i="2"/>
  <c r="AD217" i="2"/>
  <c r="AD506" i="2"/>
  <c r="AD61" i="2"/>
  <c r="AD5" i="2"/>
  <c r="AD250" i="2"/>
  <c r="AD263" i="2"/>
  <c r="AD379" i="2"/>
  <c r="AD20" i="2"/>
  <c r="AD720" i="2"/>
  <c r="AD495" i="2"/>
  <c r="AD426" i="2"/>
  <c r="AD531" i="2"/>
  <c r="AD725" i="2"/>
  <c r="AD113" i="2"/>
  <c r="AD519" i="2"/>
  <c r="AD646" i="2"/>
  <c r="AD537" i="2"/>
  <c r="AD449" i="2"/>
  <c r="AD122" i="2"/>
  <c r="AD614" i="2"/>
  <c r="AD288" i="2"/>
  <c r="AD328" i="2"/>
  <c r="AD165" i="2"/>
  <c r="AD71" i="2"/>
  <c r="AD483" i="2"/>
  <c r="AD436" i="2"/>
  <c r="AD439" i="2"/>
  <c r="AD293" i="2"/>
  <c r="AD368" i="2"/>
  <c r="AD63" i="2"/>
  <c r="AD22" i="2"/>
  <c r="AD636" i="2"/>
  <c r="AD671" i="2"/>
  <c r="AD197" i="2"/>
  <c r="K11" i="3" s="1"/>
  <c r="AD425" i="2"/>
  <c r="AD394" i="2"/>
  <c r="AD419" i="2"/>
  <c r="AD386" i="2"/>
  <c r="AD630" i="2"/>
  <c r="AD629" i="2"/>
  <c r="AD561" i="2"/>
  <c r="AD81" i="2"/>
  <c r="AD42" i="2"/>
  <c r="K45" i="3" s="1"/>
  <c r="AD297" i="2"/>
  <c r="AD333" i="2"/>
  <c r="AD356" i="2"/>
  <c r="AD715" i="2"/>
  <c r="AD374" i="2"/>
  <c r="AD652" i="2"/>
  <c r="AD182" i="2"/>
  <c r="AD700" i="2"/>
  <c r="AD686" i="2"/>
  <c r="AD37" i="2"/>
  <c r="AD271" i="2"/>
  <c r="AD223" i="2"/>
  <c r="AD467" i="2"/>
  <c r="AD161" i="2"/>
  <c r="AD488" i="2"/>
  <c r="AD691" i="2"/>
  <c r="AD383" i="2"/>
  <c r="AD653" i="2"/>
  <c r="AD511" i="2"/>
  <c r="AD303" i="2"/>
  <c r="AD438" i="2"/>
  <c r="AD520" i="2"/>
  <c r="AD647" i="2"/>
  <c r="AD533" i="2"/>
  <c r="AD78" i="2"/>
  <c r="AD455" i="2"/>
  <c r="AD98" i="2"/>
  <c r="AD718" i="2"/>
  <c r="AD730" i="2"/>
  <c r="AD670" i="2"/>
  <c r="AD559" i="2"/>
  <c r="AD320" i="2"/>
  <c r="AD631" i="2"/>
  <c r="AD392" i="2"/>
  <c r="AD315" i="2"/>
  <c r="AD417" i="2"/>
  <c r="AD302" i="2"/>
  <c r="AD204" i="2"/>
  <c r="AD330" i="2"/>
  <c r="AD296" i="2"/>
  <c r="AD677" i="2"/>
  <c r="AD360" i="2"/>
  <c r="AD685" i="2"/>
  <c r="AD516" i="2"/>
  <c r="AD556" i="2"/>
  <c r="AD581" i="2"/>
  <c r="AD454" i="2"/>
  <c r="AD525" i="2"/>
  <c r="AD369" i="2"/>
  <c r="AD272" i="2"/>
  <c r="AD387" i="2"/>
  <c r="AD287" i="2"/>
  <c r="AD701" i="2"/>
  <c r="AD314" i="2"/>
  <c r="AD472" i="2"/>
  <c r="AD702" i="2"/>
  <c r="AD229" i="2"/>
  <c r="AD673" i="2"/>
  <c r="AD406" i="2"/>
  <c r="AD385" i="2"/>
  <c r="AD477" i="2"/>
  <c r="AD555" i="2"/>
  <c r="AD708" i="2"/>
  <c r="AD678" i="2"/>
  <c r="AD681" i="2"/>
  <c r="AD546" i="2"/>
  <c r="AD552" i="2"/>
  <c r="AD693" i="2"/>
  <c r="AD669" i="2"/>
  <c r="AD707" i="2"/>
  <c r="AD651" i="2"/>
  <c r="AD617" i="2"/>
  <c r="AC532" i="2"/>
  <c r="AC544" i="2"/>
  <c r="AC655" i="2"/>
  <c r="AC185" i="2"/>
  <c r="AC421" i="2"/>
  <c r="AC247" i="2"/>
  <c r="AC545" i="2"/>
  <c r="AC305" i="2"/>
  <c r="AC628" i="2"/>
  <c r="AC442" i="2"/>
  <c r="AC354" i="2"/>
  <c r="AC475" i="2"/>
  <c r="AC119" i="2"/>
  <c r="AC680" i="2"/>
  <c r="AC152" i="2"/>
  <c r="AC277" i="2"/>
  <c r="AC348" i="2"/>
  <c r="AC135" i="2"/>
  <c r="AC502" i="2"/>
  <c r="AC484" i="2"/>
  <c r="AC703" i="2"/>
  <c r="AC38" i="2"/>
  <c r="AC409" i="2"/>
  <c r="AC181" i="2"/>
  <c r="AC24" i="2"/>
  <c r="AC372" i="2"/>
  <c r="AC162" i="2"/>
  <c r="AC110" i="2"/>
  <c r="AC539" i="2"/>
  <c r="AC342" i="2"/>
  <c r="AC694" i="2"/>
  <c r="AC72" i="2"/>
  <c r="AC605" i="2"/>
  <c r="AC121" i="2"/>
  <c r="AC167" i="2"/>
  <c r="AC648" i="2"/>
  <c r="AC172" i="2"/>
  <c r="AC107" i="2"/>
  <c r="AC80" i="2"/>
  <c r="AC642" i="2"/>
  <c r="AC25" i="2"/>
  <c r="AC606" i="2"/>
  <c r="AC283" i="2"/>
  <c r="AC416" i="2"/>
  <c r="AC111" i="2"/>
  <c r="AC493" i="2"/>
  <c r="AC7" i="2"/>
  <c r="AC116" i="2"/>
  <c r="AC268" i="2"/>
  <c r="AC87" i="2"/>
  <c r="AC243" i="2"/>
  <c r="AC136" i="2"/>
  <c r="AC433" i="2"/>
  <c r="AC52" i="2"/>
  <c r="AC601" i="2"/>
  <c r="AC75" i="2"/>
  <c r="AC504" i="2"/>
  <c r="AC160" i="2"/>
  <c r="AC148" i="2"/>
  <c r="AC240" i="2"/>
  <c r="AC498" i="2"/>
  <c r="AC586" i="2"/>
  <c r="AC434" i="2"/>
  <c r="AC414" i="2"/>
  <c r="AC216" i="2"/>
  <c r="AC486" i="2"/>
  <c r="AC205" i="2"/>
  <c r="AC295" i="2"/>
  <c r="AC377" i="2"/>
  <c r="AC201" i="2"/>
  <c r="AC174" i="2"/>
  <c r="AC445" i="2"/>
  <c r="AC3" i="2"/>
  <c r="AC102" i="2"/>
  <c r="AC496" i="2"/>
  <c r="AC95" i="2"/>
  <c r="AC453" i="2"/>
  <c r="AC140" i="2"/>
  <c r="AC79" i="2"/>
  <c r="AC361" i="2"/>
  <c r="AC125" i="2"/>
  <c r="AC473" i="2"/>
  <c r="AC349" i="2"/>
  <c r="AC541" i="2"/>
  <c r="AC55" i="2"/>
  <c r="AC289" i="2"/>
  <c r="AC596" i="2"/>
  <c r="AC226" i="2"/>
  <c r="AC638" i="2"/>
  <c r="AC46" i="2"/>
  <c r="AC300" i="2"/>
  <c r="AC299" i="2"/>
  <c r="AC363" i="2"/>
  <c r="AC151" i="2"/>
  <c r="AC45" i="2"/>
  <c r="AC278" i="2"/>
  <c r="AC199" i="2"/>
  <c r="AC444" i="2"/>
  <c r="AC129" i="2"/>
  <c r="AC358" i="2"/>
  <c r="AC163" i="2"/>
  <c r="AC266" i="2"/>
  <c r="AC575" i="2"/>
  <c r="AC668" i="2"/>
  <c r="AC23" i="2"/>
  <c r="AC411" i="2"/>
  <c r="AC64" i="2"/>
  <c r="AC518" i="2"/>
  <c r="AC19" i="2"/>
  <c r="AC21" i="2"/>
  <c r="AC144" i="2"/>
  <c r="AC218" i="2"/>
  <c r="AC317" i="2"/>
  <c r="AC231" i="2"/>
  <c r="AC209" i="2"/>
  <c r="AC478" i="2"/>
  <c r="AC403" i="2"/>
  <c r="AC279" i="2"/>
  <c r="AC186" i="2"/>
  <c r="AC599" i="2"/>
  <c r="AC334" i="2"/>
  <c r="AC156" i="2"/>
  <c r="AC170" i="2"/>
  <c r="AC351" i="2"/>
  <c r="AC400" i="2"/>
  <c r="AC399" i="2"/>
  <c r="AC54" i="2"/>
  <c r="AC535" i="2"/>
  <c r="AC269" i="2"/>
  <c r="AC33" i="2"/>
  <c r="AC210" i="2"/>
  <c r="AC471" i="2"/>
  <c r="AC270" i="2"/>
  <c r="AC43" i="2"/>
  <c r="AC143" i="2"/>
  <c r="AC294" i="2"/>
  <c r="J111" i="3" s="1"/>
  <c r="AC2" i="2"/>
  <c r="AC220" i="2"/>
  <c r="AC712" i="2"/>
  <c r="AC141" i="2"/>
  <c r="AC260" i="2"/>
  <c r="AC145" i="2"/>
  <c r="AC430" i="2"/>
  <c r="AC173" i="2"/>
  <c r="AC47" i="2"/>
  <c r="AC214" i="2"/>
  <c r="AC246" i="2"/>
  <c r="AC706" i="2"/>
  <c r="AC375" i="2"/>
  <c r="AC10" i="2"/>
  <c r="AC443" i="2"/>
  <c r="AC529" i="2"/>
  <c r="AC490" i="2"/>
  <c r="AC138" i="2"/>
  <c r="AC435" i="2"/>
  <c r="AC126" i="2"/>
  <c r="AC528" i="2"/>
  <c r="AC491" i="2"/>
  <c r="AC114" i="2"/>
  <c r="AC18" i="2"/>
  <c r="AC562" i="2"/>
  <c r="AC380" i="2"/>
  <c r="AC489" i="2"/>
  <c r="AC82" i="2"/>
  <c r="AC639" i="2"/>
  <c r="AC228" i="2"/>
  <c r="AC643" i="2"/>
  <c r="AC573" i="2"/>
  <c r="AC275" i="2"/>
  <c r="AC592" i="2"/>
  <c r="AC28" i="2"/>
  <c r="AC512" i="2"/>
  <c r="AC215" i="2"/>
  <c r="AC14" i="2"/>
  <c r="AC157" i="2"/>
  <c r="AC224" i="2"/>
  <c r="AC184" i="2"/>
  <c r="AC603" i="2"/>
  <c r="AC662" i="2"/>
  <c r="AC154" i="2"/>
  <c r="AC325" i="2"/>
  <c r="AC440" i="2"/>
  <c r="AC577" i="2"/>
  <c r="AC267" i="2"/>
  <c r="AC508" i="2"/>
  <c r="AC667" i="2"/>
  <c r="AC273" i="2"/>
  <c r="AC59" i="2"/>
  <c r="AC158" i="2"/>
  <c r="AC420" i="2"/>
  <c r="AC412" i="2"/>
  <c r="AC332" i="2"/>
  <c r="AC613" i="2"/>
  <c r="AC429" i="2"/>
  <c r="J17" i="3" s="1"/>
  <c r="AC242" i="2"/>
  <c r="AC690" i="2"/>
  <c r="AC557" i="2"/>
  <c r="AC308" i="2"/>
  <c r="AC257" i="2"/>
  <c r="AC598" i="2"/>
  <c r="AC149" i="2"/>
  <c r="AC131" i="2"/>
  <c r="AC248" i="2"/>
  <c r="AC69" i="2"/>
  <c r="AC487" i="2"/>
  <c r="AC88" i="2"/>
  <c r="AC514" i="2"/>
  <c r="AC460" i="2"/>
  <c r="AC134" i="2"/>
  <c r="AC602" i="2"/>
  <c r="AC73" i="2"/>
  <c r="AC337" i="2"/>
  <c r="AC513" i="2"/>
  <c r="AC509" i="2"/>
  <c r="AC326" i="2"/>
  <c r="AC35" i="2"/>
  <c r="AC364" i="2"/>
  <c r="AC660" i="2"/>
  <c r="AC563" i="2"/>
  <c r="AC404" i="2"/>
  <c r="AC50" i="2"/>
  <c r="AC695" i="2"/>
  <c r="AC183" i="2"/>
  <c r="AC534" i="2"/>
  <c r="AC251" i="2"/>
  <c r="AC717" i="2"/>
  <c r="AC290" i="2"/>
  <c r="AC280" i="2"/>
  <c r="AC553" i="2"/>
  <c r="AC423" i="2"/>
  <c r="AC53" i="2"/>
  <c r="AC424" i="2"/>
  <c r="AC479" i="2"/>
  <c r="AC207" i="2"/>
  <c r="AC159" i="2"/>
  <c r="AC187" i="2"/>
  <c r="AC548" i="2"/>
  <c r="AC607" i="2"/>
  <c r="AC327" i="2"/>
  <c r="AC731" i="2"/>
  <c r="AC371" i="2"/>
  <c r="AC448" i="2"/>
  <c r="AC258" i="2"/>
  <c r="AC12" i="2"/>
  <c r="AC398" i="2"/>
  <c r="AC335" i="2"/>
  <c r="AC505" i="2"/>
  <c r="AC65" i="2"/>
  <c r="AC313" i="2"/>
  <c r="AC699" i="2"/>
  <c r="AC463" i="2"/>
  <c r="AC310" i="2"/>
  <c r="AC446" i="2"/>
  <c r="AC109" i="2"/>
  <c r="AC194" i="2"/>
  <c r="AC367" i="2"/>
  <c r="AC594" i="2"/>
  <c r="AC572" i="2"/>
  <c r="AC249" i="2"/>
  <c r="AC4" i="2"/>
  <c r="AC77" i="2"/>
  <c r="AC90" i="2"/>
  <c r="AC459" i="2"/>
  <c r="AC622" i="2"/>
  <c r="AC370" i="2"/>
  <c r="AC485" i="2"/>
  <c r="AC196" i="2"/>
  <c r="AC16" i="2"/>
  <c r="AC68" i="2"/>
  <c r="AC456" i="2"/>
  <c r="AC468" i="2"/>
  <c r="AC517" i="2"/>
  <c r="AC178" i="2"/>
  <c r="AC500" i="2"/>
  <c r="AC381" i="2"/>
  <c r="AC618" i="2"/>
  <c r="AC252" i="2"/>
  <c r="AC542" i="2"/>
  <c r="AC723" i="2"/>
  <c r="AC175" i="2"/>
  <c r="AC282" i="2"/>
  <c r="AC560" i="2"/>
  <c r="AC230" i="2"/>
  <c r="AC482" i="2"/>
  <c r="AC192" i="2"/>
  <c r="AC339" i="2"/>
  <c r="AC632" i="2"/>
  <c r="AC568" i="2"/>
  <c r="AC353" i="2"/>
  <c r="AC39" i="2"/>
  <c r="AC202" i="2"/>
  <c r="AC264" i="2"/>
  <c r="AC373" i="2"/>
  <c r="AC29" i="2"/>
  <c r="AC137" i="2"/>
  <c r="AC336" i="2"/>
  <c r="AC176" i="2"/>
  <c r="AC34" i="2"/>
  <c r="AC132" i="2"/>
  <c r="AC620" i="2"/>
  <c r="AC66" i="2"/>
  <c r="AC591" i="2"/>
  <c r="AC70" i="2"/>
  <c r="AC153" i="2"/>
  <c r="AC227" i="2"/>
  <c r="AC57" i="2"/>
  <c r="AC104" i="2"/>
  <c r="AC608" i="2"/>
  <c r="AC401" i="2"/>
  <c r="AC359" i="2"/>
  <c r="AC101" i="2"/>
  <c r="AC221" i="2"/>
  <c r="AC665" i="2"/>
  <c r="AC554" i="2"/>
  <c r="AC390" i="2"/>
  <c r="AC565" i="2"/>
  <c r="AC166" i="2"/>
  <c r="AC213" i="2"/>
  <c r="AC410" i="2"/>
  <c r="AC225" i="2"/>
  <c r="AC322" i="2"/>
  <c r="AC120" i="2"/>
  <c r="AC640" i="2"/>
  <c r="AC469" i="2"/>
  <c r="AC415" i="2"/>
  <c r="AC726" i="2"/>
  <c r="AC189" i="2"/>
  <c r="AC99" i="2"/>
  <c r="AC579" i="2"/>
  <c r="AC551" i="2"/>
  <c r="AC127" i="2"/>
  <c r="AC15" i="2"/>
  <c r="AC11" i="2"/>
  <c r="AC31" i="2"/>
  <c r="AC576" i="2"/>
  <c r="AC234" i="2"/>
  <c r="AC633" i="2"/>
  <c r="AC276" i="2"/>
  <c r="AC164" i="2"/>
  <c r="AC499" i="2"/>
  <c r="AC658" i="2"/>
  <c r="AC211" i="2"/>
  <c r="AC93" i="2"/>
  <c r="AC232" i="2"/>
  <c r="AC17" i="2"/>
  <c r="AC331" i="2"/>
  <c r="AC462" i="2"/>
  <c r="AC549" i="2"/>
  <c r="AC350" i="2"/>
  <c r="AC413" i="2"/>
  <c r="AC345" i="2"/>
  <c r="AC30" i="2"/>
  <c r="AC319" i="2"/>
  <c r="AC536" i="2"/>
  <c r="AC62" i="2"/>
  <c r="AC547" i="2"/>
  <c r="AC604" i="2"/>
  <c r="AC405" i="2"/>
  <c r="AC56" i="2"/>
  <c r="AC619" i="2"/>
  <c r="AC208" i="2"/>
  <c r="AC212" i="2"/>
  <c r="AC91" i="2"/>
  <c r="AC587" i="2"/>
  <c r="AC340" i="2"/>
  <c r="AC523" i="2"/>
  <c r="AC422" i="2"/>
  <c r="AC115" i="2"/>
  <c r="AC292" i="2"/>
  <c r="AC112" i="2"/>
  <c r="AC589" i="2"/>
  <c r="AC147" i="2"/>
  <c r="AC391" i="2"/>
  <c r="AC298" i="2"/>
  <c r="AC188" i="2"/>
  <c r="AC291" i="2"/>
  <c r="AC590" i="2"/>
  <c r="AC683" i="2"/>
  <c r="AC60" i="2"/>
  <c r="J97" i="3" s="1"/>
  <c r="AC253" i="2"/>
  <c r="AC418" i="2"/>
  <c r="AC100" i="2"/>
  <c r="AC346" i="2"/>
  <c r="AC431" i="2"/>
  <c r="AC262" i="2"/>
  <c r="AC649" i="2"/>
  <c r="AC123" i="2"/>
  <c r="AC355" i="2"/>
  <c r="AC451" i="2"/>
  <c r="AC244" i="2"/>
  <c r="AC610" i="2"/>
  <c r="AC150" i="2"/>
  <c r="AC235" i="2"/>
  <c r="AC198" i="2"/>
  <c r="AC9" i="2"/>
  <c r="AC133" i="2"/>
  <c r="AC256" i="2"/>
  <c r="AC13" i="2"/>
  <c r="AC616" i="2"/>
  <c r="AC48" i="2"/>
  <c r="AC458" i="2"/>
  <c r="AC492" i="2"/>
  <c r="AC76" i="2"/>
  <c r="AC51" i="2"/>
  <c r="AC96" i="2"/>
  <c r="AC195" i="2"/>
  <c r="AC171" i="2"/>
  <c r="AC558" i="2"/>
  <c r="AC396" i="2"/>
  <c r="AC341" i="2"/>
  <c r="AC237" i="2"/>
  <c r="AC672" i="2"/>
  <c r="AC566" i="2"/>
  <c r="AC26" i="2"/>
  <c r="AC312" i="2"/>
  <c r="AC611" i="2"/>
  <c r="AC515" i="2"/>
  <c r="AC274" i="2"/>
  <c r="AC318" i="2"/>
  <c r="AC637" i="2"/>
  <c r="AC284" i="2"/>
  <c r="AC704" i="2"/>
  <c r="AC83" i="2"/>
  <c r="AC388" i="2"/>
  <c r="AC168" i="2"/>
  <c r="AC721" i="2"/>
  <c r="AC49" i="2"/>
  <c r="AC217" i="2"/>
  <c r="AC645" i="2"/>
  <c r="AC506" i="2"/>
  <c r="AC597" i="2"/>
  <c r="AC378" i="2"/>
  <c r="AC470" i="2"/>
  <c r="AC389" i="2"/>
  <c r="AC323" i="2"/>
  <c r="AC304" i="2"/>
  <c r="AC61" i="2"/>
  <c r="AC5" i="2"/>
  <c r="AC250" i="2"/>
  <c r="AC263" i="2"/>
  <c r="AC245" i="2"/>
  <c r="AC379" i="2"/>
  <c r="AC222" i="2"/>
  <c r="AC521" i="2"/>
  <c r="AC8" i="2"/>
  <c r="AC155" i="2"/>
  <c r="AC526" i="2"/>
  <c r="AC180" i="2"/>
  <c r="J53" i="3" s="1"/>
  <c r="AC20" i="2"/>
  <c r="AC720" i="2"/>
  <c r="AC495" i="2"/>
  <c r="AC426" i="2"/>
  <c r="AC32" i="2"/>
  <c r="AC531" i="2"/>
  <c r="AC580" i="2"/>
  <c r="AC281" i="2"/>
  <c r="AC261" i="2"/>
  <c r="AC427" i="2"/>
  <c r="AC583" i="2"/>
  <c r="AC347" i="2"/>
  <c r="AC725" i="2"/>
  <c r="AC113" i="2"/>
  <c r="AC519" i="2"/>
  <c r="AC646" i="2"/>
  <c r="AC27" i="2"/>
  <c r="AC537" i="2"/>
  <c r="AC641" i="2"/>
  <c r="AC538" i="2"/>
  <c r="AC661" i="2"/>
  <c r="AC139" i="2"/>
  <c r="AC301" i="2"/>
  <c r="AC106" i="2"/>
  <c r="AC449" i="2"/>
  <c r="AC122" i="2"/>
  <c r="AC614" i="2"/>
  <c r="AC288" i="2"/>
  <c r="AC254" i="2"/>
  <c r="AC328" i="2"/>
  <c r="AC179" i="2"/>
  <c r="AC306" i="2"/>
  <c r="AC595" i="2"/>
  <c r="AC480" i="2"/>
  <c r="AC497" i="2"/>
  <c r="AC395" i="2"/>
  <c r="AC165" i="2"/>
  <c r="AC71" i="2"/>
  <c r="AC483" i="2"/>
  <c r="AC436" i="2"/>
  <c r="AC338" i="2"/>
  <c r="AC439" i="2"/>
  <c r="AC494" i="2"/>
  <c r="AC397" i="2"/>
  <c r="AC728" i="2"/>
  <c r="AC366" i="2"/>
  <c r="AC687" i="2"/>
  <c r="AC177" i="2"/>
  <c r="AC293" i="2"/>
  <c r="AC368" i="2"/>
  <c r="AC63" i="2"/>
  <c r="AC85" i="2"/>
  <c r="AC464" i="2"/>
  <c r="AC22" i="2"/>
  <c r="AC84" i="2"/>
  <c r="AC664" i="2"/>
  <c r="AC461" i="2"/>
  <c r="AC309" i="2"/>
  <c r="AC311" i="2"/>
  <c r="AC474" i="2"/>
  <c r="AC636" i="2"/>
  <c r="AC671" i="2"/>
  <c r="AC197" i="2"/>
  <c r="AC621" i="2"/>
  <c r="AC564" i="2"/>
  <c r="AC425" i="2"/>
  <c r="AC465" i="2"/>
  <c r="AC550" i="2"/>
  <c r="AC40" i="2"/>
  <c r="AC716" i="2"/>
  <c r="AC432" i="2"/>
  <c r="AC503" i="2"/>
  <c r="AC394" i="2"/>
  <c r="AC419" i="2"/>
  <c r="AC386" i="2"/>
  <c r="AC600" i="2"/>
  <c r="AC255" i="2"/>
  <c r="AC630" i="2"/>
  <c r="AC41" i="2"/>
  <c r="J67" i="3" s="1"/>
  <c r="AC344" i="2"/>
  <c r="AC724" i="2"/>
  <c r="AC36" i="2"/>
  <c r="AC58" i="2"/>
  <c r="J4" i="3" s="1"/>
  <c r="AC626" i="2"/>
  <c r="AC629" i="2"/>
  <c r="AC561" i="2"/>
  <c r="AC81" i="2"/>
  <c r="AC233" i="2"/>
  <c r="AC441" i="2"/>
  <c r="AC42" i="2"/>
  <c r="AC108" i="2"/>
  <c r="AC452" i="2"/>
  <c r="AC169" i="2"/>
  <c r="AC316" i="2"/>
  <c r="AC265" i="2"/>
  <c r="AC259" i="2"/>
  <c r="AC297" i="2"/>
  <c r="AC333" i="2"/>
  <c r="AC356" i="2"/>
  <c r="AC402" i="2"/>
  <c r="AC682" i="2"/>
  <c r="AC715" i="2"/>
  <c r="AC612" i="2"/>
  <c r="AC206" i="2"/>
  <c r="AC89" i="2"/>
  <c r="AC67" i="2"/>
  <c r="AC97" i="2"/>
  <c r="AC374" i="2"/>
  <c r="AC652" i="2"/>
  <c r="AC182" i="2"/>
  <c r="AC588" i="2"/>
  <c r="AC105" i="2"/>
  <c r="AC700" i="2"/>
  <c r="AC307" i="2"/>
  <c r="AC615" i="2"/>
  <c r="AC428" i="2"/>
  <c r="AC193" i="2"/>
  <c r="AC686" i="2"/>
  <c r="AC37" i="2"/>
  <c r="AC271" i="2"/>
  <c r="AC578" i="2"/>
  <c r="AC285" i="2"/>
  <c r="AC223" i="2"/>
  <c r="AC357" i="2"/>
  <c r="AC362" i="2"/>
  <c r="AC128" i="2"/>
  <c r="AC324" i="2"/>
  <c r="AC710" i="2"/>
  <c r="AC467" i="2"/>
  <c r="AC161" i="2"/>
  <c r="AC488" i="2"/>
  <c r="AC691" i="2"/>
  <c r="AC407" i="2"/>
  <c r="AC383" i="2"/>
  <c r="AC238" i="2"/>
  <c r="AC540" i="2"/>
  <c r="AC117" i="2"/>
  <c r="AC634" i="2"/>
  <c r="AC653" i="2"/>
  <c r="AC511" i="2"/>
  <c r="AC303" i="2"/>
  <c r="J88" i="3" s="1"/>
  <c r="AC438" i="2"/>
  <c r="AC352" i="2"/>
  <c r="AC520" i="2"/>
  <c r="AC74" i="2"/>
  <c r="AC130" i="2"/>
  <c r="AC142" i="2"/>
  <c r="AC219" i="2"/>
  <c r="AC647" i="2"/>
  <c r="AC533" i="2"/>
  <c r="AC78" i="2"/>
  <c r="AC455" i="2"/>
  <c r="AC692" i="2"/>
  <c r="AC98" i="2"/>
  <c r="AC200" i="2"/>
  <c r="AC376" i="2"/>
  <c r="AC457" i="2"/>
  <c r="AC203" i="2"/>
  <c r="AC718" i="2"/>
  <c r="AC730" i="2"/>
  <c r="AC670" i="2"/>
  <c r="AC559" i="2"/>
  <c r="AC585" i="2"/>
  <c r="AC320" i="2"/>
  <c r="AC624" i="2"/>
  <c r="AC666" i="2"/>
  <c r="AC124" i="2"/>
  <c r="AC392" i="2"/>
  <c r="AC315" i="2"/>
  <c r="AC417" i="2"/>
  <c r="AC343" i="2"/>
  <c r="AC302" i="2"/>
  <c r="AC103" i="2"/>
  <c r="AC711" i="2"/>
  <c r="AC190" i="2"/>
  <c r="AC705" i="2"/>
  <c r="AC204" i="2"/>
  <c r="AC330" i="2"/>
  <c r="AC296" i="2"/>
  <c r="AC677" i="2"/>
  <c r="AC501" i="2"/>
  <c r="AC360" i="2"/>
  <c r="AC623" i="2"/>
  <c r="AC447" i="2"/>
  <c r="AC527" i="2"/>
  <c r="AC685" i="2"/>
  <c r="AC516" i="2"/>
  <c r="AC556" i="2"/>
  <c r="AC581" i="2"/>
  <c r="AC86" i="2"/>
  <c r="AC454" i="2"/>
  <c r="AC466" i="2"/>
  <c r="AC236" i="2"/>
  <c r="AC437" i="2"/>
  <c r="AC507" i="2"/>
  <c r="AC525" i="2"/>
  <c r="AC369" i="2"/>
  <c r="AC272" i="2"/>
  <c r="AC387" i="2"/>
  <c r="AC476" i="2"/>
  <c r="AC287" i="2"/>
  <c r="AC191" i="2"/>
  <c r="AC321" i="2"/>
  <c r="AC593" i="2"/>
  <c r="AC239" i="2"/>
  <c r="AC701" i="2"/>
  <c r="AC314" i="2"/>
  <c r="AC472" i="2"/>
  <c r="AC702" i="2"/>
  <c r="AC570" i="2"/>
  <c r="AC229" i="2"/>
  <c r="AC365" i="2"/>
  <c r="AC644" i="2"/>
  <c r="AC481" i="2"/>
  <c r="AC675" i="2"/>
  <c r="AC673" i="2"/>
  <c r="AC406" i="2"/>
  <c r="AC385" i="2"/>
  <c r="AC477" i="2"/>
  <c r="AC674" i="2"/>
  <c r="AC555" i="2"/>
  <c r="AC543" i="2"/>
  <c r="AC714" i="2"/>
  <c r="AC659" i="2"/>
  <c r="AC574" i="2"/>
  <c r="AC708" i="2"/>
  <c r="AC678" i="2"/>
  <c r="AC681" i="2"/>
  <c r="AC546" i="2"/>
  <c r="AC654" i="2"/>
  <c r="AC552" i="2"/>
  <c r="AC609" i="2"/>
  <c r="AC676" i="2"/>
  <c r="AC697" i="2"/>
  <c r="AC663" i="2"/>
  <c r="AC693" i="2"/>
  <c r="AC669" i="2"/>
  <c r="AC707" i="2"/>
  <c r="AC651" i="2"/>
  <c r="AC696" i="2"/>
  <c r="AC617" i="2"/>
  <c r="AC727" i="2"/>
  <c r="AC684" i="2"/>
  <c r="U532" i="2"/>
  <c r="U544" i="2"/>
  <c r="U655" i="2"/>
  <c r="U185" i="2"/>
  <c r="U421" i="2"/>
  <c r="U247" i="2"/>
  <c r="U545" i="2"/>
  <c r="U305" i="2"/>
  <c r="U628" i="2"/>
  <c r="U442" i="2"/>
  <c r="U354" i="2"/>
  <c r="U475" i="2"/>
  <c r="U119" i="2"/>
  <c r="U680" i="2"/>
  <c r="U152" i="2"/>
  <c r="U277" i="2"/>
  <c r="U348" i="2"/>
  <c r="U135" i="2"/>
  <c r="U502" i="2"/>
  <c r="U484" i="2"/>
  <c r="U703" i="2"/>
  <c r="U38" i="2"/>
  <c r="U409" i="2"/>
  <c r="U181" i="2"/>
  <c r="U24" i="2"/>
  <c r="U372" i="2"/>
  <c r="U162" i="2"/>
  <c r="U110" i="2"/>
  <c r="U539" i="2"/>
  <c r="U342" i="2"/>
  <c r="U694" i="2"/>
  <c r="U72" i="2"/>
  <c r="U605" i="2"/>
  <c r="U121" i="2"/>
  <c r="U167" i="2"/>
  <c r="U648" i="2"/>
  <c r="U172" i="2"/>
  <c r="U107" i="2"/>
  <c r="U80" i="2"/>
  <c r="U642" i="2"/>
  <c r="U25" i="2"/>
  <c r="U606" i="2"/>
  <c r="U283" i="2"/>
  <c r="U416" i="2"/>
  <c r="U111" i="2"/>
  <c r="U493" i="2"/>
  <c r="U7" i="2"/>
  <c r="U116" i="2"/>
  <c r="U268" i="2"/>
  <c r="U87" i="2"/>
  <c r="U243" i="2"/>
  <c r="U136" i="2"/>
  <c r="U433" i="2"/>
  <c r="U52" i="2"/>
  <c r="U601" i="2"/>
  <c r="U75" i="2"/>
  <c r="U384" i="2"/>
  <c r="U504" i="2"/>
  <c r="U160" i="2"/>
  <c r="U148" i="2"/>
  <c r="U240" i="2"/>
  <c r="U498" i="2"/>
  <c r="U586" i="2"/>
  <c r="U434" i="2"/>
  <c r="U414" i="2"/>
  <c r="U216" i="2"/>
  <c r="U486" i="2"/>
  <c r="U205" i="2"/>
  <c r="U295" i="2"/>
  <c r="U377" i="2"/>
  <c r="U201" i="2"/>
  <c r="U174" i="2"/>
  <c r="U445" i="2"/>
  <c r="U3" i="2"/>
  <c r="U102" i="2"/>
  <c r="U496" i="2"/>
  <c r="U95" i="2"/>
  <c r="U453" i="2"/>
  <c r="U140" i="2"/>
  <c r="U79" i="2"/>
  <c r="U361" i="2"/>
  <c r="U125" i="2"/>
  <c r="U473" i="2"/>
  <c r="U349" i="2"/>
  <c r="U541" i="2"/>
  <c r="U55" i="2"/>
  <c r="U289" i="2"/>
  <c r="U596" i="2"/>
  <c r="U226" i="2"/>
  <c r="U638" i="2"/>
  <c r="U46" i="2"/>
  <c r="U300" i="2"/>
  <c r="U299" i="2"/>
  <c r="U6" i="2"/>
  <c r="U363" i="2"/>
  <c r="U151" i="2"/>
  <c r="U45" i="2"/>
  <c r="U278" i="2"/>
  <c r="U199" i="2"/>
  <c r="U444" i="2"/>
  <c r="U129" i="2"/>
  <c r="U358" i="2"/>
  <c r="U163" i="2"/>
  <c r="U266" i="2"/>
  <c r="U575" i="2"/>
  <c r="U668" i="2"/>
  <c r="U23" i="2"/>
  <c r="U411" i="2"/>
  <c r="U64" i="2"/>
  <c r="U518" i="2"/>
  <c r="U19" i="2"/>
  <c r="U21" i="2"/>
  <c r="U144" i="2"/>
  <c r="U218" i="2"/>
  <c r="U317" i="2"/>
  <c r="U231" i="2"/>
  <c r="U209" i="2"/>
  <c r="U478" i="2"/>
  <c r="U403" i="2"/>
  <c r="U279" i="2"/>
  <c r="U186" i="2"/>
  <c r="U599" i="2"/>
  <c r="U334" i="2"/>
  <c r="U156" i="2"/>
  <c r="U170" i="2"/>
  <c r="U351" i="2"/>
  <c r="U400" i="2"/>
  <c r="U399" i="2"/>
  <c r="U54" i="2"/>
  <c r="U535" i="2"/>
  <c r="U269" i="2"/>
  <c r="U33" i="2"/>
  <c r="U210" i="2"/>
  <c r="U471" i="2"/>
  <c r="U270" i="2"/>
  <c r="U43" i="2"/>
  <c r="U143" i="2"/>
  <c r="U294" i="2"/>
  <c r="U2" i="2"/>
  <c r="U220" i="2"/>
  <c r="U712" i="2"/>
  <c r="U141" i="2"/>
  <c r="U146" i="2"/>
  <c r="U260" i="2"/>
  <c r="U145" i="2"/>
  <c r="U430" i="2"/>
  <c r="U173" i="2"/>
  <c r="U47" i="2"/>
  <c r="U214" i="2"/>
  <c r="U246" i="2"/>
  <c r="U706" i="2"/>
  <c r="U375" i="2"/>
  <c r="U10" i="2"/>
  <c r="U443" i="2"/>
  <c r="U529" i="2"/>
  <c r="U490" i="2"/>
  <c r="U138" i="2"/>
  <c r="U435" i="2"/>
  <c r="U126" i="2"/>
  <c r="U528" i="2"/>
  <c r="U491" i="2"/>
  <c r="U114" i="2"/>
  <c r="U18" i="2"/>
  <c r="U562" i="2"/>
  <c r="U380" i="2"/>
  <c r="U489" i="2"/>
  <c r="U524" i="2"/>
  <c r="U82" i="2"/>
  <c r="U639" i="2"/>
  <c r="U228" i="2"/>
  <c r="U643" i="2"/>
  <c r="U573" i="2"/>
  <c r="U584" i="2"/>
  <c r="U275" i="2"/>
  <c r="U592" i="2"/>
  <c r="U28" i="2"/>
  <c r="U512" i="2"/>
  <c r="U215" i="2"/>
  <c r="U14" i="2"/>
  <c r="U157" i="2"/>
  <c r="U224" i="2"/>
  <c r="U184" i="2"/>
  <c r="U603" i="2"/>
  <c r="U662" i="2"/>
  <c r="U154" i="2"/>
  <c r="U325" i="2"/>
  <c r="U440" i="2"/>
  <c r="U577" i="2"/>
  <c r="U267" i="2"/>
  <c r="U508" i="2"/>
  <c r="U667" i="2"/>
  <c r="U273" i="2"/>
  <c r="U59" i="2"/>
  <c r="U158" i="2"/>
  <c r="U420" i="2"/>
  <c r="U412" i="2"/>
  <c r="U332" i="2"/>
  <c r="U613" i="2"/>
  <c r="U429" i="2"/>
  <c r="U242" i="2"/>
  <c r="U690" i="2"/>
  <c r="U557" i="2"/>
  <c r="U308" i="2"/>
  <c r="U257" i="2"/>
  <c r="U598" i="2"/>
  <c r="U149" i="2"/>
  <c r="U131" i="2"/>
  <c r="U248" i="2"/>
  <c r="U69" i="2"/>
  <c r="U487" i="2"/>
  <c r="U88" i="2"/>
  <c r="U514" i="2"/>
  <c r="U460" i="2"/>
  <c r="U134" i="2"/>
  <c r="U602" i="2"/>
  <c r="U73" i="2"/>
  <c r="U337" i="2"/>
  <c r="U513" i="2"/>
  <c r="U509" i="2"/>
  <c r="U326" i="2"/>
  <c r="U35" i="2"/>
  <c r="U364" i="2"/>
  <c r="U660" i="2"/>
  <c r="U563" i="2"/>
  <c r="U404" i="2"/>
  <c r="U50" i="2"/>
  <c r="U695" i="2"/>
  <c r="U183" i="2"/>
  <c r="U534" i="2"/>
  <c r="U251" i="2"/>
  <c r="U717" i="2"/>
  <c r="U290" i="2"/>
  <c r="U280" i="2"/>
  <c r="U553" i="2"/>
  <c r="U423" i="2"/>
  <c r="U53" i="2"/>
  <c r="U424" i="2"/>
  <c r="U479" i="2"/>
  <c r="U207" i="2"/>
  <c r="U159" i="2"/>
  <c r="U187" i="2"/>
  <c r="U548" i="2"/>
  <c r="U607" i="2"/>
  <c r="U327" i="2"/>
  <c r="U731" i="2"/>
  <c r="U371" i="2"/>
  <c r="U448" i="2"/>
  <c r="U258" i="2"/>
  <c r="U12" i="2"/>
  <c r="U398" i="2"/>
  <c r="U335" i="2"/>
  <c r="U505" i="2"/>
  <c r="U65" i="2"/>
  <c r="U313" i="2"/>
  <c r="U699" i="2"/>
  <c r="U463" i="2"/>
  <c r="U310" i="2"/>
  <c r="U446" i="2"/>
  <c r="U109" i="2"/>
  <c r="U194" i="2"/>
  <c r="U367" i="2"/>
  <c r="U594" i="2"/>
  <c r="U572" i="2"/>
  <c r="U249" i="2"/>
  <c r="U4" i="2"/>
  <c r="U77" i="2"/>
  <c r="U90" i="2"/>
  <c r="U459" i="2"/>
  <c r="U622" i="2"/>
  <c r="U370" i="2"/>
  <c r="U485" i="2"/>
  <c r="U196" i="2"/>
  <c r="U118" i="2"/>
  <c r="U16" i="2"/>
  <c r="U68" i="2"/>
  <c r="U456" i="2"/>
  <c r="U468" i="2"/>
  <c r="U517" i="2"/>
  <c r="U178" i="2"/>
  <c r="U500" i="2"/>
  <c r="U381" i="2"/>
  <c r="U618" i="2"/>
  <c r="U252" i="2"/>
  <c r="U542" i="2"/>
  <c r="U723" i="2"/>
  <c r="U175" i="2"/>
  <c r="U282" i="2"/>
  <c r="U560" i="2"/>
  <c r="U230" i="2"/>
  <c r="U482" i="2"/>
  <c r="U192" i="2"/>
  <c r="U339" i="2"/>
  <c r="U632" i="2"/>
  <c r="U568" i="2"/>
  <c r="U353" i="2"/>
  <c r="U39" i="2"/>
  <c r="U202" i="2"/>
  <c r="U264" i="2"/>
  <c r="U373" i="2"/>
  <c r="U29" i="2"/>
  <c r="U137" i="2"/>
  <c r="U336" i="2"/>
  <c r="U176" i="2"/>
  <c r="U34" i="2"/>
  <c r="U132" i="2"/>
  <c r="U620" i="2"/>
  <c r="U66" i="2"/>
  <c r="U591" i="2"/>
  <c r="U70" i="2"/>
  <c r="U153" i="2"/>
  <c r="U227" i="2"/>
  <c r="U57" i="2"/>
  <c r="U104" i="2"/>
  <c r="U608" i="2"/>
  <c r="U401" i="2"/>
  <c r="U359" i="2"/>
  <c r="U101" i="2"/>
  <c r="U221" i="2"/>
  <c r="U665" i="2"/>
  <c r="U554" i="2"/>
  <c r="U390" i="2"/>
  <c r="U565" i="2"/>
  <c r="U166" i="2"/>
  <c r="U213" i="2"/>
  <c r="U410" i="2"/>
  <c r="U225" i="2"/>
  <c r="U322" i="2"/>
  <c r="U120" i="2"/>
  <c r="U640" i="2"/>
  <c r="U469" i="2"/>
  <c r="U415" i="2"/>
  <c r="U726" i="2"/>
  <c r="U189" i="2"/>
  <c r="U99" i="2"/>
  <c r="U579" i="2"/>
  <c r="U551" i="2"/>
  <c r="U127" i="2"/>
  <c r="U15" i="2"/>
  <c r="U11" i="2"/>
  <c r="U31" i="2"/>
  <c r="U576" i="2"/>
  <c r="U234" i="2"/>
  <c r="U633" i="2"/>
  <c r="U276" i="2"/>
  <c r="U286" i="2"/>
  <c r="U164" i="2"/>
  <c r="U499" i="2"/>
  <c r="U658" i="2"/>
  <c r="U211" i="2"/>
  <c r="U93" i="2"/>
  <c r="U232" i="2"/>
  <c r="U17" i="2"/>
  <c r="U331" i="2"/>
  <c r="U462" i="2"/>
  <c r="U549" i="2"/>
  <c r="U350" i="2"/>
  <c r="U413" i="2"/>
  <c r="U345" i="2"/>
  <c r="U30" i="2"/>
  <c r="U319" i="2"/>
  <c r="U536" i="2"/>
  <c r="U62" i="2"/>
  <c r="U547" i="2"/>
  <c r="U604" i="2"/>
  <c r="U405" i="2"/>
  <c r="U56" i="2"/>
  <c r="U619" i="2"/>
  <c r="U208" i="2"/>
  <c r="U212" i="2"/>
  <c r="U91" i="2"/>
  <c r="U587" i="2"/>
  <c r="U340" i="2"/>
  <c r="U523" i="2"/>
  <c r="U422" i="2"/>
  <c r="U115" i="2"/>
  <c r="U292" i="2"/>
  <c r="U112" i="2"/>
  <c r="U589" i="2"/>
  <c r="U147" i="2"/>
  <c r="U391" i="2"/>
  <c r="U298" i="2"/>
  <c r="U188" i="2"/>
  <c r="U291" i="2"/>
  <c r="U590" i="2"/>
  <c r="U683" i="2"/>
  <c r="U60" i="2"/>
  <c r="U253" i="2"/>
  <c r="U418" i="2"/>
  <c r="U100" i="2"/>
  <c r="U346" i="2"/>
  <c r="U431" i="2"/>
  <c r="U262" i="2"/>
  <c r="U649" i="2"/>
  <c r="U123" i="2"/>
  <c r="U355" i="2"/>
  <c r="U451" i="2"/>
  <c r="U244" i="2"/>
  <c r="U610" i="2"/>
  <c r="U150" i="2"/>
  <c r="U235" i="2"/>
  <c r="U198" i="2"/>
  <c r="U9" i="2"/>
  <c r="U133" i="2"/>
  <c r="U256" i="2"/>
  <c r="U329" i="2"/>
  <c r="U722" i="2"/>
  <c r="U13" i="2"/>
  <c r="U616" i="2"/>
  <c r="U48" i="2"/>
  <c r="U458" i="2"/>
  <c r="U492" i="2"/>
  <c r="U76" i="2"/>
  <c r="U51" i="2"/>
  <c r="U96" i="2"/>
  <c r="U195" i="2"/>
  <c r="U171" i="2"/>
  <c r="U558" i="2"/>
  <c r="U396" i="2"/>
  <c r="U341" i="2"/>
  <c r="U237" i="2"/>
  <c r="U672" i="2"/>
  <c r="U566" i="2"/>
  <c r="U26" i="2"/>
  <c r="U312" i="2"/>
  <c r="U611" i="2"/>
  <c r="U515" i="2"/>
  <c r="U274" i="2"/>
  <c r="U318" i="2"/>
  <c r="U637" i="2"/>
  <c r="U284" i="2"/>
  <c r="U704" i="2"/>
  <c r="U83" i="2"/>
  <c r="U388" i="2"/>
  <c r="U168" i="2"/>
  <c r="U721" i="2"/>
  <c r="U49" i="2"/>
  <c r="U217" i="2"/>
  <c r="U645" i="2"/>
  <c r="U506" i="2"/>
  <c r="U597" i="2"/>
  <c r="U378" i="2"/>
  <c r="U470" i="2"/>
  <c r="U389" i="2"/>
  <c r="U323" i="2"/>
  <c r="U304" i="2"/>
  <c r="U61" i="2"/>
  <c r="U5" i="2"/>
  <c r="U250" i="2"/>
  <c r="U263" i="2"/>
  <c r="U245" i="2"/>
  <c r="U379" i="2"/>
  <c r="U222" i="2"/>
  <c r="U521" i="2"/>
  <c r="U8" i="2"/>
  <c r="U155" i="2"/>
  <c r="U526" i="2"/>
  <c r="U180" i="2"/>
  <c r="U20" i="2"/>
  <c r="U720" i="2"/>
  <c r="U495" i="2"/>
  <c r="U426" i="2"/>
  <c r="U32" i="2"/>
  <c r="U531" i="2"/>
  <c r="U580" i="2"/>
  <c r="U281" i="2"/>
  <c r="U261" i="2"/>
  <c r="U427" i="2"/>
  <c r="U583" i="2"/>
  <c r="U347" i="2"/>
  <c r="U725" i="2"/>
  <c r="U113" i="2"/>
  <c r="U519" i="2"/>
  <c r="U646" i="2"/>
  <c r="U27" i="2"/>
  <c r="U537" i="2"/>
  <c r="U641" i="2"/>
  <c r="U538" i="2"/>
  <c r="U661" i="2"/>
  <c r="U139" i="2"/>
  <c r="U301" i="2"/>
  <c r="U106" i="2"/>
  <c r="U449" i="2"/>
  <c r="U122" i="2"/>
  <c r="U614" i="2"/>
  <c r="U288" i="2"/>
  <c r="U254" i="2"/>
  <c r="U328" i="2"/>
  <c r="U179" i="2"/>
  <c r="U306" i="2"/>
  <c r="U595" i="2"/>
  <c r="U480" i="2"/>
  <c r="U497" i="2"/>
  <c r="U395" i="2"/>
  <c r="U165" i="2"/>
  <c r="U71" i="2"/>
  <c r="U483" i="2"/>
  <c r="U436" i="2"/>
  <c r="U338" i="2"/>
  <c r="U439" i="2"/>
  <c r="U494" i="2"/>
  <c r="U397" i="2"/>
  <c r="U728" i="2"/>
  <c r="U366" i="2"/>
  <c r="U687" i="2"/>
  <c r="U177" i="2"/>
  <c r="U293" i="2"/>
  <c r="U368" i="2"/>
  <c r="U63" i="2"/>
  <c r="U85" i="2"/>
  <c r="U464" i="2"/>
  <c r="U22" i="2"/>
  <c r="U84" i="2"/>
  <c r="U664" i="2"/>
  <c r="U461" i="2"/>
  <c r="U309" i="2"/>
  <c r="U311" i="2"/>
  <c r="U474" i="2"/>
  <c r="U636" i="2"/>
  <c r="U671" i="2"/>
  <c r="U197" i="2"/>
  <c r="U621" i="2"/>
  <c r="U564" i="2"/>
  <c r="U425" i="2"/>
  <c r="U465" i="2"/>
  <c r="U550" i="2"/>
  <c r="U40" i="2"/>
  <c r="U716" i="2"/>
  <c r="U432" i="2"/>
  <c r="U503" i="2"/>
  <c r="U394" i="2"/>
  <c r="U419" i="2"/>
  <c r="U386" i="2"/>
  <c r="U600" i="2"/>
  <c r="U255" i="2"/>
  <c r="U630" i="2"/>
  <c r="U41" i="2"/>
  <c r="U344" i="2"/>
  <c r="U724" i="2"/>
  <c r="U36" i="2"/>
  <c r="U58" i="2"/>
  <c r="U626" i="2"/>
  <c r="U629" i="2"/>
  <c r="U561" i="2"/>
  <c r="U81" i="2"/>
  <c r="U233" i="2"/>
  <c r="U441" i="2"/>
  <c r="U42" i="2"/>
  <c r="U108" i="2"/>
  <c r="U452" i="2"/>
  <c r="U169" i="2"/>
  <c r="U316" i="2"/>
  <c r="U265" i="2"/>
  <c r="U259" i="2"/>
  <c r="U297" i="2"/>
  <c r="U333" i="2"/>
  <c r="U356" i="2"/>
  <c r="U402" i="2"/>
  <c r="U682" i="2"/>
  <c r="U715" i="2"/>
  <c r="U612" i="2"/>
  <c r="U44" i="2"/>
  <c r="U206" i="2"/>
  <c r="U89" i="2"/>
  <c r="U67" i="2"/>
  <c r="U97" i="2"/>
  <c r="U374" i="2"/>
  <c r="U652" i="2"/>
  <c r="U182" i="2"/>
  <c r="U588" i="2"/>
  <c r="U105" i="2"/>
  <c r="U700" i="2"/>
  <c r="U307" i="2"/>
  <c r="U679" i="2"/>
  <c r="U615" i="2"/>
  <c r="U698" i="2"/>
  <c r="U428" i="2"/>
  <c r="U193" i="2"/>
  <c r="U686" i="2"/>
  <c r="U37" i="2"/>
  <c r="U271" i="2"/>
  <c r="U578" i="2"/>
  <c r="U285" i="2"/>
  <c r="U223" i="2"/>
  <c r="U357" i="2"/>
  <c r="U382" i="2"/>
  <c r="U362" i="2"/>
  <c r="U128" i="2"/>
  <c r="U324" i="2"/>
  <c r="U710" i="2"/>
  <c r="U467" i="2"/>
  <c r="U161" i="2"/>
  <c r="U488" i="2"/>
  <c r="U691" i="2"/>
  <c r="U407" i="2"/>
  <c r="U383" i="2"/>
  <c r="U238" i="2"/>
  <c r="U627" i="2"/>
  <c r="U540" i="2"/>
  <c r="U117" i="2"/>
  <c r="U94" i="2"/>
  <c r="U634" i="2"/>
  <c r="U653" i="2"/>
  <c r="U511" i="2"/>
  <c r="U303" i="2"/>
  <c r="U438" i="2"/>
  <c r="U352" i="2"/>
  <c r="U520" i="2"/>
  <c r="U74" i="2"/>
  <c r="U241" i="2"/>
  <c r="U130" i="2"/>
  <c r="U142" i="2"/>
  <c r="U510" i="2"/>
  <c r="U219" i="2"/>
  <c r="U647" i="2"/>
  <c r="U533" i="2"/>
  <c r="U78" i="2"/>
  <c r="U455" i="2"/>
  <c r="U692" i="2"/>
  <c r="U98" i="2"/>
  <c r="U200" i="2"/>
  <c r="U688" i="2"/>
  <c r="U376" i="2"/>
  <c r="U457" i="2"/>
  <c r="U450" i="2"/>
  <c r="U203" i="2"/>
  <c r="U718" i="2"/>
  <c r="U730" i="2"/>
  <c r="U670" i="2"/>
  <c r="U559" i="2"/>
  <c r="U585" i="2"/>
  <c r="U320" i="2"/>
  <c r="U624" i="2"/>
  <c r="U92" i="2"/>
  <c r="U666" i="2"/>
  <c r="U408" i="2"/>
  <c r="U522" i="2"/>
  <c r="U124" i="2"/>
  <c r="U631" i="2"/>
  <c r="U392" i="2"/>
  <c r="U315" i="2"/>
  <c r="U417" i="2"/>
  <c r="U343" i="2"/>
  <c r="U302" i="2"/>
  <c r="U103" i="2"/>
  <c r="U393" i="2"/>
  <c r="U711" i="2"/>
  <c r="U190" i="2"/>
  <c r="U567" i="2"/>
  <c r="U705" i="2"/>
  <c r="U204" i="2"/>
  <c r="U330" i="2"/>
  <c r="U296" i="2"/>
  <c r="U677" i="2"/>
  <c r="U501" i="2"/>
  <c r="U360" i="2"/>
  <c r="U623" i="2"/>
  <c r="U571" i="2"/>
  <c r="U709" i="2"/>
  <c r="U447" i="2"/>
  <c r="U569" i="2"/>
  <c r="U527" i="2"/>
  <c r="U685" i="2"/>
  <c r="U516" i="2"/>
  <c r="U556" i="2"/>
  <c r="U581" i="2"/>
  <c r="U86" i="2"/>
  <c r="U454" i="2"/>
  <c r="U466" i="2"/>
  <c r="U582" i="2"/>
  <c r="U236" i="2"/>
  <c r="U437" i="2"/>
  <c r="U625" i="2"/>
  <c r="U507" i="2"/>
  <c r="U525" i="2"/>
  <c r="U369" i="2"/>
  <c r="U272" i="2"/>
  <c r="U387" i="2"/>
  <c r="U476" i="2"/>
  <c r="U287" i="2"/>
  <c r="U191" i="2"/>
  <c r="U530" i="2"/>
  <c r="U321" i="2"/>
  <c r="U593" i="2"/>
  <c r="U657" i="2"/>
  <c r="U239" i="2"/>
  <c r="U701" i="2"/>
  <c r="U314" i="2"/>
  <c r="U472" i="2"/>
  <c r="U702" i="2"/>
  <c r="U570" i="2"/>
  <c r="U229" i="2"/>
  <c r="U365" i="2"/>
  <c r="U656" i="2"/>
  <c r="U644" i="2"/>
  <c r="U481" i="2"/>
  <c r="U635" i="2"/>
  <c r="U675" i="2"/>
  <c r="U673" i="2"/>
  <c r="U406" i="2"/>
  <c r="U385" i="2"/>
  <c r="U477" i="2"/>
  <c r="U674" i="2"/>
  <c r="U555" i="2"/>
  <c r="U543" i="2"/>
  <c r="U729" i="2"/>
  <c r="U714" i="2"/>
  <c r="U659" i="2"/>
  <c r="U650" i="2"/>
  <c r="U574" i="2"/>
  <c r="U708" i="2"/>
  <c r="U678" i="2"/>
  <c r="U681" i="2"/>
  <c r="U546" i="2"/>
  <c r="U654" i="2"/>
  <c r="U552" i="2"/>
  <c r="U609" i="2"/>
  <c r="U689" i="2"/>
  <c r="U676" i="2"/>
  <c r="U697" i="2"/>
  <c r="U713" i="2"/>
  <c r="U663" i="2"/>
  <c r="U693" i="2"/>
  <c r="U669" i="2"/>
  <c r="U707" i="2"/>
  <c r="U651" i="2"/>
  <c r="U696" i="2"/>
  <c r="U617" i="2"/>
  <c r="U727" i="2"/>
  <c r="U719" i="2"/>
  <c r="U684" i="2"/>
  <c r="T532" i="2"/>
  <c r="T544" i="2"/>
  <c r="T655" i="2"/>
  <c r="T185" i="2"/>
  <c r="T421" i="2"/>
  <c r="T247" i="2"/>
  <c r="T545" i="2"/>
  <c r="T305" i="2"/>
  <c r="T628" i="2"/>
  <c r="T442" i="2"/>
  <c r="T354" i="2"/>
  <c r="T475" i="2"/>
  <c r="T119" i="2"/>
  <c r="T680" i="2"/>
  <c r="T152" i="2"/>
  <c r="T277" i="2"/>
  <c r="T348" i="2"/>
  <c r="T135" i="2"/>
  <c r="T502" i="2"/>
  <c r="T484" i="2"/>
  <c r="T703" i="2"/>
  <c r="T38" i="2"/>
  <c r="T409" i="2"/>
  <c r="T181" i="2"/>
  <c r="T24" i="2"/>
  <c r="T372" i="2"/>
  <c r="T162" i="2"/>
  <c r="T110" i="2"/>
  <c r="T539" i="2"/>
  <c r="T342" i="2"/>
  <c r="T694" i="2"/>
  <c r="T72" i="2"/>
  <c r="T605" i="2"/>
  <c r="T121" i="2"/>
  <c r="T167" i="2"/>
  <c r="T648" i="2"/>
  <c r="T172" i="2"/>
  <c r="T107" i="2"/>
  <c r="T80" i="2"/>
  <c r="T642" i="2"/>
  <c r="T25" i="2"/>
  <c r="T606" i="2"/>
  <c r="T283" i="2"/>
  <c r="T416" i="2"/>
  <c r="T111" i="2"/>
  <c r="T493" i="2"/>
  <c r="T7" i="2"/>
  <c r="T116" i="2"/>
  <c r="S49" i="3" s="1"/>
  <c r="T268" i="2"/>
  <c r="T87" i="2"/>
  <c r="T243" i="2"/>
  <c r="T136" i="2"/>
  <c r="T433" i="2"/>
  <c r="T52" i="2"/>
  <c r="T601" i="2"/>
  <c r="T75" i="2"/>
  <c r="T384" i="2"/>
  <c r="T504" i="2"/>
  <c r="T160" i="2"/>
  <c r="T148" i="2"/>
  <c r="T240" i="2"/>
  <c r="T498" i="2"/>
  <c r="T586" i="2"/>
  <c r="T434" i="2"/>
  <c r="T414" i="2"/>
  <c r="T216" i="2"/>
  <c r="T486" i="2"/>
  <c r="T205" i="2"/>
  <c r="T295" i="2"/>
  <c r="T377" i="2"/>
  <c r="T201" i="2"/>
  <c r="T174" i="2"/>
  <c r="T445" i="2"/>
  <c r="T3" i="2"/>
  <c r="T102" i="2"/>
  <c r="T496" i="2"/>
  <c r="T95" i="2"/>
  <c r="T453" i="2"/>
  <c r="T140" i="2"/>
  <c r="T79" i="2"/>
  <c r="T361" i="2"/>
  <c r="T125" i="2"/>
  <c r="T473" i="2"/>
  <c r="T349" i="2"/>
  <c r="T541" i="2"/>
  <c r="T55" i="2"/>
  <c r="T289" i="2"/>
  <c r="T596" i="2"/>
  <c r="T226" i="2"/>
  <c r="T638" i="2"/>
  <c r="T46" i="2"/>
  <c r="T300" i="2"/>
  <c r="T299" i="2"/>
  <c r="T6" i="2"/>
  <c r="T363" i="2"/>
  <c r="T151" i="2"/>
  <c r="T45" i="2"/>
  <c r="T278" i="2"/>
  <c r="T199" i="2"/>
  <c r="T444" i="2"/>
  <c r="T129" i="2"/>
  <c r="T358" i="2"/>
  <c r="T163" i="2"/>
  <c r="T266" i="2"/>
  <c r="T575" i="2"/>
  <c r="T668" i="2"/>
  <c r="T23" i="2"/>
  <c r="T411" i="2"/>
  <c r="T64" i="2"/>
  <c r="T518" i="2"/>
  <c r="T19" i="2"/>
  <c r="T21" i="2"/>
  <c r="T144" i="2"/>
  <c r="T218" i="2"/>
  <c r="T317" i="2"/>
  <c r="T231" i="2"/>
  <c r="T209" i="2"/>
  <c r="T478" i="2"/>
  <c r="T403" i="2"/>
  <c r="T279" i="2"/>
  <c r="T186" i="2"/>
  <c r="T599" i="2"/>
  <c r="T334" i="2"/>
  <c r="T156" i="2"/>
  <c r="T170" i="2"/>
  <c r="T351" i="2"/>
  <c r="T400" i="2"/>
  <c r="T399" i="2"/>
  <c r="T54" i="2"/>
  <c r="T535" i="2"/>
  <c r="T269" i="2"/>
  <c r="T33" i="2"/>
  <c r="T210" i="2"/>
  <c r="T471" i="2"/>
  <c r="T270" i="2"/>
  <c r="T43" i="2"/>
  <c r="T143" i="2"/>
  <c r="T294" i="2"/>
  <c r="T2" i="2"/>
  <c r="T220" i="2"/>
  <c r="T712" i="2"/>
  <c r="T141" i="2"/>
  <c r="T146" i="2"/>
  <c r="T260" i="2"/>
  <c r="T145" i="2"/>
  <c r="T430" i="2"/>
  <c r="T173" i="2"/>
  <c r="T47" i="2"/>
  <c r="T214" i="2"/>
  <c r="T246" i="2"/>
  <c r="T706" i="2"/>
  <c r="T375" i="2"/>
  <c r="T10" i="2"/>
  <c r="T443" i="2"/>
  <c r="T529" i="2"/>
  <c r="T490" i="2"/>
  <c r="T138" i="2"/>
  <c r="T435" i="2"/>
  <c r="T126" i="2"/>
  <c r="T528" i="2"/>
  <c r="T491" i="2"/>
  <c r="T114" i="2"/>
  <c r="T18" i="2"/>
  <c r="T562" i="2"/>
  <c r="T380" i="2"/>
  <c r="T489" i="2"/>
  <c r="T524" i="2"/>
  <c r="T82" i="2"/>
  <c r="T639" i="2"/>
  <c r="T228" i="2"/>
  <c r="T643" i="2"/>
  <c r="T573" i="2"/>
  <c r="T584" i="2"/>
  <c r="T275" i="2"/>
  <c r="T592" i="2"/>
  <c r="T28" i="2"/>
  <c r="T512" i="2"/>
  <c r="T215" i="2"/>
  <c r="T14" i="2"/>
  <c r="T157" i="2"/>
  <c r="T224" i="2"/>
  <c r="T184" i="2"/>
  <c r="T603" i="2"/>
  <c r="T662" i="2"/>
  <c r="T154" i="2"/>
  <c r="T325" i="2"/>
  <c r="T440" i="2"/>
  <c r="T577" i="2"/>
  <c r="T267" i="2"/>
  <c r="T508" i="2"/>
  <c r="T667" i="2"/>
  <c r="T273" i="2"/>
  <c r="T59" i="2"/>
  <c r="T158" i="2"/>
  <c r="T420" i="2"/>
  <c r="T412" i="2"/>
  <c r="T332" i="2"/>
  <c r="T613" i="2"/>
  <c r="T429" i="2"/>
  <c r="T242" i="2"/>
  <c r="T690" i="2"/>
  <c r="T557" i="2"/>
  <c r="T308" i="2"/>
  <c r="T257" i="2"/>
  <c r="T598" i="2"/>
  <c r="T149" i="2"/>
  <c r="T131" i="2"/>
  <c r="T248" i="2"/>
  <c r="T69" i="2"/>
  <c r="T487" i="2"/>
  <c r="T88" i="2"/>
  <c r="T514" i="2"/>
  <c r="T460" i="2"/>
  <c r="T134" i="2"/>
  <c r="T602" i="2"/>
  <c r="T73" i="2"/>
  <c r="T337" i="2"/>
  <c r="T513" i="2"/>
  <c r="T509" i="2"/>
  <c r="T326" i="2"/>
  <c r="T35" i="2"/>
  <c r="T364" i="2"/>
  <c r="T660" i="2"/>
  <c r="T563" i="2"/>
  <c r="T404" i="2"/>
  <c r="T50" i="2"/>
  <c r="T695" i="2"/>
  <c r="T183" i="2"/>
  <c r="T534" i="2"/>
  <c r="T251" i="2"/>
  <c r="T717" i="2"/>
  <c r="T290" i="2"/>
  <c r="T280" i="2"/>
  <c r="T553" i="2"/>
  <c r="T423" i="2"/>
  <c r="T53" i="2"/>
  <c r="T424" i="2"/>
  <c r="T479" i="2"/>
  <c r="T207" i="2"/>
  <c r="T159" i="2"/>
  <c r="T187" i="2"/>
  <c r="T548" i="2"/>
  <c r="T607" i="2"/>
  <c r="T327" i="2"/>
  <c r="T731" i="2"/>
  <c r="T371" i="2"/>
  <c r="T448" i="2"/>
  <c r="T258" i="2"/>
  <c r="T12" i="2"/>
  <c r="T398" i="2"/>
  <c r="T335" i="2"/>
  <c r="T505" i="2"/>
  <c r="T65" i="2"/>
  <c r="T313" i="2"/>
  <c r="T699" i="2"/>
  <c r="T463" i="2"/>
  <c r="T310" i="2"/>
  <c r="T446" i="2"/>
  <c r="T109" i="2"/>
  <c r="T194" i="2"/>
  <c r="T367" i="2"/>
  <c r="T594" i="2"/>
  <c r="T572" i="2"/>
  <c r="T249" i="2"/>
  <c r="T4" i="2"/>
  <c r="T77" i="2"/>
  <c r="T90" i="2"/>
  <c r="T459" i="2"/>
  <c r="T622" i="2"/>
  <c r="T370" i="2"/>
  <c r="T485" i="2"/>
  <c r="T196" i="2"/>
  <c r="T118" i="2"/>
  <c r="S82" i="3" s="1"/>
  <c r="T16" i="2"/>
  <c r="T68" i="2"/>
  <c r="T456" i="2"/>
  <c r="T468" i="2"/>
  <c r="T517" i="2"/>
  <c r="T178" i="2"/>
  <c r="T500" i="2"/>
  <c r="T381" i="2"/>
  <c r="T618" i="2"/>
  <c r="T252" i="2"/>
  <c r="T542" i="2"/>
  <c r="T723" i="2"/>
  <c r="T175" i="2"/>
  <c r="T282" i="2"/>
  <c r="T560" i="2"/>
  <c r="T230" i="2"/>
  <c r="T482" i="2"/>
  <c r="T192" i="2"/>
  <c r="T339" i="2"/>
  <c r="T632" i="2"/>
  <c r="T568" i="2"/>
  <c r="T353" i="2"/>
  <c r="T39" i="2"/>
  <c r="T202" i="2"/>
  <c r="T264" i="2"/>
  <c r="T373" i="2"/>
  <c r="T29" i="2"/>
  <c r="T137" i="2"/>
  <c r="T336" i="2"/>
  <c r="T176" i="2"/>
  <c r="T34" i="2"/>
  <c r="T132" i="2"/>
  <c r="T620" i="2"/>
  <c r="T66" i="2"/>
  <c r="T591" i="2"/>
  <c r="T70" i="2"/>
  <c r="T153" i="2"/>
  <c r="T227" i="2"/>
  <c r="T57" i="2"/>
  <c r="T104" i="2"/>
  <c r="T608" i="2"/>
  <c r="T401" i="2"/>
  <c r="T359" i="2"/>
  <c r="T101" i="2"/>
  <c r="T221" i="2"/>
  <c r="T665" i="2"/>
  <c r="T554" i="2"/>
  <c r="T390" i="2"/>
  <c r="T565" i="2"/>
  <c r="T166" i="2"/>
  <c r="T213" i="2"/>
  <c r="T410" i="2"/>
  <c r="T225" i="2"/>
  <c r="T322" i="2"/>
  <c r="T120" i="2"/>
  <c r="T640" i="2"/>
  <c r="T469" i="2"/>
  <c r="T415" i="2"/>
  <c r="T726" i="2"/>
  <c r="T189" i="2"/>
  <c r="T99" i="2"/>
  <c r="T579" i="2"/>
  <c r="T551" i="2"/>
  <c r="T127" i="2"/>
  <c r="T15" i="2"/>
  <c r="T11" i="2"/>
  <c r="T31" i="2"/>
  <c r="T576" i="2"/>
  <c r="T234" i="2"/>
  <c r="T633" i="2"/>
  <c r="T276" i="2"/>
  <c r="T286" i="2"/>
  <c r="T164" i="2"/>
  <c r="T499" i="2"/>
  <c r="T658" i="2"/>
  <c r="T211" i="2"/>
  <c r="T93" i="2"/>
  <c r="T232" i="2"/>
  <c r="T17" i="2"/>
  <c r="T331" i="2"/>
  <c r="T462" i="2"/>
  <c r="T549" i="2"/>
  <c r="T350" i="2"/>
  <c r="T413" i="2"/>
  <c r="T345" i="2"/>
  <c r="T30" i="2"/>
  <c r="T319" i="2"/>
  <c r="T536" i="2"/>
  <c r="T62" i="2"/>
  <c r="T547" i="2"/>
  <c r="T604" i="2"/>
  <c r="T405" i="2"/>
  <c r="T56" i="2"/>
  <c r="T619" i="2"/>
  <c r="T208" i="2"/>
  <c r="T212" i="2"/>
  <c r="T91" i="2"/>
  <c r="T587" i="2"/>
  <c r="T340" i="2"/>
  <c r="T523" i="2"/>
  <c r="T422" i="2"/>
  <c r="T115" i="2"/>
  <c r="T292" i="2"/>
  <c r="T112" i="2"/>
  <c r="T589" i="2"/>
  <c r="T147" i="2"/>
  <c r="T391" i="2"/>
  <c r="T298" i="2"/>
  <c r="T188" i="2"/>
  <c r="T291" i="2"/>
  <c r="T590" i="2"/>
  <c r="T683" i="2"/>
  <c r="T60" i="2"/>
  <c r="T253" i="2"/>
  <c r="T418" i="2"/>
  <c r="T100" i="2"/>
  <c r="T346" i="2"/>
  <c r="T431" i="2"/>
  <c r="T262" i="2"/>
  <c r="T649" i="2"/>
  <c r="T123" i="2"/>
  <c r="T355" i="2"/>
  <c r="T451" i="2"/>
  <c r="T244" i="2"/>
  <c r="T610" i="2"/>
  <c r="T150" i="2"/>
  <c r="T235" i="2"/>
  <c r="T198" i="2"/>
  <c r="T9" i="2"/>
  <c r="T133" i="2"/>
  <c r="T256" i="2"/>
  <c r="T329" i="2"/>
  <c r="T722" i="2"/>
  <c r="T13" i="2"/>
  <c r="T616" i="2"/>
  <c r="T48" i="2"/>
  <c r="T458" i="2"/>
  <c r="T492" i="2"/>
  <c r="T76" i="2"/>
  <c r="T51" i="2"/>
  <c r="T96" i="2"/>
  <c r="T195" i="2"/>
  <c r="T171" i="2"/>
  <c r="T558" i="2"/>
  <c r="T396" i="2"/>
  <c r="T341" i="2"/>
  <c r="T237" i="2"/>
  <c r="T672" i="2"/>
  <c r="T566" i="2"/>
  <c r="T26" i="2"/>
  <c r="T312" i="2"/>
  <c r="T611" i="2"/>
  <c r="T515" i="2"/>
  <c r="T274" i="2"/>
  <c r="T318" i="2"/>
  <c r="T637" i="2"/>
  <c r="T284" i="2"/>
  <c r="T704" i="2"/>
  <c r="T83" i="2"/>
  <c r="T388" i="2"/>
  <c r="T168" i="2"/>
  <c r="T721" i="2"/>
  <c r="T49" i="2"/>
  <c r="T217" i="2"/>
  <c r="T645" i="2"/>
  <c r="T506" i="2"/>
  <c r="T597" i="2"/>
  <c r="T378" i="2"/>
  <c r="T470" i="2"/>
  <c r="T389" i="2"/>
  <c r="T323" i="2"/>
  <c r="T304" i="2"/>
  <c r="T61" i="2"/>
  <c r="T5" i="2"/>
  <c r="T250" i="2"/>
  <c r="T263" i="2"/>
  <c r="T245" i="2"/>
  <c r="T379" i="2"/>
  <c r="T222" i="2"/>
  <c r="T521" i="2"/>
  <c r="T8" i="2"/>
  <c r="T155" i="2"/>
  <c r="T526" i="2"/>
  <c r="T180" i="2"/>
  <c r="T20" i="2"/>
  <c r="T720" i="2"/>
  <c r="T495" i="2"/>
  <c r="T426" i="2"/>
  <c r="T32" i="2"/>
  <c r="T531" i="2"/>
  <c r="T580" i="2"/>
  <c r="T281" i="2"/>
  <c r="T261" i="2"/>
  <c r="T427" i="2"/>
  <c r="T583" i="2"/>
  <c r="T347" i="2"/>
  <c r="T725" i="2"/>
  <c r="T113" i="2"/>
  <c r="T519" i="2"/>
  <c r="T646" i="2"/>
  <c r="T27" i="2"/>
  <c r="T537" i="2"/>
  <c r="T641" i="2"/>
  <c r="T538" i="2"/>
  <c r="T661" i="2"/>
  <c r="T139" i="2"/>
  <c r="T301" i="2"/>
  <c r="T106" i="2"/>
  <c r="T449" i="2"/>
  <c r="T122" i="2"/>
  <c r="T614" i="2"/>
  <c r="T288" i="2"/>
  <c r="T254" i="2"/>
  <c r="T328" i="2"/>
  <c r="T179" i="2"/>
  <c r="T306" i="2"/>
  <c r="T595" i="2"/>
  <c r="T480" i="2"/>
  <c r="T497" i="2"/>
  <c r="T395" i="2"/>
  <c r="T165" i="2"/>
  <c r="T71" i="2"/>
  <c r="T483" i="2"/>
  <c r="T436" i="2"/>
  <c r="T338" i="2"/>
  <c r="T439" i="2"/>
  <c r="T494" i="2"/>
  <c r="T397" i="2"/>
  <c r="T728" i="2"/>
  <c r="T366" i="2"/>
  <c r="T687" i="2"/>
  <c r="T177" i="2"/>
  <c r="T293" i="2"/>
  <c r="T368" i="2"/>
  <c r="T63" i="2"/>
  <c r="T85" i="2"/>
  <c r="T464" i="2"/>
  <c r="T22" i="2"/>
  <c r="T84" i="2"/>
  <c r="T664" i="2"/>
  <c r="T461" i="2"/>
  <c r="T309" i="2"/>
  <c r="T311" i="2"/>
  <c r="T474" i="2"/>
  <c r="T636" i="2"/>
  <c r="T671" i="2"/>
  <c r="T197" i="2"/>
  <c r="T621" i="2"/>
  <c r="T564" i="2"/>
  <c r="T425" i="2"/>
  <c r="T465" i="2"/>
  <c r="T550" i="2"/>
  <c r="T40" i="2"/>
  <c r="T716" i="2"/>
  <c r="T432" i="2"/>
  <c r="T503" i="2"/>
  <c r="T394" i="2"/>
  <c r="T419" i="2"/>
  <c r="T386" i="2"/>
  <c r="T600" i="2"/>
  <c r="T255" i="2"/>
  <c r="T630" i="2"/>
  <c r="T41" i="2"/>
  <c r="T344" i="2"/>
  <c r="T724" i="2"/>
  <c r="T36" i="2"/>
  <c r="T58" i="2"/>
  <c r="T626" i="2"/>
  <c r="T629" i="2"/>
  <c r="T561" i="2"/>
  <c r="T81" i="2"/>
  <c r="T233" i="2"/>
  <c r="T441" i="2"/>
  <c r="T42" i="2"/>
  <c r="T108" i="2"/>
  <c r="T452" i="2"/>
  <c r="T169" i="2"/>
  <c r="T316" i="2"/>
  <c r="T265" i="2"/>
  <c r="T259" i="2"/>
  <c r="T297" i="2"/>
  <c r="T333" i="2"/>
  <c r="T356" i="2"/>
  <c r="T402" i="2"/>
  <c r="T682" i="2"/>
  <c r="T715" i="2"/>
  <c r="T612" i="2"/>
  <c r="T44" i="2"/>
  <c r="T206" i="2"/>
  <c r="T89" i="2"/>
  <c r="T67" i="2"/>
  <c r="T97" i="2"/>
  <c r="T374" i="2"/>
  <c r="T652" i="2"/>
  <c r="T182" i="2"/>
  <c r="T588" i="2"/>
  <c r="T105" i="2"/>
  <c r="T700" i="2"/>
  <c r="T307" i="2"/>
  <c r="T679" i="2"/>
  <c r="T615" i="2"/>
  <c r="T698" i="2"/>
  <c r="T428" i="2"/>
  <c r="T193" i="2"/>
  <c r="T686" i="2"/>
  <c r="T37" i="2"/>
  <c r="T271" i="2"/>
  <c r="T578" i="2"/>
  <c r="T285" i="2"/>
  <c r="T223" i="2"/>
  <c r="T357" i="2"/>
  <c r="T382" i="2"/>
  <c r="T362" i="2"/>
  <c r="T128" i="2"/>
  <c r="T324" i="2"/>
  <c r="T710" i="2"/>
  <c r="T467" i="2"/>
  <c r="T161" i="2"/>
  <c r="T488" i="2"/>
  <c r="T691" i="2"/>
  <c r="T407" i="2"/>
  <c r="T383" i="2"/>
  <c r="T238" i="2"/>
  <c r="T627" i="2"/>
  <c r="T540" i="2"/>
  <c r="T117" i="2"/>
  <c r="T94" i="2"/>
  <c r="T634" i="2"/>
  <c r="T653" i="2"/>
  <c r="T511" i="2"/>
  <c r="T303" i="2"/>
  <c r="T438" i="2"/>
  <c r="T352" i="2"/>
  <c r="T520" i="2"/>
  <c r="T74" i="2"/>
  <c r="T241" i="2"/>
  <c r="T130" i="2"/>
  <c r="T142" i="2"/>
  <c r="T510" i="2"/>
  <c r="T219" i="2"/>
  <c r="T647" i="2"/>
  <c r="T533" i="2"/>
  <c r="T78" i="2"/>
  <c r="T455" i="2"/>
  <c r="T692" i="2"/>
  <c r="T98" i="2"/>
  <c r="T200" i="2"/>
  <c r="T688" i="2"/>
  <c r="T376" i="2"/>
  <c r="T457" i="2"/>
  <c r="T450" i="2"/>
  <c r="T203" i="2"/>
  <c r="T718" i="2"/>
  <c r="T730" i="2"/>
  <c r="T670" i="2"/>
  <c r="T559" i="2"/>
  <c r="T585" i="2"/>
  <c r="T320" i="2"/>
  <c r="T624" i="2"/>
  <c r="T92" i="2"/>
  <c r="T666" i="2"/>
  <c r="T408" i="2"/>
  <c r="T522" i="2"/>
  <c r="T124" i="2"/>
  <c r="T631" i="2"/>
  <c r="T392" i="2"/>
  <c r="T315" i="2"/>
  <c r="T417" i="2"/>
  <c r="T343" i="2"/>
  <c r="T302" i="2"/>
  <c r="T103" i="2"/>
  <c r="T393" i="2"/>
  <c r="T711" i="2"/>
  <c r="T190" i="2"/>
  <c r="T567" i="2"/>
  <c r="T705" i="2"/>
  <c r="T204" i="2"/>
  <c r="T330" i="2"/>
  <c r="T296" i="2"/>
  <c r="T677" i="2"/>
  <c r="T501" i="2"/>
  <c r="T360" i="2"/>
  <c r="T623" i="2"/>
  <c r="T571" i="2"/>
  <c r="T709" i="2"/>
  <c r="T447" i="2"/>
  <c r="T569" i="2"/>
  <c r="T527" i="2"/>
  <c r="T685" i="2"/>
  <c r="T516" i="2"/>
  <c r="T556" i="2"/>
  <c r="T581" i="2"/>
  <c r="T86" i="2"/>
  <c r="T454" i="2"/>
  <c r="T466" i="2"/>
  <c r="T582" i="2"/>
  <c r="T236" i="2"/>
  <c r="T437" i="2"/>
  <c r="T625" i="2"/>
  <c r="T507" i="2"/>
  <c r="T525" i="2"/>
  <c r="T369" i="2"/>
  <c r="T272" i="2"/>
  <c r="T387" i="2"/>
  <c r="T476" i="2"/>
  <c r="T287" i="2"/>
  <c r="T191" i="2"/>
  <c r="T530" i="2"/>
  <c r="T321" i="2"/>
  <c r="T593" i="2"/>
  <c r="T657" i="2"/>
  <c r="T239" i="2"/>
  <c r="T701" i="2"/>
  <c r="T314" i="2"/>
  <c r="T472" i="2"/>
  <c r="T702" i="2"/>
  <c r="T570" i="2"/>
  <c r="T229" i="2"/>
  <c r="T365" i="2"/>
  <c r="T656" i="2"/>
  <c r="T644" i="2"/>
  <c r="T481" i="2"/>
  <c r="T635" i="2"/>
  <c r="T675" i="2"/>
  <c r="T673" i="2"/>
  <c r="T406" i="2"/>
  <c r="T385" i="2"/>
  <c r="T477" i="2"/>
  <c r="T674" i="2"/>
  <c r="T555" i="2"/>
  <c r="T543" i="2"/>
  <c r="T729" i="2"/>
  <c r="T714" i="2"/>
  <c r="T659" i="2"/>
  <c r="T650" i="2"/>
  <c r="T574" i="2"/>
  <c r="T708" i="2"/>
  <c r="T678" i="2"/>
  <c r="T681" i="2"/>
  <c r="T546" i="2"/>
  <c r="T654" i="2"/>
  <c r="T552" i="2"/>
  <c r="T609" i="2"/>
  <c r="T689" i="2"/>
  <c r="T676" i="2"/>
  <c r="T697" i="2"/>
  <c r="T713" i="2"/>
  <c r="T663" i="2"/>
  <c r="T693" i="2"/>
  <c r="T669" i="2"/>
  <c r="T707" i="2"/>
  <c r="T651" i="2"/>
  <c r="T696" i="2"/>
  <c r="T617" i="2"/>
  <c r="T727" i="2"/>
  <c r="T719" i="2"/>
  <c r="T684" i="2"/>
  <c r="S532" i="2"/>
  <c r="S544" i="2"/>
  <c r="S655" i="2"/>
  <c r="S185" i="2"/>
  <c r="S421" i="2"/>
  <c r="S247" i="2"/>
  <c r="S545" i="2"/>
  <c r="S305" i="2"/>
  <c r="S628" i="2"/>
  <c r="S442" i="2"/>
  <c r="S354" i="2"/>
  <c r="S475" i="2"/>
  <c r="S119" i="2"/>
  <c r="S680" i="2"/>
  <c r="S152" i="2"/>
  <c r="S277" i="2"/>
  <c r="S348" i="2"/>
  <c r="S135" i="2"/>
  <c r="S502" i="2"/>
  <c r="S484" i="2"/>
  <c r="S703" i="2"/>
  <c r="S38" i="2"/>
  <c r="S409" i="2"/>
  <c r="S181" i="2"/>
  <c r="S24" i="2"/>
  <c r="S372" i="2"/>
  <c r="S162" i="2"/>
  <c r="S110" i="2"/>
  <c r="S539" i="2"/>
  <c r="S342" i="2"/>
  <c r="S694" i="2"/>
  <c r="S72" i="2"/>
  <c r="S605" i="2"/>
  <c r="S121" i="2"/>
  <c r="S167" i="2"/>
  <c r="S648" i="2"/>
  <c r="S172" i="2"/>
  <c r="S107" i="2"/>
  <c r="S80" i="2"/>
  <c r="S642" i="2"/>
  <c r="S25" i="2"/>
  <c r="S606" i="2"/>
  <c r="S283" i="2"/>
  <c r="S416" i="2"/>
  <c r="S111" i="2"/>
  <c r="S493" i="2"/>
  <c r="S7" i="2"/>
  <c r="S116" i="2"/>
  <c r="S268" i="2"/>
  <c r="S87" i="2"/>
  <c r="S243" i="2"/>
  <c r="S136" i="2"/>
  <c r="S433" i="2"/>
  <c r="S52" i="2"/>
  <c r="S601" i="2"/>
  <c r="S75" i="2"/>
  <c r="S384" i="2"/>
  <c r="S504" i="2"/>
  <c r="S160" i="2"/>
  <c r="S148" i="2"/>
  <c r="S240" i="2"/>
  <c r="S498" i="2"/>
  <c r="S586" i="2"/>
  <c r="S434" i="2"/>
  <c r="S414" i="2"/>
  <c r="S216" i="2"/>
  <c r="S486" i="2"/>
  <c r="S205" i="2"/>
  <c r="S295" i="2"/>
  <c r="S377" i="2"/>
  <c r="S201" i="2"/>
  <c r="S174" i="2"/>
  <c r="S445" i="2"/>
  <c r="S3" i="2"/>
  <c r="S102" i="2"/>
  <c r="S496" i="2"/>
  <c r="S95" i="2"/>
  <c r="S453" i="2"/>
  <c r="S140" i="2"/>
  <c r="S79" i="2"/>
  <c r="S361" i="2"/>
  <c r="S125" i="2"/>
  <c r="S473" i="2"/>
  <c r="S349" i="2"/>
  <c r="S541" i="2"/>
  <c r="S55" i="2"/>
  <c r="S289" i="2"/>
  <c r="S596" i="2"/>
  <c r="S226" i="2"/>
  <c r="S638" i="2"/>
  <c r="S46" i="2"/>
  <c r="S300" i="2"/>
  <c r="S299" i="2"/>
  <c r="S6" i="2"/>
  <c r="S363" i="2"/>
  <c r="S151" i="2"/>
  <c r="S45" i="2"/>
  <c r="S278" i="2"/>
  <c r="S199" i="2"/>
  <c r="S444" i="2"/>
  <c r="S129" i="2"/>
  <c r="S358" i="2"/>
  <c r="S163" i="2"/>
  <c r="S266" i="2"/>
  <c r="S575" i="2"/>
  <c r="S668" i="2"/>
  <c r="S23" i="2"/>
  <c r="S411" i="2"/>
  <c r="S64" i="2"/>
  <c r="S518" i="2"/>
  <c r="S19" i="2"/>
  <c r="S21" i="2"/>
  <c r="S144" i="2"/>
  <c r="S218" i="2"/>
  <c r="S317" i="2"/>
  <c r="S231" i="2"/>
  <c r="S209" i="2"/>
  <c r="S478" i="2"/>
  <c r="S403" i="2"/>
  <c r="S279" i="2"/>
  <c r="S186" i="2"/>
  <c r="S599" i="2"/>
  <c r="S334" i="2"/>
  <c r="S156" i="2"/>
  <c r="S170" i="2"/>
  <c r="S351" i="2"/>
  <c r="S400" i="2"/>
  <c r="S399" i="2"/>
  <c r="S54" i="2"/>
  <c r="S535" i="2"/>
  <c r="S269" i="2"/>
  <c r="S33" i="2"/>
  <c r="S210" i="2"/>
  <c r="S471" i="2"/>
  <c r="S270" i="2"/>
  <c r="S43" i="2"/>
  <c r="S143" i="2"/>
  <c r="S294" i="2"/>
  <c r="R111" i="3" s="1"/>
  <c r="S2" i="2"/>
  <c r="S220" i="2"/>
  <c r="S712" i="2"/>
  <c r="S141" i="2"/>
  <c r="S146" i="2"/>
  <c r="S260" i="2"/>
  <c r="S145" i="2"/>
  <c r="S430" i="2"/>
  <c r="S173" i="2"/>
  <c r="S47" i="2"/>
  <c r="S214" i="2"/>
  <c r="S246" i="2"/>
  <c r="S706" i="2"/>
  <c r="S375" i="2"/>
  <c r="S10" i="2"/>
  <c r="S443" i="2"/>
  <c r="S529" i="2"/>
  <c r="S490" i="2"/>
  <c r="S138" i="2"/>
  <c r="S435" i="2"/>
  <c r="S126" i="2"/>
  <c r="S528" i="2"/>
  <c r="S491" i="2"/>
  <c r="S114" i="2"/>
  <c r="S18" i="2"/>
  <c r="S562" i="2"/>
  <c r="S380" i="2"/>
  <c r="S489" i="2"/>
  <c r="S524" i="2"/>
  <c r="S82" i="2"/>
  <c r="S639" i="2"/>
  <c r="S228" i="2"/>
  <c r="S643" i="2"/>
  <c r="S573" i="2"/>
  <c r="S584" i="2"/>
  <c r="S275" i="2"/>
  <c r="S592" i="2"/>
  <c r="S28" i="2"/>
  <c r="S512" i="2"/>
  <c r="S215" i="2"/>
  <c r="S14" i="2"/>
  <c r="S157" i="2"/>
  <c r="S224" i="2"/>
  <c r="S184" i="2"/>
  <c r="S603" i="2"/>
  <c r="S662" i="2"/>
  <c r="S154" i="2"/>
  <c r="S325" i="2"/>
  <c r="S440" i="2"/>
  <c r="S577" i="2"/>
  <c r="S267" i="2"/>
  <c r="S508" i="2"/>
  <c r="S667" i="2"/>
  <c r="S273" i="2"/>
  <c r="S59" i="2"/>
  <c r="S158" i="2"/>
  <c r="S420" i="2"/>
  <c r="S412" i="2"/>
  <c r="S332" i="2"/>
  <c r="S613" i="2"/>
  <c r="S429" i="2"/>
  <c r="S242" i="2"/>
  <c r="S690" i="2"/>
  <c r="S557" i="2"/>
  <c r="S308" i="2"/>
  <c r="S257" i="2"/>
  <c r="S598" i="2"/>
  <c r="S149" i="2"/>
  <c r="S131" i="2"/>
  <c r="S248" i="2"/>
  <c r="S69" i="2"/>
  <c r="S487" i="2"/>
  <c r="S88" i="2"/>
  <c r="S514" i="2"/>
  <c r="S460" i="2"/>
  <c r="S134" i="2"/>
  <c r="S602" i="2"/>
  <c r="S73" i="2"/>
  <c r="S337" i="2"/>
  <c r="S513" i="2"/>
  <c r="S509" i="2"/>
  <c r="S326" i="2"/>
  <c r="S35" i="2"/>
  <c r="S364" i="2"/>
  <c r="S660" i="2"/>
  <c r="S563" i="2"/>
  <c r="S404" i="2"/>
  <c r="S50" i="2"/>
  <c r="S695" i="2"/>
  <c r="S183" i="2"/>
  <c r="S534" i="2"/>
  <c r="S251" i="2"/>
  <c r="S717" i="2"/>
  <c r="S290" i="2"/>
  <c r="S280" i="2"/>
  <c r="S553" i="2"/>
  <c r="S423" i="2"/>
  <c r="S53" i="2"/>
  <c r="S424" i="2"/>
  <c r="S479" i="2"/>
  <c r="S207" i="2"/>
  <c r="S159" i="2"/>
  <c r="S187" i="2"/>
  <c r="S548" i="2"/>
  <c r="S607" i="2"/>
  <c r="S327" i="2"/>
  <c r="S731" i="2"/>
  <c r="S371" i="2"/>
  <c r="S448" i="2"/>
  <c r="S258" i="2"/>
  <c r="S12" i="2"/>
  <c r="S398" i="2"/>
  <c r="S335" i="2"/>
  <c r="S505" i="2"/>
  <c r="S65" i="2"/>
  <c r="S313" i="2"/>
  <c r="S699" i="2"/>
  <c r="S463" i="2"/>
  <c r="S310" i="2"/>
  <c r="S446" i="2"/>
  <c r="S109" i="2"/>
  <c r="S194" i="2"/>
  <c r="S367" i="2"/>
  <c r="S594" i="2"/>
  <c r="S572" i="2"/>
  <c r="S249" i="2"/>
  <c r="S4" i="2"/>
  <c r="S77" i="2"/>
  <c r="S90" i="2"/>
  <c r="S459" i="2"/>
  <c r="S622" i="2"/>
  <c r="S370" i="2"/>
  <c r="S485" i="2"/>
  <c r="S196" i="2"/>
  <c r="S118" i="2"/>
  <c r="S16" i="2"/>
  <c r="S68" i="2"/>
  <c r="S456" i="2"/>
  <c r="S468" i="2"/>
  <c r="S517" i="2"/>
  <c r="S178" i="2"/>
  <c r="S500" i="2"/>
  <c r="S381" i="2"/>
  <c r="S618" i="2"/>
  <c r="S252" i="2"/>
  <c r="S542" i="2"/>
  <c r="S723" i="2"/>
  <c r="S175" i="2"/>
  <c r="S282" i="2"/>
  <c r="S560" i="2"/>
  <c r="S230" i="2"/>
  <c r="S482" i="2"/>
  <c r="S192" i="2"/>
  <c r="S339" i="2"/>
  <c r="S632" i="2"/>
  <c r="S568" i="2"/>
  <c r="S353" i="2"/>
  <c r="S39" i="2"/>
  <c r="S202" i="2"/>
  <c r="S264" i="2"/>
  <c r="S373" i="2"/>
  <c r="S29" i="2"/>
  <c r="S137" i="2"/>
  <c r="S336" i="2"/>
  <c r="S176" i="2"/>
  <c r="S34" i="2"/>
  <c r="S132" i="2"/>
  <c r="S620" i="2"/>
  <c r="S66" i="2"/>
  <c r="S591" i="2"/>
  <c r="S70" i="2"/>
  <c r="S153" i="2"/>
  <c r="S227" i="2"/>
  <c r="S57" i="2"/>
  <c r="S104" i="2"/>
  <c r="S608" i="2"/>
  <c r="S401" i="2"/>
  <c r="S359" i="2"/>
  <c r="S101" i="2"/>
  <c r="S221" i="2"/>
  <c r="S665" i="2"/>
  <c r="S554" i="2"/>
  <c r="S390" i="2"/>
  <c r="S565" i="2"/>
  <c r="S166" i="2"/>
  <c r="S213" i="2"/>
  <c r="S410" i="2"/>
  <c r="S225" i="2"/>
  <c r="S322" i="2"/>
  <c r="S120" i="2"/>
  <c r="S640" i="2"/>
  <c r="S469" i="2"/>
  <c r="S415" i="2"/>
  <c r="S726" i="2"/>
  <c r="S189" i="2"/>
  <c r="S99" i="2"/>
  <c r="S579" i="2"/>
  <c r="S551" i="2"/>
  <c r="S127" i="2"/>
  <c r="S15" i="2"/>
  <c r="S11" i="2"/>
  <c r="S31" i="2"/>
  <c r="S576" i="2"/>
  <c r="S234" i="2"/>
  <c r="S633" i="2"/>
  <c r="S276" i="2"/>
  <c r="S286" i="2"/>
  <c r="S164" i="2"/>
  <c r="S499" i="2"/>
  <c r="S658" i="2"/>
  <c r="S211" i="2"/>
  <c r="S93" i="2"/>
  <c r="S232" i="2"/>
  <c r="S17" i="2"/>
  <c r="S331" i="2"/>
  <c r="S462" i="2"/>
  <c r="S549" i="2"/>
  <c r="S350" i="2"/>
  <c r="S413" i="2"/>
  <c r="S345" i="2"/>
  <c r="S30" i="2"/>
  <c r="S319" i="2"/>
  <c r="S536" i="2"/>
  <c r="S62" i="2"/>
  <c r="S547" i="2"/>
  <c r="S604" i="2"/>
  <c r="S405" i="2"/>
  <c r="S56" i="2"/>
  <c r="S619" i="2"/>
  <c r="S208" i="2"/>
  <c r="S212" i="2"/>
  <c r="S91" i="2"/>
  <c r="S587" i="2"/>
  <c r="S340" i="2"/>
  <c r="S523" i="2"/>
  <c r="S422" i="2"/>
  <c r="S115" i="2"/>
  <c r="S292" i="2"/>
  <c r="S112" i="2"/>
  <c r="S589" i="2"/>
  <c r="S147" i="2"/>
  <c r="S391" i="2"/>
  <c r="S298" i="2"/>
  <c r="S188" i="2"/>
  <c r="S291" i="2"/>
  <c r="S590" i="2"/>
  <c r="S683" i="2"/>
  <c r="S60" i="2"/>
  <c r="S253" i="2"/>
  <c r="S418" i="2"/>
  <c r="S100" i="2"/>
  <c r="S346" i="2"/>
  <c r="S431" i="2"/>
  <c r="S262" i="2"/>
  <c r="S649" i="2"/>
  <c r="S123" i="2"/>
  <c r="S355" i="2"/>
  <c r="S451" i="2"/>
  <c r="S244" i="2"/>
  <c r="S610" i="2"/>
  <c r="S150" i="2"/>
  <c r="S235" i="2"/>
  <c r="S198" i="2"/>
  <c r="S9" i="2"/>
  <c r="S133" i="2"/>
  <c r="S256" i="2"/>
  <c r="S329" i="2"/>
  <c r="S722" i="2"/>
  <c r="S13" i="2"/>
  <c r="S616" i="2"/>
  <c r="S48" i="2"/>
  <c r="S458" i="2"/>
  <c r="S492" i="2"/>
  <c r="S76" i="2"/>
  <c r="S51" i="2"/>
  <c r="S96" i="2"/>
  <c r="S195" i="2"/>
  <c r="S171" i="2"/>
  <c r="S558" i="2"/>
  <c r="S396" i="2"/>
  <c r="S341" i="2"/>
  <c r="S237" i="2"/>
  <c r="S672" i="2"/>
  <c r="S566" i="2"/>
  <c r="S26" i="2"/>
  <c r="S312" i="2"/>
  <c r="S611" i="2"/>
  <c r="S515" i="2"/>
  <c r="S274" i="2"/>
  <c r="S318" i="2"/>
  <c r="S637" i="2"/>
  <c r="S284" i="2"/>
  <c r="S704" i="2"/>
  <c r="S83" i="2"/>
  <c r="S388" i="2"/>
  <c r="S168" i="2"/>
  <c r="S721" i="2"/>
  <c r="S49" i="2"/>
  <c r="S217" i="2"/>
  <c r="S645" i="2"/>
  <c r="S506" i="2"/>
  <c r="S597" i="2"/>
  <c r="S378" i="2"/>
  <c r="S470" i="2"/>
  <c r="S389" i="2"/>
  <c r="S323" i="2"/>
  <c r="S304" i="2"/>
  <c r="S61" i="2"/>
  <c r="S5" i="2"/>
  <c r="S250" i="2"/>
  <c r="S263" i="2"/>
  <c r="S245" i="2"/>
  <c r="S379" i="2"/>
  <c r="S222" i="2"/>
  <c r="S521" i="2"/>
  <c r="S8" i="2"/>
  <c r="S155" i="2"/>
  <c r="S526" i="2"/>
  <c r="S180" i="2"/>
  <c r="R53" i="3" s="1"/>
  <c r="S20" i="2"/>
  <c r="S720" i="2"/>
  <c r="S495" i="2"/>
  <c r="S426" i="2"/>
  <c r="S32" i="2"/>
  <c r="S531" i="2"/>
  <c r="S580" i="2"/>
  <c r="S281" i="2"/>
  <c r="S261" i="2"/>
  <c r="S427" i="2"/>
  <c r="S583" i="2"/>
  <c r="S347" i="2"/>
  <c r="S725" i="2"/>
  <c r="S113" i="2"/>
  <c r="S519" i="2"/>
  <c r="S646" i="2"/>
  <c r="S27" i="2"/>
  <c r="S537" i="2"/>
  <c r="S641" i="2"/>
  <c r="S538" i="2"/>
  <c r="S661" i="2"/>
  <c r="S139" i="2"/>
  <c r="S301" i="2"/>
  <c r="S106" i="2"/>
  <c r="S449" i="2"/>
  <c r="S122" i="2"/>
  <c r="S614" i="2"/>
  <c r="S288" i="2"/>
  <c r="S254" i="2"/>
  <c r="S328" i="2"/>
  <c r="S179" i="2"/>
  <c r="S306" i="2"/>
  <c r="S595" i="2"/>
  <c r="S480" i="2"/>
  <c r="S497" i="2"/>
  <c r="S395" i="2"/>
  <c r="S165" i="2"/>
  <c r="S71" i="2"/>
  <c r="S483" i="2"/>
  <c r="S436" i="2"/>
  <c r="S338" i="2"/>
  <c r="S439" i="2"/>
  <c r="S494" i="2"/>
  <c r="S397" i="2"/>
  <c r="S728" i="2"/>
  <c r="S366" i="2"/>
  <c r="S687" i="2"/>
  <c r="S177" i="2"/>
  <c r="S293" i="2"/>
  <c r="S368" i="2"/>
  <c r="S63" i="2"/>
  <c r="S85" i="2"/>
  <c r="S464" i="2"/>
  <c r="S22" i="2"/>
  <c r="S84" i="2"/>
  <c r="S664" i="2"/>
  <c r="S461" i="2"/>
  <c r="S309" i="2"/>
  <c r="S311" i="2"/>
  <c r="S474" i="2"/>
  <c r="S636" i="2"/>
  <c r="S671" i="2"/>
  <c r="S197" i="2"/>
  <c r="S621" i="2"/>
  <c r="S564" i="2"/>
  <c r="S425" i="2"/>
  <c r="S465" i="2"/>
  <c r="S550" i="2"/>
  <c r="S40" i="2"/>
  <c r="S716" i="2"/>
  <c r="S432" i="2"/>
  <c r="S503" i="2"/>
  <c r="S394" i="2"/>
  <c r="S419" i="2"/>
  <c r="S386" i="2"/>
  <c r="S600" i="2"/>
  <c r="S255" i="2"/>
  <c r="S630" i="2"/>
  <c r="S41" i="2"/>
  <c r="S344" i="2"/>
  <c r="S724" i="2"/>
  <c r="S36" i="2"/>
  <c r="S58" i="2"/>
  <c r="S626" i="2"/>
  <c r="S629" i="2"/>
  <c r="S561" i="2"/>
  <c r="S81" i="2"/>
  <c r="S233" i="2"/>
  <c r="S441" i="2"/>
  <c r="S42" i="2"/>
  <c r="S108" i="2"/>
  <c r="S452" i="2"/>
  <c r="S169" i="2"/>
  <c r="S316" i="2"/>
  <c r="S265" i="2"/>
  <c r="S259" i="2"/>
  <c r="S297" i="2"/>
  <c r="S333" i="2"/>
  <c r="S356" i="2"/>
  <c r="S402" i="2"/>
  <c r="S682" i="2"/>
  <c r="S715" i="2"/>
  <c r="S612" i="2"/>
  <c r="S44" i="2"/>
  <c r="S206" i="2"/>
  <c r="S89" i="2"/>
  <c r="S67" i="2"/>
  <c r="S97" i="2"/>
  <c r="S374" i="2"/>
  <c r="S652" i="2"/>
  <c r="S182" i="2"/>
  <c r="S588" i="2"/>
  <c r="S105" i="2"/>
  <c r="S700" i="2"/>
  <c r="S307" i="2"/>
  <c r="S679" i="2"/>
  <c r="S615" i="2"/>
  <c r="S698" i="2"/>
  <c r="S428" i="2"/>
  <c r="S193" i="2"/>
  <c r="S686" i="2"/>
  <c r="S37" i="2"/>
  <c r="S271" i="2"/>
  <c r="S578" i="2"/>
  <c r="S285" i="2"/>
  <c r="S223" i="2"/>
  <c r="S357" i="2"/>
  <c r="S382" i="2"/>
  <c r="S362" i="2"/>
  <c r="S128" i="2"/>
  <c r="S324" i="2"/>
  <c r="S710" i="2"/>
  <c r="S467" i="2"/>
  <c r="S161" i="2"/>
  <c r="S488" i="2"/>
  <c r="S691" i="2"/>
  <c r="S407" i="2"/>
  <c r="S383" i="2"/>
  <c r="S238" i="2"/>
  <c r="S627" i="2"/>
  <c r="S540" i="2"/>
  <c r="S117" i="2"/>
  <c r="S94" i="2"/>
  <c r="S634" i="2"/>
  <c r="S653" i="2"/>
  <c r="S511" i="2"/>
  <c r="S303" i="2"/>
  <c r="R88" i="3" s="1"/>
  <c r="S438" i="2"/>
  <c r="S352" i="2"/>
  <c r="S520" i="2"/>
  <c r="S74" i="2"/>
  <c r="S241" i="2"/>
  <c r="S130" i="2"/>
  <c r="S142" i="2"/>
  <c r="S510" i="2"/>
  <c r="S219" i="2"/>
  <c r="S647" i="2"/>
  <c r="S533" i="2"/>
  <c r="S78" i="2"/>
  <c r="S455" i="2"/>
  <c r="S692" i="2"/>
  <c r="S98" i="2"/>
  <c r="S200" i="2"/>
  <c r="S688" i="2"/>
  <c r="S376" i="2"/>
  <c r="S457" i="2"/>
  <c r="S450" i="2"/>
  <c r="S203" i="2"/>
  <c r="S718" i="2"/>
  <c r="S730" i="2"/>
  <c r="S670" i="2"/>
  <c r="S559" i="2"/>
  <c r="S585" i="2"/>
  <c r="S320" i="2"/>
  <c r="S624" i="2"/>
  <c r="S92" i="2"/>
  <c r="S666" i="2"/>
  <c r="S408" i="2"/>
  <c r="S522" i="2"/>
  <c r="S124" i="2"/>
  <c r="S631" i="2"/>
  <c r="S392" i="2"/>
  <c r="S315" i="2"/>
  <c r="S417" i="2"/>
  <c r="S343" i="2"/>
  <c r="S302" i="2"/>
  <c r="S103" i="2"/>
  <c r="S393" i="2"/>
  <c r="S711" i="2"/>
  <c r="S190" i="2"/>
  <c r="S567" i="2"/>
  <c r="S705" i="2"/>
  <c r="S204" i="2"/>
  <c r="S330" i="2"/>
  <c r="S296" i="2"/>
  <c r="S677" i="2"/>
  <c r="S501" i="2"/>
  <c r="S360" i="2"/>
  <c r="S623" i="2"/>
  <c r="S571" i="2"/>
  <c r="S709" i="2"/>
  <c r="S447" i="2"/>
  <c r="S569" i="2"/>
  <c r="S527" i="2"/>
  <c r="S685" i="2"/>
  <c r="S516" i="2"/>
  <c r="S556" i="2"/>
  <c r="S581" i="2"/>
  <c r="S86" i="2"/>
  <c r="S454" i="2"/>
  <c r="S466" i="2"/>
  <c r="S582" i="2"/>
  <c r="S236" i="2"/>
  <c r="S437" i="2"/>
  <c r="S625" i="2"/>
  <c r="S507" i="2"/>
  <c r="S525" i="2"/>
  <c r="S369" i="2"/>
  <c r="S272" i="2"/>
  <c r="S387" i="2"/>
  <c r="S476" i="2"/>
  <c r="S287" i="2"/>
  <c r="S191" i="2"/>
  <c r="S530" i="2"/>
  <c r="S321" i="2"/>
  <c r="S593" i="2"/>
  <c r="S657" i="2"/>
  <c r="S239" i="2"/>
  <c r="S701" i="2"/>
  <c r="S314" i="2"/>
  <c r="S472" i="2"/>
  <c r="S702" i="2"/>
  <c r="S570" i="2"/>
  <c r="S229" i="2"/>
  <c r="S365" i="2"/>
  <c r="S656" i="2"/>
  <c r="S644" i="2"/>
  <c r="S481" i="2"/>
  <c r="S635" i="2"/>
  <c r="S675" i="2"/>
  <c r="S673" i="2"/>
  <c r="S406" i="2"/>
  <c r="S385" i="2"/>
  <c r="S477" i="2"/>
  <c r="S674" i="2"/>
  <c r="S555" i="2"/>
  <c r="S543" i="2"/>
  <c r="S729" i="2"/>
  <c r="S714" i="2"/>
  <c r="S659" i="2"/>
  <c r="S650" i="2"/>
  <c r="S574" i="2"/>
  <c r="S708" i="2"/>
  <c r="S678" i="2"/>
  <c r="S681" i="2"/>
  <c r="S546" i="2"/>
  <c r="S654" i="2"/>
  <c r="S552" i="2"/>
  <c r="S609" i="2"/>
  <c r="S689" i="2"/>
  <c r="S676" i="2"/>
  <c r="S697" i="2"/>
  <c r="S713" i="2"/>
  <c r="S663" i="2"/>
  <c r="S693" i="2"/>
  <c r="S669" i="2"/>
  <c r="S707" i="2"/>
  <c r="S651" i="2"/>
  <c r="S696" i="2"/>
  <c r="S617" i="2"/>
  <c r="S727" i="2"/>
  <c r="S719" i="2"/>
  <c r="S684" i="2"/>
  <c r="N532" i="2"/>
  <c r="N544" i="2"/>
  <c r="N655" i="2"/>
  <c r="N185" i="2"/>
  <c r="N421" i="2"/>
  <c r="N247" i="2"/>
  <c r="N545" i="2"/>
  <c r="N305" i="2"/>
  <c r="N628" i="2"/>
  <c r="N442" i="2"/>
  <c r="N354" i="2"/>
  <c r="N475" i="2"/>
  <c r="N119" i="2"/>
  <c r="N680" i="2"/>
  <c r="N152" i="2"/>
  <c r="N277" i="2"/>
  <c r="N348" i="2"/>
  <c r="N135" i="2"/>
  <c r="N502" i="2"/>
  <c r="N484" i="2"/>
  <c r="N703" i="2"/>
  <c r="N38" i="2"/>
  <c r="N409" i="2"/>
  <c r="N181" i="2"/>
  <c r="N24" i="2"/>
  <c r="N372" i="2"/>
  <c r="N162" i="2"/>
  <c r="N110" i="2"/>
  <c r="N539" i="2"/>
  <c r="N342" i="2"/>
  <c r="N694" i="2"/>
  <c r="N72" i="2"/>
  <c r="N605" i="2"/>
  <c r="N121" i="2"/>
  <c r="N167" i="2"/>
  <c r="N648" i="2"/>
  <c r="N172" i="2"/>
  <c r="N107" i="2"/>
  <c r="N80" i="2"/>
  <c r="N642" i="2"/>
  <c r="N25" i="2"/>
  <c r="N606" i="2"/>
  <c r="N283" i="2"/>
  <c r="N416" i="2"/>
  <c r="N111" i="2"/>
  <c r="N493" i="2"/>
  <c r="N7" i="2"/>
  <c r="N116" i="2"/>
  <c r="N268" i="2"/>
  <c r="N87" i="2"/>
  <c r="N243" i="2"/>
  <c r="N136" i="2"/>
  <c r="N433" i="2"/>
  <c r="N52" i="2"/>
  <c r="N601" i="2"/>
  <c r="N75" i="2"/>
  <c r="N384" i="2"/>
  <c r="N504" i="2"/>
  <c r="N160" i="2"/>
  <c r="N148" i="2"/>
  <c r="N240" i="2"/>
  <c r="N498" i="2"/>
  <c r="N586" i="2"/>
  <c r="N434" i="2"/>
  <c r="N414" i="2"/>
  <c r="N216" i="2"/>
  <c r="N486" i="2"/>
  <c r="N205" i="2"/>
  <c r="N295" i="2"/>
  <c r="N377" i="2"/>
  <c r="N201" i="2"/>
  <c r="N174" i="2"/>
  <c r="N445" i="2"/>
  <c r="N3" i="2"/>
  <c r="N102" i="2"/>
  <c r="N496" i="2"/>
  <c r="N95" i="2"/>
  <c r="N453" i="2"/>
  <c r="N140" i="2"/>
  <c r="N79" i="2"/>
  <c r="N361" i="2"/>
  <c r="N125" i="2"/>
  <c r="N473" i="2"/>
  <c r="N349" i="2"/>
  <c r="N541" i="2"/>
  <c r="N55" i="2"/>
  <c r="N289" i="2"/>
  <c r="N596" i="2"/>
  <c r="N226" i="2"/>
  <c r="N638" i="2"/>
  <c r="N46" i="2"/>
  <c r="N300" i="2"/>
  <c r="N299" i="2"/>
  <c r="N6" i="2"/>
  <c r="N363" i="2"/>
  <c r="N151" i="2"/>
  <c r="N45" i="2"/>
  <c r="N278" i="2"/>
  <c r="N199" i="2"/>
  <c r="N444" i="2"/>
  <c r="N129" i="2"/>
  <c r="N358" i="2"/>
  <c r="N163" i="2"/>
  <c r="N266" i="2"/>
  <c r="N575" i="2"/>
  <c r="N668" i="2"/>
  <c r="N23" i="2"/>
  <c r="N411" i="2"/>
  <c r="N64" i="2"/>
  <c r="N518" i="2"/>
  <c r="N19" i="2"/>
  <c r="N21" i="2"/>
  <c r="N144" i="2"/>
  <c r="N218" i="2"/>
  <c r="N317" i="2"/>
  <c r="N231" i="2"/>
  <c r="N209" i="2"/>
  <c r="N478" i="2"/>
  <c r="N403" i="2"/>
  <c r="N279" i="2"/>
  <c r="N186" i="2"/>
  <c r="N599" i="2"/>
  <c r="N334" i="2"/>
  <c r="N156" i="2"/>
  <c r="N170" i="2"/>
  <c r="N351" i="2"/>
  <c r="N400" i="2"/>
  <c r="N399" i="2"/>
  <c r="N54" i="2"/>
  <c r="N535" i="2"/>
  <c r="N269" i="2"/>
  <c r="N33" i="2"/>
  <c r="N210" i="2"/>
  <c r="N471" i="2"/>
  <c r="N270" i="2"/>
  <c r="N43" i="2"/>
  <c r="N143" i="2"/>
  <c r="N294" i="2"/>
  <c r="N2" i="2"/>
  <c r="N220" i="2"/>
  <c r="N712" i="2"/>
  <c r="N141" i="2"/>
  <c r="N146" i="2"/>
  <c r="N260" i="2"/>
  <c r="N145" i="2"/>
  <c r="N430" i="2"/>
  <c r="N173" i="2"/>
  <c r="N47" i="2"/>
  <c r="N214" i="2"/>
  <c r="N246" i="2"/>
  <c r="N706" i="2"/>
  <c r="N375" i="2"/>
  <c r="N10" i="2"/>
  <c r="N443" i="2"/>
  <c r="N529" i="2"/>
  <c r="N490" i="2"/>
  <c r="N138" i="2"/>
  <c r="N435" i="2"/>
  <c r="N126" i="2"/>
  <c r="N528" i="2"/>
  <c r="N491" i="2"/>
  <c r="N114" i="2"/>
  <c r="N18" i="2"/>
  <c r="N562" i="2"/>
  <c r="N380" i="2"/>
  <c r="N489" i="2"/>
  <c r="N524" i="2"/>
  <c r="N82" i="2"/>
  <c r="N639" i="2"/>
  <c r="N228" i="2"/>
  <c r="N643" i="2"/>
  <c r="N573" i="2"/>
  <c r="N584" i="2"/>
  <c r="N275" i="2"/>
  <c r="N592" i="2"/>
  <c r="N28" i="2"/>
  <c r="N512" i="2"/>
  <c r="N215" i="2"/>
  <c r="N14" i="2"/>
  <c r="N157" i="2"/>
  <c r="N224" i="2"/>
  <c r="N184" i="2"/>
  <c r="N603" i="2"/>
  <c r="N662" i="2"/>
  <c r="N154" i="2"/>
  <c r="N325" i="2"/>
  <c r="N440" i="2"/>
  <c r="N577" i="2"/>
  <c r="N267" i="2"/>
  <c r="N508" i="2"/>
  <c r="N667" i="2"/>
  <c r="N273" i="2"/>
  <c r="N59" i="2"/>
  <c r="N158" i="2"/>
  <c r="N420" i="2"/>
  <c r="N412" i="2"/>
  <c r="N332" i="2"/>
  <c r="N613" i="2"/>
  <c r="N429" i="2"/>
  <c r="N242" i="2"/>
  <c r="N690" i="2"/>
  <c r="N557" i="2"/>
  <c r="N308" i="2"/>
  <c r="N257" i="2"/>
  <c r="N598" i="2"/>
  <c r="N149" i="2"/>
  <c r="N131" i="2"/>
  <c r="N248" i="2"/>
  <c r="N69" i="2"/>
  <c r="N487" i="2"/>
  <c r="N88" i="2"/>
  <c r="N514" i="2"/>
  <c r="N460" i="2"/>
  <c r="N134" i="2"/>
  <c r="N602" i="2"/>
  <c r="N73" i="2"/>
  <c r="N337" i="2"/>
  <c r="N513" i="2"/>
  <c r="N509" i="2"/>
  <c r="N326" i="2"/>
  <c r="N35" i="2"/>
  <c r="N364" i="2"/>
  <c r="N660" i="2"/>
  <c r="N563" i="2"/>
  <c r="N404" i="2"/>
  <c r="N50" i="2"/>
  <c r="N695" i="2"/>
  <c r="N183" i="2"/>
  <c r="N534" i="2"/>
  <c r="N251" i="2"/>
  <c r="N717" i="2"/>
  <c r="N290" i="2"/>
  <c r="N280" i="2"/>
  <c r="N553" i="2"/>
  <c r="N423" i="2"/>
  <c r="N53" i="2"/>
  <c r="N424" i="2"/>
  <c r="N479" i="2"/>
  <c r="N207" i="2"/>
  <c r="N159" i="2"/>
  <c r="N187" i="2"/>
  <c r="N548" i="2"/>
  <c r="N607" i="2"/>
  <c r="N327" i="2"/>
  <c r="N731" i="2"/>
  <c r="N371" i="2"/>
  <c r="N448" i="2"/>
  <c r="N258" i="2"/>
  <c r="N12" i="2"/>
  <c r="N398" i="2"/>
  <c r="N335" i="2"/>
  <c r="N505" i="2"/>
  <c r="N65" i="2"/>
  <c r="N313" i="2"/>
  <c r="N699" i="2"/>
  <c r="N463" i="2"/>
  <c r="N310" i="2"/>
  <c r="N446" i="2"/>
  <c r="N109" i="2"/>
  <c r="N194" i="2"/>
  <c r="N367" i="2"/>
  <c r="N594" i="2"/>
  <c r="N572" i="2"/>
  <c r="N249" i="2"/>
  <c r="N4" i="2"/>
  <c r="N77" i="2"/>
  <c r="N90" i="2"/>
  <c r="N459" i="2"/>
  <c r="N622" i="2"/>
  <c r="N370" i="2"/>
  <c r="N485" i="2"/>
  <c r="N196" i="2"/>
  <c r="N118" i="2"/>
  <c r="N16" i="2"/>
  <c r="N68" i="2"/>
  <c r="N456" i="2"/>
  <c r="N468" i="2"/>
  <c r="N517" i="2"/>
  <c r="N178" i="2"/>
  <c r="N500" i="2"/>
  <c r="N381" i="2"/>
  <c r="N618" i="2"/>
  <c r="N252" i="2"/>
  <c r="N542" i="2"/>
  <c r="N723" i="2"/>
  <c r="N175" i="2"/>
  <c r="N282" i="2"/>
  <c r="N560" i="2"/>
  <c r="N230" i="2"/>
  <c r="N482" i="2"/>
  <c r="N192" i="2"/>
  <c r="N339" i="2"/>
  <c r="N632" i="2"/>
  <c r="N568" i="2"/>
  <c r="N353" i="2"/>
  <c r="N39" i="2"/>
  <c r="N202" i="2"/>
  <c r="N264" i="2"/>
  <c r="N373" i="2"/>
  <c r="N29" i="2"/>
  <c r="N137" i="2"/>
  <c r="N336" i="2"/>
  <c r="N176" i="2"/>
  <c r="N34" i="2"/>
  <c r="N132" i="2"/>
  <c r="N620" i="2"/>
  <c r="N66" i="2"/>
  <c r="N591" i="2"/>
  <c r="N70" i="2"/>
  <c r="N153" i="2"/>
  <c r="N227" i="2"/>
  <c r="N57" i="2"/>
  <c r="N104" i="2"/>
  <c r="N608" i="2"/>
  <c r="N401" i="2"/>
  <c r="N359" i="2"/>
  <c r="N101" i="2"/>
  <c r="N221" i="2"/>
  <c r="N665" i="2"/>
  <c r="N554" i="2"/>
  <c r="N390" i="2"/>
  <c r="N565" i="2"/>
  <c r="N166" i="2"/>
  <c r="N213" i="2"/>
  <c r="N410" i="2"/>
  <c r="N225" i="2"/>
  <c r="N322" i="2"/>
  <c r="N120" i="2"/>
  <c r="N640" i="2"/>
  <c r="N469" i="2"/>
  <c r="N415" i="2"/>
  <c r="N726" i="2"/>
  <c r="N189" i="2"/>
  <c r="N99" i="2"/>
  <c r="N579" i="2"/>
  <c r="N551" i="2"/>
  <c r="N127" i="2"/>
  <c r="N15" i="2"/>
  <c r="N11" i="2"/>
  <c r="N31" i="2"/>
  <c r="N576" i="2"/>
  <c r="N234" i="2"/>
  <c r="N633" i="2"/>
  <c r="N276" i="2"/>
  <c r="N286" i="2"/>
  <c r="N164" i="2"/>
  <c r="N499" i="2"/>
  <c r="N658" i="2"/>
  <c r="N211" i="2"/>
  <c r="N93" i="2"/>
  <c r="N232" i="2"/>
  <c r="N17" i="2"/>
  <c r="N331" i="2"/>
  <c r="N462" i="2"/>
  <c r="N549" i="2"/>
  <c r="N350" i="2"/>
  <c r="N413" i="2"/>
  <c r="N345" i="2"/>
  <c r="N30" i="2"/>
  <c r="N319" i="2"/>
  <c r="N536" i="2"/>
  <c r="N62" i="2"/>
  <c r="N547" i="2"/>
  <c r="N604" i="2"/>
  <c r="N405" i="2"/>
  <c r="N56" i="2"/>
  <c r="N619" i="2"/>
  <c r="N208" i="2"/>
  <c r="N212" i="2"/>
  <c r="N91" i="2"/>
  <c r="N587" i="2"/>
  <c r="N340" i="2"/>
  <c r="N523" i="2"/>
  <c r="N422" i="2"/>
  <c r="N115" i="2"/>
  <c r="N292" i="2"/>
  <c r="N112" i="2"/>
  <c r="N589" i="2"/>
  <c r="N147" i="2"/>
  <c r="N391" i="2"/>
  <c r="N298" i="2"/>
  <c r="N188" i="2"/>
  <c r="N291" i="2"/>
  <c r="N590" i="2"/>
  <c r="N683" i="2"/>
  <c r="N60" i="2"/>
  <c r="N253" i="2"/>
  <c r="N418" i="2"/>
  <c r="N100" i="2"/>
  <c r="N346" i="2"/>
  <c r="N431" i="2"/>
  <c r="N262" i="2"/>
  <c r="N649" i="2"/>
  <c r="N123" i="2"/>
  <c r="N355" i="2"/>
  <c r="N451" i="2"/>
  <c r="N244" i="2"/>
  <c r="N610" i="2"/>
  <c r="N150" i="2"/>
  <c r="N235" i="2"/>
  <c r="N198" i="2"/>
  <c r="N9" i="2"/>
  <c r="N133" i="2"/>
  <c r="N256" i="2"/>
  <c r="N329" i="2"/>
  <c r="N722" i="2"/>
  <c r="N13" i="2"/>
  <c r="N616" i="2"/>
  <c r="N48" i="2"/>
  <c r="N458" i="2"/>
  <c r="N492" i="2"/>
  <c r="N76" i="2"/>
  <c r="N51" i="2"/>
  <c r="N96" i="2"/>
  <c r="N195" i="2"/>
  <c r="N171" i="2"/>
  <c r="N558" i="2"/>
  <c r="N396" i="2"/>
  <c r="N341" i="2"/>
  <c r="N237" i="2"/>
  <c r="N672" i="2"/>
  <c r="N566" i="2"/>
  <c r="N26" i="2"/>
  <c r="N312" i="2"/>
  <c r="N611" i="2"/>
  <c r="N515" i="2"/>
  <c r="N274" i="2"/>
  <c r="N318" i="2"/>
  <c r="N637" i="2"/>
  <c r="N284" i="2"/>
  <c r="N704" i="2"/>
  <c r="N83" i="2"/>
  <c r="N388" i="2"/>
  <c r="N168" i="2"/>
  <c r="N721" i="2"/>
  <c r="N49" i="2"/>
  <c r="N217" i="2"/>
  <c r="N645" i="2"/>
  <c r="N506" i="2"/>
  <c r="N597" i="2"/>
  <c r="N378" i="2"/>
  <c r="N470" i="2"/>
  <c r="N389" i="2"/>
  <c r="N323" i="2"/>
  <c r="N304" i="2"/>
  <c r="N61" i="2"/>
  <c r="N5" i="2"/>
  <c r="N250" i="2"/>
  <c r="N263" i="2"/>
  <c r="N245" i="2"/>
  <c r="N379" i="2"/>
  <c r="N222" i="2"/>
  <c r="N521" i="2"/>
  <c r="N8" i="2"/>
  <c r="N155" i="2"/>
  <c r="N526" i="2"/>
  <c r="N180" i="2"/>
  <c r="N20" i="2"/>
  <c r="N720" i="2"/>
  <c r="N495" i="2"/>
  <c r="N426" i="2"/>
  <c r="N32" i="2"/>
  <c r="N531" i="2"/>
  <c r="N580" i="2"/>
  <c r="N281" i="2"/>
  <c r="N261" i="2"/>
  <c r="N427" i="2"/>
  <c r="N583" i="2"/>
  <c r="N347" i="2"/>
  <c r="N725" i="2"/>
  <c r="N113" i="2"/>
  <c r="N519" i="2"/>
  <c r="N646" i="2"/>
  <c r="N27" i="2"/>
  <c r="N537" i="2"/>
  <c r="N641" i="2"/>
  <c r="N538" i="2"/>
  <c r="N661" i="2"/>
  <c r="N139" i="2"/>
  <c r="N301" i="2"/>
  <c r="N106" i="2"/>
  <c r="N449" i="2"/>
  <c r="N122" i="2"/>
  <c r="N614" i="2"/>
  <c r="N288" i="2"/>
  <c r="N254" i="2"/>
  <c r="N328" i="2"/>
  <c r="N179" i="2"/>
  <c r="N306" i="2"/>
  <c r="N595" i="2"/>
  <c r="N480" i="2"/>
  <c r="N497" i="2"/>
  <c r="N395" i="2"/>
  <c r="N165" i="2"/>
  <c r="N71" i="2"/>
  <c r="N483" i="2"/>
  <c r="N436" i="2"/>
  <c r="N338" i="2"/>
  <c r="N439" i="2"/>
  <c r="N494" i="2"/>
  <c r="N397" i="2"/>
  <c r="N728" i="2"/>
  <c r="N366" i="2"/>
  <c r="N687" i="2"/>
  <c r="N177" i="2"/>
  <c r="N293" i="2"/>
  <c r="N368" i="2"/>
  <c r="N63" i="2"/>
  <c r="N85" i="2"/>
  <c r="N464" i="2"/>
  <c r="N22" i="2"/>
  <c r="N84" i="2"/>
  <c r="N664" i="2"/>
  <c r="N461" i="2"/>
  <c r="N309" i="2"/>
  <c r="N311" i="2"/>
  <c r="N474" i="2"/>
  <c r="N636" i="2"/>
  <c r="N671" i="2"/>
  <c r="N197" i="2"/>
  <c r="N621" i="2"/>
  <c r="N564" i="2"/>
  <c r="N425" i="2"/>
  <c r="N465" i="2"/>
  <c r="N550" i="2"/>
  <c r="N40" i="2"/>
  <c r="N716" i="2"/>
  <c r="N432" i="2"/>
  <c r="N503" i="2"/>
  <c r="N394" i="2"/>
  <c r="N419" i="2"/>
  <c r="N386" i="2"/>
  <c r="N600" i="2"/>
  <c r="N255" i="2"/>
  <c r="N630" i="2"/>
  <c r="N41" i="2"/>
  <c r="N344" i="2"/>
  <c r="N724" i="2"/>
  <c r="N36" i="2"/>
  <c r="N58" i="2"/>
  <c r="N626" i="2"/>
  <c r="N629" i="2"/>
  <c r="N561" i="2"/>
  <c r="N81" i="2"/>
  <c r="N233" i="2"/>
  <c r="N441" i="2"/>
  <c r="N42" i="2"/>
  <c r="N108" i="2"/>
  <c r="N452" i="2"/>
  <c r="N169" i="2"/>
  <c r="N316" i="2"/>
  <c r="N265" i="2"/>
  <c r="N259" i="2"/>
  <c r="N297" i="2"/>
  <c r="N333" i="2"/>
  <c r="N356" i="2"/>
  <c r="N402" i="2"/>
  <c r="N682" i="2"/>
  <c r="N715" i="2"/>
  <c r="N612" i="2"/>
  <c r="N44" i="2"/>
  <c r="N206" i="2"/>
  <c r="N89" i="2"/>
  <c r="N67" i="2"/>
  <c r="N97" i="2"/>
  <c r="N374" i="2"/>
  <c r="N652" i="2"/>
  <c r="N182" i="2"/>
  <c r="N588" i="2"/>
  <c r="N105" i="2"/>
  <c r="N700" i="2"/>
  <c r="N307" i="2"/>
  <c r="N679" i="2"/>
  <c r="N615" i="2"/>
  <c r="N698" i="2"/>
  <c r="N428" i="2"/>
  <c r="N193" i="2"/>
  <c r="N686" i="2"/>
  <c r="N37" i="2"/>
  <c r="N271" i="2"/>
  <c r="N578" i="2"/>
  <c r="N285" i="2"/>
  <c r="N223" i="2"/>
  <c r="N357" i="2"/>
  <c r="N382" i="2"/>
  <c r="N362" i="2"/>
  <c r="N128" i="2"/>
  <c r="N324" i="2"/>
  <c r="N710" i="2"/>
  <c r="N467" i="2"/>
  <c r="N161" i="2"/>
  <c r="N488" i="2"/>
  <c r="N691" i="2"/>
  <c r="N407" i="2"/>
  <c r="N383" i="2"/>
  <c r="N238" i="2"/>
  <c r="N627" i="2"/>
  <c r="N540" i="2"/>
  <c r="N117" i="2"/>
  <c r="N94" i="2"/>
  <c r="N634" i="2"/>
  <c r="N653" i="2"/>
  <c r="N511" i="2"/>
  <c r="N303" i="2"/>
  <c r="N438" i="2"/>
  <c r="N352" i="2"/>
  <c r="N520" i="2"/>
  <c r="N74" i="2"/>
  <c r="N241" i="2"/>
  <c r="N130" i="2"/>
  <c r="N142" i="2"/>
  <c r="N510" i="2"/>
  <c r="N219" i="2"/>
  <c r="N647" i="2"/>
  <c r="N533" i="2"/>
  <c r="N78" i="2"/>
  <c r="N455" i="2"/>
  <c r="N692" i="2"/>
  <c r="N98" i="2"/>
  <c r="N200" i="2"/>
  <c r="N688" i="2"/>
  <c r="N376" i="2"/>
  <c r="N457" i="2"/>
  <c r="N450" i="2"/>
  <c r="N203" i="2"/>
  <c r="N718" i="2"/>
  <c r="N730" i="2"/>
  <c r="N670" i="2"/>
  <c r="N559" i="2"/>
  <c r="N585" i="2"/>
  <c r="N320" i="2"/>
  <c r="N624" i="2"/>
  <c r="N92" i="2"/>
  <c r="N666" i="2"/>
  <c r="N408" i="2"/>
  <c r="N522" i="2"/>
  <c r="N124" i="2"/>
  <c r="N631" i="2"/>
  <c r="N392" i="2"/>
  <c r="N315" i="2"/>
  <c r="N417" i="2"/>
  <c r="N343" i="2"/>
  <c r="N302" i="2"/>
  <c r="N103" i="2"/>
  <c r="N393" i="2"/>
  <c r="N711" i="2"/>
  <c r="N190" i="2"/>
  <c r="N567" i="2"/>
  <c r="N705" i="2"/>
  <c r="N204" i="2"/>
  <c r="N330" i="2"/>
  <c r="N296" i="2"/>
  <c r="N677" i="2"/>
  <c r="N501" i="2"/>
  <c r="N360" i="2"/>
  <c r="N623" i="2"/>
  <c r="N571" i="2"/>
  <c r="N709" i="2"/>
  <c r="N447" i="2"/>
  <c r="N569" i="2"/>
  <c r="N527" i="2"/>
  <c r="N685" i="2"/>
  <c r="N516" i="2"/>
  <c r="N556" i="2"/>
  <c r="N581" i="2"/>
  <c r="N86" i="2"/>
  <c r="N454" i="2"/>
  <c r="N466" i="2"/>
  <c r="N582" i="2"/>
  <c r="N236" i="2"/>
  <c r="N437" i="2"/>
  <c r="N625" i="2"/>
  <c r="N507" i="2"/>
  <c r="N525" i="2"/>
  <c r="N369" i="2"/>
  <c r="N272" i="2"/>
  <c r="N387" i="2"/>
  <c r="N476" i="2"/>
  <c r="N287" i="2"/>
  <c r="N191" i="2"/>
  <c r="N530" i="2"/>
  <c r="N321" i="2"/>
  <c r="N593" i="2"/>
  <c r="N657" i="2"/>
  <c r="N239" i="2"/>
  <c r="N701" i="2"/>
  <c r="N314" i="2"/>
  <c r="N472" i="2"/>
  <c r="N702" i="2"/>
  <c r="N570" i="2"/>
  <c r="N229" i="2"/>
  <c r="N365" i="2"/>
  <c r="N656" i="2"/>
  <c r="N644" i="2"/>
  <c r="N481" i="2"/>
  <c r="N635" i="2"/>
  <c r="N675" i="2"/>
  <c r="N673" i="2"/>
  <c r="N406" i="2"/>
  <c r="N385" i="2"/>
  <c r="N477" i="2"/>
  <c r="N674" i="2"/>
  <c r="N555" i="2"/>
  <c r="N543" i="2"/>
  <c r="N729" i="2"/>
  <c r="N714" i="2"/>
  <c r="N659" i="2"/>
  <c r="N650" i="2"/>
  <c r="N574" i="2"/>
  <c r="N708" i="2"/>
  <c r="N678" i="2"/>
  <c r="N681" i="2"/>
  <c r="N546" i="2"/>
  <c r="N654" i="2"/>
  <c r="N552" i="2"/>
  <c r="N609" i="2"/>
  <c r="N689" i="2"/>
  <c r="N676" i="2"/>
  <c r="N697" i="2"/>
  <c r="N713" i="2"/>
  <c r="N663" i="2"/>
  <c r="N693" i="2"/>
  <c r="N669" i="2"/>
  <c r="N707" i="2"/>
  <c r="N651" i="2"/>
  <c r="N696" i="2"/>
  <c r="N617" i="2"/>
  <c r="N727" i="2"/>
  <c r="N719" i="2"/>
  <c r="N684" i="2"/>
  <c r="L532" i="2"/>
  <c r="L544" i="2"/>
  <c r="L655" i="2"/>
  <c r="L185" i="2"/>
  <c r="L421" i="2"/>
  <c r="L247" i="2"/>
  <c r="L545" i="2"/>
  <c r="L305" i="2"/>
  <c r="L628" i="2"/>
  <c r="L442" i="2"/>
  <c r="L354" i="2"/>
  <c r="L475" i="2"/>
  <c r="L119" i="2"/>
  <c r="L680" i="2"/>
  <c r="L152" i="2"/>
  <c r="L277" i="2"/>
  <c r="L348" i="2"/>
  <c r="L135" i="2"/>
  <c r="L502" i="2"/>
  <c r="L484" i="2"/>
  <c r="L703" i="2"/>
  <c r="L38" i="2"/>
  <c r="L409" i="2"/>
  <c r="L181" i="2"/>
  <c r="L24" i="2"/>
  <c r="L372" i="2"/>
  <c r="L162" i="2"/>
  <c r="L110" i="2"/>
  <c r="L539" i="2"/>
  <c r="L342" i="2"/>
  <c r="L694" i="2"/>
  <c r="L72" i="2"/>
  <c r="L605" i="2"/>
  <c r="L121" i="2"/>
  <c r="L167" i="2"/>
  <c r="L648" i="2"/>
  <c r="L172" i="2"/>
  <c r="L107" i="2"/>
  <c r="L80" i="2"/>
  <c r="L642" i="2"/>
  <c r="L25" i="2"/>
  <c r="L606" i="2"/>
  <c r="L283" i="2"/>
  <c r="L416" i="2"/>
  <c r="L111" i="2"/>
  <c r="L493" i="2"/>
  <c r="L7" i="2"/>
  <c r="L116" i="2"/>
  <c r="L268" i="2"/>
  <c r="L87" i="2"/>
  <c r="L243" i="2"/>
  <c r="L136" i="2"/>
  <c r="L433" i="2"/>
  <c r="L52" i="2"/>
  <c r="L601" i="2"/>
  <c r="L75" i="2"/>
  <c r="L384" i="2"/>
  <c r="L504" i="2"/>
  <c r="L160" i="2"/>
  <c r="L148" i="2"/>
  <c r="L240" i="2"/>
  <c r="L498" i="2"/>
  <c r="L586" i="2"/>
  <c r="L434" i="2"/>
  <c r="L414" i="2"/>
  <c r="L216" i="2"/>
  <c r="L486" i="2"/>
  <c r="L205" i="2"/>
  <c r="L295" i="2"/>
  <c r="L377" i="2"/>
  <c r="L201" i="2"/>
  <c r="L174" i="2"/>
  <c r="L445" i="2"/>
  <c r="L3" i="2"/>
  <c r="L102" i="2"/>
  <c r="L496" i="2"/>
  <c r="L95" i="2"/>
  <c r="L453" i="2"/>
  <c r="L140" i="2"/>
  <c r="L79" i="2"/>
  <c r="L361" i="2"/>
  <c r="L125" i="2"/>
  <c r="L473" i="2"/>
  <c r="L349" i="2"/>
  <c r="L541" i="2"/>
  <c r="L55" i="2"/>
  <c r="L289" i="2"/>
  <c r="L596" i="2"/>
  <c r="L226" i="2"/>
  <c r="L638" i="2"/>
  <c r="L46" i="2"/>
  <c r="L300" i="2"/>
  <c r="L299" i="2"/>
  <c r="L6" i="2"/>
  <c r="L363" i="2"/>
  <c r="L151" i="2"/>
  <c r="L45" i="2"/>
  <c r="L278" i="2"/>
  <c r="L199" i="2"/>
  <c r="L444" i="2"/>
  <c r="L129" i="2"/>
  <c r="L358" i="2"/>
  <c r="L163" i="2"/>
  <c r="L266" i="2"/>
  <c r="L575" i="2"/>
  <c r="L668" i="2"/>
  <c r="L23" i="2"/>
  <c r="L411" i="2"/>
  <c r="L64" i="2"/>
  <c r="L518" i="2"/>
  <c r="L19" i="2"/>
  <c r="L21" i="2"/>
  <c r="L144" i="2"/>
  <c r="L218" i="2"/>
  <c r="L317" i="2"/>
  <c r="L231" i="2"/>
  <c r="L209" i="2"/>
  <c r="L478" i="2"/>
  <c r="L403" i="2"/>
  <c r="L279" i="2"/>
  <c r="L186" i="2"/>
  <c r="L599" i="2"/>
  <c r="L334" i="2"/>
  <c r="L156" i="2"/>
  <c r="L170" i="2"/>
  <c r="L351" i="2"/>
  <c r="L400" i="2"/>
  <c r="L399" i="2"/>
  <c r="L54" i="2"/>
  <c r="L535" i="2"/>
  <c r="L269" i="2"/>
  <c r="L33" i="2"/>
  <c r="L210" i="2"/>
  <c r="L471" i="2"/>
  <c r="L270" i="2"/>
  <c r="L43" i="2"/>
  <c r="L143" i="2"/>
  <c r="L294" i="2"/>
  <c r="L2" i="2"/>
  <c r="L220" i="2"/>
  <c r="L712" i="2"/>
  <c r="L141" i="2"/>
  <c r="L146" i="2"/>
  <c r="L260" i="2"/>
  <c r="L145" i="2"/>
  <c r="L430" i="2"/>
  <c r="L173" i="2"/>
  <c r="L47" i="2"/>
  <c r="L214" i="2"/>
  <c r="L246" i="2"/>
  <c r="L706" i="2"/>
  <c r="L375" i="2"/>
  <c r="L10" i="2"/>
  <c r="L443" i="2"/>
  <c r="L529" i="2"/>
  <c r="L490" i="2"/>
  <c r="L138" i="2"/>
  <c r="L435" i="2"/>
  <c r="L126" i="2"/>
  <c r="L528" i="2"/>
  <c r="L491" i="2"/>
  <c r="L114" i="2"/>
  <c r="L18" i="2"/>
  <c r="L562" i="2"/>
  <c r="L380" i="2"/>
  <c r="L489" i="2"/>
  <c r="L524" i="2"/>
  <c r="L82" i="2"/>
  <c r="L639" i="2"/>
  <c r="L228" i="2"/>
  <c r="L643" i="2"/>
  <c r="L573" i="2"/>
  <c r="L584" i="2"/>
  <c r="L275" i="2"/>
  <c r="L592" i="2"/>
  <c r="L28" i="2"/>
  <c r="L512" i="2"/>
  <c r="L215" i="2"/>
  <c r="L14" i="2"/>
  <c r="L157" i="2"/>
  <c r="L224" i="2"/>
  <c r="L184" i="2"/>
  <c r="L603" i="2"/>
  <c r="L662" i="2"/>
  <c r="L154" i="2"/>
  <c r="L325" i="2"/>
  <c r="L440" i="2"/>
  <c r="L577" i="2"/>
  <c r="L267" i="2"/>
  <c r="L508" i="2"/>
  <c r="L667" i="2"/>
  <c r="L273" i="2"/>
  <c r="L59" i="2"/>
  <c r="L158" i="2"/>
  <c r="L420" i="2"/>
  <c r="L412" i="2"/>
  <c r="L332" i="2"/>
  <c r="L613" i="2"/>
  <c r="L429" i="2"/>
  <c r="L242" i="2"/>
  <c r="L690" i="2"/>
  <c r="L557" i="2"/>
  <c r="L308" i="2"/>
  <c r="L257" i="2"/>
  <c r="L598" i="2"/>
  <c r="L149" i="2"/>
  <c r="L131" i="2"/>
  <c r="L248" i="2"/>
  <c r="L69" i="2"/>
  <c r="L487" i="2"/>
  <c r="L88" i="2"/>
  <c r="L514" i="2"/>
  <c r="L460" i="2"/>
  <c r="L134" i="2"/>
  <c r="L602" i="2"/>
  <c r="L73" i="2"/>
  <c r="L337" i="2"/>
  <c r="L513" i="2"/>
  <c r="L509" i="2"/>
  <c r="L326" i="2"/>
  <c r="L35" i="2"/>
  <c r="L364" i="2"/>
  <c r="L660" i="2"/>
  <c r="L563" i="2"/>
  <c r="L404" i="2"/>
  <c r="L50" i="2"/>
  <c r="L695" i="2"/>
  <c r="L183" i="2"/>
  <c r="L534" i="2"/>
  <c r="L251" i="2"/>
  <c r="L717" i="2"/>
  <c r="L290" i="2"/>
  <c r="L280" i="2"/>
  <c r="L553" i="2"/>
  <c r="L423" i="2"/>
  <c r="L53" i="2"/>
  <c r="L424" i="2"/>
  <c r="L479" i="2"/>
  <c r="L207" i="2"/>
  <c r="L159" i="2"/>
  <c r="L187" i="2"/>
  <c r="L548" i="2"/>
  <c r="L607" i="2"/>
  <c r="L327" i="2"/>
  <c r="L731" i="2"/>
  <c r="L371" i="2"/>
  <c r="L448" i="2"/>
  <c r="L258" i="2"/>
  <c r="L12" i="2"/>
  <c r="L398" i="2"/>
  <c r="L335" i="2"/>
  <c r="L505" i="2"/>
  <c r="L65" i="2"/>
  <c r="L313" i="2"/>
  <c r="L699" i="2"/>
  <c r="L463" i="2"/>
  <c r="L310" i="2"/>
  <c r="L446" i="2"/>
  <c r="L109" i="2"/>
  <c r="L194" i="2"/>
  <c r="L367" i="2"/>
  <c r="L594" i="2"/>
  <c r="L572" i="2"/>
  <c r="L249" i="2"/>
  <c r="L4" i="2"/>
  <c r="L77" i="2"/>
  <c r="L90" i="2"/>
  <c r="L459" i="2"/>
  <c r="L622" i="2"/>
  <c r="L370" i="2"/>
  <c r="L485" i="2"/>
  <c r="L196" i="2"/>
  <c r="L118" i="2"/>
  <c r="L16" i="2"/>
  <c r="L68" i="2"/>
  <c r="L456" i="2"/>
  <c r="L468" i="2"/>
  <c r="L517" i="2"/>
  <c r="L178" i="2"/>
  <c r="L500" i="2"/>
  <c r="L381" i="2"/>
  <c r="L618" i="2"/>
  <c r="L252" i="2"/>
  <c r="L542" i="2"/>
  <c r="L723" i="2"/>
  <c r="L175" i="2"/>
  <c r="L282" i="2"/>
  <c r="L560" i="2"/>
  <c r="L230" i="2"/>
  <c r="L482" i="2"/>
  <c r="L192" i="2"/>
  <c r="L339" i="2"/>
  <c r="L632" i="2"/>
  <c r="L568" i="2"/>
  <c r="L353" i="2"/>
  <c r="L39" i="2"/>
  <c r="L202" i="2"/>
  <c r="L264" i="2"/>
  <c r="L373" i="2"/>
  <c r="L29" i="2"/>
  <c r="L137" i="2"/>
  <c r="L336" i="2"/>
  <c r="L176" i="2"/>
  <c r="L34" i="2"/>
  <c r="L132" i="2"/>
  <c r="L620" i="2"/>
  <c r="L66" i="2"/>
  <c r="L591" i="2"/>
  <c r="L70" i="2"/>
  <c r="L153" i="2"/>
  <c r="L227" i="2"/>
  <c r="L57" i="2"/>
  <c r="L104" i="2"/>
  <c r="L608" i="2"/>
  <c r="L401" i="2"/>
  <c r="L359" i="2"/>
  <c r="L101" i="2"/>
  <c r="L221" i="2"/>
  <c r="L665" i="2"/>
  <c r="L554" i="2"/>
  <c r="L390" i="2"/>
  <c r="L565" i="2"/>
  <c r="L166" i="2"/>
  <c r="L213" i="2"/>
  <c r="L410" i="2"/>
  <c r="L225" i="2"/>
  <c r="L322" i="2"/>
  <c r="L120" i="2"/>
  <c r="L640" i="2"/>
  <c r="L469" i="2"/>
  <c r="L415" i="2"/>
  <c r="L726" i="2"/>
  <c r="L189" i="2"/>
  <c r="L99" i="2"/>
  <c r="L579" i="2"/>
  <c r="L551" i="2"/>
  <c r="L127" i="2"/>
  <c r="L15" i="2"/>
  <c r="L11" i="2"/>
  <c r="L31" i="2"/>
  <c r="L576" i="2"/>
  <c r="L234" i="2"/>
  <c r="L633" i="2"/>
  <c r="L276" i="2"/>
  <c r="L286" i="2"/>
  <c r="L164" i="2"/>
  <c r="L499" i="2"/>
  <c r="L658" i="2"/>
  <c r="L211" i="2"/>
  <c r="L93" i="2"/>
  <c r="L232" i="2"/>
  <c r="L17" i="2"/>
  <c r="L331" i="2"/>
  <c r="L462" i="2"/>
  <c r="L549" i="2"/>
  <c r="L350" i="2"/>
  <c r="L413" i="2"/>
  <c r="L345" i="2"/>
  <c r="L30" i="2"/>
  <c r="L319" i="2"/>
  <c r="L536" i="2"/>
  <c r="L62" i="2"/>
  <c r="L547" i="2"/>
  <c r="L604" i="2"/>
  <c r="L405" i="2"/>
  <c r="L56" i="2"/>
  <c r="L619" i="2"/>
  <c r="L208" i="2"/>
  <c r="L212" i="2"/>
  <c r="L91" i="2"/>
  <c r="L587" i="2"/>
  <c r="L340" i="2"/>
  <c r="L523" i="2"/>
  <c r="L422" i="2"/>
  <c r="L115" i="2"/>
  <c r="L292" i="2"/>
  <c r="L112" i="2"/>
  <c r="L589" i="2"/>
  <c r="L147" i="2"/>
  <c r="L391" i="2"/>
  <c r="L298" i="2"/>
  <c r="L188" i="2"/>
  <c r="L291" i="2"/>
  <c r="L590" i="2"/>
  <c r="L683" i="2"/>
  <c r="L60" i="2"/>
  <c r="L253" i="2"/>
  <c r="L418" i="2"/>
  <c r="L100" i="2"/>
  <c r="L346" i="2"/>
  <c r="L431" i="2"/>
  <c r="L262" i="2"/>
  <c r="L649" i="2"/>
  <c r="L123" i="2"/>
  <c r="L355" i="2"/>
  <c r="L451" i="2"/>
  <c r="L244" i="2"/>
  <c r="L610" i="2"/>
  <c r="L150" i="2"/>
  <c r="L235" i="2"/>
  <c r="L198" i="2"/>
  <c r="L9" i="2"/>
  <c r="L133" i="2"/>
  <c r="L256" i="2"/>
  <c r="L329" i="2"/>
  <c r="L722" i="2"/>
  <c r="L13" i="2"/>
  <c r="L616" i="2"/>
  <c r="L48" i="2"/>
  <c r="L458" i="2"/>
  <c r="L492" i="2"/>
  <c r="L76" i="2"/>
  <c r="L51" i="2"/>
  <c r="L96" i="2"/>
  <c r="L195" i="2"/>
  <c r="L171" i="2"/>
  <c r="L558" i="2"/>
  <c r="L396" i="2"/>
  <c r="L341" i="2"/>
  <c r="L237" i="2"/>
  <c r="L672" i="2"/>
  <c r="L566" i="2"/>
  <c r="L26" i="2"/>
  <c r="L312" i="2"/>
  <c r="L611" i="2"/>
  <c r="L515" i="2"/>
  <c r="L274" i="2"/>
  <c r="L318" i="2"/>
  <c r="L637" i="2"/>
  <c r="L284" i="2"/>
  <c r="L704" i="2"/>
  <c r="L83" i="2"/>
  <c r="L388" i="2"/>
  <c r="L168" i="2"/>
  <c r="L721" i="2"/>
  <c r="L49" i="2"/>
  <c r="L217" i="2"/>
  <c r="L645" i="2"/>
  <c r="L506" i="2"/>
  <c r="L597" i="2"/>
  <c r="L378" i="2"/>
  <c r="L470" i="2"/>
  <c r="L389" i="2"/>
  <c r="L323" i="2"/>
  <c r="L304" i="2"/>
  <c r="L61" i="2"/>
  <c r="L5" i="2"/>
  <c r="L250" i="2"/>
  <c r="L263" i="2"/>
  <c r="L245" i="2"/>
  <c r="L379" i="2"/>
  <c r="L222" i="2"/>
  <c r="L521" i="2"/>
  <c r="L8" i="2"/>
  <c r="L155" i="2"/>
  <c r="L526" i="2"/>
  <c r="L180" i="2"/>
  <c r="L20" i="2"/>
  <c r="L720" i="2"/>
  <c r="L495" i="2"/>
  <c r="L426" i="2"/>
  <c r="L32" i="2"/>
  <c r="L531" i="2"/>
  <c r="L580" i="2"/>
  <c r="L281" i="2"/>
  <c r="L261" i="2"/>
  <c r="L427" i="2"/>
  <c r="L583" i="2"/>
  <c r="L347" i="2"/>
  <c r="L725" i="2"/>
  <c r="L113" i="2"/>
  <c r="L519" i="2"/>
  <c r="L646" i="2"/>
  <c r="L27" i="2"/>
  <c r="L537" i="2"/>
  <c r="L641" i="2"/>
  <c r="L538" i="2"/>
  <c r="L661" i="2"/>
  <c r="L139" i="2"/>
  <c r="L301" i="2"/>
  <c r="L106" i="2"/>
  <c r="L449" i="2"/>
  <c r="L122" i="2"/>
  <c r="L614" i="2"/>
  <c r="L288" i="2"/>
  <c r="L254" i="2"/>
  <c r="L328" i="2"/>
  <c r="L179" i="2"/>
  <c r="L306" i="2"/>
  <c r="L595" i="2"/>
  <c r="L480" i="2"/>
  <c r="L497" i="2"/>
  <c r="L395" i="2"/>
  <c r="L165" i="2"/>
  <c r="L71" i="2"/>
  <c r="L483" i="2"/>
  <c r="L436" i="2"/>
  <c r="L338" i="2"/>
  <c r="L439" i="2"/>
  <c r="L494" i="2"/>
  <c r="L397" i="2"/>
  <c r="L728" i="2"/>
  <c r="L366" i="2"/>
  <c r="L687" i="2"/>
  <c r="L177" i="2"/>
  <c r="L293" i="2"/>
  <c r="L368" i="2"/>
  <c r="L63" i="2"/>
  <c r="L85" i="2"/>
  <c r="L464" i="2"/>
  <c r="L22" i="2"/>
  <c r="L84" i="2"/>
  <c r="L664" i="2"/>
  <c r="L461" i="2"/>
  <c r="L309" i="2"/>
  <c r="L311" i="2"/>
  <c r="L474" i="2"/>
  <c r="L636" i="2"/>
  <c r="L671" i="2"/>
  <c r="L197" i="2"/>
  <c r="L621" i="2"/>
  <c r="L564" i="2"/>
  <c r="L425" i="2"/>
  <c r="L465" i="2"/>
  <c r="L550" i="2"/>
  <c r="L40" i="2"/>
  <c r="L716" i="2"/>
  <c r="L432" i="2"/>
  <c r="L503" i="2"/>
  <c r="L394" i="2"/>
  <c r="L419" i="2"/>
  <c r="L386" i="2"/>
  <c r="L600" i="2"/>
  <c r="L255" i="2"/>
  <c r="L630" i="2"/>
  <c r="L41" i="2"/>
  <c r="L344" i="2"/>
  <c r="L724" i="2"/>
  <c r="L36" i="2"/>
  <c r="L58" i="2"/>
  <c r="L626" i="2"/>
  <c r="L629" i="2"/>
  <c r="L561" i="2"/>
  <c r="L81" i="2"/>
  <c r="L233" i="2"/>
  <c r="L441" i="2"/>
  <c r="L42" i="2"/>
  <c r="L108" i="2"/>
  <c r="L452" i="2"/>
  <c r="L169" i="2"/>
  <c r="L316" i="2"/>
  <c r="L265" i="2"/>
  <c r="L259" i="2"/>
  <c r="L297" i="2"/>
  <c r="L333" i="2"/>
  <c r="L356" i="2"/>
  <c r="L402" i="2"/>
  <c r="L682" i="2"/>
  <c r="L715" i="2"/>
  <c r="L612" i="2"/>
  <c r="L44" i="2"/>
  <c r="L206" i="2"/>
  <c r="L89" i="2"/>
  <c r="L67" i="2"/>
  <c r="L97" i="2"/>
  <c r="L374" i="2"/>
  <c r="L652" i="2"/>
  <c r="L182" i="2"/>
  <c r="L588" i="2"/>
  <c r="L105" i="2"/>
  <c r="L700" i="2"/>
  <c r="L307" i="2"/>
  <c r="L679" i="2"/>
  <c r="L615" i="2"/>
  <c r="L698" i="2"/>
  <c r="L428" i="2"/>
  <c r="L193" i="2"/>
  <c r="L686" i="2"/>
  <c r="L37" i="2"/>
  <c r="L271" i="2"/>
  <c r="L578" i="2"/>
  <c r="L285" i="2"/>
  <c r="L223" i="2"/>
  <c r="L357" i="2"/>
  <c r="L382" i="2"/>
  <c r="L362" i="2"/>
  <c r="L128" i="2"/>
  <c r="L324" i="2"/>
  <c r="L710" i="2"/>
  <c r="L467" i="2"/>
  <c r="L161" i="2"/>
  <c r="L488" i="2"/>
  <c r="L691" i="2"/>
  <c r="L407" i="2"/>
  <c r="L383" i="2"/>
  <c r="L238" i="2"/>
  <c r="L627" i="2"/>
  <c r="L540" i="2"/>
  <c r="L117" i="2"/>
  <c r="L94" i="2"/>
  <c r="L634" i="2"/>
  <c r="L653" i="2"/>
  <c r="L511" i="2"/>
  <c r="L303" i="2"/>
  <c r="L438" i="2"/>
  <c r="L352" i="2"/>
  <c r="L520" i="2"/>
  <c r="L74" i="2"/>
  <c r="L241" i="2"/>
  <c r="L130" i="2"/>
  <c r="L142" i="2"/>
  <c r="L510" i="2"/>
  <c r="L219" i="2"/>
  <c r="L647" i="2"/>
  <c r="L533" i="2"/>
  <c r="L78" i="2"/>
  <c r="L455" i="2"/>
  <c r="L692" i="2"/>
  <c r="L98" i="2"/>
  <c r="L200" i="2"/>
  <c r="L688" i="2"/>
  <c r="L376" i="2"/>
  <c r="L457" i="2"/>
  <c r="L450" i="2"/>
  <c r="L203" i="2"/>
  <c r="L718" i="2"/>
  <c r="L730" i="2"/>
  <c r="L670" i="2"/>
  <c r="L559" i="2"/>
  <c r="L585" i="2"/>
  <c r="L320" i="2"/>
  <c r="L624" i="2"/>
  <c r="L92" i="2"/>
  <c r="L666" i="2"/>
  <c r="L408" i="2"/>
  <c r="L522" i="2"/>
  <c r="L124" i="2"/>
  <c r="L631" i="2"/>
  <c r="L392" i="2"/>
  <c r="L315" i="2"/>
  <c r="L417" i="2"/>
  <c r="L343" i="2"/>
  <c r="L302" i="2"/>
  <c r="L103" i="2"/>
  <c r="L393" i="2"/>
  <c r="L711" i="2"/>
  <c r="L190" i="2"/>
  <c r="L567" i="2"/>
  <c r="L705" i="2"/>
  <c r="L204" i="2"/>
  <c r="L330" i="2"/>
  <c r="L296" i="2"/>
  <c r="L677" i="2"/>
  <c r="L501" i="2"/>
  <c r="L360" i="2"/>
  <c r="L623" i="2"/>
  <c r="L571" i="2"/>
  <c r="L709" i="2"/>
  <c r="L447" i="2"/>
  <c r="L569" i="2"/>
  <c r="L527" i="2"/>
  <c r="L685" i="2"/>
  <c r="L516" i="2"/>
  <c r="L556" i="2"/>
  <c r="L581" i="2"/>
  <c r="L86" i="2"/>
  <c r="L454" i="2"/>
  <c r="L466" i="2"/>
  <c r="L582" i="2"/>
  <c r="L236" i="2"/>
  <c r="L437" i="2"/>
  <c r="L625" i="2"/>
  <c r="L507" i="2"/>
  <c r="L525" i="2"/>
  <c r="L369" i="2"/>
  <c r="L272" i="2"/>
  <c r="L387" i="2"/>
  <c r="L476" i="2"/>
  <c r="L287" i="2"/>
  <c r="L191" i="2"/>
  <c r="L530" i="2"/>
  <c r="L321" i="2"/>
  <c r="L593" i="2"/>
  <c r="L657" i="2"/>
  <c r="L239" i="2"/>
  <c r="L701" i="2"/>
  <c r="L314" i="2"/>
  <c r="L472" i="2"/>
  <c r="L702" i="2"/>
  <c r="L570" i="2"/>
  <c r="L229" i="2"/>
  <c r="L365" i="2"/>
  <c r="L656" i="2"/>
  <c r="L644" i="2"/>
  <c r="L481" i="2"/>
  <c r="L635" i="2"/>
  <c r="L675" i="2"/>
  <c r="L673" i="2"/>
  <c r="L406" i="2"/>
  <c r="L385" i="2"/>
  <c r="L477" i="2"/>
  <c r="L674" i="2"/>
  <c r="L555" i="2"/>
  <c r="L543" i="2"/>
  <c r="L729" i="2"/>
  <c r="L714" i="2"/>
  <c r="L659" i="2"/>
  <c r="L650" i="2"/>
  <c r="L574" i="2"/>
  <c r="L708" i="2"/>
  <c r="L678" i="2"/>
  <c r="L681" i="2"/>
  <c r="L546" i="2"/>
  <c r="L654" i="2"/>
  <c r="L552" i="2"/>
  <c r="L609" i="2"/>
  <c r="L689" i="2"/>
  <c r="L676" i="2"/>
  <c r="L697" i="2"/>
  <c r="L713" i="2"/>
  <c r="L663" i="2"/>
  <c r="L693" i="2"/>
  <c r="L669" i="2"/>
  <c r="L707" i="2"/>
  <c r="L651" i="2"/>
  <c r="L696" i="2"/>
  <c r="L617" i="2"/>
  <c r="L727" i="2"/>
  <c r="L719" i="2"/>
  <c r="L684" i="2"/>
  <c r="J532" i="2"/>
  <c r="J544" i="2"/>
  <c r="J655" i="2"/>
  <c r="J185" i="2"/>
  <c r="J421" i="2"/>
  <c r="J247" i="2"/>
  <c r="J545" i="2"/>
  <c r="J305" i="2"/>
  <c r="J628" i="2"/>
  <c r="J442" i="2"/>
  <c r="J354" i="2"/>
  <c r="J475" i="2"/>
  <c r="J119" i="2"/>
  <c r="J680" i="2"/>
  <c r="J152" i="2"/>
  <c r="J277" i="2"/>
  <c r="J348" i="2"/>
  <c r="J135" i="2"/>
  <c r="J502" i="2"/>
  <c r="J484" i="2"/>
  <c r="J703" i="2"/>
  <c r="J38" i="2"/>
  <c r="J409" i="2"/>
  <c r="J181" i="2"/>
  <c r="J24" i="2"/>
  <c r="J372" i="2"/>
  <c r="J162" i="2"/>
  <c r="J110" i="2"/>
  <c r="J539" i="2"/>
  <c r="J342" i="2"/>
  <c r="J694" i="2"/>
  <c r="J72" i="2"/>
  <c r="J605" i="2"/>
  <c r="J121" i="2"/>
  <c r="J167" i="2"/>
  <c r="J648" i="2"/>
  <c r="J172" i="2"/>
  <c r="J107" i="2"/>
  <c r="J80" i="2"/>
  <c r="J642" i="2"/>
  <c r="J25" i="2"/>
  <c r="J606" i="2"/>
  <c r="J283" i="2"/>
  <c r="J416" i="2"/>
  <c r="J111" i="2"/>
  <c r="J493" i="2"/>
  <c r="J7" i="2"/>
  <c r="J116" i="2"/>
  <c r="J268" i="2"/>
  <c r="J87" i="2"/>
  <c r="J243" i="2"/>
  <c r="J136" i="2"/>
  <c r="J433" i="2"/>
  <c r="J52" i="2"/>
  <c r="J601" i="2"/>
  <c r="J75" i="2"/>
  <c r="J384" i="2"/>
  <c r="J504" i="2"/>
  <c r="J160" i="2"/>
  <c r="J148" i="2"/>
  <c r="J240" i="2"/>
  <c r="J498" i="2"/>
  <c r="J586" i="2"/>
  <c r="J434" i="2"/>
  <c r="J414" i="2"/>
  <c r="J216" i="2"/>
  <c r="J486" i="2"/>
  <c r="J205" i="2"/>
  <c r="J295" i="2"/>
  <c r="J377" i="2"/>
  <c r="J201" i="2"/>
  <c r="J174" i="2"/>
  <c r="J445" i="2"/>
  <c r="J3" i="2"/>
  <c r="J102" i="2"/>
  <c r="J496" i="2"/>
  <c r="J95" i="2"/>
  <c r="J453" i="2"/>
  <c r="J140" i="2"/>
  <c r="J79" i="2"/>
  <c r="J361" i="2"/>
  <c r="J125" i="2"/>
  <c r="J473" i="2"/>
  <c r="J349" i="2"/>
  <c r="J541" i="2"/>
  <c r="J55" i="2"/>
  <c r="J289" i="2"/>
  <c r="J596" i="2"/>
  <c r="J226" i="2"/>
  <c r="J638" i="2"/>
  <c r="J46" i="2"/>
  <c r="J300" i="2"/>
  <c r="J299" i="2"/>
  <c r="J6" i="2"/>
  <c r="J363" i="2"/>
  <c r="J151" i="2"/>
  <c r="J45" i="2"/>
  <c r="J278" i="2"/>
  <c r="J199" i="2"/>
  <c r="J444" i="2"/>
  <c r="J129" i="2"/>
  <c r="J358" i="2"/>
  <c r="J163" i="2"/>
  <c r="J266" i="2"/>
  <c r="J575" i="2"/>
  <c r="J668" i="2"/>
  <c r="J23" i="2"/>
  <c r="J411" i="2"/>
  <c r="J64" i="2"/>
  <c r="J518" i="2"/>
  <c r="J19" i="2"/>
  <c r="J21" i="2"/>
  <c r="J144" i="2"/>
  <c r="J218" i="2"/>
  <c r="J317" i="2"/>
  <c r="J231" i="2"/>
  <c r="J209" i="2"/>
  <c r="J478" i="2"/>
  <c r="J403" i="2"/>
  <c r="J279" i="2"/>
  <c r="J186" i="2"/>
  <c r="J599" i="2"/>
  <c r="J334" i="2"/>
  <c r="J156" i="2"/>
  <c r="J170" i="2"/>
  <c r="J351" i="2"/>
  <c r="J400" i="2"/>
  <c r="J399" i="2"/>
  <c r="J54" i="2"/>
  <c r="J535" i="2"/>
  <c r="J269" i="2"/>
  <c r="J33" i="2"/>
  <c r="J210" i="2"/>
  <c r="J471" i="2"/>
  <c r="J270" i="2"/>
  <c r="J43" i="2"/>
  <c r="J143" i="2"/>
  <c r="J294" i="2"/>
  <c r="J2" i="2"/>
  <c r="J220" i="2"/>
  <c r="J712" i="2"/>
  <c r="J141" i="2"/>
  <c r="J146" i="2"/>
  <c r="J260" i="2"/>
  <c r="J145" i="2"/>
  <c r="J430" i="2"/>
  <c r="J173" i="2"/>
  <c r="J47" i="2"/>
  <c r="J214" i="2"/>
  <c r="J246" i="2"/>
  <c r="J706" i="2"/>
  <c r="J375" i="2"/>
  <c r="J10" i="2"/>
  <c r="J443" i="2"/>
  <c r="J529" i="2"/>
  <c r="J490" i="2"/>
  <c r="J138" i="2"/>
  <c r="J435" i="2"/>
  <c r="J126" i="2"/>
  <c r="J528" i="2"/>
  <c r="J491" i="2"/>
  <c r="J114" i="2"/>
  <c r="J18" i="2"/>
  <c r="J562" i="2"/>
  <c r="J380" i="2"/>
  <c r="J489" i="2"/>
  <c r="J524" i="2"/>
  <c r="J82" i="2"/>
  <c r="J639" i="2"/>
  <c r="J228" i="2"/>
  <c r="J643" i="2"/>
  <c r="J573" i="2"/>
  <c r="J584" i="2"/>
  <c r="J275" i="2"/>
  <c r="J592" i="2"/>
  <c r="J28" i="2"/>
  <c r="J512" i="2"/>
  <c r="J215" i="2"/>
  <c r="J14" i="2"/>
  <c r="J157" i="2"/>
  <c r="J224" i="2"/>
  <c r="J184" i="2"/>
  <c r="J603" i="2"/>
  <c r="J662" i="2"/>
  <c r="J154" i="2"/>
  <c r="J325" i="2"/>
  <c r="J440" i="2"/>
  <c r="J577" i="2"/>
  <c r="J267" i="2"/>
  <c r="J508" i="2"/>
  <c r="J667" i="2"/>
  <c r="J273" i="2"/>
  <c r="J59" i="2"/>
  <c r="J158" i="2"/>
  <c r="J420" i="2"/>
  <c r="J412" i="2"/>
  <c r="J332" i="2"/>
  <c r="J613" i="2"/>
  <c r="J429" i="2"/>
  <c r="J242" i="2"/>
  <c r="J690" i="2"/>
  <c r="J557" i="2"/>
  <c r="J308" i="2"/>
  <c r="J257" i="2"/>
  <c r="J598" i="2"/>
  <c r="J149" i="2"/>
  <c r="J131" i="2"/>
  <c r="J248" i="2"/>
  <c r="J69" i="2"/>
  <c r="J487" i="2"/>
  <c r="J88" i="2"/>
  <c r="J514" i="2"/>
  <c r="J460" i="2"/>
  <c r="J134" i="2"/>
  <c r="J602" i="2"/>
  <c r="J73" i="2"/>
  <c r="J337" i="2"/>
  <c r="J513" i="2"/>
  <c r="J509" i="2"/>
  <c r="J326" i="2"/>
  <c r="J35" i="2"/>
  <c r="J364" i="2"/>
  <c r="J660" i="2"/>
  <c r="J563" i="2"/>
  <c r="J404" i="2"/>
  <c r="J50" i="2"/>
  <c r="J695" i="2"/>
  <c r="J183" i="2"/>
  <c r="J534" i="2"/>
  <c r="J251" i="2"/>
  <c r="J717" i="2"/>
  <c r="J290" i="2"/>
  <c r="J280" i="2"/>
  <c r="J553" i="2"/>
  <c r="J423" i="2"/>
  <c r="J53" i="2"/>
  <c r="J424" i="2"/>
  <c r="J479" i="2"/>
  <c r="J207" i="2"/>
  <c r="J159" i="2"/>
  <c r="J187" i="2"/>
  <c r="J548" i="2"/>
  <c r="J607" i="2"/>
  <c r="J327" i="2"/>
  <c r="J731" i="2"/>
  <c r="J371" i="2"/>
  <c r="J448" i="2"/>
  <c r="J258" i="2"/>
  <c r="J12" i="2"/>
  <c r="J398" i="2"/>
  <c r="J335" i="2"/>
  <c r="J505" i="2"/>
  <c r="J65" i="2"/>
  <c r="J313" i="2"/>
  <c r="J699" i="2"/>
  <c r="J463" i="2"/>
  <c r="J310" i="2"/>
  <c r="J446" i="2"/>
  <c r="J109" i="2"/>
  <c r="J194" i="2"/>
  <c r="J367" i="2"/>
  <c r="J594" i="2"/>
  <c r="J572" i="2"/>
  <c r="J249" i="2"/>
  <c r="J4" i="2"/>
  <c r="J77" i="2"/>
  <c r="J90" i="2"/>
  <c r="J459" i="2"/>
  <c r="J622" i="2"/>
  <c r="J370" i="2"/>
  <c r="J485" i="2"/>
  <c r="J196" i="2"/>
  <c r="J118" i="2"/>
  <c r="J16" i="2"/>
  <c r="J68" i="2"/>
  <c r="J456" i="2"/>
  <c r="J468" i="2"/>
  <c r="J517" i="2"/>
  <c r="J178" i="2"/>
  <c r="J500" i="2"/>
  <c r="J381" i="2"/>
  <c r="J618" i="2"/>
  <c r="J252" i="2"/>
  <c r="J542" i="2"/>
  <c r="J723" i="2"/>
  <c r="J175" i="2"/>
  <c r="J282" i="2"/>
  <c r="J560" i="2"/>
  <c r="J230" i="2"/>
  <c r="J482" i="2"/>
  <c r="J192" i="2"/>
  <c r="J339" i="2"/>
  <c r="J632" i="2"/>
  <c r="J568" i="2"/>
  <c r="J353" i="2"/>
  <c r="J39" i="2"/>
  <c r="J202" i="2"/>
  <c r="J264" i="2"/>
  <c r="J373" i="2"/>
  <c r="J29" i="2"/>
  <c r="J137" i="2"/>
  <c r="J336" i="2"/>
  <c r="J176" i="2"/>
  <c r="J34" i="2"/>
  <c r="J132" i="2"/>
  <c r="J620" i="2"/>
  <c r="J66" i="2"/>
  <c r="J591" i="2"/>
  <c r="J70" i="2"/>
  <c r="J153" i="2"/>
  <c r="J227" i="2"/>
  <c r="J57" i="2"/>
  <c r="J104" i="2"/>
  <c r="J608" i="2"/>
  <c r="J401" i="2"/>
  <c r="J359" i="2"/>
  <c r="J101" i="2"/>
  <c r="J221" i="2"/>
  <c r="J665" i="2"/>
  <c r="J554" i="2"/>
  <c r="J390" i="2"/>
  <c r="J565" i="2"/>
  <c r="J166" i="2"/>
  <c r="J213" i="2"/>
  <c r="J410" i="2"/>
  <c r="J225" i="2"/>
  <c r="J322" i="2"/>
  <c r="J120" i="2"/>
  <c r="J640" i="2"/>
  <c r="J469" i="2"/>
  <c r="J415" i="2"/>
  <c r="J726" i="2"/>
  <c r="J189" i="2"/>
  <c r="J99" i="2"/>
  <c r="J579" i="2"/>
  <c r="J551" i="2"/>
  <c r="J127" i="2"/>
  <c r="J15" i="2"/>
  <c r="J11" i="2"/>
  <c r="J31" i="2"/>
  <c r="J576" i="2"/>
  <c r="J234" i="2"/>
  <c r="J633" i="2"/>
  <c r="J276" i="2"/>
  <c r="J286" i="2"/>
  <c r="J164" i="2"/>
  <c r="J499" i="2"/>
  <c r="J658" i="2"/>
  <c r="J211" i="2"/>
  <c r="J93" i="2"/>
  <c r="J232" i="2"/>
  <c r="J17" i="2"/>
  <c r="J331" i="2"/>
  <c r="J462" i="2"/>
  <c r="J549" i="2"/>
  <c r="J350" i="2"/>
  <c r="J413" i="2"/>
  <c r="J345" i="2"/>
  <c r="J30" i="2"/>
  <c r="J319" i="2"/>
  <c r="J536" i="2"/>
  <c r="J62" i="2"/>
  <c r="J547" i="2"/>
  <c r="J604" i="2"/>
  <c r="J405" i="2"/>
  <c r="J56" i="2"/>
  <c r="J619" i="2"/>
  <c r="J208" i="2"/>
  <c r="J212" i="2"/>
  <c r="J91" i="2"/>
  <c r="J587" i="2"/>
  <c r="J340" i="2"/>
  <c r="J523" i="2"/>
  <c r="J422" i="2"/>
  <c r="J115" i="2"/>
  <c r="J292" i="2"/>
  <c r="J112" i="2"/>
  <c r="J589" i="2"/>
  <c r="J147" i="2"/>
  <c r="J391" i="2"/>
  <c r="J298" i="2"/>
  <c r="J188" i="2"/>
  <c r="J291" i="2"/>
  <c r="J590" i="2"/>
  <c r="J683" i="2"/>
  <c r="J60" i="2"/>
  <c r="J253" i="2"/>
  <c r="J418" i="2"/>
  <c r="J100" i="2"/>
  <c r="J346" i="2"/>
  <c r="J431" i="2"/>
  <c r="J262" i="2"/>
  <c r="J649" i="2"/>
  <c r="J123" i="2"/>
  <c r="J355" i="2"/>
  <c r="J451" i="2"/>
  <c r="J244" i="2"/>
  <c r="J610" i="2"/>
  <c r="J150" i="2"/>
  <c r="J235" i="2"/>
  <c r="J198" i="2"/>
  <c r="J9" i="2"/>
  <c r="J133" i="2"/>
  <c r="J256" i="2"/>
  <c r="J329" i="2"/>
  <c r="J722" i="2"/>
  <c r="J13" i="2"/>
  <c r="J616" i="2"/>
  <c r="J48" i="2"/>
  <c r="J458" i="2"/>
  <c r="J492" i="2"/>
  <c r="J76" i="2"/>
  <c r="J51" i="2"/>
  <c r="J96" i="2"/>
  <c r="J195" i="2"/>
  <c r="J171" i="2"/>
  <c r="J558" i="2"/>
  <c r="J396" i="2"/>
  <c r="J341" i="2"/>
  <c r="J237" i="2"/>
  <c r="J672" i="2"/>
  <c r="J566" i="2"/>
  <c r="J26" i="2"/>
  <c r="J312" i="2"/>
  <c r="J611" i="2"/>
  <c r="J515" i="2"/>
  <c r="J274" i="2"/>
  <c r="J318" i="2"/>
  <c r="J637" i="2"/>
  <c r="J284" i="2"/>
  <c r="J704" i="2"/>
  <c r="J83" i="2"/>
  <c r="J388" i="2"/>
  <c r="J168" i="2"/>
  <c r="J721" i="2"/>
  <c r="J49" i="2"/>
  <c r="J217" i="2"/>
  <c r="J645" i="2"/>
  <c r="J506" i="2"/>
  <c r="J597" i="2"/>
  <c r="J378" i="2"/>
  <c r="J470" i="2"/>
  <c r="J389" i="2"/>
  <c r="J323" i="2"/>
  <c r="J304" i="2"/>
  <c r="J61" i="2"/>
  <c r="J5" i="2"/>
  <c r="J250" i="2"/>
  <c r="J263" i="2"/>
  <c r="J245" i="2"/>
  <c r="J379" i="2"/>
  <c r="J222" i="2"/>
  <c r="J521" i="2"/>
  <c r="J8" i="2"/>
  <c r="J155" i="2"/>
  <c r="J526" i="2"/>
  <c r="J180" i="2"/>
  <c r="J20" i="2"/>
  <c r="J720" i="2"/>
  <c r="J495" i="2"/>
  <c r="J426" i="2"/>
  <c r="J32" i="2"/>
  <c r="J531" i="2"/>
  <c r="J580" i="2"/>
  <c r="J281" i="2"/>
  <c r="J261" i="2"/>
  <c r="J427" i="2"/>
  <c r="J583" i="2"/>
  <c r="J347" i="2"/>
  <c r="J725" i="2"/>
  <c r="J113" i="2"/>
  <c r="J519" i="2"/>
  <c r="J646" i="2"/>
  <c r="J27" i="2"/>
  <c r="J537" i="2"/>
  <c r="J641" i="2"/>
  <c r="J538" i="2"/>
  <c r="J661" i="2"/>
  <c r="J139" i="2"/>
  <c r="J301" i="2"/>
  <c r="J106" i="2"/>
  <c r="J449" i="2"/>
  <c r="J122" i="2"/>
  <c r="J614" i="2"/>
  <c r="J288" i="2"/>
  <c r="J254" i="2"/>
  <c r="J328" i="2"/>
  <c r="J179" i="2"/>
  <c r="J306" i="2"/>
  <c r="J595" i="2"/>
  <c r="J480" i="2"/>
  <c r="J497" i="2"/>
  <c r="J395" i="2"/>
  <c r="J165" i="2"/>
  <c r="J71" i="2"/>
  <c r="J483" i="2"/>
  <c r="J436" i="2"/>
  <c r="J338" i="2"/>
  <c r="J439" i="2"/>
  <c r="J494" i="2"/>
  <c r="J397" i="2"/>
  <c r="J728" i="2"/>
  <c r="J366" i="2"/>
  <c r="J687" i="2"/>
  <c r="J177" i="2"/>
  <c r="J293" i="2"/>
  <c r="J368" i="2"/>
  <c r="J63" i="2"/>
  <c r="J85" i="2"/>
  <c r="J464" i="2"/>
  <c r="J22" i="2"/>
  <c r="J84" i="2"/>
  <c r="J664" i="2"/>
  <c r="J461" i="2"/>
  <c r="J309" i="2"/>
  <c r="J311" i="2"/>
  <c r="J474" i="2"/>
  <c r="J636" i="2"/>
  <c r="J671" i="2"/>
  <c r="J197" i="2"/>
  <c r="J621" i="2"/>
  <c r="J564" i="2"/>
  <c r="J425" i="2"/>
  <c r="J465" i="2"/>
  <c r="J550" i="2"/>
  <c r="J40" i="2"/>
  <c r="J716" i="2"/>
  <c r="J432" i="2"/>
  <c r="J503" i="2"/>
  <c r="J394" i="2"/>
  <c r="J419" i="2"/>
  <c r="J386" i="2"/>
  <c r="J600" i="2"/>
  <c r="J255" i="2"/>
  <c r="J630" i="2"/>
  <c r="J41" i="2"/>
  <c r="J344" i="2"/>
  <c r="J724" i="2"/>
  <c r="J36" i="2"/>
  <c r="J58" i="2"/>
  <c r="J626" i="2"/>
  <c r="J629" i="2"/>
  <c r="J561" i="2"/>
  <c r="J81" i="2"/>
  <c r="J233" i="2"/>
  <c r="J441" i="2"/>
  <c r="J42" i="2"/>
  <c r="J108" i="2"/>
  <c r="J452" i="2"/>
  <c r="J169" i="2"/>
  <c r="J316" i="2"/>
  <c r="J265" i="2"/>
  <c r="J259" i="2"/>
  <c r="J297" i="2"/>
  <c r="J333" i="2"/>
  <c r="J356" i="2"/>
  <c r="J402" i="2"/>
  <c r="J682" i="2"/>
  <c r="J715" i="2"/>
  <c r="J612" i="2"/>
  <c r="J44" i="2"/>
  <c r="J206" i="2"/>
  <c r="J89" i="2"/>
  <c r="J67" i="2"/>
  <c r="J97" i="2"/>
  <c r="J374" i="2"/>
  <c r="J652" i="2"/>
  <c r="J182" i="2"/>
  <c r="J588" i="2"/>
  <c r="J105" i="2"/>
  <c r="J700" i="2"/>
  <c r="J307" i="2"/>
  <c r="J679" i="2"/>
  <c r="J615" i="2"/>
  <c r="J698" i="2"/>
  <c r="J428" i="2"/>
  <c r="J193" i="2"/>
  <c r="J686" i="2"/>
  <c r="J37" i="2"/>
  <c r="J271" i="2"/>
  <c r="J578" i="2"/>
  <c r="J285" i="2"/>
  <c r="J223" i="2"/>
  <c r="J357" i="2"/>
  <c r="J382" i="2"/>
  <c r="J362" i="2"/>
  <c r="J128" i="2"/>
  <c r="J324" i="2"/>
  <c r="J710" i="2"/>
  <c r="J467" i="2"/>
  <c r="J161" i="2"/>
  <c r="J488" i="2"/>
  <c r="J691" i="2"/>
  <c r="J407" i="2"/>
  <c r="J383" i="2"/>
  <c r="J238" i="2"/>
  <c r="J627" i="2"/>
  <c r="J540" i="2"/>
  <c r="J117" i="2"/>
  <c r="J94" i="2"/>
  <c r="J634" i="2"/>
  <c r="J653" i="2"/>
  <c r="J511" i="2"/>
  <c r="J303" i="2"/>
  <c r="J438" i="2"/>
  <c r="J352" i="2"/>
  <c r="J520" i="2"/>
  <c r="J74" i="2"/>
  <c r="J241" i="2"/>
  <c r="J130" i="2"/>
  <c r="J142" i="2"/>
  <c r="J510" i="2"/>
  <c r="J219" i="2"/>
  <c r="J647" i="2"/>
  <c r="J533" i="2"/>
  <c r="J78" i="2"/>
  <c r="J455" i="2"/>
  <c r="J692" i="2"/>
  <c r="J98" i="2"/>
  <c r="J200" i="2"/>
  <c r="J688" i="2"/>
  <c r="J376" i="2"/>
  <c r="J457" i="2"/>
  <c r="J450" i="2"/>
  <c r="J203" i="2"/>
  <c r="J718" i="2"/>
  <c r="J730" i="2"/>
  <c r="J670" i="2"/>
  <c r="J559" i="2"/>
  <c r="J585" i="2"/>
  <c r="J320" i="2"/>
  <c r="J624" i="2"/>
  <c r="J92" i="2"/>
  <c r="J666" i="2"/>
  <c r="J408" i="2"/>
  <c r="J522" i="2"/>
  <c r="J124" i="2"/>
  <c r="J631" i="2"/>
  <c r="J392" i="2"/>
  <c r="J315" i="2"/>
  <c r="J417" i="2"/>
  <c r="J343" i="2"/>
  <c r="J302" i="2"/>
  <c r="J103" i="2"/>
  <c r="J393" i="2"/>
  <c r="J711" i="2"/>
  <c r="J190" i="2"/>
  <c r="J567" i="2"/>
  <c r="J705" i="2"/>
  <c r="J204" i="2"/>
  <c r="J330" i="2"/>
  <c r="J296" i="2"/>
  <c r="J677" i="2"/>
  <c r="J501" i="2"/>
  <c r="J360" i="2"/>
  <c r="J623" i="2"/>
  <c r="J571" i="2"/>
  <c r="J709" i="2"/>
  <c r="J447" i="2"/>
  <c r="J569" i="2"/>
  <c r="J527" i="2"/>
  <c r="J685" i="2"/>
  <c r="J516" i="2"/>
  <c r="J556" i="2"/>
  <c r="J581" i="2"/>
  <c r="J86" i="2"/>
  <c r="J454" i="2"/>
  <c r="J466" i="2"/>
  <c r="J582" i="2"/>
  <c r="J236" i="2"/>
  <c r="J437" i="2"/>
  <c r="J625" i="2"/>
  <c r="J507" i="2"/>
  <c r="J525" i="2"/>
  <c r="J369" i="2"/>
  <c r="J272" i="2"/>
  <c r="J387" i="2"/>
  <c r="J476" i="2"/>
  <c r="J287" i="2"/>
  <c r="J191" i="2"/>
  <c r="J530" i="2"/>
  <c r="J321" i="2"/>
  <c r="J593" i="2"/>
  <c r="J657" i="2"/>
  <c r="J239" i="2"/>
  <c r="J701" i="2"/>
  <c r="J314" i="2"/>
  <c r="J472" i="2"/>
  <c r="J702" i="2"/>
  <c r="J570" i="2"/>
  <c r="J229" i="2"/>
  <c r="J365" i="2"/>
  <c r="J656" i="2"/>
  <c r="J644" i="2"/>
  <c r="J481" i="2"/>
  <c r="J635" i="2"/>
  <c r="J675" i="2"/>
  <c r="J673" i="2"/>
  <c r="J406" i="2"/>
  <c r="J385" i="2"/>
  <c r="J477" i="2"/>
  <c r="J674" i="2"/>
  <c r="J555" i="2"/>
  <c r="J543" i="2"/>
  <c r="J729" i="2"/>
  <c r="J714" i="2"/>
  <c r="J659" i="2"/>
  <c r="J650" i="2"/>
  <c r="J574" i="2"/>
  <c r="J708" i="2"/>
  <c r="J678" i="2"/>
  <c r="J681" i="2"/>
  <c r="J546" i="2"/>
  <c r="J654" i="2"/>
  <c r="J552" i="2"/>
  <c r="J609" i="2"/>
  <c r="J689" i="2"/>
  <c r="J676" i="2"/>
  <c r="J697" i="2"/>
  <c r="J713" i="2"/>
  <c r="J663" i="2"/>
  <c r="J693" i="2"/>
  <c r="J669" i="2"/>
  <c r="J707" i="2"/>
  <c r="J651" i="2"/>
  <c r="J696" i="2"/>
  <c r="J617" i="2"/>
  <c r="J727" i="2"/>
  <c r="J719" i="2"/>
  <c r="J684" i="2"/>
  <c r="H532" i="2"/>
  <c r="H544" i="2"/>
  <c r="H655" i="2"/>
  <c r="H185" i="2"/>
  <c r="H421" i="2"/>
  <c r="H247" i="2"/>
  <c r="H545" i="2"/>
  <c r="H305" i="2"/>
  <c r="H628" i="2"/>
  <c r="H442" i="2"/>
  <c r="H354" i="2"/>
  <c r="H475" i="2"/>
  <c r="H119" i="2"/>
  <c r="H680" i="2"/>
  <c r="H152" i="2"/>
  <c r="H277" i="2"/>
  <c r="H348" i="2"/>
  <c r="H135" i="2"/>
  <c r="H502" i="2"/>
  <c r="H484" i="2"/>
  <c r="H703" i="2"/>
  <c r="H38" i="2"/>
  <c r="H409" i="2"/>
  <c r="H181" i="2"/>
  <c r="H24" i="2"/>
  <c r="H372" i="2"/>
  <c r="H162" i="2"/>
  <c r="H110" i="2"/>
  <c r="H539" i="2"/>
  <c r="H342" i="2"/>
  <c r="H694" i="2"/>
  <c r="H72" i="2"/>
  <c r="H605" i="2"/>
  <c r="H121" i="2"/>
  <c r="H167" i="2"/>
  <c r="H648" i="2"/>
  <c r="H172" i="2"/>
  <c r="H107" i="2"/>
  <c r="H80" i="2"/>
  <c r="H642" i="2"/>
  <c r="H25" i="2"/>
  <c r="H606" i="2"/>
  <c r="H283" i="2"/>
  <c r="H416" i="2"/>
  <c r="H111" i="2"/>
  <c r="H493" i="2"/>
  <c r="H7" i="2"/>
  <c r="H116" i="2"/>
  <c r="H268" i="2"/>
  <c r="H87" i="2"/>
  <c r="H243" i="2"/>
  <c r="H136" i="2"/>
  <c r="H433" i="2"/>
  <c r="H52" i="2"/>
  <c r="H601" i="2"/>
  <c r="H75" i="2"/>
  <c r="H384" i="2"/>
  <c r="H504" i="2"/>
  <c r="H160" i="2"/>
  <c r="H148" i="2"/>
  <c r="H240" i="2"/>
  <c r="H498" i="2"/>
  <c r="H586" i="2"/>
  <c r="H434" i="2"/>
  <c r="H414" i="2"/>
  <c r="H216" i="2"/>
  <c r="H486" i="2"/>
  <c r="H205" i="2"/>
  <c r="H295" i="2"/>
  <c r="H377" i="2"/>
  <c r="H201" i="2"/>
  <c r="H174" i="2"/>
  <c r="H445" i="2"/>
  <c r="H3" i="2"/>
  <c r="H102" i="2"/>
  <c r="H496" i="2"/>
  <c r="H95" i="2"/>
  <c r="H453" i="2"/>
  <c r="H140" i="2"/>
  <c r="H79" i="2"/>
  <c r="H361" i="2"/>
  <c r="H125" i="2"/>
  <c r="H473" i="2"/>
  <c r="H349" i="2"/>
  <c r="H541" i="2"/>
  <c r="H55" i="2"/>
  <c r="H289" i="2"/>
  <c r="H596" i="2"/>
  <c r="H226" i="2"/>
  <c r="H638" i="2"/>
  <c r="H46" i="2"/>
  <c r="H300" i="2"/>
  <c r="H299" i="2"/>
  <c r="H6" i="2"/>
  <c r="H363" i="2"/>
  <c r="H151" i="2"/>
  <c r="H45" i="2"/>
  <c r="H278" i="2"/>
  <c r="H199" i="2"/>
  <c r="H444" i="2"/>
  <c r="H129" i="2"/>
  <c r="H358" i="2"/>
  <c r="H163" i="2"/>
  <c r="H266" i="2"/>
  <c r="H575" i="2"/>
  <c r="H668" i="2"/>
  <c r="H23" i="2"/>
  <c r="H411" i="2"/>
  <c r="H64" i="2"/>
  <c r="H518" i="2"/>
  <c r="H19" i="2"/>
  <c r="H21" i="2"/>
  <c r="H144" i="2"/>
  <c r="H218" i="2"/>
  <c r="H317" i="2"/>
  <c r="H231" i="2"/>
  <c r="H209" i="2"/>
  <c r="H478" i="2"/>
  <c r="H403" i="2"/>
  <c r="H279" i="2"/>
  <c r="H186" i="2"/>
  <c r="H599" i="2"/>
  <c r="H334" i="2"/>
  <c r="H156" i="2"/>
  <c r="H170" i="2"/>
  <c r="H351" i="2"/>
  <c r="H400" i="2"/>
  <c r="H399" i="2"/>
  <c r="H54" i="2"/>
  <c r="H535" i="2"/>
  <c r="H269" i="2"/>
  <c r="H33" i="2"/>
  <c r="H210" i="2"/>
  <c r="H471" i="2"/>
  <c r="H270" i="2"/>
  <c r="H43" i="2"/>
  <c r="H143" i="2"/>
  <c r="H294" i="2"/>
  <c r="H2" i="2"/>
  <c r="H220" i="2"/>
  <c r="H712" i="2"/>
  <c r="H141" i="2"/>
  <c r="H146" i="2"/>
  <c r="H260" i="2"/>
  <c r="H145" i="2"/>
  <c r="H430" i="2"/>
  <c r="H173" i="2"/>
  <c r="H47" i="2"/>
  <c r="H214" i="2"/>
  <c r="H246" i="2"/>
  <c r="H706" i="2"/>
  <c r="H375" i="2"/>
  <c r="H10" i="2"/>
  <c r="H443" i="2"/>
  <c r="H529" i="2"/>
  <c r="H490" i="2"/>
  <c r="H138" i="2"/>
  <c r="H435" i="2"/>
  <c r="H126" i="2"/>
  <c r="H528" i="2"/>
  <c r="H491" i="2"/>
  <c r="H114" i="2"/>
  <c r="H18" i="2"/>
  <c r="H562" i="2"/>
  <c r="H380" i="2"/>
  <c r="H489" i="2"/>
  <c r="H524" i="2"/>
  <c r="H82" i="2"/>
  <c r="H639" i="2"/>
  <c r="H228" i="2"/>
  <c r="H643" i="2"/>
  <c r="H573" i="2"/>
  <c r="H584" i="2"/>
  <c r="H275" i="2"/>
  <c r="H592" i="2"/>
  <c r="H28" i="2"/>
  <c r="H512" i="2"/>
  <c r="H215" i="2"/>
  <c r="H14" i="2"/>
  <c r="H157" i="2"/>
  <c r="H224" i="2"/>
  <c r="H184" i="2"/>
  <c r="H603" i="2"/>
  <c r="H662" i="2"/>
  <c r="H154" i="2"/>
  <c r="H325" i="2"/>
  <c r="H440" i="2"/>
  <c r="H577" i="2"/>
  <c r="H267" i="2"/>
  <c r="H508" i="2"/>
  <c r="H667" i="2"/>
  <c r="H273" i="2"/>
  <c r="H59" i="2"/>
  <c r="H158" i="2"/>
  <c r="H420" i="2"/>
  <c r="H412" i="2"/>
  <c r="H332" i="2"/>
  <c r="H613" i="2"/>
  <c r="H429" i="2"/>
  <c r="H242" i="2"/>
  <c r="H690" i="2"/>
  <c r="H557" i="2"/>
  <c r="H308" i="2"/>
  <c r="H257" i="2"/>
  <c r="H598" i="2"/>
  <c r="H149" i="2"/>
  <c r="H131" i="2"/>
  <c r="H248" i="2"/>
  <c r="H69" i="2"/>
  <c r="H487" i="2"/>
  <c r="H88" i="2"/>
  <c r="H514" i="2"/>
  <c r="H460" i="2"/>
  <c r="H134" i="2"/>
  <c r="H602" i="2"/>
  <c r="H73" i="2"/>
  <c r="H337" i="2"/>
  <c r="H513" i="2"/>
  <c r="H509" i="2"/>
  <c r="H326" i="2"/>
  <c r="H35" i="2"/>
  <c r="H364" i="2"/>
  <c r="H660" i="2"/>
  <c r="H563" i="2"/>
  <c r="H404" i="2"/>
  <c r="H50" i="2"/>
  <c r="H695" i="2"/>
  <c r="H183" i="2"/>
  <c r="H534" i="2"/>
  <c r="H251" i="2"/>
  <c r="H717" i="2"/>
  <c r="H290" i="2"/>
  <c r="H280" i="2"/>
  <c r="H553" i="2"/>
  <c r="H423" i="2"/>
  <c r="H53" i="2"/>
  <c r="H424" i="2"/>
  <c r="H479" i="2"/>
  <c r="H207" i="2"/>
  <c r="H159" i="2"/>
  <c r="H187" i="2"/>
  <c r="H548" i="2"/>
  <c r="H607" i="2"/>
  <c r="H327" i="2"/>
  <c r="H731" i="2"/>
  <c r="H371" i="2"/>
  <c r="H448" i="2"/>
  <c r="H258" i="2"/>
  <c r="H12" i="2"/>
  <c r="H398" i="2"/>
  <c r="H335" i="2"/>
  <c r="H505" i="2"/>
  <c r="H65" i="2"/>
  <c r="H313" i="2"/>
  <c r="H699" i="2"/>
  <c r="H463" i="2"/>
  <c r="H310" i="2"/>
  <c r="H446" i="2"/>
  <c r="H109" i="2"/>
  <c r="H194" i="2"/>
  <c r="H367" i="2"/>
  <c r="H594" i="2"/>
  <c r="H572" i="2"/>
  <c r="H249" i="2"/>
  <c r="H4" i="2"/>
  <c r="H77" i="2"/>
  <c r="H90" i="2"/>
  <c r="H459" i="2"/>
  <c r="H622" i="2"/>
  <c r="H370" i="2"/>
  <c r="H485" i="2"/>
  <c r="H196" i="2"/>
  <c r="H118" i="2"/>
  <c r="H16" i="2"/>
  <c r="H68" i="2"/>
  <c r="H456" i="2"/>
  <c r="H468" i="2"/>
  <c r="H517" i="2"/>
  <c r="H178" i="2"/>
  <c r="H500" i="2"/>
  <c r="H381" i="2"/>
  <c r="H618" i="2"/>
  <c r="H252" i="2"/>
  <c r="H542" i="2"/>
  <c r="H723" i="2"/>
  <c r="H175" i="2"/>
  <c r="H282" i="2"/>
  <c r="H560" i="2"/>
  <c r="H230" i="2"/>
  <c r="H482" i="2"/>
  <c r="H192" i="2"/>
  <c r="H339" i="2"/>
  <c r="H632" i="2"/>
  <c r="H568" i="2"/>
  <c r="H353" i="2"/>
  <c r="H39" i="2"/>
  <c r="H202" i="2"/>
  <c r="H264" i="2"/>
  <c r="H373" i="2"/>
  <c r="H29" i="2"/>
  <c r="H137" i="2"/>
  <c r="H336" i="2"/>
  <c r="H176" i="2"/>
  <c r="H34" i="2"/>
  <c r="H132" i="2"/>
  <c r="H620" i="2"/>
  <c r="H66" i="2"/>
  <c r="H591" i="2"/>
  <c r="H70" i="2"/>
  <c r="H153" i="2"/>
  <c r="H227" i="2"/>
  <c r="H57" i="2"/>
  <c r="H104" i="2"/>
  <c r="H608" i="2"/>
  <c r="H401" i="2"/>
  <c r="H359" i="2"/>
  <c r="H101" i="2"/>
  <c r="H221" i="2"/>
  <c r="H665" i="2"/>
  <c r="H554" i="2"/>
  <c r="H390" i="2"/>
  <c r="H565" i="2"/>
  <c r="H166" i="2"/>
  <c r="H213" i="2"/>
  <c r="H410" i="2"/>
  <c r="H225" i="2"/>
  <c r="H322" i="2"/>
  <c r="H120" i="2"/>
  <c r="H640" i="2"/>
  <c r="H469" i="2"/>
  <c r="H415" i="2"/>
  <c r="H726" i="2"/>
  <c r="H189" i="2"/>
  <c r="H99" i="2"/>
  <c r="H579" i="2"/>
  <c r="H551" i="2"/>
  <c r="H127" i="2"/>
  <c r="H15" i="2"/>
  <c r="H11" i="2"/>
  <c r="H31" i="2"/>
  <c r="H576" i="2"/>
  <c r="H234" i="2"/>
  <c r="H633" i="2"/>
  <c r="H276" i="2"/>
  <c r="H286" i="2"/>
  <c r="H164" i="2"/>
  <c r="H499" i="2"/>
  <c r="H658" i="2"/>
  <c r="H211" i="2"/>
  <c r="H93" i="2"/>
  <c r="H232" i="2"/>
  <c r="H17" i="2"/>
  <c r="H331" i="2"/>
  <c r="H462" i="2"/>
  <c r="H549" i="2"/>
  <c r="H350" i="2"/>
  <c r="H413" i="2"/>
  <c r="H345" i="2"/>
  <c r="H30" i="2"/>
  <c r="H319" i="2"/>
  <c r="H536" i="2"/>
  <c r="H62" i="2"/>
  <c r="H547" i="2"/>
  <c r="H604" i="2"/>
  <c r="H405" i="2"/>
  <c r="H56" i="2"/>
  <c r="H619" i="2"/>
  <c r="H208" i="2"/>
  <c r="H212" i="2"/>
  <c r="H91" i="2"/>
  <c r="H587" i="2"/>
  <c r="H340" i="2"/>
  <c r="H523" i="2"/>
  <c r="H422" i="2"/>
  <c r="H115" i="2"/>
  <c r="H292" i="2"/>
  <c r="H112" i="2"/>
  <c r="H589" i="2"/>
  <c r="H147" i="2"/>
  <c r="H391" i="2"/>
  <c r="H298" i="2"/>
  <c r="H188" i="2"/>
  <c r="H291" i="2"/>
  <c r="H590" i="2"/>
  <c r="H683" i="2"/>
  <c r="H60" i="2"/>
  <c r="H253" i="2"/>
  <c r="H418" i="2"/>
  <c r="H100" i="2"/>
  <c r="H346" i="2"/>
  <c r="H431" i="2"/>
  <c r="H262" i="2"/>
  <c r="H649" i="2"/>
  <c r="H123" i="2"/>
  <c r="H355" i="2"/>
  <c r="H451" i="2"/>
  <c r="H244" i="2"/>
  <c r="H610" i="2"/>
  <c r="H150" i="2"/>
  <c r="H235" i="2"/>
  <c r="H198" i="2"/>
  <c r="H9" i="2"/>
  <c r="H133" i="2"/>
  <c r="H256" i="2"/>
  <c r="H329" i="2"/>
  <c r="H722" i="2"/>
  <c r="H13" i="2"/>
  <c r="H616" i="2"/>
  <c r="H48" i="2"/>
  <c r="H458" i="2"/>
  <c r="H492" i="2"/>
  <c r="H76" i="2"/>
  <c r="H51" i="2"/>
  <c r="H96" i="2"/>
  <c r="H195" i="2"/>
  <c r="H171" i="2"/>
  <c r="H558" i="2"/>
  <c r="H396" i="2"/>
  <c r="H341" i="2"/>
  <c r="H237" i="2"/>
  <c r="H672" i="2"/>
  <c r="H566" i="2"/>
  <c r="H26" i="2"/>
  <c r="H312" i="2"/>
  <c r="H611" i="2"/>
  <c r="H515" i="2"/>
  <c r="H274" i="2"/>
  <c r="H318" i="2"/>
  <c r="H637" i="2"/>
  <c r="H284" i="2"/>
  <c r="H704" i="2"/>
  <c r="H83" i="2"/>
  <c r="H388" i="2"/>
  <c r="H168" i="2"/>
  <c r="H721" i="2"/>
  <c r="H49" i="2"/>
  <c r="H217" i="2"/>
  <c r="H645" i="2"/>
  <c r="H506" i="2"/>
  <c r="H597" i="2"/>
  <c r="H378" i="2"/>
  <c r="H470" i="2"/>
  <c r="H389" i="2"/>
  <c r="H323" i="2"/>
  <c r="H304" i="2"/>
  <c r="H61" i="2"/>
  <c r="H5" i="2"/>
  <c r="H250" i="2"/>
  <c r="H263" i="2"/>
  <c r="H245" i="2"/>
  <c r="H379" i="2"/>
  <c r="H222" i="2"/>
  <c r="H521" i="2"/>
  <c r="H8" i="2"/>
  <c r="H155" i="2"/>
  <c r="H526" i="2"/>
  <c r="H180" i="2"/>
  <c r="H20" i="2"/>
  <c r="H720" i="2"/>
  <c r="H495" i="2"/>
  <c r="H426" i="2"/>
  <c r="H32" i="2"/>
  <c r="H531" i="2"/>
  <c r="H580" i="2"/>
  <c r="H281" i="2"/>
  <c r="H261" i="2"/>
  <c r="H427" i="2"/>
  <c r="H583" i="2"/>
  <c r="H347" i="2"/>
  <c r="H725" i="2"/>
  <c r="H113" i="2"/>
  <c r="H519" i="2"/>
  <c r="H646" i="2"/>
  <c r="H27" i="2"/>
  <c r="H537" i="2"/>
  <c r="H641" i="2"/>
  <c r="H538" i="2"/>
  <c r="H661" i="2"/>
  <c r="H139" i="2"/>
  <c r="H301" i="2"/>
  <c r="H106" i="2"/>
  <c r="H449" i="2"/>
  <c r="H122" i="2"/>
  <c r="H614" i="2"/>
  <c r="H288" i="2"/>
  <c r="H254" i="2"/>
  <c r="H328" i="2"/>
  <c r="H179" i="2"/>
  <c r="H306" i="2"/>
  <c r="H595" i="2"/>
  <c r="H480" i="2"/>
  <c r="H497" i="2"/>
  <c r="H395" i="2"/>
  <c r="H165" i="2"/>
  <c r="H71" i="2"/>
  <c r="H483" i="2"/>
  <c r="H436" i="2"/>
  <c r="H338" i="2"/>
  <c r="H439" i="2"/>
  <c r="H494" i="2"/>
  <c r="H397" i="2"/>
  <c r="H728" i="2"/>
  <c r="H366" i="2"/>
  <c r="H687" i="2"/>
  <c r="H177" i="2"/>
  <c r="H293" i="2"/>
  <c r="H368" i="2"/>
  <c r="H63" i="2"/>
  <c r="H85" i="2"/>
  <c r="H464" i="2"/>
  <c r="H22" i="2"/>
  <c r="H84" i="2"/>
  <c r="H664" i="2"/>
  <c r="H461" i="2"/>
  <c r="H309" i="2"/>
  <c r="H311" i="2"/>
  <c r="H474" i="2"/>
  <c r="H636" i="2"/>
  <c r="H671" i="2"/>
  <c r="H197" i="2"/>
  <c r="H621" i="2"/>
  <c r="H564" i="2"/>
  <c r="H425" i="2"/>
  <c r="H465" i="2"/>
  <c r="H550" i="2"/>
  <c r="H40" i="2"/>
  <c r="H716" i="2"/>
  <c r="H432" i="2"/>
  <c r="H503" i="2"/>
  <c r="H394" i="2"/>
  <c r="H419" i="2"/>
  <c r="H386" i="2"/>
  <c r="H600" i="2"/>
  <c r="H255" i="2"/>
  <c r="H630" i="2"/>
  <c r="H41" i="2"/>
  <c r="H344" i="2"/>
  <c r="H724" i="2"/>
  <c r="H36" i="2"/>
  <c r="H58" i="2"/>
  <c r="H626" i="2"/>
  <c r="H629" i="2"/>
  <c r="H561" i="2"/>
  <c r="H81" i="2"/>
  <c r="H233" i="2"/>
  <c r="H441" i="2"/>
  <c r="H42" i="2"/>
  <c r="H108" i="2"/>
  <c r="H452" i="2"/>
  <c r="H169" i="2"/>
  <c r="H316" i="2"/>
  <c r="H265" i="2"/>
  <c r="H259" i="2"/>
  <c r="H297" i="2"/>
  <c r="H333" i="2"/>
  <c r="H356" i="2"/>
  <c r="H402" i="2"/>
  <c r="H682" i="2"/>
  <c r="H715" i="2"/>
  <c r="H612" i="2"/>
  <c r="H44" i="2"/>
  <c r="H206" i="2"/>
  <c r="H89" i="2"/>
  <c r="H67" i="2"/>
  <c r="H97" i="2"/>
  <c r="H374" i="2"/>
  <c r="H652" i="2"/>
  <c r="H182" i="2"/>
  <c r="H588" i="2"/>
  <c r="H105" i="2"/>
  <c r="H700" i="2"/>
  <c r="H307" i="2"/>
  <c r="H679" i="2"/>
  <c r="H615" i="2"/>
  <c r="H698" i="2"/>
  <c r="H428" i="2"/>
  <c r="H193" i="2"/>
  <c r="H686" i="2"/>
  <c r="H37" i="2"/>
  <c r="H271" i="2"/>
  <c r="H578" i="2"/>
  <c r="H285" i="2"/>
  <c r="H223" i="2"/>
  <c r="H357" i="2"/>
  <c r="H382" i="2"/>
  <c r="H362" i="2"/>
  <c r="H128" i="2"/>
  <c r="H324" i="2"/>
  <c r="H710" i="2"/>
  <c r="H467" i="2"/>
  <c r="H161" i="2"/>
  <c r="H488" i="2"/>
  <c r="H691" i="2"/>
  <c r="H407" i="2"/>
  <c r="H383" i="2"/>
  <c r="H238" i="2"/>
  <c r="H627" i="2"/>
  <c r="H540" i="2"/>
  <c r="H117" i="2"/>
  <c r="H94" i="2"/>
  <c r="H634" i="2"/>
  <c r="H653" i="2"/>
  <c r="H511" i="2"/>
  <c r="H303" i="2"/>
  <c r="H438" i="2"/>
  <c r="H352" i="2"/>
  <c r="H520" i="2"/>
  <c r="H74" i="2"/>
  <c r="H241" i="2"/>
  <c r="H130" i="2"/>
  <c r="H142" i="2"/>
  <c r="H510" i="2"/>
  <c r="H219" i="2"/>
  <c r="H647" i="2"/>
  <c r="H533" i="2"/>
  <c r="H78" i="2"/>
  <c r="H455" i="2"/>
  <c r="H692" i="2"/>
  <c r="H98" i="2"/>
  <c r="H200" i="2"/>
  <c r="H688" i="2"/>
  <c r="H376" i="2"/>
  <c r="H457" i="2"/>
  <c r="H450" i="2"/>
  <c r="H203" i="2"/>
  <c r="H718" i="2"/>
  <c r="H730" i="2"/>
  <c r="H670" i="2"/>
  <c r="H559" i="2"/>
  <c r="H585" i="2"/>
  <c r="H320" i="2"/>
  <c r="H624" i="2"/>
  <c r="H92" i="2"/>
  <c r="H666" i="2"/>
  <c r="H408" i="2"/>
  <c r="H522" i="2"/>
  <c r="H124" i="2"/>
  <c r="H631" i="2"/>
  <c r="H392" i="2"/>
  <c r="H315" i="2"/>
  <c r="H417" i="2"/>
  <c r="H343" i="2"/>
  <c r="H302" i="2"/>
  <c r="H103" i="2"/>
  <c r="H393" i="2"/>
  <c r="H711" i="2"/>
  <c r="H190" i="2"/>
  <c r="H567" i="2"/>
  <c r="H705" i="2"/>
  <c r="H204" i="2"/>
  <c r="H330" i="2"/>
  <c r="H296" i="2"/>
  <c r="H677" i="2"/>
  <c r="H501" i="2"/>
  <c r="H360" i="2"/>
  <c r="H623" i="2"/>
  <c r="H571" i="2"/>
  <c r="H709" i="2"/>
  <c r="H447" i="2"/>
  <c r="H569" i="2"/>
  <c r="H527" i="2"/>
  <c r="H685" i="2"/>
  <c r="H516" i="2"/>
  <c r="H556" i="2"/>
  <c r="H581" i="2"/>
  <c r="H86" i="2"/>
  <c r="H454" i="2"/>
  <c r="H466" i="2"/>
  <c r="H582" i="2"/>
  <c r="H236" i="2"/>
  <c r="H437" i="2"/>
  <c r="H625" i="2"/>
  <c r="H507" i="2"/>
  <c r="H525" i="2"/>
  <c r="H369" i="2"/>
  <c r="H272" i="2"/>
  <c r="H387" i="2"/>
  <c r="H476" i="2"/>
  <c r="H287" i="2"/>
  <c r="H191" i="2"/>
  <c r="H530" i="2"/>
  <c r="H321" i="2"/>
  <c r="H593" i="2"/>
  <c r="H657" i="2"/>
  <c r="H239" i="2"/>
  <c r="H701" i="2"/>
  <c r="H314" i="2"/>
  <c r="H472" i="2"/>
  <c r="H702" i="2"/>
  <c r="H570" i="2"/>
  <c r="H229" i="2"/>
  <c r="H365" i="2"/>
  <c r="H656" i="2"/>
  <c r="H644" i="2"/>
  <c r="H481" i="2"/>
  <c r="H635" i="2"/>
  <c r="H675" i="2"/>
  <c r="H673" i="2"/>
  <c r="H406" i="2"/>
  <c r="H385" i="2"/>
  <c r="H477" i="2"/>
  <c r="H674" i="2"/>
  <c r="H555" i="2"/>
  <c r="H543" i="2"/>
  <c r="H729" i="2"/>
  <c r="H714" i="2"/>
  <c r="H659" i="2"/>
  <c r="H650" i="2"/>
  <c r="H574" i="2"/>
  <c r="H708" i="2"/>
  <c r="H678" i="2"/>
  <c r="H681" i="2"/>
  <c r="H546" i="2"/>
  <c r="H654" i="2"/>
  <c r="H552" i="2"/>
  <c r="H609" i="2"/>
  <c r="H689" i="2"/>
  <c r="H676" i="2"/>
  <c r="H697" i="2"/>
  <c r="H713" i="2"/>
  <c r="H663" i="2"/>
  <c r="H693" i="2"/>
  <c r="H669" i="2"/>
  <c r="H707" i="2"/>
  <c r="H651" i="2"/>
  <c r="H696" i="2"/>
  <c r="H617" i="2"/>
  <c r="H727" i="2"/>
  <c r="H719" i="2"/>
  <c r="H684" i="2"/>
  <c r="M85" i="3" l="1"/>
  <c r="C94" i="3"/>
  <c r="C16" i="3"/>
  <c r="D114" i="3"/>
  <c r="F34" i="3"/>
  <c r="D9" i="3"/>
  <c r="F77" i="3"/>
  <c r="C122" i="3"/>
  <c r="G121" i="3"/>
  <c r="K28" i="3"/>
  <c r="G74" i="3"/>
  <c r="C19" i="3"/>
  <c r="E70" i="3"/>
  <c r="G10" i="3"/>
  <c r="K2" i="3"/>
  <c r="E93" i="3"/>
  <c r="J73" i="3"/>
  <c r="E18" i="3"/>
  <c r="H27" i="3"/>
  <c r="C5" i="3"/>
  <c r="D63" i="3"/>
  <c r="E24" i="3"/>
  <c r="H7" i="3"/>
  <c r="D69" i="3"/>
  <c r="E10" i="3"/>
  <c r="C18" i="3"/>
  <c r="D74" i="3"/>
  <c r="E31" i="3"/>
  <c r="J6" i="3"/>
  <c r="J115" i="3"/>
  <c r="L73" i="3"/>
  <c r="C69" i="3"/>
  <c r="D55" i="3"/>
  <c r="F104" i="3"/>
  <c r="AR217" i="2"/>
  <c r="J12" i="3"/>
  <c r="L75" i="3"/>
  <c r="C121" i="3"/>
  <c r="D95" i="3"/>
  <c r="D16" i="3"/>
  <c r="E114" i="3"/>
  <c r="F10" i="3"/>
  <c r="G70" i="3"/>
  <c r="H70" i="3"/>
  <c r="H38" i="3"/>
  <c r="H40" i="3"/>
  <c r="P50" i="3"/>
  <c r="S44" i="3"/>
  <c r="T39" i="3"/>
  <c r="N78" i="3"/>
  <c r="K71" i="3"/>
  <c r="M66" i="3"/>
  <c r="C105" i="3"/>
  <c r="C71" i="3"/>
  <c r="C48" i="3"/>
  <c r="C114" i="3"/>
  <c r="K117" i="3"/>
  <c r="D60" i="3"/>
  <c r="E32" i="3"/>
  <c r="E97" i="3"/>
  <c r="F39" i="3"/>
  <c r="G115" i="3"/>
  <c r="H17" i="3"/>
  <c r="H34" i="3"/>
  <c r="P8" i="3"/>
  <c r="AR332" i="2"/>
  <c r="S100" i="3"/>
  <c r="J71" i="3"/>
  <c r="L99" i="3"/>
  <c r="C52" i="3"/>
  <c r="AR513" i="2"/>
  <c r="C6" i="3"/>
  <c r="D5" i="3"/>
  <c r="D71" i="3"/>
  <c r="E73" i="3"/>
  <c r="E8" i="3"/>
  <c r="G120" i="3"/>
  <c r="G62" i="3"/>
  <c r="H93" i="3"/>
  <c r="H49" i="3"/>
  <c r="P89" i="3"/>
  <c r="S39" i="3"/>
  <c r="J34" i="3"/>
  <c r="J58" i="3"/>
  <c r="N53" i="3"/>
  <c r="C104" i="3"/>
  <c r="C111" i="3"/>
  <c r="D94" i="3"/>
  <c r="D47" i="3"/>
  <c r="E40" i="3"/>
  <c r="F101" i="3"/>
  <c r="G93" i="3"/>
  <c r="G35" i="3"/>
  <c r="H95" i="3"/>
  <c r="Q14" i="3"/>
  <c r="J98" i="3"/>
  <c r="J38" i="3"/>
  <c r="L109" i="3"/>
  <c r="L88" i="3"/>
  <c r="L114" i="3"/>
  <c r="N58" i="3"/>
  <c r="C4" i="3"/>
  <c r="C49" i="3"/>
  <c r="D2" i="3"/>
  <c r="E72" i="3"/>
  <c r="E28" i="3"/>
  <c r="F47" i="3"/>
  <c r="G54" i="3"/>
  <c r="H109" i="3"/>
  <c r="H90" i="3"/>
  <c r="Q78" i="3"/>
  <c r="AR198" i="2"/>
  <c r="AS663" i="2"/>
  <c r="AS574" i="2"/>
  <c r="AT690" i="2"/>
  <c r="R104" i="3"/>
  <c r="T66" i="3"/>
  <c r="J52" i="3"/>
  <c r="J118" i="3"/>
  <c r="J24" i="3"/>
  <c r="K90" i="3"/>
  <c r="L6" i="3"/>
  <c r="J54" i="3"/>
  <c r="M71" i="3"/>
  <c r="C55" i="3"/>
  <c r="C117" i="3"/>
  <c r="C78" i="3"/>
  <c r="C79" i="3"/>
  <c r="C85" i="3"/>
  <c r="C64" i="3"/>
  <c r="D11" i="3"/>
  <c r="E2" i="3"/>
  <c r="E77" i="3"/>
  <c r="G111" i="3"/>
  <c r="G7" i="3"/>
  <c r="H99" i="3"/>
  <c r="H101" i="3"/>
  <c r="Q44" i="3"/>
  <c r="J116" i="3"/>
  <c r="L26" i="3"/>
  <c r="M97" i="3"/>
  <c r="M52" i="3"/>
  <c r="C30" i="3"/>
  <c r="C27" i="3"/>
  <c r="C61" i="3"/>
  <c r="D34" i="3"/>
  <c r="D98" i="3"/>
  <c r="E38" i="3"/>
  <c r="F115" i="3"/>
  <c r="G32" i="3"/>
  <c r="G98" i="3"/>
  <c r="H111" i="3"/>
  <c r="AR390" i="2"/>
  <c r="J90" i="3"/>
  <c r="L104" i="3"/>
  <c r="N116" i="3"/>
  <c r="O37" i="3"/>
  <c r="J120" i="3"/>
  <c r="L34" i="3"/>
  <c r="O60" i="3"/>
  <c r="C118" i="3"/>
  <c r="C82" i="3"/>
  <c r="C77" i="3"/>
  <c r="C46" i="3"/>
  <c r="C9" i="3"/>
  <c r="D78" i="3"/>
  <c r="D28" i="3"/>
  <c r="E34" i="3"/>
  <c r="F63" i="3"/>
  <c r="G79" i="3"/>
  <c r="G61" i="3"/>
  <c r="H32" i="3"/>
  <c r="H4" i="3"/>
  <c r="K95" i="3"/>
  <c r="AR158" i="2"/>
  <c r="C110" i="3"/>
  <c r="C22" i="3"/>
  <c r="F46" i="3"/>
  <c r="F89" i="3"/>
  <c r="G72" i="3"/>
  <c r="G40" i="3"/>
  <c r="H79" i="3"/>
  <c r="H21" i="3"/>
  <c r="U73" i="3"/>
  <c r="J93" i="3"/>
  <c r="J27" i="3"/>
  <c r="J61" i="3"/>
  <c r="J77" i="3"/>
  <c r="J26" i="3"/>
  <c r="K87" i="3"/>
  <c r="K91" i="3"/>
  <c r="L116" i="3"/>
  <c r="O22" i="3"/>
  <c r="O54" i="3"/>
  <c r="J117" i="3"/>
  <c r="C99" i="3"/>
  <c r="AR400" i="2"/>
  <c r="C54" i="3"/>
  <c r="AR46" i="2"/>
  <c r="N33" i="3"/>
  <c r="D115" i="3"/>
  <c r="D90" i="3"/>
  <c r="E90" i="3"/>
  <c r="F28" i="3"/>
  <c r="G2" i="3"/>
  <c r="H72" i="3"/>
  <c r="H89" i="3"/>
  <c r="R78" i="3"/>
  <c r="J102" i="3"/>
  <c r="C98" i="3"/>
  <c r="L65" i="3"/>
  <c r="H2" i="3"/>
  <c r="H3" i="3"/>
  <c r="V54" i="3"/>
  <c r="R43" i="3"/>
  <c r="K96" i="3"/>
  <c r="L91" i="3"/>
  <c r="C41" i="3"/>
  <c r="C42" i="3"/>
  <c r="F100" i="3"/>
  <c r="F45" i="3"/>
  <c r="G107" i="3"/>
  <c r="H63" i="3"/>
  <c r="H45" i="3"/>
  <c r="AS398" i="2"/>
  <c r="AT696" i="2"/>
  <c r="AT654" i="2"/>
  <c r="AT332" i="2"/>
  <c r="AR472" i="2"/>
  <c r="AR63" i="2"/>
  <c r="AR235" i="2"/>
  <c r="AR412" i="2"/>
  <c r="AR596" i="2"/>
  <c r="AR200" i="2"/>
  <c r="AR74" i="2"/>
  <c r="AR514" i="2"/>
  <c r="AU696" i="2"/>
  <c r="AU654" i="2"/>
  <c r="AU27" i="2"/>
  <c r="AU432" i="2"/>
  <c r="O108" i="3"/>
  <c r="J87" i="3"/>
  <c r="L66" i="3"/>
  <c r="D117" i="3"/>
  <c r="D6" i="3"/>
  <c r="D77" i="3"/>
  <c r="E79" i="3"/>
  <c r="F84" i="3"/>
  <c r="F56" i="3"/>
  <c r="F67" i="3"/>
  <c r="G116" i="3"/>
  <c r="G73" i="3"/>
  <c r="G22" i="3"/>
  <c r="G26" i="3"/>
  <c r="H65" i="3"/>
  <c r="H78" i="3"/>
  <c r="H67" i="3"/>
  <c r="Q46" i="3"/>
  <c r="AS239" i="2"/>
  <c r="AR485" i="2"/>
  <c r="C60" i="3"/>
  <c r="F6" i="3"/>
  <c r="AR588" i="2"/>
  <c r="AR85" i="2"/>
  <c r="AR426" i="2"/>
  <c r="AR405" i="2"/>
  <c r="AR310" i="2"/>
  <c r="AR95" i="2"/>
  <c r="J42" i="3"/>
  <c r="J50" i="3"/>
  <c r="C63" i="3"/>
  <c r="D4" i="3"/>
  <c r="F117" i="3"/>
  <c r="F114" i="3"/>
  <c r="G71" i="3"/>
  <c r="H117" i="3"/>
  <c r="AS507" i="2"/>
  <c r="AS133" i="2"/>
  <c r="AR397" i="2"/>
  <c r="G12" i="3"/>
  <c r="H76" i="3"/>
  <c r="L24" i="3"/>
  <c r="J8" i="3"/>
  <c r="D99" i="3"/>
  <c r="D20" i="3"/>
  <c r="E11" i="3"/>
  <c r="E47" i="3"/>
  <c r="F95" i="3"/>
  <c r="F29" i="3"/>
  <c r="F96" i="3"/>
  <c r="F54" i="3"/>
  <c r="G63" i="3"/>
  <c r="G11" i="3"/>
  <c r="G77" i="3"/>
  <c r="H98" i="3"/>
  <c r="P74" i="3"/>
  <c r="Q114" i="3"/>
  <c r="AS527" i="2"/>
  <c r="L23" i="3"/>
  <c r="AR241" i="2"/>
  <c r="AR267" i="2"/>
  <c r="AR320" i="2"/>
  <c r="AR109" i="2"/>
  <c r="C116" i="3"/>
  <c r="H75" i="3"/>
  <c r="K12" i="3"/>
  <c r="K115" i="3"/>
  <c r="K73" i="3"/>
  <c r="L90" i="3"/>
  <c r="J31" i="3"/>
  <c r="D73" i="3"/>
  <c r="D82" i="3"/>
  <c r="E4" i="3"/>
  <c r="F74" i="3"/>
  <c r="F25" i="3"/>
  <c r="F12" i="3"/>
  <c r="F26" i="3"/>
  <c r="G117" i="3"/>
  <c r="G6" i="3"/>
  <c r="H61" i="3"/>
  <c r="P79" i="3"/>
  <c r="Q45" i="3"/>
  <c r="AS675" i="2"/>
  <c r="C37" i="3"/>
  <c r="AR295" i="2"/>
  <c r="AR617" i="2"/>
  <c r="AR302" i="2"/>
  <c r="AR42" i="2"/>
  <c r="AR531" i="2"/>
  <c r="K63" i="3"/>
  <c r="L10" i="3"/>
  <c r="C21" i="3"/>
  <c r="D79" i="3"/>
  <c r="D67" i="3"/>
  <c r="F99" i="3"/>
  <c r="F71" i="3"/>
  <c r="G45" i="3"/>
  <c r="L16" i="3"/>
  <c r="L105" i="3"/>
  <c r="C120" i="3"/>
  <c r="D18" i="3"/>
  <c r="D10" i="3"/>
  <c r="D89" i="3"/>
  <c r="E95" i="3"/>
  <c r="E78" i="3"/>
  <c r="E89" i="3"/>
  <c r="F79" i="3"/>
  <c r="F52" i="3"/>
  <c r="F61" i="3"/>
  <c r="G78" i="3"/>
  <c r="G67" i="3"/>
  <c r="P91" i="3"/>
  <c r="U109" i="3"/>
  <c r="AR578" i="2"/>
  <c r="F58" i="3"/>
  <c r="N114" i="3"/>
  <c r="F82" i="3"/>
  <c r="K67" i="3"/>
  <c r="N6" i="3"/>
  <c r="Q67" i="3"/>
  <c r="AR525" i="2"/>
  <c r="AS685" i="2"/>
  <c r="AS718" i="2"/>
  <c r="AR374" i="2"/>
  <c r="AR15" i="2"/>
  <c r="AR107" i="2"/>
  <c r="L59" i="3"/>
  <c r="D116" i="3"/>
  <c r="D54" i="3"/>
  <c r="E74" i="3"/>
  <c r="E55" i="3"/>
  <c r="E54" i="3"/>
  <c r="F90" i="3"/>
  <c r="F97" i="3"/>
  <c r="G95" i="3"/>
  <c r="G50" i="3"/>
  <c r="H88" i="3"/>
  <c r="U88" i="3"/>
  <c r="C15" i="3"/>
  <c r="AS371" i="2"/>
  <c r="C84" i="3"/>
  <c r="C56" i="3"/>
  <c r="G23" i="3"/>
  <c r="R51" i="3"/>
  <c r="U51" i="3"/>
  <c r="Q51" i="3"/>
  <c r="V51" i="3"/>
  <c r="S51" i="3"/>
  <c r="J51" i="3"/>
  <c r="O51" i="3"/>
  <c r="T51" i="3"/>
  <c r="P51" i="3"/>
  <c r="K51" i="3"/>
  <c r="H51" i="3"/>
  <c r="N51" i="3"/>
  <c r="E51" i="3"/>
  <c r="C51" i="3"/>
  <c r="M51" i="3"/>
  <c r="D51" i="3"/>
  <c r="G51" i="3"/>
  <c r="M92" i="3"/>
  <c r="S110" i="3"/>
  <c r="V112" i="3"/>
  <c r="R112" i="3"/>
  <c r="T112" i="3"/>
  <c r="U112" i="3"/>
  <c r="S112" i="3"/>
  <c r="O112" i="3"/>
  <c r="J112" i="3"/>
  <c r="K112" i="3"/>
  <c r="H112" i="3"/>
  <c r="C112" i="3"/>
  <c r="P112" i="3"/>
  <c r="E112" i="3"/>
  <c r="D112" i="3"/>
  <c r="Q112" i="3"/>
  <c r="G112" i="3"/>
  <c r="F112" i="3"/>
  <c r="M112" i="3"/>
  <c r="N112" i="3"/>
  <c r="U13" i="3"/>
  <c r="Q13" i="3"/>
  <c r="T13" i="3"/>
  <c r="P13" i="3"/>
  <c r="V13" i="3"/>
  <c r="S13" i="3"/>
  <c r="J13" i="3"/>
  <c r="R13" i="3"/>
  <c r="M13" i="3"/>
  <c r="N13" i="3"/>
  <c r="L13" i="3"/>
  <c r="D13" i="3"/>
  <c r="F13" i="3"/>
  <c r="E13" i="3"/>
  <c r="C13" i="3"/>
  <c r="O13" i="3"/>
  <c r="K13" i="3"/>
  <c r="H9" i="3"/>
  <c r="J68" i="3"/>
  <c r="K118" i="3"/>
  <c r="K106" i="3"/>
  <c r="R92" i="3"/>
  <c r="T92" i="3"/>
  <c r="Q92" i="3"/>
  <c r="P92" i="3"/>
  <c r="J92" i="3"/>
  <c r="U92" i="3"/>
  <c r="S92" i="3"/>
  <c r="N92" i="3"/>
  <c r="L92" i="3"/>
  <c r="O92" i="3"/>
  <c r="H92" i="3"/>
  <c r="E92" i="3"/>
  <c r="C92" i="3"/>
  <c r="K92" i="3"/>
  <c r="D92" i="3"/>
  <c r="G92" i="3"/>
  <c r="F92" i="3"/>
  <c r="Q83" i="3"/>
  <c r="P83" i="3"/>
  <c r="R83" i="3"/>
  <c r="U83" i="3"/>
  <c r="S83" i="3"/>
  <c r="V83" i="3"/>
  <c r="T83" i="3"/>
  <c r="M83" i="3"/>
  <c r="K83" i="3"/>
  <c r="J83" i="3"/>
  <c r="N83" i="3"/>
  <c r="O83" i="3"/>
  <c r="L83" i="3"/>
  <c r="E83" i="3"/>
  <c r="C83" i="3"/>
  <c r="H83" i="3"/>
  <c r="F83" i="3"/>
  <c r="D83" i="3"/>
  <c r="F51" i="3"/>
  <c r="L112" i="3"/>
  <c r="N106" i="3"/>
  <c r="R113" i="3"/>
  <c r="Q113" i="3"/>
  <c r="U113" i="3"/>
  <c r="V113" i="3"/>
  <c r="L113" i="3"/>
  <c r="J113" i="3"/>
  <c r="N113" i="3"/>
  <c r="P113" i="3"/>
  <c r="K113" i="3"/>
  <c r="T113" i="3"/>
  <c r="H113" i="3"/>
  <c r="S113" i="3"/>
  <c r="E113" i="3"/>
  <c r="D113" i="3"/>
  <c r="C113" i="3"/>
  <c r="G113" i="3"/>
  <c r="F113" i="3"/>
  <c r="S86" i="3"/>
  <c r="R86" i="3"/>
  <c r="Q86" i="3"/>
  <c r="V86" i="3"/>
  <c r="J86" i="3"/>
  <c r="P86" i="3"/>
  <c r="T86" i="3"/>
  <c r="M86" i="3"/>
  <c r="U86" i="3"/>
  <c r="O86" i="3"/>
  <c r="N86" i="3"/>
  <c r="E86" i="3"/>
  <c r="L86" i="3"/>
  <c r="H86" i="3"/>
  <c r="C86" i="3"/>
  <c r="G86" i="3"/>
  <c r="D86" i="3"/>
  <c r="K86" i="3"/>
  <c r="F86" i="3"/>
  <c r="C36" i="3"/>
  <c r="C23" i="3"/>
  <c r="T119" i="3"/>
  <c r="R119" i="3"/>
  <c r="U119" i="3"/>
  <c r="Q119" i="3"/>
  <c r="S119" i="3"/>
  <c r="V119" i="3"/>
  <c r="J119" i="3"/>
  <c r="P119" i="3"/>
  <c r="O119" i="3"/>
  <c r="M119" i="3"/>
  <c r="L119" i="3"/>
  <c r="N119" i="3"/>
  <c r="H119" i="3"/>
  <c r="F119" i="3"/>
  <c r="D119" i="3"/>
  <c r="G119" i="3"/>
  <c r="E119" i="3"/>
  <c r="C119" i="3"/>
  <c r="T33" i="3"/>
  <c r="V33" i="3"/>
  <c r="Q33" i="3"/>
  <c r="S33" i="3"/>
  <c r="R33" i="3"/>
  <c r="U33" i="3"/>
  <c r="P33" i="3"/>
  <c r="O33" i="3"/>
  <c r="M33" i="3"/>
  <c r="L33" i="3"/>
  <c r="K33" i="3"/>
  <c r="J33" i="3"/>
  <c r="F33" i="3"/>
  <c r="H33" i="3"/>
  <c r="D33" i="3"/>
  <c r="E33" i="3"/>
  <c r="C33" i="3"/>
  <c r="M113" i="3"/>
  <c r="L51" i="3"/>
  <c r="V69" i="3"/>
  <c r="S69" i="3"/>
  <c r="M69" i="3"/>
  <c r="L69" i="3"/>
  <c r="J69" i="3"/>
  <c r="Q69" i="3"/>
  <c r="R69" i="3"/>
  <c r="N69" i="3"/>
  <c r="T69" i="3"/>
  <c r="P69" i="3"/>
  <c r="K69" i="3"/>
  <c r="U69" i="3"/>
  <c r="O69" i="3"/>
  <c r="H69" i="3"/>
  <c r="G69" i="3"/>
  <c r="F69" i="3"/>
  <c r="T122" i="3"/>
  <c r="U122" i="3"/>
  <c r="S122" i="3"/>
  <c r="V122" i="3"/>
  <c r="P122" i="3"/>
  <c r="O122" i="3"/>
  <c r="Q122" i="3"/>
  <c r="M122" i="3"/>
  <c r="J122" i="3"/>
  <c r="L122" i="3"/>
  <c r="R122" i="3"/>
  <c r="G122" i="3"/>
  <c r="N122" i="3"/>
  <c r="H122" i="3"/>
  <c r="K122" i="3"/>
  <c r="T18" i="3"/>
  <c r="V18" i="3"/>
  <c r="R18" i="3"/>
  <c r="U18" i="3"/>
  <c r="J18" i="3"/>
  <c r="P18" i="3"/>
  <c r="S18" i="3"/>
  <c r="N18" i="3"/>
  <c r="K18" i="3"/>
  <c r="Q18" i="3"/>
  <c r="L18" i="3"/>
  <c r="M18" i="3"/>
  <c r="G18" i="3"/>
  <c r="H18" i="3"/>
  <c r="O18" i="3"/>
  <c r="V104" i="3"/>
  <c r="Q104" i="3"/>
  <c r="U104" i="3"/>
  <c r="T104" i="3"/>
  <c r="S104" i="3"/>
  <c r="M104" i="3"/>
  <c r="J104" i="3"/>
  <c r="N104" i="3"/>
  <c r="P104" i="3"/>
  <c r="O104" i="3"/>
  <c r="G104" i="3"/>
  <c r="K104" i="3"/>
  <c r="H104" i="3"/>
  <c r="S55" i="3"/>
  <c r="U55" i="3"/>
  <c r="V55" i="3"/>
  <c r="Q55" i="3"/>
  <c r="T55" i="3"/>
  <c r="O55" i="3"/>
  <c r="J55" i="3"/>
  <c r="P55" i="3"/>
  <c r="R55" i="3"/>
  <c r="M55" i="3"/>
  <c r="K55" i="3"/>
  <c r="N55" i="3"/>
  <c r="F55" i="3"/>
  <c r="H55" i="3"/>
  <c r="L55" i="3"/>
  <c r="S19" i="3"/>
  <c r="P19" i="3"/>
  <c r="U19" i="3"/>
  <c r="T19" i="3"/>
  <c r="N19" i="3"/>
  <c r="J19" i="3"/>
  <c r="V19" i="3"/>
  <c r="R19" i="3"/>
  <c r="Q19" i="3"/>
  <c r="L19" i="3"/>
  <c r="O19" i="3"/>
  <c r="F19" i="3"/>
  <c r="H19" i="3"/>
  <c r="M19" i="3"/>
  <c r="E19" i="3"/>
  <c r="V16" i="3"/>
  <c r="T16" i="3"/>
  <c r="S16" i="3"/>
  <c r="P16" i="3"/>
  <c r="R16" i="3"/>
  <c r="O16" i="3"/>
  <c r="K16" i="3"/>
  <c r="J16" i="3"/>
  <c r="Q16" i="3"/>
  <c r="N16" i="3"/>
  <c r="M16" i="3"/>
  <c r="U16" i="3"/>
  <c r="H16" i="3"/>
  <c r="E16" i="3"/>
  <c r="F16" i="3"/>
  <c r="U21" i="3"/>
  <c r="T21" i="3"/>
  <c r="Q21" i="3"/>
  <c r="P21" i="3"/>
  <c r="V21" i="3"/>
  <c r="O21" i="3"/>
  <c r="J21" i="3"/>
  <c r="N21" i="3"/>
  <c r="L21" i="3"/>
  <c r="K21" i="3"/>
  <c r="G21" i="3"/>
  <c r="S21" i="3"/>
  <c r="F21" i="3"/>
  <c r="M21" i="3"/>
  <c r="R21" i="3"/>
  <c r="E21" i="3"/>
  <c r="S105" i="3"/>
  <c r="Q105" i="3"/>
  <c r="P105" i="3"/>
  <c r="V105" i="3"/>
  <c r="U105" i="3"/>
  <c r="R105" i="3"/>
  <c r="T105" i="3"/>
  <c r="K105" i="3"/>
  <c r="H105" i="3"/>
  <c r="J105" i="3"/>
  <c r="G105" i="3"/>
  <c r="M105" i="3"/>
  <c r="F105" i="3"/>
  <c r="O105" i="3"/>
  <c r="N105" i="3"/>
  <c r="E105" i="3"/>
  <c r="V48" i="3"/>
  <c r="T48" i="3"/>
  <c r="R48" i="3"/>
  <c r="S48" i="3"/>
  <c r="L48" i="3"/>
  <c r="O48" i="3"/>
  <c r="M48" i="3"/>
  <c r="K48" i="3"/>
  <c r="U48" i="3"/>
  <c r="Q48" i="3"/>
  <c r="N48" i="3"/>
  <c r="J48" i="3"/>
  <c r="E48" i="3"/>
  <c r="F48" i="3"/>
  <c r="H48" i="3"/>
  <c r="G48" i="3"/>
  <c r="P48" i="3"/>
  <c r="D104" i="3"/>
  <c r="G33" i="3"/>
  <c r="V80" i="3"/>
  <c r="R80" i="3"/>
  <c r="Q80" i="3"/>
  <c r="S80" i="3"/>
  <c r="T80" i="3"/>
  <c r="U80" i="3"/>
  <c r="O80" i="3"/>
  <c r="J80" i="3"/>
  <c r="P80" i="3"/>
  <c r="L80" i="3"/>
  <c r="M80" i="3"/>
  <c r="N80" i="3"/>
  <c r="H80" i="3"/>
  <c r="D80" i="3"/>
  <c r="K80" i="3"/>
  <c r="G80" i="3"/>
  <c r="E80" i="3"/>
  <c r="C80" i="3"/>
  <c r="R118" i="3"/>
  <c r="U118" i="3"/>
  <c r="S118" i="3"/>
  <c r="L118" i="3"/>
  <c r="V118" i="3"/>
  <c r="Q118" i="3"/>
  <c r="P118" i="3"/>
  <c r="N118" i="3"/>
  <c r="T118" i="3"/>
  <c r="M118" i="3"/>
  <c r="O118" i="3"/>
  <c r="H118" i="3"/>
  <c r="F118" i="3"/>
  <c r="E118" i="3"/>
  <c r="G118" i="3"/>
  <c r="T5" i="3"/>
  <c r="U5" i="3"/>
  <c r="V5" i="3"/>
  <c r="R5" i="3"/>
  <c r="S5" i="3"/>
  <c r="Q5" i="3"/>
  <c r="L5" i="3"/>
  <c r="G5" i="3"/>
  <c r="E5" i="3"/>
  <c r="M5" i="3"/>
  <c r="F5" i="3"/>
  <c r="H5" i="3"/>
  <c r="N5" i="3"/>
  <c r="J5" i="3"/>
  <c r="K5" i="3"/>
  <c r="T46" i="3"/>
  <c r="R46" i="3"/>
  <c r="U46" i="3"/>
  <c r="V46" i="3"/>
  <c r="N46" i="3"/>
  <c r="P46" i="3"/>
  <c r="O46" i="3"/>
  <c r="M46" i="3"/>
  <c r="L46" i="3"/>
  <c r="S46" i="3"/>
  <c r="K46" i="3"/>
  <c r="E46" i="3"/>
  <c r="H46" i="3"/>
  <c r="G46" i="3"/>
  <c r="J46" i="3"/>
  <c r="R85" i="3"/>
  <c r="U85" i="3"/>
  <c r="T85" i="3"/>
  <c r="N85" i="3"/>
  <c r="S85" i="3"/>
  <c r="P85" i="3"/>
  <c r="Q85" i="3"/>
  <c r="V85" i="3"/>
  <c r="J85" i="3"/>
  <c r="G85" i="3"/>
  <c r="E85" i="3"/>
  <c r="O85" i="3"/>
  <c r="K85" i="3"/>
  <c r="H85" i="3"/>
  <c r="U20" i="3"/>
  <c r="V20" i="3"/>
  <c r="R20" i="3"/>
  <c r="Q20" i="3"/>
  <c r="S20" i="3"/>
  <c r="T20" i="3"/>
  <c r="O20" i="3"/>
  <c r="P20" i="3"/>
  <c r="L20" i="3"/>
  <c r="G20" i="3"/>
  <c r="K20" i="3"/>
  <c r="M20" i="3"/>
  <c r="E20" i="3"/>
  <c r="H20" i="3"/>
  <c r="N20" i="3"/>
  <c r="J20" i="3"/>
  <c r="S68" i="3"/>
  <c r="R68" i="3"/>
  <c r="U68" i="3"/>
  <c r="T68" i="3"/>
  <c r="V68" i="3"/>
  <c r="P68" i="3"/>
  <c r="M68" i="3"/>
  <c r="Q68" i="3"/>
  <c r="N68" i="3"/>
  <c r="O68" i="3"/>
  <c r="L68" i="3"/>
  <c r="F68" i="3"/>
  <c r="E68" i="3"/>
  <c r="K68" i="3"/>
  <c r="H68" i="3"/>
  <c r="S60" i="3"/>
  <c r="P60" i="3"/>
  <c r="R60" i="3"/>
  <c r="V60" i="3"/>
  <c r="T60" i="3"/>
  <c r="J60" i="3"/>
  <c r="Q60" i="3"/>
  <c r="N60" i="3"/>
  <c r="M60" i="3"/>
  <c r="H60" i="3"/>
  <c r="L60" i="3"/>
  <c r="F60" i="3"/>
  <c r="U60" i="3"/>
  <c r="E60" i="3"/>
  <c r="K60" i="3"/>
  <c r="U9" i="3"/>
  <c r="T9" i="3"/>
  <c r="V9" i="3"/>
  <c r="P9" i="3"/>
  <c r="N9" i="3"/>
  <c r="K9" i="3"/>
  <c r="Q9" i="3"/>
  <c r="O9" i="3"/>
  <c r="J9" i="3"/>
  <c r="S9" i="3"/>
  <c r="R9" i="3"/>
  <c r="M9" i="3"/>
  <c r="F9" i="3"/>
  <c r="E9" i="3"/>
  <c r="L9" i="3"/>
  <c r="Q59" i="3"/>
  <c r="P59" i="3"/>
  <c r="V59" i="3"/>
  <c r="U59" i="3"/>
  <c r="S59" i="3"/>
  <c r="T59" i="3"/>
  <c r="J59" i="3"/>
  <c r="M59" i="3"/>
  <c r="G59" i="3"/>
  <c r="E59" i="3"/>
  <c r="R59" i="3"/>
  <c r="N59" i="3"/>
  <c r="F59" i="3"/>
  <c r="K59" i="3"/>
  <c r="O59" i="3"/>
  <c r="T30" i="3"/>
  <c r="R30" i="3"/>
  <c r="P30" i="3"/>
  <c r="U30" i="3"/>
  <c r="S30" i="3"/>
  <c r="O30" i="3"/>
  <c r="K30" i="3"/>
  <c r="Q30" i="3"/>
  <c r="N30" i="3"/>
  <c r="H30" i="3"/>
  <c r="L30" i="3"/>
  <c r="V30" i="3"/>
  <c r="M30" i="3"/>
  <c r="G30" i="3"/>
  <c r="J30" i="3"/>
  <c r="E30" i="3"/>
  <c r="F30" i="3"/>
  <c r="D85" i="3"/>
  <c r="D105" i="3"/>
  <c r="F122" i="3"/>
  <c r="G19" i="3"/>
  <c r="H59" i="3"/>
  <c r="K119" i="3"/>
  <c r="O113" i="3"/>
  <c r="R15" i="3"/>
  <c r="Q15" i="3"/>
  <c r="U15" i="3"/>
  <c r="P15" i="3"/>
  <c r="V15" i="3"/>
  <c r="N15" i="3"/>
  <c r="K15" i="3"/>
  <c r="T15" i="3"/>
  <c r="M15" i="3"/>
  <c r="S15" i="3"/>
  <c r="L15" i="3"/>
  <c r="O15" i="3"/>
  <c r="H15" i="3"/>
  <c r="F15" i="3"/>
  <c r="E15" i="3"/>
  <c r="D15" i="3"/>
  <c r="G15" i="3"/>
  <c r="U41" i="3"/>
  <c r="V41" i="3"/>
  <c r="R41" i="3"/>
  <c r="Q41" i="3"/>
  <c r="T41" i="3"/>
  <c r="S41" i="3"/>
  <c r="M41" i="3"/>
  <c r="L41" i="3"/>
  <c r="O41" i="3"/>
  <c r="D41" i="3"/>
  <c r="H41" i="3"/>
  <c r="J41" i="3"/>
  <c r="N41" i="3"/>
  <c r="K41" i="3"/>
  <c r="E41" i="3"/>
  <c r="F41" i="3"/>
  <c r="G41" i="3"/>
  <c r="T110" i="3"/>
  <c r="R110" i="3"/>
  <c r="U110" i="3"/>
  <c r="Q110" i="3"/>
  <c r="V110" i="3"/>
  <c r="P110" i="3"/>
  <c r="O110" i="3"/>
  <c r="M110" i="3"/>
  <c r="L110" i="3"/>
  <c r="K110" i="3"/>
  <c r="E110" i="3"/>
  <c r="D110" i="3"/>
  <c r="F110" i="3"/>
  <c r="G110" i="3"/>
  <c r="N110" i="3"/>
  <c r="H110" i="3"/>
  <c r="J110" i="3"/>
  <c r="R84" i="3"/>
  <c r="T84" i="3"/>
  <c r="Q84" i="3"/>
  <c r="U84" i="3"/>
  <c r="S84" i="3"/>
  <c r="N84" i="3"/>
  <c r="L84" i="3"/>
  <c r="P84" i="3"/>
  <c r="J84" i="3"/>
  <c r="K84" i="3"/>
  <c r="G84" i="3"/>
  <c r="D84" i="3"/>
  <c r="H84" i="3"/>
  <c r="E84" i="3"/>
  <c r="O84" i="3"/>
  <c r="V36" i="3"/>
  <c r="R36" i="3"/>
  <c r="Q36" i="3"/>
  <c r="S36" i="3"/>
  <c r="T36" i="3"/>
  <c r="P36" i="3"/>
  <c r="U36" i="3"/>
  <c r="M36" i="3"/>
  <c r="O36" i="3"/>
  <c r="K36" i="3"/>
  <c r="N36" i="3"/>
  <c r="D36" i="3"/>
  <c r="E36" i="3"/>
  <c r="J36" i="3"/>
  <c r="G36" i="3"/>
  <c r="H36" i="3"/>
  <c r="L36" i="3"/>
  <c r="S37" i="3"/>
  <c r="R37" i="3"/>
  <c r="U37" i="3"/>
  <c r="Q37" i="3"/>
  <c r="V37" i="3"/>
  <c r="L37" i="3"/>
  <c r="P37" i="3"/>
  <c r="H37" i="3"/>
  <c r="N37" i="3"/>
  <c r="D37" i="3"/>
  <c r="J37" i="3"/>
  <c r="E37" i="3"/>
  <c r="K37" i="3"/>
  <c r="M37" i="3"/>
  <c r="G37" i="3"/>
  <c r="S22" i="3"/>
  <c r="R22" i="3"/>
  <c r="Q22" i="3"/>
  <c r="V22" i="3"/>
  <c r="U22" i="3"/>
  <c r="N22" i="3"/>
  <c r="M22" i="3"/>
  <c r="H22" i="3"/>
  <c r="P22" i="3"/>
  <c r="T22" i="3"/>
  <c r="F22" i="3"/>
  <c r="E22" i="3"/>
  <c r="D22" i="3"/>
  <c r="J22" i="3"/>
  <c r="K22" i="3"/>
  <c r="L22" i="3"/>
  <c r="T106" i="3"/>
  <c r="V106" i="3"/>
  <c r="Q106" i="3"/>
  <c r="P106" i="3"/>
  <c r="U106" i="3"/>
  <c r="O106" i="3"/>
  <c r="J106" i="3"/>
  <c r="S106" i="3"/>
  <c r="H106" i="3"/>
  <c r="L106" i="3"/>
  <c r="D106" i="3"/>
  <c r="F106" i="3"/>
  <c r="E106" i="3"/>
  <c r="M106" i="3"/>
  <c r="R106" i="3"/>
  <c r="U23" i="3"/>
  <c r="Q23" i="3"/>
  <c r="P23" i="3"/>
  <c r="V23" i="3"/>
  <c r="T23" i="3"/>
  <c r="K23" i="3"/>
  <c r="S23" i="3"/>
  <c r="J23" i="3"/>
  <c r="H23" i="3"/>
  <c r="M23" i="3"/>
  <c r="R23" i="3"/>
  <c r="F23" i="3"/>
  <c r="D23" i="3"/>
  <c r="E23" i="3"/>
  <c r="O23" i="3"/>
  <c r="N23" i="3"/>
  <c r="Q64" i="3"/>
  <c r="R64" i="3"/>
  <c r="P64" i="3"/>
  <c r="U64" i="3"/>
  <c r="S64" i="3"/>
  <c r="M64" i="3"/>
  <c r="O64" i="3"/>
  <c r="N64" i="3"/>
  <c r="H64" i="3"/>
  <c r="J64" i="3"/>
  <c r="T64" i="3"/>
  <c r="K64" i="3"/>
  <c r="V64" i="3"/>
  <c r="G64" i="3"/>
  <c r="E64" i="3"/>
  <c r="D64" i="3"/>
  <c r="F64" i="3"/>
  <c r="L64" i="3"/>
  <c r="D122" i="3"/>
  <c r="F80" i="3"/>
  <c r="G68" i="3"/>
  <c r="G83" i="3"/>
  <c r="H13" i="3"/>
  <c r="O5" i="3"/>
  <c r="T37" i="3"/>
  <c r="U103" i="3"/>
  <c r="Q103" i="3"/>
  <c r="R103" i="3"/>
  <c r="S103" i="3"/>
  <c r="P103" i="3"/>
  <c r="O103" i="3"/>
  <c r="T103" i="3"/>
  <c r="K103" i="3"/>
  <c r="M103" i="3"/>
  <c r="L103" i="3"/>
  <c r="N103" i="3"/>
  <c r="G103" i="3"/>
  <c r="U39" i="3"/>
  <c r="Q39" i="3"/>
  <c r="V39" i="3"/>
  <c r="M39" i="3"/>
  <c r="O39" i="3"/>
  <c r="R39" i="3"/>
  <c r="L39" i="3"/>
  <c r="G39" i="3"/>
  <c r="Q57" i="3"/>
  <c r="R57" i="3"/>
  <c r="U57" i="3"/>
  <c r="P57" i="3"/>
  <c r="S57" i="3"/>
  <c r="V57" i="3"/>
  <c r="N57" i="3"/>
  <c r="J57" i="3"/>
  <c r="T57" i="3"/>
  <c r="G57" i="3"/>
  <c r="G44" i="3"/>
  <c r="J103" i="3"/>
  <c r="J44" i="3"/>
  <c r="M43" i="3"/>
  <c r="V107" i="3"/>
  <c r="S107" i="3"/>
  <c r="U107" i="3"/>
  <c r="T107" i="3"/>
  <c r="R107" i="3"/>
  <c r="P107" i="3"/>
  <c r="Q107" i="3"/>
  <c r="N107" i="3"/>
  <c r="V76" i="3"/>
  <c r="U76" i="3"/>
  <c r="S76" i="3"/>
  <c r="Q76" i="3"/>
  <c r="R76" i="3"/>
  <c r="P76" i="3"/>
  <c r="T76" i="3"/>
  <c r="K76" i="3"/>
  <c r="N76" i="3"/>
  <c r="M76" i="3"/>
  <c r="V100" i="3"/>
  <c r="U100" i="3"/>
  <c r="T100" i="3"/>
  <c r="Q100" i="3"/>
  <c r="P100" i="3"/>
  <c r="O100" i="3"/>
  <c r="R100" i="3"/>
  <c r="L100" i="3"/>
  <c r="M100" i="3"/>
  <c r="V26" i="3"/>
  <c r="U26" i="3"/>
  <c r="T26" i="3"/>
  <c r="R26" i="3"/>
  <c r="S26" i="3"/>
  <c r="Q26" i="3"/>
  <c r="P26" i="3"/>
  <c r="O26" i="3"/>
  <c r="N26" i="3"/>
  <c r="K26" i="3"/>
  <c r="H26" i="3"/>
  <c r="C109" i="3"/>
  <c r="C87" i="3"/>
  <c r="C35" i="3"/>
  <c r="D65" i="3"/>
  <c r="D53" i="3"/>
  <c r="D39" i="3"/>
  <c r="D57" i="3"/>
  <c r="K100" i="3"/>
  <c r="M25" i="3"/>
  <c r="N7" i="3"/>
  <c r="V116" i="3"/>
  <c r="U116" i="3"/>
  <c r="S116" i="3"/>
  <c r="T116" i="3"/>
  <c r="R116" i="3"/>
  <c r="P116" i="3"/>
  <c r="O116" i="3"/>
  <c r="M116" i="3"/>
  <c r="V117" i="3"/>
  <c r="U117" i="3"/>
  <c r="S117" i="3"/>
  <c r="Q117" i="3"/>
  <c r="P117" i="3"/>
  <c r="O117" i="3"/>
  <c r="M117" i="3"/>
  <c r="N117" i="3"/>
  <c r="R117" i="3"/>
  <c r="L117" i="3"/>
  <c r="V99" i="3"/>
  <c r="U99" i="3"/>
  <c r="S99" i="3"/>
  <c r="Q99" i="3"/>
  <c r="P99" i="3"/>
  <c r="O99" i="3"/>
  <c r="T99" i="3"/>
  <c r="R99" i="3"/>
  <c r="N99" i="3"/>
  <c r="K99" i="3"/>
  <c r="J99" i="3"/>
  <c r="V94" i="3"/>
  <c r="U94" i="3"/>
  <c r="S94" i="3"/>
  <c r="P94" i="3"/>
  <c r="O94" i="3"/>
  <c r="Q94" i="3"/>
  <c r="R94" i="3"/>
  <c r="T94" i="3"/>
  <c r="K94" i="3"/>
  <c r="V6" i="3"/>
  <c r="U6" i="3"/>
  <c r="R6" i="3"/>
  <c r="O6" i="3"/>
  <c r="S6" i="3"/>
  <c r="T6" i="3"/>
  <c r="Q6" i="3"/>
  <c r="K6" i="3"/>
  <c r="M6" i="3"/>
  <c r="V82" i="3"/>
  <c r="U82" i="3"/>
  <c r="T82" i="3"/>
  <c r="O82" i="3"/>
  <c r="Q82" i="3"/>
  <c r="L82" i="3"/>
  <c r="N82" i="3"/>
  <c r="K82" i="3"/>
  <c r="M82" i="3"/>
  <c r="R82" i="3"/>
  <c r="V56" i="3"/>
  <c r="U56" i="3"/>
  <c r="T56" i="3"/>
  <c r="Q56" i="3"/>
  <c r="S56" i="3"/>
  <c r="O56" i="3"/>
  <c r="R56" i="3"/>
  <c r="N56" i="3"/>
  <c r="K56" i="3"/>
  <c r="L56" i="3"/>
  <c r="P56" i="3"/>
  <c r="J56" i="3"/>
  <c r="V71" i="3"/>
  <c r="U71" i="3"/>
  <c r="T71" i="3"/>
  <c r="O71" i="3"/>
  <c r="S71" i="3"/>
  <c r="Q71" i="3"/>
  <c r="R71" i="3"/>
  <c r="P71" i="3"/>
  <c r="L71" i="3"/>
  <c r="N71" i="3"/>
  <c r="V67" i="3"/>
  <c r="U67" i="3"/>
  <c r="S67" i="3"/>
  <c r="R67" i="3"/>
  <c r="O67" i="3"/>
  <c r="T67" i="3"/>
  <c r="M67" i="3"/>
  <c r="L67" i="3"/>
  <c r="V98" i="3"/>
  <c r="U98" i="3"/>
  <c r="R98" i="3"/>
  <c r="S98" i="3"/>
  <c r="T98" i="3"/>
  <c r="O98" i="3"/>
  <c r="Q98" i="3"/>
  <c r="P98" i="3"/>
  <c r="M98" i="3"/>
  <c r="L98" i="3"/>
  <c r="N98" i="3"/>
  <c r="C107" i="3"/>
  <c r="C75" i="3"/>
  <c r="C88" i="3"/>
  <c r="C76" i="3"/>
  <c r="C58" i="3"/>
  <c r="C25" i="3"/>
  <c r="C100" i="3"/>
  <c r="C12" i="3"/>
  <c r="C45" i="3"/>
  <c r="C26" i="3"/>
  <c r="D108" i="3"/>
  <c r="D17" i="3"/>
  <c r="D109" i="3"/>
  <c r="D102" i="3"/>
  <c r="D87" i="3"/>
  <c r="D62" i="3"/>
  <c r="D35" i="3"/>
  <c r="D66" i="3"/>
  <c r="E65" i="3"/>
  <c r="E43" i="3"/>
  <c r="E103" i="3"/>
  <c r="E53" i="3"/>
  <c r="E29" i="3"/>
  <c r="E39" i="3"/>
  <c r="E96" i="3"/>
  <c r="E91" i="3"/>
  <c r="E3" i="3"/>
  <c r="E57" i="3"/>
  <c r="F65" i="3"/>
  <c r="F88" i="3"/>
  <c r="F94" i="3"/>
  <c r="F24" i="3"/>
  <c r="F31" i="3"/>
  <c r="F4" i="3"/>
  <c r="G102" i="3"/>
  <c r="G25" i="3"/>
  <c r="G56" i="3"/>
  <c r="G8" i="3"/>
  <c r="G28" i="3"/>
  <c r="H115" i="3"/>
  <c r="H39" i="3"/>
  <c r="H12" i="3"/>
  <c r="H50" i="3"/>
  <c r="H28" i="3"/>
  <c r="J108" i="3"/>
  <c r="J95" i="3"/>
  <c r="J76" i="3"/>
  <c r="K116" i="3"/>
  <c r="K88" i="3"/>
  <c r="K53" i="3"/>
  <c r="L115" i="3"/>
  <c r="L76" i="3"/>
  <c r="L25" i="3"/>
  <c r="L4" i="3"/>
  <c r="L57" i="3"/>
  <c r="M99" i="3"/>
  <c r="N39" i="3"/>
  <c r="P58" i="3"/>
  <c r="Q116" i="3"/>
  <c r="Q8" i="3"/>
  <c r="T17" i="3"/>
  <c r="U114" i="3"/>
  <c r="H91" i="3"/>
  <c r="V108" i="3"/>
  <c r="S108" i="3"/>
  <c r="U108" i="3"/>
  <c r="T108" i="3"/>
  <c r="Q108" i="3"/>
  <c r="R108" i="3"/>
  <c r="K108" i="3"/>
  <c r="P108" i="3"/>
  <c r="F108" i="3"/>
  <c r="V81" i="3"/>
  <c r="U81" i="3"/>
  <c r="P81" i="3"/>
  <c r="R81" i="3"/>
  <c r="S81" i="3"/>
  <c r="Q81" i="3"/>
  <c r="O81" i="3"/>
  <c r="M81" i="3"/>
  <c r="L81" i="3"/>
  <c r="T81" i="3"/>
  <c r="K81" i="3"/>
  <c r="N81" i="3"/>
  <c r="F81" i="3"/>
  <c r="V44" i="3"/>
  <c r="U44" i="3"/>
  <c r="P44" i="3"/>
  <c r="O44" i="3"/>
  <c r="R44" i="3"/>
  <c r="L44" i="3"/>
  <c r="T44" i="3"/>
  <c r="K44" i="3"/>
  <c r="F44" i="3"/>
  <c r="V7" i="3"/>
  <c r="U7" i="3"/>
  <c r="T7" i="3"/>
  <c r="P7" i="3"/>
  <c r="R7" i="3"/>
  <c r="S7" i="3"/>
  <c r="Q7" i="3"/>
  <c r="J7" i="3"/>
  <c r="O7" i="3"/>
  <c r="L7" i="3"/>
  <c r="F7" i="3"/>
  <c r="C43" i="3"/>
  <c r="C39" i="3"/>
  <c r="C57" i="3"/>
  <c r="L96" i="3"/>
  <c r="P53" i="3"/>
  <c r="V121" i="3"/>
  <c r="U121" i="3"/>
  <c r="T121" i="3"/>
  <c r="R121" i="3"/>
  <c r="P121" i="3"/>
  <c r="O121" i="3"/>
  <c r="N121" i="3"/>
  <c r="L121" i="3"/>
  <c r="S121" i="3"/>
  <c r="M121" i="3"/>
  <c r="Q121" i="3"/>
  <c r="V120" i="3"/>
  <c r="U120" i="3"/>
  <c r="T120" i="3"/>
  <c r="S120" i="3"/>
  <c r="P120" i="3"/>
  <c r="O120" i="3"/>
  <c r="R120" i="3"/>
  <c r="N120" i="3"/>
  <c r="Q120" i="3"/>
  <c r="L120" i="3"/>
  <c r="K120" i="3"/>
  <c r="V111" i="3"/>
  <c r="U111" i="3"/>
  <c r="T111" i="3"/>
  <c r="S111" i="3"/>
  <c r="Q111" i="3"/>
  <c r="P111" i="3"/>
  <c r="O111" i="3"/>
  <c r="N111" i="3"/>
  <c r="M111" i="3"/>
  <c r="L111" i="3"/>
  <c r="V14" i="3"/>
  <c r="U14" i="3"/>
  <c r="T14" i="3"/>
  <c r="S14" i="3"/>
  <c r="P14" i="3"/>
  <c r="O14" i="3"/>
  <c r="N14" i="3"/>
  <c r="R14" i="3"/>
  <c r="L14" i="3"/>
  <c r="K14" i="3"/>
  <c r="V27" i="3"/>
  <c r="U27" i="3"/>
  <c r="T27" i="3"/>
  <c r="S27" i="3"/>
  <c r="R27" i="3"/>
  <c r="O27" i="3"/>
  <c r="P27" i="3"/>
  <c r="N27" i="3"/>
  <c r="Q27" i="3"/>
  <c r="L27" i="3"/>
  <c r="M27" i="3"/>
  <c r="K27" i="3"/>
  <c r="V49" i="3"/>
  <c r="U49" i="3"/>
  <c r="T49" i="3"/>
  <c r="O49" i="3"/>
  <c r="R49" i="3"/>
  <c r="N49" i="3"/>
  <c r="Q49" i="3"/>
  <c r="L49" i="3"/>
  <c r="K49" i="3"/>
  <c r="M49" i="3"/>
  <c r="V42" i="3"/>
  <c r="U42" i="3"/>
  <c r="T42" i="3"/>
  <c r="Q42" i="3"/>
  <c r="S42" i="3"/>
  <c r="O42" i="3"/>
  <c r="N42" i="3"/>
  <c r="P42" i="3"/>
  <c r="L42" i="3"/>
  <c r="R42" i="3"/>
  <c r="K42" i="3"/>
  <c r="M42" i="3"/>
  <c r="V52" i="3"/>
  <c r="U52" i="3"/>
  <c r="T52" i="3"/>
  <c r="O52" i="3"/>
  <c r="N52" i="3"/>
  <c r="S52" i="3"/>
  <c r="R52" i="3"/>
  <c r="L52" i="3"/>
  <c r="P52" i="3"/>
  <c r="Q52" i="3"/>
  <c r="K52" i="3"/>
  <c r="V50" i="3"/>
  <c r="U50" i="3"/>
  <c r="T50" i="3"/>
  <c r="S50" i="3"/>
  <c r="R50" i="3"/>
  <c r="O50" i="3"/>
  <c r="N50" i="3"/>
  <c r="Q50" i="3"/>
  <c r="M50" i="3"/>
  <c r="L50" i="3"/>
  <c r="V61" i="3"/>
  <c r="U61" i="3"/>
  <c r="T61" i="3"/>
  <c r="S61" i="3"/>
  <c r="O61" i="3"/>
  <c r="N61" i="3"/>
  <c r="Q61" i="3"/>
  <c r="R61" i="3"/>
  <c r="L61" i="3"/>
  <c r="P61" i="3"/>
  <c r="M61" i="3"/>
  <c r="K61" i="3"/>
  <c r="D107" i="3"/>
  <c r="D75" i="3"/>
  <c r="D88" i="3"/>
  <c r="D76" i="3"/>
  <c r="D58" i="3"/>
  <c r="D25" i="3"/>
  <c r="D100" i="3"/>
  <c r="D12" i="3"/>
  <c r="D45" i="3"/>
  <c r="D26" i="3"/>
  <c r="E108" i="3"/>
  <c r="E17" i="3"/>
  <c r="E109" i="3"/>
  <c r="E81" i="3"/>
  <c r="E87" i="3"/>
  <c r="E44" i="3"/>
  <c r="E7" i="3"/>
  <c r="E66" i="3"/>
  <c r="F75" i="3"/>
  <c r="F14" i="3"/>
  <c r="G81" i="3"/>
  <c r="G58" i="3"/>
  <c r="G42" i="3"/>
  <c r="G89" i="3"/>
  <c r="H44" i="3"/>
  <c r="H8" i="3"/>
  <c r="J107" i="3"/>
  <c r="J94" i="3"/>
  <c r="K121" i="3"/>
  <c r="K111" i="3"/>
  <c r="K78" i="3"/>
  <c r="L94" i="3"/>
  <c r="M7" i="3"/>
  <c r="N43" i="3"/>
  <c r="N44" i="3"/>
  <c r="O107" i="3"/>
  <c r="O53" i="3"/>
  <c r="P6" i="3"/>
  <c r="R45" i="3"/>
  <c r="T75" i="3"/>
  <c r="F53" i="3"/>
  <c r="J39" i="3"/>
  <c r="P43" i="3"/>
  <c r="V17" i="3"/>
  <c r="S17" i="3"/>
  <c r="U17" i="3"/>
  <c r="Q17" i="3"/>
  <c r="R17" i="3"/>
  <c r="P17" i="3"/>
  <c r="O17" i="3"/>
  <c r="M17" i="3"/>
  <c r="N17" i="3"/>
  <c r="L17" i="3"/>
  <c r="K17" i="3"/>
  <c r="F17" i="3"/>
  <c r="V102" i="3"/>
  <c r="T102" i="3"/>
  <c r="P102" i="3"/>
  <c r="R102" i="3"/>
  <c r="S102" i="3"/>
  <c r="U102" i="3"/>
  <c r="N102" i="3"/>
  <c r="M102" i="3"/>
  <c r="Q102" i="3"/>
  <c r="K102" i="3"/>
  <c r="O102" i="3"/>
  <c r="L102" i="3"/>
  <c r="F102" i="3"/>
  <c r="V62" i="3"/>
  <c r="P62" i="3"/>
  <c r="R62" i="3"/>
  <c r="T62" i="3"/>
  <c r="U62" i="3"/>
  <c r="S62" i="3"/>
  <c r="Q62" i="3"/>
  <c r="L62" i="3"/>
  <c r="M62" i="3"/>
  <c r="O62" i="3"/>
  <c r="F62" i="3"/>
  <c r="V66" i="3"/>
  <c r="P66" i="3"/>
  <c r="R66" i="3"/>
  <c r="U66" i="3"/>
  <c r="S66" i="3"/>
  <c r="H66" i="3"/>
  <c r="Q66" i="3"/>
  <c r="N66" i="3"/>
  <c r="O66" i="3"/>
  <c r="F66" i="3"/>
  <c r="C53" i="3"/>
  <c r="C91" i="3"/>
  <c r="H62" i="3"/>
  <c r="J100" i="3"/>
  <c r="M109" i="3"/>
  <c r="U70" i="3"/>
  <c r="T70" i="3"/>
  <c r="S70" i="3"/>
  <c r="V70" i="3"/>
  <c r="P70" i="3"/>
  <c r="O70" i="3"/>
  <c r="N70" i="3"/>
  <c r="R70" i="3"/>
  <c r="K70" i="3"/>
  <c r="M70" i="3"/>
  <c r="Q70" i="3"/>
  <c r="U93" i="3"/>
  <c r="T93" i="3"/>
  <c r="S93" i="3"/>
  <c r="P93" i="3"/>
  <c r="O93" i="3"/>
  <c r="R93" i="3"/>
  <c r="N93" i="3"/>
  <c r="K93" i="3"/>
  <c r="V93" i="3"/>
  <c r="Q93" i="3"/>
  <c r="M93" i="3"/>
  <c r="U32" i="3"/>
  <c r="T32" i="3"/>
  <c r="S32" i="3"/>
  <c r="Q32" i="3"/>
  <c r="P32" i="3"/>
  <c r="O32" i="3"/>
  <c r="N32" i="3"/>
  <c r="V32" i="3"/>
  <c r="K32" i="3"/>
  <c r="R32" i="3"/>
  <c r="M32" i="3"/>
  <c r="J32" i="3"/>
  <c r="L32" i="3"/>
  <c r="U72" i="3"/>
  <c r="T72" i="3"/>
  <c r="S72" i="3"/>
  <c r="V72" i="3"/>
  <c r="P72" i="3"/>
  <c r="O72" i="3"/>
  <c r="N72" i="3"/>
  <c r="Q72" i="3"/>
  <c r="K72" i="3"/>
  <c r="R72" i="3"/>
  <c r="U38" i="3"/>
  <c r="T38" i="3"/>
  <c r="S38" i="3"/>
  <c r="O38" i="3"/>
  <c r="P38" i="3"/>
  <c r="N38" i="3"/>
  <c r="V38" i="3"/>
  <c r="R38" i="3"/>
  <c r="K38" i="3"/>
  <c r="Q38" i="3"/>
  <c r="L38" i="3"/>
  <c r="U24" i="3"/>
  <c r="T24" i="3"/>
  <c r="S24" i="3"/>
  <c r="O24" i="3"/>
  <c r="R24" i="3"/>
  <c r="N24" i="3"/>
  <c r="P24" i="3"/>
  <c r="Q24" i="3"/>
  <c r="V24" i="3"/>
  <c r="K24" i="3"/>
  <c r="M24" i="3"/>
  <c r="U101" i="3"/>
  <c r="T101" i="3"/>
  <c r="S101" i="3"/>
  <c r="V101" i="3"/>
  <c r="Q101" i="3"/>
  <c r="O101" i="3"/>
  <c r="N101" i="3"/>
  <c r="K101" i="3"/>
  <c r="R101" i="3"/>
  <c r="L101" i="3"/>
  <c r="P101" i="3"/>
  <c r="J101" i="3"/>
  <c r="U97" i="3"/>
  <c r="T97" i="3"/>
  <c r="S97" i="3"/>
  <c r="O97" i="3"/>
  <c r="N97" i="3"/>
  <c r="Q97" i="3"/>
  <c r="V97" i="3"/>
  <c r="R97" i="3"/>
  <c r="K97" i="3"/>
  <c r="P97" i="3"/>
  <c r="L97" i="3"/>
  <c r="U8" i="3"/>
  <c r="T8" i="3"/>
  <c r="S8" i="3"/>
  <c r="R8" i="3"/>
  <c r="O8" i="3"/>
  <c r="N8" i="3"/>
  <c r="M8" i="3"/>
  <c r="K8" i="3"/>
  <c r="V8" i="3"/>
  <c r="L8" i="3"/>
  <c r="U40" i="3"/>
  <c r="T40" i="3"/>
  <c r="S40" i="3"/>
  <c r="V40" i="3"/>
  <c r="O40" i="3"/>
  <c r="N40" i="3"/>
  <c r="M40" i="3"/>
  <c r="Q40" i="3"/>
  <c r="R40" i="3"/>
  <c r="P40" i="3"/>
  <c r="K40" i="3"/>
  <c r="L40" i="3"/>
  <c r="J40" i="3"/>
  <c r="E107" i="3"/>
  <c r="E75" i="3"/>
  <c r="E88" i="3"/>
  <c r="E76" i="3"/>
  <c r="E25" i="3"/>
  <c r="E100" i="3"/>
  <c r="E12" i="3"/>
  <c r="E26" i="3"/>
  <c r="F107" i="3"/>
  <c r="F111" i="3"/>
  <c r="F72" i="3"/>
  <c r="G109" i="3"/>
  <c r="G76" i="3"/>
  <c r="G49" i="3"/>
  <c r="G101" i="3"/>
  <c r="H87" i="3"/>
  <c r="H100" i="3"/>
  <c r="H52" i="3"/>
  <c r="J14" i="3"/>
  <c r="K3" i="3"/>
  <c r="L72" i="3"/>
  <c r="M108" i="3"/>
  <c r="M94" i="3"/>
  <c r="M26" i="3"/>
  <c r="N100" i="3"/>
  <c r="O10" i="3"/>
  <c r="O3" i="3"/>
  <c r="P82" i="3"/>
  <c r="T117" i="3"/>
  <c r="Q65" i="3"/>
  <c r="U65" i="3"/>
  <c r="R65" i="3"/>
  <c r="T65" i="3"/>
  <c r="N65" i="3"/>
  <c r="V65" i="3"/>
  <c r="P65" i="3"/>
  <c r="K65" i="3"/>
  <c r="O65" i="3"/>
  <c r="M65" i="3"/>
  <c r="S65" i="3"/>
  <c r="J65" i="3"/>
  <c r="G65" i="3"/>
  <c r="V29" i="3"/>
  <c r="Q29" i="3"/>
  <c r="T29" i="3"/>
  <c r="S29" i="3"/>
  <c r="U29" i="3"/>
  <c r="R29" i="3"/>
  <c r="N29" i="3"/>
  <c r="P29" i="3"/>
  <c r="L29" i="3"/>
  <c r="M29" i="3"/>
  <c r="O29" i="3"/>
  <c r="J29" i="3"/>
  <c r="G29" i="3"/>
  <c r="V91" i="3"/>
  <c r="Q91" i="3"/>
  <c r="S91" i="3"/>
  <c r="R91" i="3"/>
  <c r="U91" i="3"/>
  <c r="T91" i="3"/>
  <c r="J91" i="3"/>
  <c r="O91" i="3"/>
  <c r="M91" i="3"/>
  <c r="N91" i="3"/>
  <c r="G91" i="3"/>
  <c r="V109" i="3"/>
  <c r="T109" i="3"/>
  <c r="S109" i="3"/>
  <c r="K109" i="3"/>
  <c r="N109" i="3"/>
  <c r="O109" i="3"/>
  <c r="P109" i="3"/>
  <c r="F109" i="3"/>
  <c r="V87" i="3"/>
  <c r="P87" i="3"/>
  <c r="T87" i="3"/>
  <c r="Q87" i="3"/>
  <c r="U87" i="3"/>
  <c r="R87" i="3"/>
  <c r="S87" i="3"/>
  <c r="L87" i="3"/>
  <c r="N87" i="3"/>
  <c r="O87" i="3"/>
  <c r="F87" i="3"/>
  <c r="V35" i="3"/>
  <c r="S35" i="3"/>
  <c r="R35" i="3"/>
  <c r="P35" i="3"/>
  <c r="U35" i="3"/>
  <c r="T35" i="3"/>
  <c r="Q35" i="3"/>
  <c r="O35" i="3"/>
  <c r="M35" i="3"/>
  <c r="N35" i="3"/>
  <c r="K35" i="3"/>
  <c r="H35" i="3"/>
  <c r="F35" i="3"/>
  <c r="C65" i="3"/>
  <c r="C29" i="3"/>
  <c r="C3" i="3"/>
  <c r="J66" i="3"/>
  <c r="K39" i="3"/>
  <c r="V75" i="3"/>
  <c r="S75" i="3"/>
  <c r="U75" i="3"/>
  <c r="Q75" i="3"/>
  <c r="P75" i="3"/>
  <c r="R75" i="3"/>
  <c r="N75" i="3"/>
  <c r="K75" i="3"/>
  <c r="O75" i="3"/>
  <c r="J75" i="3"/>
  <c r="V58" i="3"/>
  <c r="U58" i="3"/>
  <c r="R58" i="3"/>
  <c r="S58" i="3"/>
  <c r="T58" i="3"/>
  <c r="L58" i="3"/>
  <c r="M58" i="3"/>
  <c r="Q58" i="3"/>
  <c r="K58" i="3"/>
  <c r="O58" i="3"/>
  <c r="V12" i="3"/>
  <c r="U12" i="3"/>
  <c r="R12" i="3"/>
  <c r="T12" i="3"/>
  <c r="S12" i="3"/>
  <c r="Q12" i="3"/>
  <c r="M12" i="3"/>
  <c r="P12" i="3"/>
  <c r="L12" i="3"/>
  <c r="O12" i="3"/>
  <c r="N12" i="3"/>
  <c r="C108" i="3"/>
  <c r="C102" i="3"/>
  <c r="C44" i="3"/>
  <c r="C7" i="3"/>
  <c r="D43" i="3"/>
  <c r="D29" i="3"/>
  <c r="D96" i="3"/>
  <c r="F43" i="3"/>
  <c r="G100" i="3"/>
  <c r="U115" i="3"/>
  <c r="T115" i="3"/>
  <c r="V115" i="3"/>
  <c r="O115" i="3"/>
  <c r="N115" i="3"/>
  <c r="Q115" i="3"/>
  <c r="R115" i="3"/>
  <c r="S115" i="3"/>
  <c r="M115" i="3"/>
  <c r="P115" i="3"/>
  <c r="T95" i="3"/>
  <c r="U95" i="3"/>
  <c r="O95" i="3"/>
  <c r="R95" i="3"/>
  <c r="N95" i="3"/>
  <c r="M95" i="3"/>
  <c r="S95" i="3"/>
  <c r="Q95" i="3"/>
  <c r="P95" i="3"/>
  <c r="S73" i="3"/>
  <c r="O73" i="3"/>
  <c r="N73" i="3"/>
  <c r="V73" i="3"/>
  <c r="M73" i="3"/>
  <c r="T73" i="3"/>
  <c r="Q73" i="3"/>
  <c r="P73" i="3"/>
  <c r="R73" i="3"/>
  <c r="S2" i="3"/>
  <c r="V2" i="3"/>
  <c r="P2" i="3"/>
  <c r="O2" i="3"/>
  <c r="N2" i="3"/>
  <c r="Q2" i="3"/>
  <c r="M2" i="3"/>
  <c r="U2" i="3"/>
  <c r="T2" i="3"/>
  <c r="R2" i="3"/>
  <c r="J2" i="3"/>
  <c r="S34" i="3"/>
  <c r="U34" i="3"/>
  <c r="O34" i="3"/>
  <c r="P34" i="3"/>
  <c r="N34" i="3"/>
  <c r="V34" i="3"/>
  <c r="M34" i="3"/>
  <c r="Q34" i="3"/>
  <c r="K34" i="3"/>
  <c r="R34" i="3"/>
  <c r="S90" i="3"/>
  <c r="O90" i="3"/>
  <c r="R90" i="3"/>
  <c r="N90" i="3"/>
  <c r="P90" i="3"/>
  <c r="M90" i="3"/>
  <c r="U90" i="3"/>
  <c r="T90" i="3"/>
  <c r="Q90" i="3"/>
  <c r="T31" i="3"/>
  <c r="S31" i="3"/>
  <c r="R31" i="3"/>
  <c r="V31" i="3"/>
  <c r="O31" i="3"/>
  <c r="N31" i="3"/>
  <c r="M31" i="3"/>
  <c r="P31" i="3"/>
  <c r="Q31" i="3"/>
  <c r="U31" i="3"/>
  <c r="K31" i="3"/>
  <c r="L31" i="3"/>
  <c r="T47" i="3"/>
  <c r="S47" i="3"/>
  <c r="R47" i="3"/>
  <c r="U47" i="3"/>
  <c r="O47" i="3"/>
  <c r="N47" i="3"/>
  <c r="Q47" i="3"/>
  <c r="M47" i="3"/>
  <c r="J47" i="3"/>
  <c r="L47" i="3"/>
  <c r="V47" i="3"/>
  <c r="K47" i="3"/>
  <c r="P47" i="3"/>
  <c r="T89" i="3"/>
  <c r="S89" i="3"/>
  <c r="R89" i="3"/>
  <c r="O89" i="3"/>
  <c r="N89" i="3"/>
  <c r="M89" i="3"/>
  <c r="V89" i="3"/>
  <c r="J89" i="3"/>
  <c r="K89" i="3"/>
  <c r="U89" i="3"/>
  <c r="T28" i="3"/>
  <c r="S28" i="3"/>
  <c r="R28" i="3"/>
  <c r="V28" i="3"/>
  <c r="O28" i="3"/>
  <c r="N28" i="3"/>
  <c r="M28" i="3"/>
  <c r="U28" i="3"/>
  <c r="J28" i="3"/>
  <c r="P28" i="3"/>
  <c r="L28" i="3"/>
  <c r="C70" i="3"/>
  <c r="C93" i="3"/>
  <c r="C32" i="3"/>
  <c r="C72" i="3"/>
  <c r="C38" i="3"/>
  <c r="C24" i="3"/>
  <c r="C101" i="3"/>
  <c r="C97" i="3"/>
  <c r="C8" i="3"/>
  <c r="C40" i="3"/>
  <c r="D121" i="3"/>
  <c r="D120" i="3"/>
  <c r="D111" i="3"/>
  <c r="D14" i="3"/>
  <c r="D27" i="3"/>
  <c r="D49" i="3"/>
  <c r="D42" i="3"/>
  <c r="D52" i="3"/>
  <c r="D50" i="3"/>
  <c r="D61" i="3"/>
  <c r="E116" i="3"/>
  <c r="E117" i="3"/>
  <c r="E99" i="3"/>
  <c r="E94" i="3"/>
  <c r="E6" i="3"/>
  <c r="E82" i="3"/>
  <c r="E56" i="3"/>
  <c r="E71" i="3"/>
  <c r="E67" i="3"/>
  <c r="E98" i="3"/>
  <c r="F116" i="3"/>
  <c r="F120" i="3"/>
  <c r="F32" i="3"/>
  <c r="F2" i="3"/>
  <c r="F57" i="3"/>
  <c r="G17" i="3"/>
  <c r="G94" i="3"/>
  <c r="G27" i="3"/>
  <c r="G24" i="3"/>
  <c r="G31" i="3"/>
  <c r="H103" i="3"/>
  <c r="H102" i="3"/>
  <c r="H56" i="3"/>
  <c r="H97" i="3"/>
  <c r="J121" i="3"/>
  <c r="J43" i="3"/>
  <c r="J72" i="3"/>
  <c r="J82" i="3"/>
  <c r="J96" i="3"/>
  <c r="K79" i="3"/>
  <c r="K7" i="3"/>
  <c r="L93" i="3"/>
  <c r="L2" i="3"/>
  <c r="L35" i="3"/>
  <c r="M107" i="3"/>
  <c r="M14" i="3"/>
  <c r="M44" i="3"/>
  <c r="N94" i="3"/>
  <c r="O57" i="3"/>
  <c r="P49" i="3"/>
  <c r="T34" i="3"/>
  <c r="V103" i="3"/>
  <c r="V43" i="3"/>
  <c r="Q43" i="3"/>
  <c r="T43" i="3"/>
  <c r="U43" i="3"/>
  <c r="S43" i="3"/>
  <c r="L43" i="3"/>
  <c r="K43" i="3"/>
  <c r="O43" i="3"/>
  <c r="G43" i="3"/>
  <c r="T53" i="3"/>
  <c r="Q53" i="3"/>
  <c r="V53" i="3"/>
  <c r="S53" i="3"/>
  <c r="U53" i="3"/>
  <c r="L53" i="3"/>
  <c r="M53" i="3"/>
  <c r="G53" i="3"/>
  <c r="S96" i="3"/>
  <c r="R96" i="3"/>
  <c r="Q96" i="3"/>
  <c r="V96" i="3"/>
  <c r="N96" i="3"/>
  <c r="M96" i="3"/>
  <c r="P96" i="3"/>
  <c r="T96" i="3"/>
  <c r="U96" i="3"/>
  <c r="H96" i="3"/>
  <c r="G96" i="3"/>
  <c r="U3" i="3"/>
  <c r="Q3" i="3"/>
  <c r="T3" i="3"/>
  <c r="R3" i="3"/>
  <c r="V3" i="3"/>
  <c r="P3" i="3"/>
  <c r="N3" i="3"/>
  <c r="S3" i="3"/>
  <c r="M3" i="3"/>
  <c r="G3" i="3"/>
  <c r="C103" i="3"/>
  <c r="C96" i="3"/>
  <c r="F103" i="3"/>
  <c r="J35" i="3"/>
  <c r="M87" i="3"/>
  <c r="V88" i="3"/>
  <c r="S88" i="3"/>
  <c r="Q88" i="3"/>
  <c r="P88" i="3"/>
  <c r="T88" i="3"/>
  <c r="N88" i="3"/>
  <c r="O88" i="3"/>
  <c r="M88" i="3"/>
  <c r="V25" i="3"/>
  <c r="U25" i="3"/>
  <c r="T25" i="3"/>
  <c r="Q25" i="3"/>
  <c r="R25" i="3"/>
  <c r="S25" i="3"/>
  <c r="P25" i="3"/>
  <c r="N25" i="3"/>
  <c r="K25" i="3"/>
  <c r="O25" i="3"/>
  <c r="J25" i="3"/>
  <c r="V45" i="3"/>
  <c r="U45" i="3"/>
  <c r="S45" i="3"/>
  <c r="T45" i="3"/>
  <c r="P45" i="3"/>
  <c r="N45" i="3"/>
  <c r="L45" i="3"/>
  <c r="O45" i="3"/>
  <c r="J45" i="3"/>
  <c r="M45" i="3"/>
  <c r="C17" i="3"/>
  <c r="C81" i="3"/>
  <c r="C62" i="3"/>
  <c r="C66" i="3"/>
  <c r="D103" i="3"/>
  <c r="D91" i="3"/>
  <c r="F76" i="3"/>
  <c r="G87" i="3"/>
  <c r="J81" i="3"/>
  <c r="K107" i="3"/>
  <c r="U63" i="3"/>
  <c r="T63" i="3"/>
  <c r="V63" i="3"/>
  <c r="O63" i="3"/>
  <c r="R63" i="3"/>
  <c r="S63" i="3"/>
  <c r="L63" i="3"/>
  <c r="J63" i="3"/>
  <c r="P63" i="3"/>
  <c r="Q63" i="3"/>
  <c r="N63" i="3"/>
  <c r="M63" i="3"/>
  <c r="T74" i="3"/>
  <c r="U74" i="3"/>
  <c r="R74" i="3"/>
  <c r="S74" i="3"/>
  <c r="V74" i="3"/>
  <c r="Q74" i="3"/>
  <c r="M74" i="3"/>
  <c r="J74" i="3"/>
  <c r="O74" i="3"/>
  <c r="V79" i="3"/>
  <c r="M79" i="3"/>
  <c r="R79" i="3"/>
  <c r="T79" i="3"/>
  <c r="N79" i="3"/>
  <c r="U79" i="3"/>
  <c r="J79" i="3"/>
  <c r="S79" i="3"/>
  <c r="L79" i="3"/>
  <c r="S11" i="3"/>
  <c r="V11" i="3"/>
  <c r="Q11" i="3"/>
  <c r="M11" i="3"/>
  <c r="U11" i="3"/>
  <c r="T11" i="3"/>
  <c r="O11" i="3"/>
  <c r="R11" i="3"/>
  <c r="J11" i="3"/>
  <c r="P11" i="3"/>
  <c r="S78" i="3"/>
  <c r="U78" i="3"/>
  <c r="P78" i="3"/>
  <c r="V78" i="3"/>
  <c r="M78" i="3"/>
  <c r="O78" i="3"/>
  <c r="J78" i="3"/>
  <c r="L78" i="3"/>
  <c r="S10" i="3"/>
  <c r="R10" i="3"/>
  <c r="P10" i="3"/>
  <c r="M10" i="3"/>
  <c r="U10" i="3"/>
  <c r="T10" i="3"/>
  <c r="K10" i="3"/>
  <c r="J10" i="3"/>
  <c r="N10" i="3"/>
  <c r="Q10" i="3"/>
  <c r="V10" i="3"/>
  <c r="V114" i="3"/>
  <c r="T114" i="3"/>
  <c r="S114" i="3"/>
  <c r="M114" i="3"/>
  <c r="P114" i="3"/>
  <c r="O114" i="3"/>
  <c r="J114" i="3"/>
  <c r="R114" i="3"/>
  <c r="K114" i="3"/>
  <c r="U4" i="3"/>
  <c r="T4" i="3"/>
  <c r="Q4" i="3"/>
  <c r="M4" i="3"/>
  <c r="P4" i="3"/>
  <c r="R4" i="3"/>
  <c r="V4" i="3"/>
  <c r="K4" i="3"/>
  <c r="O4" i="3"/>
  <c r="N4" i="3"/>
  <c r="S4" i="3"/>
  <c r="R54" i="3"/>
  <c r="S54" i="3"/>
  <c r="M54" i="3"/>
  <c r="U54" i="3"/>
  <c r="N54" i="3"/>
  <c r="L54" i="3"/>
  <c r="T54" i="3"/>
  <c r="K54" i="3"/>
  <c r="P54" i="3"/>
  <c r="Q54" i="3"/>
  <c r="V77" i="3"/>
  <c r="N77" i="3"/>
  <c r="M77" i="3"/>
  <c r="T77" i="3"/>
  <c r="R77" i="3"/>
  <c r="P77" i="3"/>
  <c r="S77" i="3"/>
  <c r="O77" i="3"/>
  <c r="K77" i="3"/>
  <c r="U77" i="3"/>
  <c r="L77" i="3"/>
  <c r="Q77" i="3"/>
  <c r="C115" i="3"/>
  <c r="C95" i="3"/>
  <c r="C73" i="3"/>
  <c r="C2" i="3"/>
  <c r="C34" i="3"/>
  <c r="C90" i="3"/>
  <c r="C31" i="3"/>
  <c r="C47" i="3"/>
  <c r="C89" i="3"/>
  <c r="C28" i="3"/>
  <c r="D70" i="3"/>
  <c r="D93" i="3"/>
  <c r="D32" i="3"/>
  <c r="D72" i="3"/>
  <c r="D38" i="3"/>
  <c r="D24" i="3"/>
  <c r="D101" i="3"/>
  <c r="D97" i="3"/>
  <c r="D8" i="3"/>
  <c r="D40" i="3"/>
  <c r="E121" i="3"/>
  <c r="E120" i="3"/>
  <c r="E111" i="3"/>
  <c r="E14" i="3"/>
  <c r="E27" i="3"/>
  <c r="E49" i="3"/>
  <c r="E42" i="3"/>
  <c r="E52" i="3"/>
  <c r="E50" i="3"/>
  <c r="E61" i="3"/>
  <c r="F121" i="3"/>
  <c r="F93" i="3"/>
  <c r="F73" i="3"/>
  <c r="F11" i="3"/>
  <c r="F3" i="3"/>
  <c r="G108" i="3"/>
  <c r="G75" i="3"/>
  <c r="G99" i="3"/>
  <c r="G14" i="3"/>
  <c r="G38" i="3"/>
  <c r="G90" i="3"/>
  <c r="G114" i="3"/>
  <c r="H43" i="3"/>
  <c r="H81" i="3"/>
  <c r="H58" i="3"/>
  <c r="H82" i="3"/>
  <c r="H42" i="3"/>
  <c r="H47" i="3"/>
  <c r="H57" i="3"/>
  <c r="J70" i="3"/>
  <c r="J109" i="3"/>
  <c r="J49" i="3"/>
  <c r="J62" i="3"/>
  <c r="J3" i="3"/>
  <c r="K29" i="3"/>
  <c r="K62" i="3"/>
  <c r="K98" i="3"/>
  <c r="L95" i="3"/>
  <c r="L11" i="3"/>
  <c r="L89" i="3"/>
  <c r="M72" i="3"/>
  <c r="M56" i="3"/>
  <c r="M57" i="3"/>
  <c r="N11" i="3"/>
  <c r="N62" i="3"/>
  <c r="R109" i="3"/>
  <c r="T78" i="3"/>
  <c r="AS657" i="2"/>
  <c r="AS94" i="2"/>
  <c r="AS311" i="2"/>
  <c r="AS83" i="2"/>
  <c r="AS57" i="2"/>
  <c r="AS481" i="2"/>
  <c r="AS457" i="2"/>
  <c r="AS89" i="2"/>
  <c r="AS155" i="2"/>
  <c r="AS321" i="2"/>
  <c r="AS376" i="2"/>
  <c r="AS206" i="2"/>
  <c r="AS728" i="2"/>
  <c r="AS470" i="2"/>
  <c r="AS188" i="2"/>
  <c r="AS565" i="2"/>
  <c r="AS594" i="2"/>
  <c r="AS557" i="2"/>
  <c r="AS141" i="2"/>
  <c r="AS125" i="2"/>
  <c r="AS38" i="2"/>
  <c r="AT501" i="2"/>
  <c r="AT407" i="2"/>
  <c r="AT255" i="2"/>
  <c r="AT27" i="2"/>
  <c r="AT96" i="2"/>
  <c r="AT462" i="2"/>
  <c r="AT568" i="2"/>
  <c r="AT553" i="2"/>
  <c r="AT275" i="2"/>
  <c r="AT218" i="2"/>
  <c r="AT52" i="2"/>
  <c r="AR530" i="2"/>
  <c r="AR378" i="2"/>
  <c r="AS723" i="2"/>
  <c r="AS367" i="2"/>
  <c r="AS575" i="2"/>
  <c r="AT581" i="2"/>
  <c r="AT198" i="2"/>
  <c r="AU233" i="2"/>
  <c r="AS588" i="2"/>
  <c r="AT675" i="2"/>
  <c r="AS484" i="2"/>
  <c r="AT235" i="2"/>
  <c r="AR292" i="2"/>
  <c r="AS182" i="2"/>
  <c r="AT656" i="2"/>
  <c r="AS650" i="2"/>
  <c r="AS450" i="2"/>
  <c r="AS58" i="2"/>
  <c r="AS526" i="2"/>
  <c r="AS616" i="2"/>
  <c r="AS560" i="2"/>
  <c r="AS447" i="2"/>
  <c r="AS128" i="2"/>
  <c r="AS480" i="2"/>
  <c r="AS684" i="2"/>
  <c r="AS236" i="2"/>
  <c r="AS130" i="2"/>
  <c r="AS169" i="2"/>
  <c r="AS595" i="2"/>
  <c r="AS284" i="2"/>
  <c r="AS91" i="2"/>
  <c r="AS153" i="2"/>
  <c r="AS508" i="2"/>
  <c r="AS535" i="2"/>
  <c r="AS377" i="2"/>
  <c r="AS442" i="2"/>
  <c r="AT86" i="2"/>
  <c r="AT352" i="2"/>
  <c r="AT441" i="2"/>
  <c r="AT254" i="2"/>
  <c r="AT515" i="2"/>
  <c r="AT56" i="2"/>
  <c r="AT620" i="2"/>
  <c r="AT371" i="2"/>
  <c r="AT325" i="2"/>
  <c r="AT351" i="2"/>
  <c r="AT216" i="2"/>
  <c r="AT247" i="2"/>
  <c r="AU570" i="2"/>
  <c r="AS5" i="2"/>
  <c r="AS576" i="2"/>
  <c r="AS95" i="2"/>
  <c r="AT230" i="2"/>
  <c r="AT633" i="2"/>
  <c r="AS256" i="2"/>
  <c r="AT721" i="2"/>
  <c r="AS569" i="2"/>
  <c r="AS428" i="2"/>
  <c r="AS497" i="2"/>
  <c r="AS237" i="2"/>
  <c r="AS456" i="2"/>
  <c r="AS437" i="2"/>
  <c r="AS117" i="2"/>
  <c r="AS366" i="2"/>
  <c r="AS714" i="2"/>
  <c r="AS711" i="2"/>
  <c r="AS362" i="2"/>
  <c r="AS40" i="2"/>
  <c r="AS261" i="2"/>
  <c r="AS722" i="2"/>
  <c r="AS164" i="2"/>
  <c r="AS175" i="2"/>
  <c r="AS50" i="2"/>
  <c r="AS489" i="2"/>
  <c r="AS668" i="2"/>
  <c r="AS493" i="2"/>
  <c r="AT674" i="2"/>
  <c r="AT343" i="2"/>
  <c r="AT105" i="2"/>
  <c r="AT464" i="2"/>
  <c r="AT645" i="2"/>
  <c r="AT589" i="2"/>
  <c r="AT221" i="2"/>
  <c r="AT446" i="2"/>
  <c r="AT613" i="2"/>
  <c r="AT294" i="2"/>
  <c r="AT453" i="2"/>
  <c r="AT135" i="2"/>
  <c r="AU674" i="2"/>
  <c r="AS250" i="2"/>
  <c r="AS670" i="2"/>
  <c r="AS459" i="2"/>
  <c r="AT9" i="2"/>
  <c r="AS625" i="2"/>
  <c r="AS324" i="2"/>
  <c r="AS687" i="2"/>
  <c r="AS213" i="2"/>
  <c r="AS593" i="2"/>
  <c r="AS142" i="2"/>
  <c r="AS427" i="2"/>
  <c r="AS644" i="2"/>
  <c r="AS666" i="2"/>
  <c r="AS615" i="2"/>
  <c r="AS461" i="2"/>
  <c r="AS8" i="2"/>
  <c r="AS123" i="2"/>
  <c r="AS99" i="2"/>
  <c r="AS16" i="2"/>
  <c r="AS134" i="2"/>
  <c r="AS443" i="2"/>
  <c r="AS6" i="2"/>
  <c r="AS121" i="2"/>
  <c r="AT476" i="2"/>
  <c r="AT692" i="2"/>
  <c r="AT682" i="2"/>
  <c r="AT338" i="2"/>
  <c r="AT245" i="2"/>
  <c r="AT346" i="2"/>
  <c r="AT469" i="2"/>
  <c r="AT370" i="2"/>
  <c r="AT487" i="2"/>
  <c r="AT246" i="2"/>
  <c r="AT638" i="2"/>
  <c r="AT342" i="2"/>
  <c r="AS531" i="2"/>
  <c r="AS633" i="2"/>
  <c r="AS19" i="2"/>
  <c r="AT161" i="2"/>
  <c r="AT293" i="2"/>
  <c r="AS338" i="2"/>
  <c r="AS27" i="2"/>
  <c r="AS234" i="2"/>
  <c r="AT49" i="2"/>
  <c r="AS730" i="2"/>
  <c r="AT326" i="2"/>
  <c r="AS705" i="2"/>
  <c r="AS124" i="2"/>
  <c r="AS203" i="2"/>
  <c r="AS219" i="2"/>
  <c r="AS634" i="2"/>
  <c r="AS710" i="2"/>
  <c r="AS193" i="2"/>
  <c r="AS97" i="2"/>
  <c r="AS259" i="2"/>
  <c r="AS626" i="2"/>
  <c r="AS503" i="2"/>
  <c r="AS474" i="2"/>
  <c r="AS177" i="2"/>
  <c r="AS395" i="2"/>
  <c r="AS106" i="2"/>
  <c r="AS347" i="2"/>
  <c r="AS180" i="2"/>
  <c r="AS304" i="2"/>
  <c r="AS388" i="2"/>
  <c r="AS672" i="2"/>
  <c r="AS48" i="2"/>
  <c r="AS244" i="2"/>
  <c r="AS683" i="2"/>
  <c r="AS523" i="2"/>
  <c r="AS536" i="2"/>
  <c r="AS211" i="2"/>
  <c r="AS127" i="2"/>
  <c r="AS410" i="2"/>
  <c r="AS104" i="2"/>
  <c r="AS137" i="2"/>
  <c r="AS230" i="2"/>
  <c r="AS468" i="2"/>
  <c r="AS4" i="2"/>
  <c r="AS556" i="2"/>
  <c r="AS170" i="2"/>
  <c r="AS21" i="2"/>
  <c r="AS402" i="2"/>
  <c r="AS374" i="2"/>
  <c r="AS56" i="2"/>
  <c r="AS65" i="2"/>
  <c r="AS187" i="2"/>
  <c r="AS534" i="2"/>
  <c r="AS337" i="2"/>
  <c r="AS598" i="2"/>
  <c r="AS59" i="2"/>
  <c r="AS224" i="2"/>
  <c r="AS639" i="2"/>
  <c r="AS138" i="2"/>
  <c r="AS145" i="2"/>
  <c r="AS210" i="2"/>
  <c r="AS186" i="2"/>
  <c r="AS64" i="2"/>
  <c r="AS45" i="2"/>
  <c r="AS541" i="2"/>
  <c r="AS445" i="2"/>
  <c r="AS240" i="2"/>
  <c r="AS268" i="2"/>
  <c r="AR268" i="2"/>
  <c r="AS172" i="2"/>
  <c r="AS24" i="2"/>
  <c r="AS119" i="2"/>
  <c r="AS532" i="2"/>
  <c r="AT719" i="2"/>
  <c r="AT689" i="2"/>
  <c r="AT729" i="2"/>
  <c r="AT530" i="2"/>
  <c r="AT582" i="2"/>
  <c r="AT571" i="2"/>
  <c r="AT393" i="2"/>
  <c r="AT92" i="2"/>
  <c r="AT688" i="2"/>
  <c r="AT241" i="2"/>
  <c r="AT627" i="2"/>
  <c r="AT382" i="2"/>
  <c r="AT679" i="2"/>
  <c r="AT44" i="2"/>
  <c r="AT452" i="2"/>
  <c r="AT344" i="2"/>
  <c r="AT550" i="2"/>
  <c r="AT664" i="2"/>
  <c r="AT397" i="2"/>
  <c r="AT306" i="2"/>
  <c r="AT538" i="2"/>
  <c r="AT281" i="2"/>
  <c r="AT521" i="2"/>
  <c r="AT378" i="2"/>
  <c r="AT637" i="2"/>
  <c r="AS514" i="2"/>
  <c r="AS635" i="2"/>
  <c r="AS510" i="2"/>
  <c r="AS432" i="2"/>
  <c r="AS323" i="2"/>
  <c r="AS451" i="2"/>
  <c r="AS590" i="2"/>
  <c r="AS340" i="2"/>
  <c r="AS319" i="2"/>
  <c r="AS29" i="2"/>
  <c r="AS249" i="2"/>
  <c r="AS505" i="2"/>
  <c r="AS159" i="2"/>
  <c r="AS183" i="2"/>
  <c r="AS73" i="2"/>
  <c r="AS257" i="2"/>
  <c r="AS273" i="2"/>
  <c r="AS157" i="2"/>
  <c r="AS82" i="2"/>
  <c r="AS490" i="2"/>
  <c r="AS260" i="2"/>
  <c r="AS33" i="2"/>
  <c r="AS279" i="2"/>
  <c r="AS411" i="2"/>
  <c r="AS151" i="2"/>
  <c r="AS349" i="2"/>
  <c r="AS174" i="2"/>
  <c r="AS148" i="2"/>
  <c r="AS116" i="2"/>
  <c r="AS648" i="2"/>
  <c r="AS181" i="2"/>
  <c r="AS475" i="2"/>
  <c r="AT727" i="2"/>
  <c r="AT609" i="2"/>
  <c r="AT543" i="2"/>
  <c r="AT365" i="2"/>
  <c r="AT191" i="2"/>
  <c r="AT466" i="2"/>
  <c r="AT623" i="2"/>
  <c r="AT103" i="2"/>
  <c r="AT624" i="2"/>
  <c r="AT200" i="2"/>
  <c r="AT74" i="2"/>
  <c r="AT238" i="2"/>
  <c r="AT357" i="2"/>
  <c r="AT307" i="2"/>
  <c r="AT612" i="2"/>
  <c r="AT108" i="2"/>
  <c r="AT41" i="2"/>
  <c r="AT465" i="2"/>
  <c r="AT84" i="2"/>
  <c r="AT494" i="2"/>
  <c r="AT179" i="2"/>
  <c r="AT641" i="2"/>
  <c r="AT580" i="2"/>
  <c r="AT222" i="2"/>
  <c r="AT597" i="2"/>
  <c r="AT318" i="2"/>
  <c r="AT171" i="2"/>
  <c r="AT256" i="2"/>
  <c r="AT262" i="2"/>
  <c r="AT391" i="2"/>
  <c r="AT208" i="2"/>
  <c r="AT350" i="2"/>
  <c r="AT276" i="2"/>
  <c r="AT726" i="2"/>
  <c r="AT554" i="2"/>
  <c r="AT591" i="2"/>
  <c r="AT39" i="2"/>
  <c r="AT542" i="2"/>
  <c r="AT196" i="2"/>
  <c r="AT194" i="2"/>
  <c r="AT258" i="2"/>
  <c r="AU103" i="2"/>
  <c r="AU542" i="2"/>
  <c r="AR570" i="2"/>
  <c r="AR532" i="2"/>
  <c r="AS131" i="2"/>
  <c r="AU626" i="2"/>
  <c r="AS713" i="2"/>
  <c r="AS522" i="2"/>
  <c r="AS265" i="2"/>
  <c r="AS583" i="2"/>
  <c r="AS658" i="2"/>
  <c r="AS659" i="2"/>
  <c r="AS408" i="2"/>
  <c r="AS698" i="2"/>
  <c r="AS316" i="2"/>
  <c r="AS36" i="2"/>
  <c r="AS716" i="2"/>
  <c r="AS309" i="2"/>
  <c r="AS389" i="2"/>
  <c r="AS704" i="2"/>
  <c r="AS341" i="2"/>
  <c r="AS13" i="2"/>
  <c r="AS355" i="2"/>
  <c r="AS291" i="2"/>
  <c r="AS587" i="2"/>
  <c r="AS30" i="2"/>
  <c r="AS499" i="2"/>
  <c r="AS579" i="2"/>
  <c r="AS166" i="2"/>
  <c r="AS227" i="2"/>
  <c r="AS373" i="2"/>
  <c r="AS282" i="2"/>
  <c r="AS68" i="2"/>
  <c r="AS572" i="2"/>
  <c r="AS335" i="2"/>
  <c r="AS207" i="2"/>
  <c r="AS695" i="2"/>
  <c r="AS602" i="2"/>
  <c r="AS308" i="2"/>
  <c r="AS667" i="2"/>
  <c r="AS14" i="2"/>
  <c r="AS524" i="2"/>
  <c r="AS529" i="2"/>
  <c r="AS146" i="2"/>
  <c r="AS269" i="2"/>
  <c r="AS403" i="2"/>
  <c r="AS23" i="2"/>
  <c r="AS363" i="2"/>
  <c r="AS473" i="2"/>
  <c r="AS201" i="2"/>
  <c r="AS160" i="2"/>
  <c r="AS7" i="2"/>
  <c r="AS167" i="2"/>
  <c r="AS409" i="2"/>
  <c r="AS354" i="2"/>
  <c r="AT617" i="2"/>
  <c r="AT552" i="2"/>
  <c r="AT555" i="2"/>
  <c r="AT229" i="2"/>
  <c r="AT287" i="2"/>
  <c r="AT454" i="2"/>
  <c r="AT360" i="2"/>
  <c r="AT302" i="2"/>
  <c r="AT320" i="2"/>
  <c r="AT98" i="2"/>
  <c r="AT520" i="2"/>
  <c r="AT383" i="2"/>
  <c r="AT223" i="2"/>
  <c r="AT700" i="2"/>
  <c r="AT715" i="2"/>
  <c r="AT42" i="2"/>
  <c r="AT439" i="2"/>
  <c r="AT647" i="2"/>
  <c r="AR344" i="2"/>
  <c r="AR550" i="2"/>
  <c r="AR538" i="2"/>
  <c r="AR281" i="2"/>
  <c r="AR413" i="2"/>
  <c r="AR202" i="2"/>
  <c r="AR12" i="2"/>
  <c r="AR512" i="2"/>
  <c r="AU360" i="2"/>
  <c r="AU715" i="2"/>
  <c r="AU336" i="2"/>
  <c r="AS696" i="2"/>
  <c r="AS421" i="2"/>
  <c r="AS567" i="2"/>
  <c r="AS67" i="2"/>
  <c r="AS301" i="2"/>
  <c r="AS551" i="2"/>
  <c r="AS697" i="2"/>
  <c r="AS190" i="2"/>
  <c r="AS139" i="2"/>
  <c r="AS676" i="2"/>
  <c r="AS709" i="2"/>
  <c r="AS540" i="2"/>
  <c r="AS724" i="2"/>
  <c r="AS661" i="2"/>
  <c r="AS396" i="2"/>
  <c r="AS345" i="2"/>
  <c r="AS264" i="2"/>
  <c r="AS479" i="2"/>
  <c r="AS215" i="2"/>
  <c r="AS478" i="2"/>
  <c r="AS504" i="2"/>
  <c r="AT570" i="2"/>
  <c r="AT585" i="2"/>
  <c r="AT285" i="2"/>
  <c r="AT564" i="2"/>
  <c r="AT32" i="2"/>
  <c r="AT243" i="2"/>
  <c r="AT504" i="2"/>
  <c r="AT148" i="2"/>
  <c r="AT234" i="2"/>
  <c r="AT618" i="2"/>
  <c r="AT364" i="2"/>
  <c r="AT114" i="2"/>
  <c r="AT358" i="2"/>
  <c r="AT606" i="2"/>
  <c r="AR609" i="2"/>
  <c r="AR365" i="2"/>
  <c r="AR191" i="2"/>
  <c r="AR466" i="2"/>
  <c r="AR624" i="2"/>
  <c r="AR238" i="2"/>
  <c r="AR357" i="2"/>
  <c r="AR307" i="2"/>
  <c r="AR108" i="2"/>
  <c r="AR41" i="2"/>
  <c r="AR465" i="2"/>
  <c r="AR84" i="2"/>
  <c r="AR494" i="2"/>
  <c r="AR179" i="2"/>
  <c r="AR641" i="2"/>
  <c r="AR580" i="2"/>
  <c r="AR222" i="2"/>
  <c r="AR597" i="2"/>
  <c r="AR318" i="2"/>
  <c r="AR171" i="2"/>
  <c r="AR256" i="2"/>
  <c r="AR262" i="2"/>
  <c r="AR391" i="2"/>
  <c r="AR350" i="2"/>
  <c r="AR276" i="2"/>
  <c r="AR39" i="2"/>
  <c r="AR542" i="2"/>
  <c r="AR196" i="2"/>
  <c r="AR194" i="2"/>
  <c r="AR53" i="2"/>
  <c r="AR242" i="2"/>
  <c r="AR577" i="2"/>
  <c r="AR28" i="2"/>
  <c r="AR562" i="2"/>
  <c r="AR375" i="2"/>
  <c r="AR220" i="2"/>
  <c r="AR231" i="2"/>
  <c r="AR300" i="2"/>
  <c r="AR79" i="2"/>
  <c r="AR75" i="2"/>
  <c r="AR72" i="2"/>
  <c r="AR305" i="2"/>
  <c r="AU476" i="2"/>
  <c r="AU86" i="2"/>
  <c r="AU501" i="2"/>
  <c r="AU343" i="2"/>
  <c r="AU585" i="2"/>
  <c r="AU692" i="2"/>
  <c r="AU352" i="2"/>
  <c r="AR352" i="2"/>
  <c r="AU407" i="2"/>
  <c r="AU285" i="2"/>
  <c r="AR285" i="2"/>
  <c r="AU105" i="2"/>
  <c r="AR105" i="2"/>
  <c r="AU682" i="2"/>
  <c r="AU441" i="2"/>
  <c r="AR441" i="2"/>
  <c r="AU255" i="2"/>
  <c r="AU564" i="2"/>
  <c r="AU464" i="2"/>
  <c r="AU338" i="2"/>
  <c r="AR338" i="2"/>
  <c r="AU254" i="2"/>
  <c r="AU32" i="2"/>
  <c r="AU245" i="2"/>
  <c r="AU645" i="2"/>
  <c r="AR645" i="2"/>
  <c r="AU515" i="2"/>
  <c r="AR515" i="2"/>
  <c r="AU96" i="2"/>
  <c r="AU9" i="2"/>
  <c r="AR9" i="2"/>
  <c r="AU561" i="2"/>
  <c r="AU706" i="2"/>
  <c r="AU229" i="2"/>
  <c r="AU442" i="2"/>
  <c r="AU635" i="2"/>
  <c r="AU102" i="2"/>
  <c r="AU675" i="2"/>
  <c r="AU237" i="2"/>
  <c r="AU400" i="2"/>
  <c r="AU650" i="2"/>
  <c r="AU658" i="2"/>
  <c r="AU346" i="2"/>
  <c r="AU589" i="2"/>
  <c r="AU56" i="2"/>
  <c r="AU462" i="2"/>
  <c r="AU234" i="2"/>
  <c r="AU469" i="2"/>
  <c r="AU221" i="2"/>
  <c r="AR221" i="2"/>
  <c r="AU620" i="2"/>
  <c r="AU568" i="2"/>
  <c r="AR568" i="2"/>
  <c r="AU618" i="2"/>
  <c r="AU370" i="2"/>
  <c r="AU446" i="2"/>
  <c r="AR446" i="2"/>
  <c r="AU371" i="2"/>
  <c r="AU553" i="2"/>
  <c r="AR553" i="2"/>
  <c r="AU364" i="2"/>
  <c r="AU487" i="2"/>
  <c r="AU613" i="2"/>
  <c r="AU325" i="2"/>
  <c r="AU275" i="2"/>
  <c r="AU114" i="2"/>
  <c r="AU246" i="2"/>
  <c r="AU294" i="2"/>
  <c r="AU351" i="2"/>
  <c r="AU218" i="2"/>
  <c r="AS105" i="2"/>
  <c r="AT673" i="2"/>
  <c r="AS689" i="2"/>
  <c r="AS393" i="2"/>
  <c r="AS679" i="2"/>
  <c r="AS397" i="2"/>
  <c r="AS637" i="2"/>
  <c r="AS212" i="2"/>
  <c r="AS202" i="2"/>
  <c r="AS404" i="2"/>
  <c r="AS10" i="2"/>
  <c r="AS361" i="2"/>
  <c r="AS628" i="2"/>
  <c r="AT387" i="2"/>
  <c r="AT455" i="2"/>
  <c r="AT233" i="2"/>
  <c r="AT646" i="2"/>
  <c r="AT100" i="2"/>
  <c r="AT640" i="2"/>
  <c r="AT310" i="2"/>
  <c r="AT584" i="2"/>
  <c r="AT129" i="2"/>
  <c r="AT539" i="2"/>
  <c r="AR555" i="2"/>
  <c r="AR439" i="2"/>
  <c r="AR147" i="2"/>
  <c r="AR448" i="2"/>
  <c r="AR592" i="2"/>
  <c r="AR317" i="2"/>
  <c r="AR486" i="2"/>
  <c r="AR545" i="2"/>
  <c r="AU581" i="2"/>
  <c r="AU691" i="2"/>
  <c r="AU621" i="2"/>
  <c r="AS191" i="2"/>
  <c r="AS74" i="2"/>
  <c r="AS41" i="2"/>
  <c r="AS580" i="2"/>
  <c r="AS262" i="2"/>
  <c r="AS554" i="2"/>
  <c r="AS258" i="2"/>
  <c r="AS28" i="2"/>
  <c r="AS266" i="2"/>
  <c r="AS72" i="2"/>
  <c r="AT385" i="2"/>
  <c r="AT670" i="2"/>
  <c r="AT356" i="2"/>
  <c r="AT614" i="2"/>
  <c r="AT76" i="2"/>
  <c r="AT31" i="2"/>
  <c r="AT459" i="2"/>
  <c r="AS229" i="2"/>
  <c r="AS98" i="2"/>
  <c r="AS42" i="2"/>
  <c r="AS537" i="2"/>
  <c r="AS415" i="2"/>
  <c r="AS485" i="2"/>
  <c r="AS88" i="2"/>
  <c r="AS706" i="2"/>
  <c r="AS46" i="2"/>
  <c r="AS545" i="2"/>
  <c r="AT314" i="2"/>
  <c r="AT730" i="2"/>
  <c r="AT652" i="2"/>
  <c r="AT368" i="2"/>
  <c r="AT5" i="2"/>
  <c r="AT253" i="2"/>
  <c r="AT322" i="2"/>
  <c r="AT90" i="2"/>
  <c r="AT131" i="2"/>
  <c r="AT173" i="2"/>
  <c r="AT289" i="2"/>
  <c r="AT162" i="2"/>
  <c r="AR477" i="2"/>
  <c r="AR387" i="2"/>
  <c r="AR677" i="2"/>
  <c r="AR559" i="2"/>
  <c r="AR455" i="2"/>
  <c r="AR438" i="2"/>
  <c r="AR402" i="2"/>
  <c r="AR233" i="2"/>
  <c r="AR436" i="2"/>
  <c r="AR288" i="2"/>
  <c r="AR646" i="2"/>
  <c r="AR263" i="2"/>
  <c r="AR611" i="2"/>
  <c r="AR51" i="2"/>
  <c r="AR100" i="2"/>
  <c r="AR331" i="2"/>
  <c r="AR576" i="2"/>
  <c r="AR640" i="2"/>
  <c r="AR101" i="2"/>
  <c r="AR132" i="2"/>
  <c r="AR632" i="2"/>
  <c r="AR280" i="2"/>
  <c r="AR35" i="2"/>
  <c r="AR69" i="2"/>
  <c r="AR154" i="2"/>
  <c r="AR584" i="2"/>
  <c r="AR491" i="2"/>
  <c r="AR214" i="2"/>
  <c r="AR143" i="2"/>
  <c r="AR170" i="2"/>
  <c r="AR144" i="2"/>
  <c r="AR129" i="2"/>
  <c r="AR414" i="2"/>
  <c r="AR433" i="2"/>
  <c r="AR25" i="2"/>
  <c r="AR348" i="2"/>
  <c r="AR421" i="2"/>
  <c r="AU669" i="2"/>
  <c r="AU678" i="2"/>
  <c r="AU406" i="2"/>
  <c r="AU314" i="2"/>
  <c r="AU369" i="2"/>
  <c r="AU516" i="2"/>
  <c r="AU330" i="2"/>
  <c r="AU392" i="2"/>
  <c r="AU730" i="2"/>
  <c r="AU533" i="2"/>
  <c r="AU511" i="2"/>
  <c r="AU37" i="2"/>
  <c r="AU368" i="2"/>
  <c r="AS516" i="2"/>
  <c r="AS386" i="2"/>
  <c r="AT431" i="2"/>
  <c r="AS582" i="2"/>
  <c r="AS627" i="2"/>
  <c r="AS550" i="2"/>
  <c r="AS521" i="2"/>
  <c r="AS298" i="2"/>
  <c r="AS70" i="2"/>
  <c r="AS424" i="2"/>
  <c r="AS380" i="2"/>
  <c r="AS605" i="2"/>
  <c r="AT477" i="2"/>
  <c r="AT559" i="2"/>
  <c r="AT402" i="2"/>
  <c r="AT288" i="2"/>
  <c r="AT51" i="2"/>
  <c r="AT101" i="2"/>
  <c r="AT731" i="2"/>
  <c r="AT170" i="2"/>
  <c r="AT433" i="2"/>
  <c r="AR229" i="2"/>
  <c r="AR379" i="2"/>
  <c r="AR431" i="2"/>
  <c r="AR665" i="2"/>
  <c r="AR88" i="2"/>
  <c r="AU477" i="2"/>
  <c r="AU559" i="2"/>
  <c r="AU402" i="2"/>
  <c r="AS365" i="2"/>
  <c r="AS200" i="2"/>
  <c r="AS108" i="2"/>
  <c r="AS641" i="2"/>
  <c r="AS726" i="2"/>
  <c r="AS194" i="2"/>
  <c r="AS577" i="2"/>
  <c r="AS231" i="2"/>
  <c r="AS416" i="2"/>
  <c r="AT681" i="2"/>
  <c r="AT315" i="2"/>
  <c r="AT182" i="2"/>
  <c r="AT483" i="2"/>
  <c r="AT312" i="2"/>
  <c r="AT17" i="2"/>
  <c r="AT500" i="2"/>
  <c r="AR564" i="2"/>
  <c r="AR589" i="2"/>
  <c r="AR618" i="2"/>
  <c r="AR275" i="2"/>
  <c r="AS454" i="2"/>
  <c r="AS383" i="2"/>
  <c r="AS425" i="2"/>
  <c r="AS379" i="2"/>
  <c r="AS147" i="2"/>
  <c r="AS66" i="2"/>
  <c r="AS448" i="2"/>
  <c r="AS440" i="2"/>
  <c r="AS400" i="2"/>
  <c r="AS486" i="2"/>
  <c r="AT669" i="2"/>
  <c r="AT516" i="2"/>
  <c r="AT511" i="2"/>
  <c r="AT561" i="2"/>
  <c r="AT122" i="2"/>
  <c r="AT115" i="2"/>
  <c r="AT401" i="2"/>
  <c r="AT699" i="2"/>
  <c r="AT420" i="2"/>
  <c r="AT270" i="2"/>
  <c r="AT102" i="2"/>
  <c r="AT152" i="2"/>
  <c r="AS654" i="2"/>
  <c r="AV654" i="2" s="1"/>
  <c r="AS674" i="2"/>
  <c r="AS570" i="2"/>
  <c r="AS476" i="2"/>
  <c r="AS86" i="2"/>
  <c r="AS501" i="2"/>
  <c r="AS343" i="2"/>
  <c r="AS585" i="2"/>
  <c r="AS692" i="2"/>
  <c r="AS352" i="2"/>
  <c r="AS407" i="2"/>
  <c r="AV407" i="2" s="1"/>
  <c r="AS285" i="2"/>
  <c r="AS682" i="2"/>
  <c r="AS441" i="2"/>
  <c r="AS255" i="2"/>
  <c r="AS564" i="2"/>
  <c r="AS464" i="2"/>
  <c r="AS254" i="2"/>
  <c r="AV254" i="2" s="1"/>
  <c r="AS32" i="2"/>
  <c r="AS245" i="2"/>
  <c r="AS645" i="2"/>
  <c r="AS515" i="2"/>
  <c r="AS96" i="2"/>
  <c r="AS9" i="2"/>
  <c r="AS346" i="2"/>
  <c r="AS589" i="2"/>
  <c r="AS462" i="2"/>
  <c r="AS469" i="2"/>
  <c r="AS221" i="2"/>
  <c r="AS620" i="2"/>
  <c r="AV620" i="2" s="1"/>
  <c r="AS568" i="2"/>
  <c r="AS618" i="2"/>
  <c r="AS370" i="2"/>
  <c r="AS446" i="2"/>
  <c r="AS553" i="2"/>
  <c r="AV553" i="2" s="1"/>
  <c r="AS364" i="2"/>
  <c r="AS487" i="2"/>
  <c r="AS613" i="2"/>
  <c r="AS325" i="2"/>
  <c r="AS275" i="2"/>
  <c r="AS114" i="2"/>
  <c r="AS246" i="2"/>
  <c r="AS294" i="2"/>
  <c r="AS351" i="2"/>
  <c r="AS218" i="2"/>
  <c r="AR218" i="2"/>
  <c r="AS358" i="2"/>
  <c r="AS638" i="2"/>
  <c r="AS453" i="2"/>
  <c r="AS216" i="2"/>
  <c r="AS52" i="2"/>
  <c r="AS606" i="2"/>
  <c r="AS342" i="2"/>
  <c r="AS135" i="2"/>
  <c r="AS247" i="2"/>
  <c r="AT204" i="2"/>
  <c r="AT297" i="2"/>
  <c r="AT20" i="2"/>
  <c r="AT336" i="2"/>
  <c r="AT430" i="2"/>
  <c r="AT87" i="2"/>
  <c r="AT544" i="2"/>
  <c r="AR556" i="2"/>
  <c r="AR488" i="2"/>
  <c r="AR182" i="2"/>
  <c r="AR614" i="2"/>
  <c r="AR495" i="2"/>
  <c r="AR359" i="2"/>
  <c r="AR34" i="2"/>
  <c r="AR500" i="2"/>
  <c r="AR573" i="2"/>
  <c r="AR43" i="2"/>
  <c r="AR21" i="2"/>
  <c r="AR136" i="2"/>
  <c r="AR277" i="2"/>
  <c r="AU718" i="2"/>
  <c r="AS530" i="2"/>
  <c r="AS241" i="2"/>
  <c r="AS344" i="2"/>
  <c r="AS281" i="2"/>
  <c r="AS286" i="2"/>
  <c r="AS118" i="2"/>
  <c r="AS690" i="2"/>
  <c r="AS54" i="2"/>
  <c r="AS384" i="2"/>
  <c r="AT651" i="2"/>
  <c r="AT691" i="2"/>
  <c r="AT621" i="2"/>
  <c r="AT263" i="2"/>
  <c r="AT112" i="2"/>
  <c r="AT132" i="2"/>
  <c r="AT280" i="2"/>
  <c r="AT491" i="2"/>
  <c r="AT226" i="2"/>
  <c r="AT348" i="2"/>
  <c r="AR287" i="2"/>
  <c r="AR425" i="2"/>
  <c r="AR274" i="2"/>
  <c r="AR252" i="2"/>
  <c r="AR660" i="2"/>
  <c r="AR163" i="2"/>
  <c r="AU702" i="2"/>
  <c r="AU455" i="2"/>
  <c r="AS609" i="2"/>
  <c r="AS103" i="2"/>
  <c r="AS307" i="2"/>
  <c r="AS494" i="2"/>
  <c r="AS318" i="2"/>
  <c r="AS350" i="2"/>
  <c r="AS542" i="2"/>
  <c r="AS220" i="2"/>
  <c r="AS205" i="2"/>
  <c r="AT556" i="2"/>
  <c r="AT488" i="2"/>
  <c r="AT197" i="2"/>
  <c r="AT250" i="2"/>
  <c r="AT604" i="2"/>
  <c r="AT339" i="2"/>
  <c r="AT248" i="2"/>
  <c r="AR585" i="2"/>
  <c r="AR32" i="2"/>
  <c r="AR234" i="2"/>
  <c r="AR135" i="2"/>
  <c r="AS552" i="2"/>
  <c r="AS302" i="2"/>
  <c r="AS700" i="2"/>
  <c r="AS439" i="2"/>
  <c r="AS274" i="2"/>
  <c r="AS549" i="2"/>
  <c r="AS353" i="2"/>
  <c r="AS423" i="2"/>
  <c r="AS592" i="2"/>
  <c r="AS317" i="2"/>
  <c r="AS601" i="2"/>
  <c r="AT678" i="2"/>
  <c r="AT330" i="2"/>
  <c r="AT419" i="2"/>
  <c r="AT113" i="2"/>
  <c r="AT492" i="2"/>
  <c r="AT232" i="2"/>
  <c r="AT192" i="2"/>
  <c r="AT717" i="2"/>
  <c r="AT643" i="2"/>
  <c r="AT19" i="2"/>
  <c r="AS651" i="2"/>
  <c r="AS702" i="2"/>
  <c r="AS581" i="2"/>
  <c r="AS417" i="2"/>
  <c r="AV417" i="2" s="1"/>
  <c r="AS455" i="2"/>
  <c r="AS691" i="2"/>
  <c r="AV691" i="2" s="1"/>
  <c r="AS233" i="2"/>
  <c r="AS600" i="2"/>
  <c r="AS436" i="2"/>
  <c r="AS426" i="2"/>
  <c r="AS611" i="2"/>
  <c r="AS100" i="2"/>
  <c r="AS331" i="2"/>
  <c r="AS101" i="2"/>
  <c r="AS381" i="2"/>
  <c r="AS731" i="2"/>
  <c r="AS69" i="2"/>
  <c r="AS584" i="2"/>
  <c r="AS143" i="2"/>
  <c r="AS129" i="2"/>
  <c r="AS414" i="2"/>
  <c r="AS539" i="2"/>
  <c r="AT663" i="2"/>
  <c r="AT574" i="2"/>
  <c r="AT239" i="2"/>
  <c r="AT507" i="2"/>
  <c r="AT527" i="2"/>
  <c r="AT705" i="2"/>
  <c r="AT124" i="2"/>
  <c r="AT203" i="2"/>
  <c r="AT219" i="2"/>
  <c r="AT634" i="2"/>
  <c r="AT710" i="2"/>
  <c r="AT193" i="2"/>
  <c r="AT97" i="2"/>
  <c r="AT259" i="2"/>
  <c r="AT626" i="2"/>
  <c r="AT503" i="2"/>
  <c r="AT474" i="2"/>
  <c r="AT177" i="2"/>
  <c r="AT395" i="2"/>
  <c r="AT106" i="2"/>
  <c r="AT347" i="2"/>
  <c r="AT180" i="2"/>
  <c r="AT304" i="2"/>
  <c r="AT388" i="2"/>
  <c r="AT672" i="2"/>
  <c r="AT48" i="2"/>
  <c r="AT244" i="2"/>
  <c r="AT683" i="2"/>
  <c r="AT523" i="2"/>
  <c r="AT536" i="2"/>
  <c r="AT211" i="2"/>
  <c r="AT127" i="2"/>
  <c r="AT410" i="2"/>
  <c r="AT104" i="2"/>
  <c r="AT137" i="2"/>
  <c r="AT468" i="2"/>
  <c r="AT4" i="2"/>
  <c r="AT65" i="2"/>
  <c r="AT187" i="2"/>
  <c r="AT534" i="2"/>
  <c r="AT337" i="2"/>
  <c r="AT598" i="2"/>
  <c r="AT59" i="2"/>
  <c r="AT224" i="2"/>
  <c r="AT639" i="2"/>
  <c r="AT138" i="2"/>
  <c r="AT145" i="2"/>
  <c r="AT210" i="2"/>
  <c r="AT186" i="2"/>
  <c r="AT64" i="2"/>
  <c r="AT45" i="2"/>
  <c r="AT541" i="2"/>
  <c r="AT445" i="2"/>
  <c r="AT240" i="2"/>
  <c r="AT268" i="2"/>
  <c r="AT172" i="2"/>
  <c r="AT24" i="2"/>
  <c r="AT119" i="2"/>
  <c r="AT532" i="2"/>
  <c r="AU634" i="2"/>
  <c r="AR10" i="2"/>
  <c r="AS656" i="2"/>
  <c r="AS688" i="2"/>
  <c r="AS452" i="2"/>
  <c r="AS538" i="2"/>
  <c r="AS329" i="2"/>
  <c r="AS189" i="2"/>
  <c r="AS267" i="2"/>
  <c r="AS209" i="2"/>
  <c r="AS111" i="2"/>
  <c r="AT546" i="2"/>
  <c r="AT417" i="2"/>
  <c r="AT588" i="2"/>
  <c r="AT436" i="2"/>
  <c r="AT611" i="2"/>
  <c r="AT331" i="2"/>
  <c r="AT381" i="2"/>
  <c r="AT69" i="2"/>
  <c r="AT143" i="2"/>
  <c r="AT414" i="2"/>
  <c r="AR552" i="2"/>
  <c r="AR98" i="2"/>
  <c r="AR537" i="2"/>
  <c r="AR195" i="2"/>
  <c r="AR415" i="2"/>
  <c r="AR18" i="2"/>
  <c r="AR2" i="2"/>
  <c r="AR140" i="2"/>
  <c r="AR601" i="2"/>
  <c r="AR502" i="2"/>
  <c r="AU387" i="2"/>
  <c r="AU438" i="2"/>
  <c r="AU600" i="2"/>
  <c r="AU85" i="2"/>
  <c r="AS466" i="2"/>
  <c r="AS238" i="2"/>
  <c r="AS465" i="2"/>
  <c r="AS222" i="2"/>
  <c r="AS391" i="2"/>
  <c r="AS591" i="2"/>
  <c r="AS53" i="2"/>
  <c r="AS562" i="2"/>
  <c r="AS300" i="2"/>
  <c r="AT472" i="2"/>
  <c r="AT78" i="2"/>
  <c r="AT81" i="2"/>
  <c r="AT519" i="2"/>
  <c r="AT120" i="2"/>
  <c r="AT463" i="2"/>
  <c r="AS555" i="2"/>
  <c r="AS320" i="2"/>
  <c r="AS715" i="2"/>
  <c r="AS328" i="2"/>
  <c r="AS195" i="2"/>
  <c r="AS252" i="2"/>
  <c r="AS660" i="2"/>
  <c r="AS18" i="2"/>
  <c r="AS163" i="2"/>
  <c r="AS694" i="2"/>
  <c r="AT406" i="2"/>
  <c r="AT392" i="2"/>
  <c r="AT37" i="2"/>
  <c r="AT671" i="2"/>
  <c r="AT720" i="2"/>
  <c r="AT150" i="2"/>
  <c r="AT11" i="2"/>
  <c r="AT178" i="2"/>
  <c r="AT509" i="2"/>
  <c r="AT126" i="2"/>
  <c r="AT199" i="2"/>
  <c r="AT80" i="2"/>
  <c r="AS621" i="2"/>
  <c r="AS288" i="2"/>
  <c r="AS263" i="2"/>
  <c r="AS51" i="2"/>
  <c r="AS112" i="2"/>
  <c r="AS132" i="2"/>
  <c r="AS622" i="2"/>
  <c r="AS280" i="2"/>
  <c r="AS332" i="2"/>
  <c r="AS491" i="2"/>
  <c r="AS226" i="2"/>
  <c r="AS433" i="2"/>
  <c r="AS348" i="2"/>
  <c r="AS681" i="2"/>
  <c r="AS472" i="2"/>
  <c r="AS303" i="2"/>
  <c r="AR303" i="2"/>
  <c r="AS81" i="2"/>
  <c r="AR81" i="2"/>
  <c r="AS197" i="2"/>
  <c r="AS483" i="2"/>
  <c r="AS519" i="2"/>
  <c r="AS76" i="2"/>
  <c r="AS418" i="2"/>
  <c r="AS604" i="2"/>
  <c r="AS31" i="2"/>
  <c r="AS359" i="2"/>
  <c r="AS339" i="2"/>
  <c r="AS327" i="2"/>
  <c r="AS326" i="2"/>
  <c r="AS412" i="2"/>
  <c r="AS662" i="2"/>
  <c r="AS573" i="2"/>
  <c r="AS528" i="2"/>
  <c r="AR528" i="2"/>
  <c r="AS47" i="2"/>
  <c r="AS43" i="2"/>
  <c r="AS156" i="2"/>
  <c r="AS444" i="2"/>
  <c r="AS596" i="2"/>
  <c r="AS496" i="2"/>
  <c r="AS434" i="2"/>
  <c r="AS136" i="2"/>
  <c r="AS642" i="2"/>
  <c r="AS110" i="2"/>
  <c r="AS277" i="2"/>
  <c r="AS185" i="2"/>
  <c r="AT456" i="2"/>
  <c r="AT260" i="2"/>
  <c r="AR467" i="2"/>
  <c r="AR20" i="2"/>
  <c r="AR61" i="2"/>
  <c r="AR566" i="2"/>
  <c r="AR517" i="2"/>
  <c r="AR313" i="2"/>
  <c r="AR228" i="2"/>
  <c r="AR471" i="2"/>
  <c r="AR278" i="2"/>
  <c r="AR3" i="2"/>
  <c r="AT424" i="2"/>
  <c r="AS729" i="2"/>
  <c r="AS92" i="2"/>
  <c r="AS44" i="2"/>
  <c r="AS306" i="2"/>
  <c r="AS558" i="2"/>
  <c r="AS413" i="2"/>
  <c r="AS460" i="2"/>
  <c r="AS712" i="2"/>
  <c r="AS295" i="2"/>
  <c r="AT677" i="2"/>
  <c r="AT578" i="2"/>
  <c r="AT85" i="2"/>
  <c r="AT217" i="2"/>
  <c r="AT405" i="2"/>
  <c r="AT632" i="2"/>
  <c r="AT35" i="2"/>
  <c r="AT214" i="2"/>
  <c r="AT95" i="2"/>
  <c r="AT421" i="2"/>
  <c r="AR454" i="2"/>
  <c r="AR383" i="2"/>
  <c r="AR328" i="2"/>
  <c r="AR66" i="2"/>
  <c r="AR440" i="2"/>
  <c r="AU546" i="2"/>
  <c r="AU417" i="2"/>
  <c r="AU578" i="2"/>
  <c r="AS727" i="2"/>
  <c r="AS623" i="2"/>
  <c r="AS357" i="2"/>
  <c r="AS84" i="2"/>
  <c r="AV84" i="2" s="1"/>
  <c r="AS597" i="2"/>
  <c r="AS208" i="2"/>
  <c r="AS39" i="2"/>
  <c r="AS563" i="2"/>
  <c r="AS375" i="2"/>
  <c r="AS79" i="2"/>
  <c r="AS305" i="2"/>
  <c r="AT272" i="2"/>
  <c r="AT303" i="2"/>
  <c r="AT386" i="2"/>
  <c r="AT495" i="2"/>
  <c r="AT418" i="2"/>
  <c r="AT359" i="2"/>
  <c r="AT290" i="2"/>
  <c r="AR86" i="2"/>
  <c r="AR216" i="2"/>
  <c r="AR381" i="2"/>
  <c r="AR226" i="2"/>
  <c r="AS287" i="2"/>
  <c r="AS520" i="2"/>
  <c r="AS630" i="2"/>
  <c r="AS431" i="2"/>
  <c r="AS665" i="2"/>
  <c r="AS109" i="2"/>
  <c r="AS429" i="2"/>
  <c r="AS2" i="2"/>
  <c r="AS140" i="2"/>
  <c r="AS502" i="2"/>
  <c r="AT369" i="2"/>
  <c r="AT533" i="2"/>
  <c r="AT333" i="2"/>
  <c r="AT71" i="2"/>
  <c r="AT26" i="2"/>
  <c r="AT547" i="2"/>
  <c r="AT176" i="2"/>
  <c r="AT607" i="2"/>
  <c r="AT603" i="2"/>
  <c r="AT334" i="2"/>
  <c r="AT586" i="2"/>
  <c r="AT655" i="2"/>
  <c r="AS546" i="2"/>
  <c r="AS477" i="2"/>
  <c r="AS387" i="2"/>
  <c r="AS677" i="2"/>
  <c r="AS559" i="2"/>
  <c r="AS438" i="2"/>
  <c r="AS578" i="2"/>
  <c r="AS85" i="2"/>
  <c r="AS646" i="2"/>
  <c r="AS217" i="2"/>
  <c r="AS198" i="2"/>
  <c r="AS405" i="2"/>
  <c r="AS640" i="2"/>
  <c r="AS632" i="2"/>
  <c r="AS310" i="2"/>
  <c r="AS35" i="2"/>
  <c r="AS154" i="2"/>
  <c r="AS214" i="2"/>
  <c r="AS144" i="2"/>
  <c r="AS25" i="2"/>
  <c r="AS707" i="2"/>
  <c r="AS385" i="2"/>
  <c r="AS272" i="2"/>
  <c r="AS296" i="2"/>
  <c r="AR296" i="2"/>
  <c r="AS315" i="2"/>
  <c r="AS78" i="2"/>
  <c r="AS488" i="2"/>
  <c r="AS271" i="2"/>
  <c r="AS356" i="2"/>
  <c r="AS63" i="2"/>
  <c r="AS614" i="2"/>
  <c r="AS495" i="2"/>
  <c r="AS49" i="2"/>
  <c r="AS312" i="2"/>
  <c r="AR312" i="2"/>
  <c r="AS235" i="2"/>
  <c r="AS292" i="2"/>
  <c r="AS17" i="2"/>
  <c r="AS120" i="2"/>
  <c r="AS34" i="2"/>
  <c r="AS500" i="2"/>
  <c r="AS463" i="2"/>
  <c r="AS290" i="2"/>
  <c r="AR290" i="2"/>
  <c r="AS248" i="2"/>
  <c r="AS669" i="2"/>
  <c r="AS678" i="2"/>
  <c r="AS406" i="2"/>
  <c r="AS314" i="2"/>
  <c r="AS369" i="2"/>
  <c r="AS330" i="2"/>
  <c r="AS392" i="2"/>
  <c r="AS533" i="2"/>
  <c r="AV533" i="2" s="1"/>
  <c r="AS511" i="2"/>
  <c r="AV511" i="2" s="1"/>
  <c r="AS161" i="2"/>
  <c r="AS37" i="2"/>
  <c r="AS652" i="2"/>
  <c r="AS333" i="2"/>
  <c r="AS561" i="2"/>
  <c r="AS419" i="2"/>
  <c r="AS671" i="2"/>
  <c r="AS368" i="2"/>
  <c r="AS71" i="2"/>
  <c r="AS122" i="2"/>
  <c r="AS113" i="2"/>
  <c r="AS720" i="2"/>
  <c r="AS162" i="2"/>
  <c r="AR197" i="2"/>
  <c r="AT53" i="2"/>
  <c r="AS719" i="2"/>
  <c r="AS571" i="2"/>
  <c r="AS382" i="2"/>
  <c r="AS664" i="2"/>
  <c r="AS378" i="2"/>
  <c r="AS649" i="2"/>
  <c r="AS390" i="2"/>
  <c r="AS12" i="2"/>
  <c r="AS512" i="2"/>
  <c r="AS299" i="2"/>
  <c r="AS703" i="2"/>
  <c r="AT702" i="2"/>
  <c r="AT438" i="2"/>
  <c r="AT600" i="2"/>
  <c r="AT426" i="2"/>
  <c r="AT576" i="2"/>
  <c r="AT622" i="2"/>
  <c r="AT154" i="2"/>
  <c r="AT144" i="2"/>
  <c r="AT25" i="2"/>
  <c r="AR360" i="2"/>
  <c r="AR223" i="2"/>
  <c r="AR22" i="2"/>
  <c r="AR353" i="2"/>
  <c r="AR429" i="2"/>
  <c r="AU651" i="2"/>
  <c r="AU677" i="2"/>
  <c r="AU588" i="2"/>
  <c r="AS543" i="2"/>
  <c r="AS624" i="2"/>
  <c r="AS612" i="2"/>
  <c r="AS179" i="2"/>
  <c r="AS171" i="2"/>
  <c r="AS276" i="2"/>
  <c r="AV276" i="2" s="1"/>
  <c r="AS196" i="2"/>
  <c r="AS242" i="2"/>
  <c r="AS399" i="2"/>
  <c r="AS75" i="2"/>
  <c r="AT707" i="2"/>
  <c r="AT296" i="2"/>
  <c r="AT271" i="2"/>
  <c r="AT63" i="2"/>
  <c r="AT292" i="2"/>
  <c r="AT34" i="2"/>
  <c r="AT327" i="2"/>
  <c r="AT412" i="2"/>
  <c r="AR343" i="2"/>
  <c r="AR254" i="2"/>
  <c r="AR462" i="2"/>
  <c r="AR487" i="2"/>
  <c r="AR112" i="2"/>
  <c r="AS617" i="2"/>
  <c r="AS360" i="2"/>
  <c r="AS223" i="2"/>
  <c r="AS22" i="2"/>
  <c r="AS506" i="2"/>
  <c r="AS619" i="2"/>
  <c r="AS283" i="2"/>
  <c r="AS693" i="2"/>
  <c r="AS708" i="2"/>
  <c r="AS673" i="2"/>
  <c r="AS701" i="2"/>
  <c r="AS525" i="2"/>
  <c r="AS204" i="2"/>
  <c r="AR204" i="2"/>
  <c r="AS631" i="2"/>
  <c r="AS647" i="2"/>
  <c r="AS653" i="2"/>
  <c r="AS467" i="2"/>
  <c r="AS686" i="2"/>
  <c r="AS297" i="2"/>
  <c r="AS629" i="2"/>
  <c r="AR629" i="2"/>
  <c r="AS394" i="2"/>
  <c r="AS636" i="2"/>
  <c r="AS293" i="2"/>
  <c r="AS165" i="2"/>
  <c r="AS449" i="2"/>
  <c r="AS725" i="2"/>
  <c r="AS20" i="2"/>
  <c r="AS61" i="2"/>
  <c r="AS168" i="2"/>
  <c r="AS566" i="2"/>
  <c r="AS458" i="2"/>
  <c r="AS610" i="2"/>
  <c r="AS60" i="2"/>
  <c r="AS422" i="2"/>
  <c r="AS62" i="2"/>
  <c r="AR62" i="2"/>
  <c r="AS93" i="2"/>
  <c r="AS15" i="2"/>
  <c r="AS225" i="2"/>
  <c r="AS608" i="2"/>
  <c r="AS336" i="2"/>
  <c r="AS482" i="2"/>
  <c r="AS517" i="2"/>
  <c r="AS77" i="2"/>
  <c r="AS313" i="2"/>
  <c r="AS548" i="2"/>
  <c r="AS251" i="2"/>
  <c r="AS513" i="2"/>
  <c r="AS149" i="2"/>
  <c r="AS158" i="2"/>
  <c r="AS184" i="2"/>
  <c r="AS228" i="2"/>
  <c r="AS435" i="2"/>
  <c r="AS430" i="2"/>
  <c r="AS471" i="2"/>
  <c r="AS599" i="2"/>
  <c r="AS518" i="2"/>
  <c r="AR518" i="2"/>
  <c r="AS278" i="2"/>
  <c r="AS55" i="2"/>
  <c r="AS3" i="2"/>
  <c r="AS498" i="2"/>
  <c r="AS87" i="2"/>
  <c r="AR87" i="2"/>
  <c r="AS107" i="2"/>
  <c r="AS372" i="2"/>
  <c r="AS680" i="2"/>
  <c r="AS544" i="2"/>
  <c r="AT684" i="2"/>
  <c r="AT676" i="2"/>
  <c r="AT714" i="2"/>
  <c r="AT644" i="2"/>
  <c r="AT321" i="2"/>
  <c r="AT236" i="2"/>
  <c r="AT709" i="2"/>
  <c r="AT711" i="2"/>
  <c r="AT666" i="2"/>
  <c r="AT376" i="2"/>
  <c r="AT130" i="2"/>
  <c r="AT540" i="2"/>
  <c r="AT362" i="2"/>
  <c r="AT615" i="2"/>
  <c r="AT206" i="2"/>
  <c r="AT169" i="2"/>
  <c r="AT724" i="2"/>
  <c r="AT40" i="2"/>
  <c r="AT461" i="2"/>
  <c r="AT728" i="2"/>
  <c r="AT595" i="2"/>
  <c r="AT661" i="2"/>
  <c r="AT261" i="2"/>
  <c r="AT8" i="2"/>
  <c r="AT470" i="2"/>
  <c r="AT284" i="2"/>
  <c r="AT396" i="2"/>
  <c r="AT722" i="2"/>
  <c r="AT123" i="2"/>
  <c r="AT535" i="2"/>
  <c r="AU499" i="2"/>
  <c r="AU164" i="2"/>
  <c r="AR189" i="2"/>
  <c r="AR463" i="2"/>
  <c r="AT636" i="2"/>
  <c r="AT251" i="2"/>
  <c r="AS721" i="2"/>
  <c r="AS26" i="2"/>
  <c r="AS492" i="2"/>
  <c r="AS150" i="2"/>
  <c r="AS253" i="2"/>
  <c r="AS115" i="2"/>
  <c r="AS547" i="2"/>
  <c r="AS232" i="2"/>
  <c r="AS11" i="2"/>
  <c r="AS322" i="2"/>
  <c r="AS401" i="2"/>
  <c r="AS176" i="2"/>
  <c r="AS192" i="2"/>
  <c r="AS178" i="2"/>
  <c r="AS90" i="2"/>
  <c r="AS699" i="2"/>
  <c r="AS607" i="2"/>
  <c r="AS717" i="2"/>
  <c r="AS509" i="2"/>
  <c r="AS420" i="2"/>
  <c r="AS603" i="2"/>
  <c r="AS643" i="2"/>
  <c r="AS126" i="2"/>
  <c r="AS173" i="2"/>
  <c r="AS270" i="2"/>
  <c r="AS334" i="2"/>
  <c r="AS199" i="2"/>
  <c r="AS289" i="2"/>
  <c r="AS102" i="2"/>
  <c r="AV102" i="2" s="1"/>
  <c r="AS586" i="2"/>
  <c r="AS243" i="2"/>
  <c r="AS80" i="2"/>
  <c r="AS152" i="2"/>
  <c r="AS655" i="2"/>
  <c r="AT697" i="2"/>
  <c r="AT659" i="2"/>
  <c r="AT481" i="2"/>
  <c r="AT593" i="2"/>
  <c r="AT437" i="2"/>
  <c r="AT447" i="2"/>
  <c r="AT190" i="2"/>
  <c r="AT408" i="2"/>
  <c r="AT457" i="2"/>
  <c r="AT142" i="2"/>
  <c r="AT117" i="2"/>
  <c r="AT128" i="2"/>
  <c r="AT698" i="2"/>
  <c r="AT89" i="2"/>
  <c r="AT316" i="2"/>
  <c r="AT36" i="2"/>
  <c r="AT716" i="2"/>
  <c r="AT309" i="2"/>
  <c r="AT366" i="2"/>
  <c r="AT480" i="2"/>
  <c r="AT139" i="2"/>
  <c r="AT427" i="2"/>
  <c r="AT155" i="2"/>
  <c r="AT389" i="2"/>
  <c r="AT704" i="2"/>
  <c r="AT341" i="2"/>
  <c r="AT13" i="2"/>
  <c r="AT355" i="2"/>
  <c r="AT291" i="2"/>
  <c r="AT587" i="2"/>
  <c r="AT30" i="2"/>
  <c r="AT499" i="2"/>
  <c r="AT579" i="2"/>
  <c r="AT166" i="2"/>
  <c r="AT227" i="2"/>
  <c r="AT373" i="2"/>
  <c r="AT282" i="2"/>
  <c r="AU704" i="2"/>
  <c r="AR243" i="2"/>
  <c r="AT435" i="2"/>
  <c r="AT188" i="2"/>
  <c r="AT91" i="2"/>
  <c r="AT345" i="2"/>
  <c r="AT164" i="2"/>
  <c r="AT99" i="2"/>
  <c r="AT565" i="2"/>
  <c r="AT153" i="2"/>
  <c r="AT264" i="2"/>
  <c r="AT175" i="2"/>
  <c r="AT16" i="2"/>
  <c r="AT594" i="2"/>
  <c r="AT398" i="2"/>
  <c r="AT479" i="2"/>
  <c r="AT50" i="2"/>
  <c r="AT134" i="2"/>
  <c r="AT557" i="2"/>
  <c r="AT508" i="2"/>
  <c r="AT215" i="2"/>
  <c r="AT489" i="2"/>
  <c r="AT443" i="2"/>
  <c r="AT141" i="2"/>
  <c r="AT478" i="2"/>
  <c r="AT668" i="2"/>
  <c r="AT6" i="2"/>
  <c r="AT125" i="2"/>
  <c r="AT377" i="2"/>
  <c r="AT493" i="2"/>
  <c r="AT121" i="2"/>
  <c r="AT38" i="2"/>
  <c r="AT442" i="2"/>
  <c r="AR569" i="2"/>
  <c r="AR567" i="2"/>
  <c r="AR522" i="2"/>
  <c r="AR450" i="2"/>
  <c r="AR510" i="2"/>
  <c r="AR94" i="2"/>
  <c r="AR324" i="2"/>
  <c r="AR67" i="2"/>
  <c r="AR265" i="2"/>
  <c r="AR58" i="2"/>
  <c r="AR311" i="2"/>
  <c r="AR497" i="2"/>
  <c r="AR301" i="2"/>
  <c r="AR583" i="2"/>
  <c r="AR526" i="2"/>
  <c r="AR323" i="2"/>
  <c r="AR83" i="2"/>
  <c r="AR237" i="2"/>
  <c r="AR616" i="2"/>
  <c r="AR451" i="2"/>
  <c r="AR590" i="2"/>
  <c r="AR340" i="2"/>
  <c r="AR319" i="2"/>
  <c r="AR213" i="2"/>
  <c r="AR57" i="2"/>
  <c r="AR29" i="2"/>
  <c r="AR560" i="2"/>
  <c r="AR456" i="2"/>
  <c r="AR249" i="2"/>
  <c r="AR505" i="2"/>
  <c r="AR183" i="2"/>
  <c r="AR73" i="2"/>
  <c r="AR257" i="2"/>
  <c r="AR273" i="2"/>
  <c r="AR157" i="2"/>
  <c r="AR82" i="2"/>
  <c r="AR490" i="2"/>
  <c r="AR260" i="2"/>
  <c r="AR33" i="2"/>
  <c r="AR279" i="2"/>
  <c r="AR411" i="2"/>
  <c r="AR151" i="2"/>
  <c r="AR349" i="2"/>
  <c r="AR174" i="2"/>
  <c r="AR148" i="2"/>
  <c r="AR116" i="2"/>
  <c r="AR648" i="2"/>
  <c r="AR181" i="2"/>
  <c r="AR475" i="2"/>
  <c r="AU684" i="2"/>
  <c r="AU676" i="2"/>
  <c r="AU714" i="2"/>
  <c r="AU644" i="2"/>
  <c r="AU321" i="2"/>
  <c r="AU236" i="2"/>
  <c r="AU709" i="2"/>
  <c r="AU711" i="2"/>
  <c r="AU666" i="2"/>
  <c r="AU376" i="2"/>
  <c r="AU130" i="2"/>
  <c r="AU540" i="2"/>
  <c r="AU362" i="2"/>
  <c r="AU615" i="2"/>
  <c r="AU206" i="2"/>
  <c r="AU169" i="2"/>
  <c r="AU724" i="2"/>
  <c r="AU40" i="2"/>
  <c r="AU461" i="2"/>
  <c r="AU728" i="2"/>
  <c r="AU595" i="2"/>
  <c r="AU661" i="2"/>
  <c r="AU261" i="2"/>
  <c r="AU8" i="2"/>
  <c r="AU470" i="2"/>
  <c r="AU284" i="2"/>
  <c r="AU396" i="2"/>
  <c r="AU722" i="2"/>
  <c r="AU123" i="2"/>
  <c r="AU188" i="2"/>
  <c r="AU91" i="2"/>
  <c r="AU345" i="2"/>
  <c r="AU99" i="2"/>
  <c r="AU565" i="2"/>
  <c r="AU153" i="2"/>
  <c r="AU264" i="2"/>
  <c r="AU175" i="2"/>
  <c r="AU16" i="2"/>
  <c r="AU594" i="2"/>
  <c r="AU398" i="2"/>
  <c r="AU479" i="2"/>
  <c r="AU50" i="2"/>
  <c r="AU134" i="2"/>
  <c r="AU557" i="2"/>
  <c r="AU508" i="2"/>
  <c r="AU215" i="2"/>
  <c r="AU489" i="2"/>
  <c r="AU443" i="2"/>
  <c r="AU141" i="2"/>
  <c r="AU535" i="2"/>
  <c r="AU478" i="2"/>
  <c r="AU668" i="2"/>
  <c r="AU6" i="2"/>
  <c r="AU125" i="2"/>
  <c r="AU377" i="2"/>
  <c r="AU504" i="2"/>
  <c r="AU493" i="2"/>
  <c r="AU121" i="2"/>
  <c r="AU38" i="2"/>
  <c r="AT558" i="2"/>
  <c r="AT329" i="2"/>
  <c r="AT649" i="2"/>
  <c r="AT298" i="2"/>
  <c r="AT212" i="2"/>
  <c r="AT413" i="2"/>
  <c r="AT286" i="2"/>
  <c r="AT189" i="2"/>
  <c r="AT390" i="2"/>
  <c r="AT70" i="2"/>
  <c r="AT202" i="2"/>
  <c r="AT723" i="2"/>
  <c r="AT118" i="2"/>
  <c r="AT367" i="2"/>
  <c r="AT12" i="2"/>
  <c r="AT404" i="2"/>
  <c r="AT460" i="2"/>
  <c r="AT267" i="2"/>
  <c r="AT512" i="2"/>
  <c r="AT380" i="2"/>
  <c r="AT10" i="2"/>
  <c r="AT712" i="2"/>
  <c r="AT54" i="2"/>
  <c r="AT209" i="2"/>
  <c r="AT575" i="2"/>
  <c r="AT299" i="2"/>
  <c r="AT361" i="2"/>
  <c r="AT295" i="2"/>
  <c r="AT384" i="2"/>
  <c r="AT111" i="2"/>
  <c r="AT605" i="2"/>
  <c r="AT703" i="2"/>
  <c r="AT628" i="2"/>
  <c r="AR481" i="2"/>
  <c r="AR437" i="2"/>
  <c r="AR447" i="2"/>
  <c r="AR190" i="2"/>
  <c r="AR408" i="2"/>
  <c r="AR457" i="2"/>
  <c r="AR142" i="2"/>
  <c r="AR117" i="2"/>
  <c r="AR128" i="2"/>
  <c r="AR698" i="2"/>
  <c r="AR89" i="2"/>
  <c r="AR316" i="2"/>
  <c r="AR36" i="2"/>
  <c r="AR309" i="2"/>
  <c r="AR366" i="2"/>
  <c r="AR480" i="2"/>
  <c r="AR139" i="2"/>
  <c r="AR427" i="2"/>
  <c r="AR155" i="2"/>
  <c r="AR389" i="2"/>
  <c r="AR704" i="2"/>
  <c r="AR341" i="2"/>
  <c r="AR13" i="2"/>
  <c r="AR355" i="2"/>
  <c r="AR587" i="2"/>
  <c r="AR30" i="2"/>
  <c r="AR499" i="2"/>
  <c r="AR166" i="2"/>
  <c r="AR227" i="2"/>
  <c r="AR373" i="2"/>
  <c r="AR282" i="2"/>
  <c r="AR68" i="2"/>
  <c r="AR335" i="2"/>
  <c r="AR207" i="2"/>
  <c r="AR602" i="2"/>
  <c r="AR308" i="2"/>
  <c r="AR14" i="2"/>
  <c r="AR524" i="2"/>
  <c r="AR529" i="2"/>
  <c r="AR146" i="2"/>
  <c r="AR269" i="2"/>
  <c r="AR403" i="2"/>
  <c r="AR23" i="2"/>
  <c r="AR363" i="2"/>
  <c r="AR473" i="2"/>
  <c r="AR201" i="2"/>
  <c r="AR160" i="2"/>
  <c r="AR7" i="2"/>
  <c r="AR167" i="2"/>
  <c r="AR409" i="2"/>
  <c r="AR354" i="2"/>
  <c r="AU719" i="2"/>
  <c r="AU689" i="2"/>
  <c r="AU729" i="2"/>
  <c r="AU656" i="2"/>
  <c r="AU530" i="2"/>
  <c r="AU582" i="2"/>
  <c r="AU571" i="2"/>
  <c r="AU393" i="2"/>
  <c r="AU92" i="2"/>
  <c r="AU688" i="2"/>
  <c r="AU241" i="2"/>
  <c r="AU627" i="2"/>
  <c r="AU382" i="2"/>
  <c r="AU679" i="2"/>
  <c r="AU44" i="2"/>
  <c r="AU452" i="2"/>
  <c r="AU344" i="2"/>
  <c r="AU550" i="2"/>
  <c r="AU664" i="2"/>
  <c r="AU397" i="2"/>
  <c r="AU306" i="2"/>
  <c r="AU538" i="2"/>
  <c r="AU281" i="2"/>
  <c r="AU521" i="2"/>
  <c r="AU378" i="2"/>
  <c r="AU637" i="2"/>
  <c r="AU558" i="2"/>
  <c r="AU329" i="2"/>
  <c r="AU649" i="2"/>
  <c r="AU298" i="2"/>
  <c r="AU212" i="2"/>
  <c r="AU413" i="2"/>
  <c r="AU286" i="2"/>
  <c r="AU189" i="2"/>
  <c r="AU390" i="2"/>
  <c r="AU70" i="2"/>
  <c r="AU202" i="2"/>
  <c r="AU723" i="2"/>
  <c r="AU118" i="2"/>
  <c r="AU367" i="2"/>
  <c r="AU12" i="2"/>
  <c r="AU424" i="2"/>
  <c r="AU404" i="2"/>
  <c r="AU460" i="2"/>
  <c r="AU690" i="2"/>
  <c r="AU267" i="2"/>
  <c r="AU512" i="2"/>
  <c r="AU380" i="2"/>
  <c r="AU10" i="2"/>
  <c r="AU712" i="2"/>
  <c r="AU54" i="2"/>
  <c r="AU209" i="2"/>
  <c r="AU575" i="2"/>
  <c r="AU299" i="2"/>
  <c r="AU361" i="2"/>
  <c r="AU295" i="2"/>
  <c r="AU384" i="2"/>
  <c r="AU111" i="2"/>
  <c r="AU605" i="2"/>
  <c r="AU703" i="2"/>
  <c r="AU628" i="2"/>
  <c r="AT165" i="2"/>
  <c r="AT15" i="2"/>
  <c r="AU522" i="2"/>
  <c r="AU551" i="2"/>
  <c r="AT563" i="2"/>
  <c r="AT514" i="2"/>
  <c r="AT242" i="2"/>
  <c r="AT577" i="2"/>
  <c r="AT28" i="2"/>
  <c r="AT562" i="2"/>
  <c r="AT375" i="2"/>
  <c r="AT220" i="2"/>
  <c r="AT399" i="2"/>
  <c r="AT231" i="2"/>
  <c r="AT266" i="2"/>
  <c r="AT300" i="2"/>
  <c r="AT79" i="2"/>
  <c r="AT205" i="2"/>
  <c r="AT75" i="2"/>
  <c r="AT416" i="2"/>
  <c r="AT72" i="2"/>
  <c r="AT484" i="2"/>
  <c r="AT305" i="2"/>
  <c r="AR644" i="2"/>
  <c r="AR321" i="2"/>
  <c r="AR236" i="2"/>
  <c r="AR376" i="2"/>
  <c r="AR130" i="2"/>
  <c r="AR540" i="2"/>
  <c r="AR362" i="2"/>
  <c r="AR615" i="2"/>
  <c r="AR206" i="2"/>
  <c r="AR169" i="2"/>
  <c r="AR40" i="2"/>
  <c r="AR461" i="2"/>
  <c r="AR595" i="2"/>
  <c r="AR261" i="2"/>
  <c r="AR8" i="2"/>
  <c r="AR470" i="2"/>
  <c r="AR284" i="2"/>
  <c r="AR396" i="2"/>
  <c r="AR123" i="2"/>
  <c r="AR188" i="2"/>
  <c r="AR91" i="2"/>
  <c r="AR345" i="2"/>
  <c r="AR164" i="2"/>
  <c r="AR99" i="2"/>
  <c r="AR565" i="2"/>
  <c r="AR153" i="2"/>
  <c r="AR264" i="2"/>
  <c r="AR175" i="2"/>
  <c r="AR16" i="2"/>
  <c r="AR398" i="2"/>
  <c r="AR479" i="2"/>
  <c r="AR50" i="2"/>
  <c r="AR134" i="2"/>
  <c r="AR557" i="2"/>
  <c r="AR508" i="2"/>
  <c r="AR215" i="2"/>
  <c r="AR443" i="2"/>
  <c r="AR535" i="2"/>
  <c r="AR478" i="2"/>
  <c r="AR668" i="2"/>
  <c r="AR6" i="2"/>
  <c r="AR125" i="2"/>
  <c r="AR504" i="2"/>
  <c r="AR121" i="2"/>
  <c r="AR38" i="2"/>
  <c r="AR442" i="2"/>
  <c r="AU727" i="2"/>
  <c r="AU609" i="2"/>
  <c r="AU543" i="2"/>
  <c r="AU365" i="2"/>
  <c r="AU191" i="2"/>
  <c r="AU466" i="2"/>
  <c r="AU623" i="2"/>
  <c r="AU624" i="2"/>
  <c r="AU200" i="2"/>
  <c r="AU74" i="2"/>
  <c r="AU238" i="2"/>
  <c r="AU357" i="2"/>
  <c r="AU307" i="2"/>
  <c r="AU612" i="2"/>
  <c r="AU108" i="2"/>
  <c r="AU41" i="2"/>
  <c r="AU465" i="2"/>
  <c r="AU84" i="2"/>
  <c r="AU494" i="2"/>
  <c r="AU179" i="2"/>
  <c r="AU641" i="2"/>
  <c r="AU580" i="2"/>
  <c r="AU222" i="2"/>
  <c r="AU597" i="2"/>
  <c r="AU318" i="2"/>
  <c r="AU171" i="2"/>
  <c r="AU256" i="2"/>
  <c r="AU262" i="2"/>
  <c r="AU391" i="2"/>
  <c r="AU208" i="2"/>
  <c r="AU350" i="2"/>
  <c r="AU276" i="2"/>
  <c r="AU726" i="2"/>
  <c r="AU554" i="2"/>
  <c r="AU591" i="2"/>
  <c r="AU39" i="2"/>
  <c r="AU196" i="2"/>
  <c r="AU194" i="2"/>
  <c r="AU258" i="2"/>
  <c r="AU53" i="2"/>
  <c r="AU563" i="2"/>
  <c r="AU514" i="2"/>
  <c r="AU242" i="2"/>
  <c r="AU577" i="2"/>
  <c r="AU28" i="2"/>
  <c r="AU562" i="2"/>
  <c r="AU375" i="2"/>
  <c r="AU220" i="2"/>
  <c r="AU399" i="2"/>
  <c r="AU231" i="2"/>
  <c r="AU266" i="2"/>
  <c r="AU300" i="2"/>
  <c r="AU79" i="2"/>
  <c r="AU205" i="2"/>
  <c r="AU75" i="2"/>
  <c r="AU416" i="2"/>
  <c r="AU72" i="2"/>
  <c r="AU484" i="2"/>
  <c r="AU305" i="2"/>
  <c r="AT630" i="2"/>
  <c r="AT425" i="2"/>
  <c r="AT22" i="2"/>
  <c r="AT328" i="2"/>
  <c r="AT537" i="2"/>
  <c r="AT531" i="2"/>
  <c r="AT379" i="2"/>
  <c r="AT506" i="2"/>
  <c r="AT274" i="2"/>
  <c r="AT195" i="2"/>
  <c r="AT133" i="2"/>
  <c r="AT147" i="2"/>
  <c r="AT619" i="2"/>
  <c r="AT549" i="2"/>
  <c r="AT415" i="2"/>
  <c r="AT665" i="2"/>
  <c r="AT66" i="2"/>
  <c r="AT353" i="2"/>
  <c r="AT252" i="2"/>
  <c r="AT485" i="2"/>
  <c r="AT109" i="2"/>
  <c r="AT448" i="2"/>
  <c r="AT423" i="2"/>
  <c r="AT660" i="2"/>
  <c r="AT88" i="2"/>
  <c r="AT429" i="2"/>
  <c r="AT440" i="2"/>
  <c r="AT592" i="2"/>
  <c r="AT18" i="2"/>
  <c r="AT706" i="2"/>
  <c r="AT2" i="2"/>
  <c r="AT400" i="2"/>
  <c r="AT317" i="2"/>
  <c r="AT163" i="2"/>
  <c r="AT46" i="2"/>
  <c r="AT140" i="2"/>
  <c r="AT486" i="2"/>
  <c r="AT601" i="2"/>
  <c r="AT283" i="2"/>
  <c r="AT694" i="2"/>
  <c r="AT502" i="2"/>
  <c r="AT545" i="2"/>
  <c r="AR656" i="2"/>
  <c r="AR571" i="2"/>
  <c r="AR92" i="2"/>
  <c r="AR382" i="2"/>
  <c r="AR44" i="2"/>
  <c r="AR306" i="2"/>
  <c r="AR521" i="2"/>
  <c r="AR558" i="2"/>
  <c r="AR298" i="2"/>
  <c r="AR212" i="2"/>
  <c r="AR286" i="2"/>
  <c r="AR70" i="2"/>
  <c r="AR118" i="2"/>
  <c r="AR367" i="2"/>
  <c r="AR424" i="2"/>
  <c r="AR404" i="2"/>
  <c r="AR460" i="2"/>
  <c r="AR54" i="2"/>
  <c r="AR209" i="2"/>
  <c r="AR299" i="2"/>
  <c r="AR361" i="2"/>
  <c r="AR384" i="2"/>
  <c r="AR111" i="2"/>
  <c r="AR605" i="2"/>
  <c r="AR703" i="2"/>
  <c r="AR628" i="2"/>
  <c r="AU617" i="2"/>
  <c r="AU552" i="2"/>
  <c r="AU555" i="2"/>
  <c r="AU287" i="2"/>
  <c r="AU454" i="2"/>
  <c r="AU302" i="2"/>
  <c r="AU320" i="2"/>
  <c r="AU98" i="2"/>
  <c r="AU520" i="2"/>
  <c r="AU383" i="2"/>
  <c r="AU223" i="2"/>
  <c r="AU700" i="2"/>
  <c r="AU42" i="2"/>
  <c r="AU630" i="2"/>
  <c r="AU425" i="2"/>
  <c r="AU22" i="2"/>
  <c r="AU439" i="2"/>
  <c r="AU328" i="2"/>
  <c r="AU537" i="2"/>
  <c r="AU531" i="2"/>
  <c r="AU379" i="2"/>
  <c r="AU506" i="2"/>
  <c r="AU274" i="2"/>
  <c r="AU195" i="2"/>
  <c r="AU133" i="2"/>
  <c r="AU431" i="2"/>
  <c r="AU147" i="2"/>
  <c r="AU619" i="2"/>
  <c r="AU549" i="2"/>
  <c r="AU633" i="2"/>
  <c r="AU415" i="2"/>
  <c r="AU665" i="2"/>
  <c r="AU66" i="2"/>
  <c r="AU353" i="2"/>
  <c r="AU252" i="2"/>
  <c r="AU485" i="2"/>
  <c r="AU109" i="2"/>
  <c r="AU448" i="2"/>
  <c r="AU423" i="2"/>
  <c r="AU660" i="2"/>
  <c r="AU88" i="2"/>
  <c r="AU429" i="2"/>
  <c r="AU440" i="2"/>
  <c r="AU592" i="2"/>
  <c r="AU18" i="2"/>
  <c r="AU2" i="2"/>
  <c r="AU372" i="2"/>
  <c r="AU598" i="2"/>
  <c r="AU211" i="2"/>
  <c r="AU547" i="2"/>
  <c r="AU148" i="2"/>
  <c r="AU310" i="2"/>
  <c r="AU422" i="2"/>
  <c r="AU240" i="2"/>
  <c r="AU610" i="2"/>
  <c r="AU498" i="2"/>
  <c r="AU82" i="2"/>
  <c r="AU639" i="2"/>
  <c r="AU388" i="2"/>
  <c r="AU168" i="2"/>
  <c r="AU317" i="2"/>
  <c r="AR80" i="2"/>
  <c r="AT662" i="2"/>
  <c r="AT573" i="2"/>
  <c r="AT528" i="2"/>
  <c r="AT47" i="2"/>
  <c r="AT43" i="2"/>
  <c r="AT156" i="2"/>
  <c r="AT21" i="2"/>
  <c r="AT444" i="2"/>
  <c r="AT596" i="2"/>
  <c r="AT496" i="2"/>
  <c r="AT434" i="2"/>
  <c r="AT136" i="2"/>
  <c r="AT642" i="2"/>
  <c r="AT110" i="2"/>
  <c r="AT277" i="2"/>
  <c r="AT185" i="2"/>
  <c r="AR476" i="2"/>
  <c r="AR501" i="2"/>
  <c r="AR407" i="2"/>
  <c r="AR682" i="2"/>
  <c r="AR255" i="2"/>
  <c r="AR464" i="2"/>
  <c r="AR27" i="2"/>
  <c r="AR245" i="2"/>
  <c r="AR96" i="2"/>
  <c r="AR346" i="2"/>
  <c r="AR469" i="2"/>
  <c r="AR620" i="2"/>
  <c r="AR370" i="2"/>
  <c r="AR371" i="2"/>
  <c r="AR364" i="2"/>
  <c r="AR114" i="2"/>
  <c r="AR351" i="2"/>
  <c r="AR453" i="2"/>
  <c r="AR52" i="2"/>
  <c r="AR606" i="2"/>
  <c r="AR247" i="2"/>
  <c r="AU707" i="2"/>
  <c r="AU681" i="2"/>
  <c r="AU385" i="2"/>
  <c r="AU472" i="2"/>
  <c r="AU272" i="2"/>
  <c r="AU556" i="2"/>
  <c r="AU296" i="2"/>
  <c r="AU315" i="2"/>
  <c r="AU670" i="2"/>
  <c r="AU78" i="2"/>
  <c r="AU303" i="2"/>
  <c r="AU488" i="2"/>
  <c r="AU271" i="2"/>
  <c r="AU182" i="2"/>
  <c r="AU356" i="2"/>
  <c r="AU81" i="2"/>
  <c r="AU386" i="2"/>
  <c r="AU197" i="2"/>
  <c r="AU63" i="2"/>
  <c r="AU483" i="2"/>
  <c r="AU614" i="2"/>
  <c r="AU519" i="2"/>
  <c r="AU495" i="2"/>
  <c r="AU250" i="2"/>
  <c r="AU49" i="2"/>
  <c r="AU312" i="2"/>
  <c r="AU76" i="2"/>
  <c r="AU235" i="2"/>
  <c r="AU418" i="2"/>
  <c r="AU292" i="2"/>
  <c r="AU604" i="2"/>
  <c r="AU17" i="2"/>
  <c r="AU31" i="2"/>
  <c r="AU120" i="2"/>
  <c r="AU359" i="2"/>
  <c r="AU34" i="2"/>
  <c r="AU339" i="2"/>
  <c r="AU500" i="2"/>
  <c r="AU459" i="2"/>
  <c r="AU463" i="2"/>
  <c r="AU327" i="2"/>
  <c r="AU290" i="2"/>
  <c r="AU326" i="2"/>
  <c r="AU248" i="2"/>
  <c r="AU412" i="2"/>
  <c r="AU662" i="2"/>
  <c r="AU573" i="2"/>
  <c r="AU528" i="2"/>
  <c r="AU47" i="2"/>
  <c r="AU43" i="2"/>
  <c r="AU156" i="2"/>
  <c r="AU21" i="2"/>
  <c r="AU444" i="2"/>
  <c r="AU596" i="2"/>
  <c r="AT693" i="2"/>
  <c r="AT708" i="2"/>
  <c r="AT701" i="2"/>
  <c r="AT525" i="2"/>
  <c r="AT685" i="2"/>
  <c r="AT631" i="2"/>
  <c r="AT718" i="2"/>
  <c r="AT653" i="2"/>
  <c r="AT467" i="2"/>
  <c r="AT686" i="2"/>
  <c r="AT374" i="2"/>
  <c r="AT629" i="2"/>
  <c r="AT394" i="2"/>
  <c r="AT449" i="2"/>
  <c r="AT725" i="2"/>
  <c r="AT61" i="2"/>
  <c r="AT168" i="2"/>
  <c r="AT566" i="2"/>
  <c r="AT458" i="2"/>
  <c r="AT610" i="2"/>
  <c r="AT60" i="2"/>
  <c r="AT422" i="2"/>
  <c r="AT62" i="2"/>
  <c r="AT93" i="2"/>
  <c r="AT225" i="2"/>
  <c r="AT608" i="2"/>
  <c r="AT482" i="2"/>
  <c r="AT517" i="2"/>
  <c r="AT77" i="2"/>
  <c r="AT313" i="2"/>
  <c r="AT548" i="2"/>
  <c r="AT513" i="2"/>
  <c r="AT149" i="2"/>
  <c r="AT158" i="2"/>
  <c r="AT184" i="2"/>
  <c r="AT228" i="2"/>
  <c r="AT471" i="2"/>
  <c r="AT599" i="2"/>
  <c r="AT518" i="2"/>
  <c r="AT278" i="2"/>
  <c r="AT55" i="2"/>
  <c r="AT3" i="2"/>
  <c r="AT498" i="2"/>
  <c r="AT107" i="2"/>
  <c r="AT372" i="2"/>
  <c r="AT680" i="2"/>
  <c r="AR385" i="2"/>
  <c r="AR272" i="2"/>
  <c r="AR315" i="2"/>
  <c r="AR78" i="2"/>
  <c r="AR271" i="2"/>
  <c r="AR356" i="2"/>
  <c r="AR386" i="2"/>
  <c r="AR519" i="2"/>
  <c r="AR49" i="2"/>
  <c r="AR76" i="2"/>
  <c r="AR418" i="2"/>
  <c r="AR17" i="2"/>
  <c r="AR120" i="2"/>
  <c r="AR339" i="2"/>
  <c r="AR327" i="2"/>
  <c r="AR248" i="2"/>
  <c r="AR47" i="2"/>
  <c r="AR156" i="2"/>
  <c r="AR444" i="2"/>
  <c r="AR434" i="2"/>
  <c r="AR642" i="2"/>
  <c r="AR110" i="2"/>
  <c r="AR185" i="2"/>
  <c r="AU693" i="2"/>
  <c r="AU708" i="2"/>
  <c r="AU673" i="2"/>
  <c r="AU701" i="2"/>
  <c r="AU525" i="2"/>
  <c r="AU685" i="2"/>
  <c r="AU204" i="2"/>
  <c r="AU631" i="2"/>
  <c r="AU647" i="2"/>
  <c r="AU653" i="2"/>
  <c r="AU467" i="2"/>
  <c r="AU686" i="2"/>
  <c r="AU374" i="2"/>
  <c r="AU297" i="2"/>
  <c r="AU629" i="2"/>
  <c r="AU394" i="2"/>
  <c r="AU636" i="2"/>
  <c r="AU293" i="2"/>
  <c r="AU165" i="2"/>
  <c r="AU449" i="2"/>
  <c r="AU725" i="2"/>
  <c r="AU20" i="2"/>
  <c r="AU61" i="2"/>
  <c r="AU608" i="2"/>
  <c r="AU149" i="2"/>
  <c r="AU518" i="2"/>
  <c r="AR678" i="2"/>
  <c r="AR406" i="2"/>
  <c r="AR314" i="2"/>
  <c r="AR369" i="2"/>
  <c r="AR516" i="2"/>
  <c r="AR330" i="2"/>
  <c r="AR392" i="2"/>
  <c r="AR533" i="2"/>
  <c r="AR161" i="2"/>
  <c r="AR37" i="2"/>
  <c r="AR333" i="2"/>
  <c r="AR419" i="2"/>
  <c r="AR368" i="2"/>
  <c r="AR71" i="2"/>
  <c r="AR122" i="2"/>
  <c r="AR113" i="2"/>
  <c r="AR5" i="2"/>
  <c r="AR26" i="2"/>
  <c r="AR150" i="2"/>
  <c r="AR253" i="2"/>
  <c r="AR115" i="2"/>
  <c r="AR232" i="2"/>
  <c r="AR11" i="2"/>
  <c r="AR322" i="2"/>
  <c r="AR401" i="2"/>
  <c r="AR176" i="2"/>
  <c r="AR192" i="2"/>
  <c r="AR178" i="2"/>
  <c r="AR607" i="2"/>
  <c r="AR509" i="2"/>
  <c r="AR131" i="2"/>
  <c r="AR420" i="2"/>
  <c r="AR603" i="2"/>
  <c r="AR643" i="2"/>
  <c r="AR126" i="2"/>
  <c r="AR173" i="2"/>
  <c r="AR270" i="2"/>
  <c r="AR334" i="2"/>
  <c r="AR19" i="2"/>
  <c r="AR289" i="2"/>
  <c r="AR102" i="2"/>
  <c r="AR586" i="2"/>
  <c r="AR162" i="2"/>
  <c r="AR152" i="2"/>
  <c r="AR655" i="2"/>
  <c r="AU663" i="2"/>
  <c r="AU574" i="2"/>
  <c r="AU239" i="2"/>
  <c r="AU507" i="2"/>
  <c r="AU527" i="2"/>
  <c r="AU705" i="2"/>
  <c r="AU124" i="2"/>
  <c r="AU203" i="2"/>
  <c r="AU219" i="2"/>
  <c r="AU710" i="2"/>
  <c r="AU193" i="2"/>
  <c r="AU97" i="2"/>
  <c r="AU259" i="2"/>
  <c r="AU503" i="2"/>
  <c r="AU474" i="2"/>
  <c r="AU177" i="2"/>
  <c r="AU395" i="2"/>
  <c r="AU244" i="2"/>
  <c r="AU127" i="2"/>
  <c r="AU24" i="2"/>
  <c r="AT713" i="2"/>
  <c r="AT650" i="2"/>
  <c r="AT635" i="2"/>
  <c r="AT657" i="2"/>
  <c r="AT625" i="2"/>
  <c r="AT569" i="2"/>
  <c r="AT567" i="2"/>
  <c r="AT522" i="2"/>
  <c r="AT450" i="2"/>
  <c r="AT510" i="2"/>
  <c r="AT94" i="2"/>
  <c r="AT324" i="2"/>
  <c r="AT428" i="2"/>
  <c r="AT67" i="2"/>
  <c r="AT265" i="2"/>
  <c r="AT58" i="2"/>
  <c r="AT432" i="2"/>
  <c r="AT311" i="2"/>
  <c r="AT687" i="2"/>
  <c r="AT497" i="2"/>
  <c r="AT301" i="2"/>
  <c r="AT583" i="2"/>
  <c r="AT526" i="2"/>
  <c r="AT323" i="2"/>
  <c r="AT83" i="2"/>
  <c r="AT237" i="2"/>
  <c r="AT616" i="2"/>
  <c r="AT451" i="2"/>
  <c r="AT590" i="2"/>
  <c r="AT340" i="2"/>
  <c r="AT319" i="2"/>
  <c r="AT658" i="2"/>
  <c r="AT551" i="2"/>
  <c r="AT213" i="2"/>
  <c r="AT57" i="2"/>
  <c r="AT29" i="2"/>
  <c r="AT560" i="2"/>
  <c r="AT249" i="2"/>
  <c r="AT505" i="2"/>
  <c r="AT159" i="2"/>
  <c r="AT183" i="2"/>
  <c r="AT73" i="2"/>
  <c r="AT257" i="2"/>
  <c r="AT273" i="2"/>
  <c r="AT157" i="2"/>
  <c r="AT82" i="2"/>
  <c r="AT490" i="2"/>
  <c r="AT33" i="2"/>
  <c r="AT279" i="2"/>
  <c r="AT411" i="2"/>
  <c r="AT151" i="2"/>
  <c r="AT349" i="2"/>
  <c r="AT174" i="2"/>
  <c r="AT116" i="2"/>
  <c r="AT648" i="2"/>
  <c r="AT181" i="2"/>
  <c r="AT475" i="2"/>
  <c r="AR673" i="2"/>
  <c r="AR297" i="2"/>
  <c r="AR165" i="2"/>
  <c r="AR168" i="2"/>
  <c r="AR458" i="2"/>
  <c r="AR422" i="2"/>
  <c r="AR93" i="2"/>
  <c r="AR225" i="2"/>
  <c r="AR482" i="2"/>
  <c r="AR77" i="2"/>
  <c r="AR251" i="2"/>
  <c r="AR149" i="2"/>
  <c r="AR184" i="2"/>
  <c r="AR430" i="2"/>
  <c r="AR55" i="2"/>
  <c r="AR498" i="2"/>
  <c r="AR372" i="2"/>
  <c r="AR544" i="2"/>
  <c r="AU713" i="2"/>
  <c r="AU657" i="2"/>
  <c r="AU625" i="2"/>
  <c r="AU569" i="2"/>
  <c r="AU567" i="2"/>
  <c r="AU450" i="2"/>
  <c r="AU510" i="2"/>
  <c r="AU94" i="2"/>
  <c r="AU324" i="2"/>
  <c r="AU428" i="2"/>
  <c r="AU67" i="2"/>
  <c r="AU265" i="2"/>
  <c r="AU58" i="2"/>
  <c r="AU311" i="2"/>
  <c r="AU687" i="2"/>
  <c r="AU526" i="2"/>
  <c r="AU411" i="2"/>
  <c r="AT68" i="2"/>
  <c r="AT572" i="2"/>
  <c r="AT335" i="2"/>
  <c r="AT207" i="2"/>
  <c r="AT695" i="2"/>
  <c r="AT602" i="2"/>
  <c r="AT308" i="2"/>
  <c r="AT667" i="2"/>
  <c r="AT14" i="2"/>
  <c r="AT524" i="2"/>
  <c r="AT529" i="2"/>
  <c r="AT146" i="2"/>
  <c r="AT269" i="2"/>
  <c r="AT403" i="2"/>
  <c r="AT23" i="2"/>
  <c r="AT363" i="2"/>
  <c r="AT473" i="2"/>
  <c r="AT201" i="2"/>
  <c r="AT160" i="2"/>
  <c r="AT7" i="2"/>
  <c r="AT167" i="2"/>
  <c r="AT409" i="2"/>
  <c r="AT354" i="2"/>
  <c r="AR239" i="2"/>
  <c r="AR507" i="2"/>
  <c r="AR527" i="2"/>
  <c r="AR705" i="2"/>
  <c r="AR124" i="2"/>
  <c r="AR203" i="2"/>
  <c r="AR219" i="2"/>
  <c r="AR193" i="2"/>
  <c r="AR97" i="2"/>
  <c r="AR259" i="2"/>
  <c r="AR177" i="2"/>
  <c r="AR395" i="2"/>
  <c r="AR106" i="2"/>
  <c r="AR347" i="2"/>
  <c r="AR180" i="2"/>
  <c r="AR304" i="2"/>
  <c r="AR48" i="2"/>
  <c r="AR244" i="2"/>
  <c r="AR536" i="2"/>
  <c r="AR211" i="2"/>
  <c r="AR127" i="2"/>
  <c r="AR410" i="2"/>
  <c r="AR104" i="2"/>
  <c r="AR137" i="2"/>
  <c r="AR230" i="2"/>
  <c r="AR468" i="2"/>
  <c r="AR4" i="2"/>
  <c r="AR65" i="2"/>
  <c r="AR534" i="2"/>
  <c r="AR337" i="2"/>
  <c r="AR59" i="2"/>
  <c r="AR224" i="2"/>
  <c r="AR138" i="2"/>
  <c r="AR145" i="2"/>
  <c r="AR210" i="2"/>
  <c r="AR186" i="2"/>
  <c r="AR64" i="2"/>
  <c r="AR45" i="2"/>
  <c r="AR541" i="2"/>
  <c r="AR445" i="2"/>
  <c r="AR240" i="2"/>
  <c r="AR172" i="2"/>
  <c r="AR24" i="2"/>
  <c r="AR119" i="2"/>
  <c r="AU697" i="2"/>
  <c r="AU659" i="2"/>
  <c r="AU481" i="2"/>
  <c r="AU593" i="2"/>
  <c r="AU437" i="2"/>
  <c r="AU447" i="2"/>
  <c r="AU190" i="2"/>
  <c r="AU408" i="2"/>
  <c r="AU457" i="2"/>
  <c r="AU142" i="2"/>
  <c r="AU117" i="2"/>
  <c r="AU128" i="2"/>
  <c r="AU698" i="2"/>
  <c r="AU89" i="2"/>
  <c r="AU316" i="2"/>
  <c r="AU36" i="2"/>
  <c r="AU716" i="2"/>
  <c r="AU309" i="2"/>
  <c r="AU366" i="2"/>
  <c r="AU480" i="2"/>
  <c r="AU139" i="2"/>
  <c r="AU427" i="2"/>
  <c r="AU155" i="2"/>
  <c r="AU389" i="2"/>
  <c r="AU341" i="2"/>
  <c r="AU13" i="2"/>
  <c r="AU355" i="2"/>
  <c r="AU291" i="2"/>
  <c r="AU587" i="2"/>
  <c r="AU30" i="2"/>
  <c r="AU579" i="2"/>
  <c r="AU166" i="2"/>
  <c r="AU227" i="2"/>
  <c r="AU373" i="2"/>
  <c r="AU282" i="2"/>
  <c r="AU68" i="2"/>
  <c r="AU572" i="2"/>
  <c r="AU335" i="2"/>
  <c r="AU207" i="2"/>
  <c r="AU695" i="2"/>
  <c r="AU602" i="2"/>
  <c r="AU308" i="2"/>
  <c r="AU667" i="2"/>
  <c r="AU14" i="2"/>
  <c r="AU524" i="2"/>
  <c r="AU529" i="2"/>
  <c r="AU146" i="2"/>
  <c r="AU269" i="2"/>
  <c r="AU403" i="2"/>
  <c r="AU23" i="2"/>
  <c r="AU363" i="2"/>
  <c r="AU473" i="2"/>
  <c r="AU201" i="2"/>
  <c r="AU160" i="2"/>
  <c r="AU7" i="2"/>
  <c r="AU167" i="2"/>
  <c r="AU409" i="2"/>
  <c r="AU354" i="2"/>
  <c r="AU163" i="2"/>
  <c r="AU46" i="2"/>
  <c r="AU140" i="2"/>
  <c r="AU486" i="2"/>
  <c r="AU601" i="2"/>
  <c r="AU283" i="2"/>
  <c r="AU694" i="2"/>
  <c r="AU502" i="2"/>
  <c r="AU545" i="2"/>
  <c r="AU358" i="2"/>
  <c r="AU638" i="2"/>
  <c r="AU453" i="2"/>
  <c r="AU216" i="2"/>
  <c r="AU52" i="2"/>
  <c r="AU606" i="2"/>
  <c r="AU342" i="2"/>
  <c r="AU135" i="2"/>
  <c r="AU247" i="2"/>
  <c r="AU436" i="2"/>
  <c r="AU496" i="2"/>
  <c r="AU434" i="2"/>
  <c r="AU136" i="2"/>
  <c r="AU642" i="2"/>
  <c r="AU110" i="2"/>
  <c r="AU277" i="2"/>
  <c r="AU185" i="2"/>
  <c r="AU161" i="2"/>
  <c r="AU652" i="2"/>
  <c r="AU333" i="2"/>
  <c r="AU419" i="2"/>
  <c r="AU671" i="2"/>
  <c r="AU71" i="2"/>
  <c r="AU113" i="2"/>
  <c r="AU150" i="2"/>
  <c r="AU115" i="2"/>
  <c r="AU176" i="2"/>
  <c r="AU131" i="2"/>
  <c r="AU288" i="2"/>
  <c r="AU646" i="2"/>
  <c r="AU426" i="2"/>
  <c r="AU263" i="2"/>
  <c r="AU217" i="2"/>
  <c r="AU611" i="2"/>
  <c r="AU51" i="2"/>
  <c r="AU198" i="2"/>
  <c r="AU100" i="2"/>
  <c r="AU112" i="2"/>
  <c r="AU405" i="2"/>
  <c r="AU331" i="2"/>
  <c r="AU576" i="2"/>
  <c r="AU640" i="2"/>
  <c r="AU101" i="2"/>
  <c r="AU132" i="2"/>
  <c r="AU632" i="2"/>
  <c r="AU381" i="2"/>
  <c r="AU622" i="2"/>
  <c r="AU731" i="2"/>
  <c r="AU280" i="2"/>
  <c r="AU35" i="2"/>
  <c r="AU69" i="2"/>
  <c r="AU332" i="2"/>
  <c r="AU154" i="2"/>
  <c r="AU584" i="2"/>
  <c r="AU491" i="2"/>
  <c r="AU214" i="2"/>
  <c r="AU143" i="2"/>
  <c r="AU170" i="2"/>
  <c r="AU144" i="2"/>
  <c r="AU129" i="2"/>
  <c r="AU226" i="2"/>
  <c r="AU95" i="2"/>
  <c r="AU414" i="2"/>
  <c r="AU433" i="2"/>
  <c r="AU25" i="2"/>
  <c r="AU539" i="2"/>
  <c r="AU348" i="2"/>
  <c r="AU421" i="2"/>
  <c r="AU122" i="2"/>
  <c r="AU720" i="2"/>
  <c r="AU5" i="2"/>
  <c r="AU721" i="2"/>
  <c r="AU26" i="2"/>
  <c r="AU492" i="2"/>
  <c r="AU253" i="2"/>
  <c r="AU232" i="2"/>
  <c r="AU11" i="2"/>
  <c r="AU322" i="2"/>
  <c r="AU401" i="2"/>
  <c r="AU192" i="2"/>
  <c r="AU178" i="2"/>
  <c r="AU90" i="2"/>
  <c r="AU699" i="2"/>
  <c r="AU607" i="2"/>
  <c r="AU717" i="2"/>
  <c r="AU509" i="2"/>
  <c r="AU420" i="2"/>
  <c r="AU603" i="2"/>
  <c r="AU643" i="2"/>
  <c r="AU126" i="2"/>
  <c r="AU173" i="2"/>
  <c r="AU270" i="2"/>
  <c r="AU334" i="2"/>
  <c r="AU19" i="2"/>
  <c r="AU199" i="2"/>
  <c r="AU289" i="2"/>
  <c r="AU586" i="2"/>
  <c r="AU243" i="2"/>
  <c r="AU80" i="2"/>
  <c r="AU162" i="2"/>
  <c r="AU152" i="2"/>
  <c r="AU655" i="2"/>
  <c r="AU566" i="2"/>
  <c r="AU458" i="2"/>
  <c r="AU60" i="2"/>
  <c r="AU62" i="2"/>
  <c r="AU93" i="2"/>
  <c r="AU15" i="2"/>
  <c r="AU225" i="2"/>
  <c r="AU482" i="2"/>
  <c r="AU517" i="2"/>
  <c r="AU77" i="2"/>
  <c r="AU313" i="2"/>
  <c r="AU548" i="2"/>
  <c r="AU251" i="2"/>
  <c r="AU513" i="2"/>
  <c r="AU158" i="2"/>
  <c r="AU184" i="2"/>
  <c r="AU228" i="2"/>
  <c r="AU435" i="2"/>
  <c r="AU430" i="2"/>
  <c r="AU471" i="2"/>
  <c r="AU599" i="2"/>
  <c r="AU278" i="2"/>
  <c r="AU55" i="2"/>
  <c r="AU3" i="2"/>
  <c r="AU87" i="2"/>
  <c r="AU107" i="2"/>
  <c r="AU680" i="2"/>
  <c r="AU544" i="2"/>
  <c r="AU106" i="2"/>
  <c r="AU347" i="2"/>
  <c r="AU180" i="2"/>
  <c r="AU304" i="2"/>
  <c r="AU672" i="2"/>
  <c r="AU48" i="2"/>
  <c r="AU683" i="2"/>
  <c r="AU523" i="2"/>
  <c r="AU536" i="2"/>
  <c r="AU410" i="2"/>
  <c r="AU104" i="2"/>
  <c r="AU137" i="2"/>
  <c r="AU230" i="2"/>
  <c r="AU468" i="2"/>
  <c r="AU4" i="2"/>
  <c r="AU65" i="2"/>
  <c r="AU187" i="2"/>
  <c r="AU534" i="2"/>
  <c r="AU337" i="2"/>
  <c r="AU59" i="2"/>
  <c r="AU224" i="2"/>
  <c r="AU138" i="2"/>
  <c r="AU145" i="2"/>
  <c r="AU210" i="2"/>
  <c r="AU186" i="2"/>
  <c r="AU64" i="2"/>
  <c r="AU45" i="2"/>
  <c r="AU541" i="2"/>
  <c r="AU445" i="2"/>
  <c r="AU268" i="2"/>
  <c r="AU172" i="2"/>
  <c r="AU119" i="2"/>
  <c r="AU532" i="2"/>
  <c r="AU497" i="2"/>
  <c r="AU301" i="2"/>
  <c r="AU583" i="2"/>
  <c r="AU323" i="2"/>
  <c r="AU83" i="2"/>
  <c r="AU616" i="2"/>
  <c r="AU451" i="2"/>
  <c r="AU590" i="2"/>
  <c r="AU340" i="2"/>
  <c r="AU319" i="2"/>
  <c r="AU213" i="2"/>
  <c r="AU57" i="2"/>
  <c r="AU29" i="2"/>
  <c r="AU560" i="2"/>
  <c r="AU456" i="2"/>
  <c r="AU249" i="2"/>
  <c r="AU505" i="2"/>
  <c r="AU159" i="2"/>
  <c r="AU183" i="2"/>
  <c r="AU73" i="2"/>
  <c r="AU257" i="2"/>
  <c r="AU273" i="2"/>
  <c r="AU157" i="2"/>
  <c r="AU490" i="2"/>
  <c r="AU260" i="2"/>
  <c r="AU33" i="2"/>
  <c r="AU279" i="2"/>
  <c r="AU151" i="2"/>
  <c r="AU349" i="2"/>
  <c r="AU174" i="2"/>
  <c r="AU116" i="2"/>
  <c r="AU648" i="2"/>
  <c r="AU181" i="2"/>
  <c r="AU475" i="2"/>
  <c r="AV133" i="2" l="1"/>
  <c r="AV546" i="2"/>
  <c r="AV669" i="2"/>
  <c r="AV233" i="2"/>
  <c r="AV294" i="2"/>
  <c r="AV32" i="2"/>
  <c r="AV514" i="2"/>
  <c r="AV64" i="2"/>
  <c r="AV65" i="2"/>
  <c r="AV410" i="2"/>
  <c r="AV347" i="2"/>
  <c r="AV219" i="2"/>
  <c r="AV126" i="2"/>
  <c r="AV401" i="2"/>
  <c r="AV680" i="2"/>
  <c r="AV517" i="2"/>
  <c r="AV458" i="2"/>
  <c r="AV629" i="2"/>
  <c r="AV708" i="2"/>
  <c r="AV242" i="2"/>
  <c r="AV652" i="2"/>
  <c r="AV248" i="2"/>
  <c r="AV49" i="2"/>
  <c r="AV385" i="2"/>
  <c r="AV217" i="2"/>
  <c r="AV208" i="2"/>
  <c r="AV295" i="2"/>
  <c r="AV110" i="2"/>
  <c r="AV573" i="2"/>
  <c r="AV483" i="2"/>
  <c r="AV332" i="2"/>
  <c r="AV660" i="2"/>
  <c r="AV267" i="2"/>
  <c r="AV584" i="2"/>
  <c r="AV700" i="2"/>
  <c r="AV241" i="2"/>
  <c r="AV135" i="2"/>
  <c r="AV246" i="2"/>
  <c r="AV501" i="2"/>
  <c r="AV379" i="2"/>
  <c r="AV627" i="2"/>
  <c r="AV415" i="2"/>
  <c r="AV72" i="2"/>
  <c r="AV212" i="2"/>
  <c r="AV709" i="2"/>
  <c r="AV23" i="2"/>
  <c r="AV335" i="2"/>
  <c r="AV355" i="2"/>
  <c r="AV505" i="2"/>
  <c r="AV56" i="2"/>
  <c r="AV655" i="2"/>
  <c r="AV643" i="2"/>
  <c r="AV372" i="2"/>
  <c r="AV430" i="2"/>
  <c r="AV482" i="2"/>
  <c r="AV566" i="2"/>
  <c r="AV297" i="2"/>
  <c r="AV196" i="2"/>
  <c r="AV703" i="2"/>
  <c r="AV37" i="2"/>
  <c r="AV495" i="2"/>
  <c r="AV707" i="2"/>
  <c r="AV646" i="2"/>
  <c r="AV429" i="2"/>
  <c r="AV597" i="2"/>
  <c r="AV642" i="2"/>
  <c r="AV662" i="2"/>
  <c r="AV280" i="2"/>
  <c r="AV252" i="2"/>
  <c r="AV189" i="2"/>
  <c r="AV69" i="2"/>
  <c r="AV455" i="2"/>
  <c r="AV302" i="2"/>
  <c r="AV342" i="2"/>
  <c r="AV221" i="2"/>
  <c r="AV464" i="2"/>
  <c r="AV425" i="2"/>
  <c r="AV582" i="2"/>
  <c r="AV266" i="2"/>
  <c r="AV403" i="2"/>
  <c r="AV572" i="2"/>
  <c r="AV13" i="2"/>
  <c r="AV152" i="2"/>
  <c r="AV11" i="2"/>
  <c r="AV107" i="2"/>
  <c r="AV435" i="2"/>
  <c r="AV168" i="2"/>
  <c r="AV686" i="2"/>
  <c r="AV162" i="2"/>
  <c r="AV161" i="2"/>
  <c r="AV614" i="2"/>
  <c r="AV25" i="2"/>
  <c r="AV85" i="2"/>
  <c r="AV109" i="2"/>
  <c r="AV460" i="2"/>
  <c r="AV136" i="2"/>
  <c r="AV195" i="2"/>
  <c r="AV562" i="2"/>
  <c r="AV731" i="2"/>
  <c r="AV552" i="2"/>
  <c r="AV205" i="2"/>
  <c r="AV476" i="2"/>
  <c r="AV28" i="2"/>
  <c r="AV397" i="2"/>
  <c r="AV504" i="2"/>
  <c r="AV139" i="2"/>
  <c r="AV341" i="2"/>
  <c r="AV265" i="2"/>
  <c r="AV675" i="2"/>
  <c r="AV80" i="2"/>
  <c r="AV420" i="2"/>
  <c r="AV232" i="2"/>
  <c r="AV608" i="2"/>
  <c r="AV61" i="2"/>
  <c r="AV467" i="2"/>
  <c r="AV619" i="2"/>
  <c r="AV512" i="2"/>
  <c r="AV578" i="2"/>
  <c r="AV357" i="2"/>
  <c r="AV413" i="2"/>
  <c r="AV434" i="2"/>
  <c r="AV538" i="2"/>
  <c r="AV454" i="2"/>
  <c r="AV416" i="2"/>
  <c r="AV478" i="2"/>
  <c r="AV190" i="2"/>
  <c r="AV507" i="2"/>
  <c r="AV542" i="2"/>
  <c r="AV674" i="2"/>
  <c r="W115" i="3"/>
  <c r="AV527" i="2"/>
  <c r="AV392" i="2"/>
  <c r="AV487" i="2"/>
  <c r="AV682" i="2"/>
  <c r="AV321" i="2"/>
  <c r="AV462" i="2"/>
  <c r="AV718" i="2"/>
  <c r="AV574" i="2"/>
  <c r="AV285" i="2"/>
  <c r="AV684" i="2"/>
  <c r="AV38" i="2"/>
  <c r="AV155" i="2"/>
  <c r="AV239" i="2"/>
  <c r="AV663" i="2"/>
  <c r="AV105" i="2"/>
  <c r="AV237" i="2"/>
  <c r="AV442" i="2"/>
  <c r="AV480" i="2"/>
  <c r="AV125" i="2"/>
  <c r="AV89" i="2"/>
  <c r="AV685" i="2"/>
  <c r="AV352" i="2"/>
  <c r="AV27" i="2"/>
  <c r="AV99" i="2"/>
  <c r="AV324" i="2"/>
  <c r="AV164" i="2"/>
  <c r="AV377" i="2"/>
  <c r="AV484" i="2"/>
  <c r="AV457" i="2"/>
  <c r="AV398" i="2"/>
  <c r="AV370" i="2"/>
  <c r="AV338" i="2"/>
  <c r="AV123" i="2"/>
  <c r="AV625" i="2"/>
  <c r="AV722" i="2"/>
  <c r="AV428" i="2"/>
  <c r="Y114" i="3"/>
  <c r="W74" i="3"/>
  <c r="AV696" i="2"/>
  <c r="AV349" i="2"/>
  <c r="AV183" i="2"/>
  <c r="AV635" i="2"/>
  <c r="AV541" i="2"/>
  <c r="AV534" i="2"/>
  <c r="AV137" i="2"/>
  <c r="AV304" i="2"/>
  <c r="AV710" i="2"/>
  <c r="W37" i="3"/>
  <c r="AV363" i="2"/>
  <c r="AV207" i="2"/>
  <c r="AV291" i="2"/>
  <c r="AV659" i="2"/>
  <c r="AV159" i="2"/>
  <c r="AV45" i="2"/>
  <c r="AV187" i="2"/>
  <c r="AV104" i="2"/>
  <c r="AV180" i="2"/>
  <c r="AV634" i="2"/>
  <c r="AV461" i="2"/>
  <c r="AV371" i="2"/>
  <c r="W18" i="3"/>
  <c r="Y32" i="3"/>
  <c r="W87" i="3"/>
  <c r="W51" i="3"/>
  <c r="Y73" i="3"/>
  <c r="W62" i="3"/>
  <c r="W96" i="3"/>
  <c r="W24" i="3"/>
  <c r="W108" i="3"/>
  <c r="Y58" i="3"/>
  <c r="W120" i="3"/>
  <c r="W53" i="3"/>
  <c r="Y17" i="3"/>
  <c r="W67" i="3"/>
  <c r="Y31" i="3"/>
  <c r="W45" i="3"/>
  <c r="W109" i="3"/>
  <c r="Y106" i="3"/>
  <c r="Y89" i="3"/>
  <c r="Y54" i="3"/>
  <c r="W60" i="3"/>
  <c r="W83" i="3"/>
  <c r="W106" i="3"/>
  <c r="W79" i="3"/>
  <c r="Y76" i="3"/>
  <c r="Y107" i="3"/>
  <c r="W8" i="3"/>
  <c r="Y78" i="3"/>
  <c r="Y3" i="3"/>
  <c r="Y50" i="3"/>
  <c r="W28" i="3"/>
  <c r="Y103" i="3"/>
  <c r="W26" i="3"/>
  <c r="W119" i="3"/>
  <c r="W42" i="3"/>
  <c r="W86" i="3"/>
  <c r="W59" i="3"/>
  <c r="Y96" i="3"/>
  <c r="Y112" i="3"/>
  <c r="W78" i="3"/>
  <c r="W89" i="3"/>
  <c r="Y93" i="3"/>
  <c r="W47" i="3"/>
  <c r="W81" i="3"/>
  <c r="W103" i="3"/>
  <c r="W38" i="3"/>
  <c r="W3" i="3"/>
  <c r="W121" i="3"/>
  <c r="Y66" i="3"/>
  <c r="Y90" i="3"/>
  <c r="W71" i="3"/>
  <c r="Y24" i="3"/>
  <c r="W12" i="3"/>
  <c r="Y67" i="3"/>
  <c r="Y118" i="3"/>
  <c r="Y46" i="3"/>
  <c r="Y49" i="3"/>
  <c r="W20" i="3"/>
  <c r="W30" i="3"/>
  <c r="W63" i="3"/>
  <c r="W107" i="3"/>
  <c r="Y79" i="3"/>
  <c r="W27" i="3"/>
  <c r="Y30" i="3"/>
  <c r="Y16" i="3"/>
  <c r="Y42" i="3"/>
  <c r="W97" i="3"/>
  <c r="W14" i="3"/>
  <c r="Y116" i="3"/>
  <c r="W91" i="3"/>
  <c r="W98" i="3"/>
  <c r="Y4" i="3"/>
  <c r="W31" i="3"/>
  <c r="W72" i="3"/>
  <c r="W29" i="3"/>
  <c r="W5" i="3"/>
  <c r="Y113" i="3"/>
  <c r="W22" i="3"/>
  <c r="W90" i="3"/>
  <c r="Y56" i="3"/>
  <c r="W32" i="3"/>
  <c r="W65" i="3"/>
  <c r="Y10" i="3"/>
  <c r="Y99" i="3"/>
  <c r="W82" i="3"/>
  <c r="Y82" i="3"/>
  <c r="Y81" i="3"/>
  <c r="Y8" i="3"/>
  <c r="Y88" i="3"/>
  <c r="W25" i="3"/>
  <c r="W64" i="3"/>
  <c r="Y74" i="3"/>
  <c r="Y119" i="3"/>
  <c r="Y86" i="3"/>
  <c r="W118" i="3"/>
  <c r="Y52" i="3"/>
  <c r="Y85" i="3"/>
  <c r="Y37" i="3"/>
  <c r="W40" i="3"/>
  <c r="W49" i="3"/>
  <c r="Y115" i="3"/>
  <c r="W7" i="3"/>
  <c r="Y15" i="3"/>
  <c r="W102" i="3"/>
  <c r="W111" i="3"/>
  <c r="Y102" i="3"/>
  <c r="Y110" i="3"/>
  <c r="Y5" i="3"/>
  <c r="Y28" i="3"/>
  <c r="Y14" i="3"/>
  <c r="W100" i="3"/>
  <c r="Y104" i="3"/>
  <c r="W46" i="3"/>
  <c r="Y26" i="3"/>
  <c r="W34" i="3"/>
  <c r="W93" i="3"/>
  <c r="Y101" i="3"/>
  <c r="Y35" i="3"/>
  <c r="Y109" i="3"/>
  <c r="Y71" i="3"/>
  <c r="Y34" i="3"/>
  <c r="Y75" i="3"/>
  <c r="W6" i="3"/>
  <c r="W57" i="3"/>
  <c r="Y25" i="3"/>
  <c r="Y65" i="3"/>
  <c r="W58" i="3"/>
  <c r="Y47" i="3"/>
  <c r="W77" i="3"/>
  <c r="W85" i="3"/>
  <c r="Y19" i="3"/>
  <c r="W19" i="3"/>
  <c r="W41" i="3"/>
  <c r="Y27" i="3"/>
  <c r="Y92" i="3"/>
  <c r="Y63" i="3"/>
  <c r="Y36" i="3"/>
  <c r="W36" i="3"/>
  <c r="W69" i="3"/>
  <c r="W54" i="3"/>
  <c r="Y64" i="3"/>
  <c r="Y70" i="3"/>
  <c r="Y83" i="3"/>
  <c r="Y11" i="3"/>
  <c r="W66" i="3"/>
  <c r="Y62" i="3"/>
  <c r="W56" i="3"/>
  <c r="Y80" i="3"/>
  <c r="Y41" i="3"/>
  <c r="Y91" i="3"/>
  <c r="Y61" i="3"/>
  <c r="W21" i="3"/>
  <c r="W2" i="3"/>
  <c r="W70" i="3"/>
  <c r="Y43" i="3"/>
  <c r="Y87" i="3"/>
  <c r="Y72" i="3"/>
  <c r="W61" i="3"/>
  <c r="W94" i="3"/>
  <c r="W39" i="3"/>
  <c r="Y108" i="3"/>
  <c r="W76" i="3"/>
  <c r="Y6" i="3"/>
  <c r="Y40" i="3"/>
  <c r="W4" i="3"/>
  <c r="Y45" i="3"/>
  <c r="Y59" i="3"/>
  <c r="W122" i="3"/>
  <c r="W33" i="3"/>
  <c r="Y39" i="3"/>
  <c r="Y18" i="3"/>
  <c r="W113" i="3"/>
  <c r="Y12" i="3"/>
  <c r="W105" i="3"/>
  <c r="W13" i="3"/>
  <c r="W110" i="3"/>
  <c r="Y2" i="3"/>
  <c r="W116" i="3"/>
  <c r="Y48" i="3"/>
  <c r="Y9" i="3"/>
  <c r="W92" i="3"/>
  <c r="Y120" i="3"/>
  <c r="W44" i="3"/>
  <c r="W35" i="3"/>
  <c r="Y33" i="3"/>
  <c r="Y51" i="3"/>
  <c r="Y38" i="3"/>
  <c r="W114" i="3"/>
  <c r="W101" i="3"/>
  <c r="Y97" i="3"/>
  <c r="Y121" i="3"/>
  <c r="W17" i="3"/>
  <c r="Y53" i="3"/>
  <c r="Y94" i="3"/>
  <c r="Y60" i="3"/>
  <c r="Y105" i="3"/>
  <c r="W73" i="3"/>
  <c r="Y111" i="3"/>
  <c r="W50" i="3"/>
  <c r="W99" i="3"/>
  <c r="W43" i="3"/>
  <c r="Y44" i="3"/>
  <c r="W88" i="3"/>
  <c r="Y100" i="3"/>
  <c r="W10" i="3"/>
  <c r="Y22" i="3"/>
  <c r="Y122" i="3"/>
  <c r="Y68" i="3"/>
  <c r="W80" i="3"/>
  <c r="Y95" i="3"/>
  <c r="W48" i="3"/>
  <c r="W84" i="3"/>
  <c r="W16" i="3"/>
  <c r="W112" i="3"/>
  <c r="Y98" i="3"/>
  <c r="W9" i="3"/>
  <c r="W15" i="3"/>
  <c r="Y23" i="3"/>
  <c r="W95" i="3"/>
  <c r="Y57" i="3"/>
  <c r="Y117" i="3"/>
  <c r="W52" i="3"/>
  <c r="W117" i="3"/>
  <c r="Y7" i="3"/>
  <c r="W75" i="3"/>
  <c r="Y77" i="3"/>
  <c r="Y29" i="3"/>
  <c r="W11" i="3"/>
  <c r="Y21" i="3"/>
  <c r="Y55" i="3"/>
  <c r="Y69" i="3"/>
  <c r="W23" i="3"/>
  <c r="W68" i="3"/>
  <c r="W55" i="3"/>
  <c r="Y13" i="3"/>
  <c r="Y84" i="3"/>
  <c r="W104" i="3"/>
  <c r="Y20" i="3"/>
  <c r="AV86" i="2"/>
  <c r="AV603" i="2"/>
  <c r="AV283" i="2"/>
  <c r="AV463" i="2"/>
  <c r="AV53" i="2"/>
  <c r="AV381" i="2"/>
  <c r="AV570" i="2"/>
  <c r="AV98" i="2"/>
  <c r="AV68" i="2"/>
  <c r="AV203" i="2"/>
  <c r="AV243" i="2"/>
  <c r="AV509" i="2"/>
  <c r="AV547" i="2"/>
  <c r="AV87" i="2"/>
  <c r="AV184" i="2"/>
  <c r="AV225" i="2"/>
  <c r="AV20" i="2"/>
  <c r="AV653" i="2"/>
  <c r="AV506" i="2"/>
  <c r="AV179" i="2"/>
  <c r="AV12" i="2"/>
  <c r="AV113" i="2"/>
  <c r="AV500" i="2"/>
  <c r="AV356" i="2"/>
  <c r="AV214" i="2"/>
  <c r="AV438" i="2"/>
  <c r="AV431" i="2"/>
  <c r="AV623" i="2"/>
  <c r="AV558" i="2"/>
  <c r="AV496" i="2"/>
  <c r="AV327" i="2"/>
  <c r="AV112" i="2"/>
  <c r="AV715" i="2"/>
  <c r="AV591" i="2"/>
  <c r="AV452" i="2"/>
  <c r="AV101" i="2"/>
  <c r="AV702" i="2"/>
  <c r="AV601" i="2"/>
  <c r="AV216" i="2"/>
  <c r="AV613" i="2"/>
  <c r="AV589" i="2"/>
  <c r="AV441" i="2"/>
  <c r="AV231" i="2"/>
  <c r="AV516" i="2"/>
  <c r="AV229" i="2"/>
  <c r="AV554" i="2"/>
  <c r="AV393" i="2"/>
  <c r="AV215" i="2"/>
  <c r="AV697" i="2"/>
  <c r="AV146" i="2"/>
  <c r="AV282" i="2"/>
  <c r="AV704" i="2"/>
  <c r="AV522" i="2"/>
  <c r="AV33" i="2"/>
  <c r="AV29" i="2"/>
  <c r="AV532" i="2"/>
  <c r="AV210" i="2"/>
  <c r="AV374" i="2"/>
  <c r="AV211" i="2"/>
  <c r="AV395" i="2"/>
  <c r="AV124" i="2"/>
  <c r="AV19" i="2"/>
  <c r="AV615" i="2"/>
  <c r="AV459" i="2"/>
  <c r="AV40" i="2"/>
  <c r="AV508" i="2"/>
  <c r="AV560" i="2"/>
  <c r="AV557" i="2"/>
  <c r="AV481" i="2"/>
  <c r="AV637" i="2"/>
  <c r="AV658" i="2"/>
  <c r="AV275" i="2"/>
  <c r="AV8" i="2"/>
  <c r="AV665" i="2"/>
  <c r="AV132" i="2"/>
  <c r="AV52" i="2"/>
  <c r="AV186" i="2"/>
  <c r="AV141" i="2"/>
  <c r="AV586" i="2"/>
  <c r="AV717" i="2"/>
  <c r="AV115" i="2"/>
  <c r="AV498" i="2"/>
  <c r="AV158" i="2"/>
  <c r="AV15" i="2"/>
  <c r="AV725" i="2"/>
  <c r="AV647" i="2"/>
  <c r="AV22" i="2"/>
  <c r="AV612" i="2"/>
  <c r="AV390" i="2"/>
  <c r="AV122" i="2"/>
  <c r="AV34" i="2"/>
  <c r="AV271" i="2"/>
  <c r="AV154" i="2"/>
  <c r="AV559" i="2"/>
  <c r="AV630" i="2"/>
  <c r="AV727" i="2"/>
  <c r="AV306" i="2"/>
  <c r="AV596" i="2"/>
  <c r="AV339" i="2"/>
  <c r="AV303" i="2"/>
  <c r="AV51" i="2"/>
  <c r="AV320" i="2"/>
  <c r="AV391" i="2"/>
  <c r="AV688" i="2"/>
  <c r="AV331" i="2"/>
  <c r="AV651" i="2"/>
  <c r="AV317" i="2"/>
  <c r="AV350" i="2"/>
  <c r="AV384" i="2"/>
  <c r="AV453" i="2"/>
  <c r="AV346" i="2"/>
  <c r="AV577" i="2"/>
  <c r="AV605" i="2"/>
  <c r="AV262" i="2"/>
  <c r="AV689" i="2"/>
  <c r="AV479" i="2"/>
  <c r="AV551" i="2"/>
  <c r="AV354" i="2"/>
  <c r="AV529" i="2"/>
  <c r="AV373" i="2"/>
  <c r="AV389" i="2"/>
  <c r="AV713" i="2"/>
  <c r="AV260" i="2"/>
  <c r="AV319" i="2"/>
  <c r="AV119" i="2"/>
  <c r="AV145" i="2"/>
  <c r="AV402" i="2"/>
  <c r="AV536" i="2"/>
  <c r="AV177" i="2"/>
  <c r="AV705" i="2"/>
  <c r="AV633" i="2"/>
  <c r="AV666" i="2"/>
  <c r="AV670" i="2"/>
  <c r="AV362" i="2"/>
  <c r="AV153" i="2"/>
  <c r="AV616" i="2"/>
  <c r="AV588" i="2"/>
  <c r="AV594" i="2"/>
  <c r="AV57" i="2"/>
  <c r="AV412" i="2"/>
  <c r="AV42" i="2"/>
  <c r="AV228" i="2"/>
  <c r="AV720" i="2"/>
  <c r="AV325" i="2"/>
  <c r="AV679" i="2"/>
  <c r="AV261" i="2"/>
  <c r="AV607" i="2"/>
  <c r="AV253" i="2"/>
  <c r="AV3" i="2"/>
  <c r="AV149" i="2"/>
  <c r="AV93" i="2"/>
  <c r="AV449" i="2"/>
  <c r="AV631" i="2"/>
  <c r="AV223" i="2"/>
  <c r="AV624" i="2"/>
  <c r="AV649" i="2"/>
  <c r="AV71" i="2"/>
  <c r="AV330" i="2"/>
  <c r="AV120" i="2"/>
  <c r="AV488" i="2"/>
  <c r="AV35" i="2"/>
  <c r="AV677" i="2"/>
  <c r="AV520" i="2"/>
  <c r="AV44" i="2"/>
  <c r="AV444" i="2"/>
  <c r="AV359" i="2"/>
  <c r="AV472" i="2"/>
  <c r="AV263" i="2"/>
  <c r="AV555" i="2"/>
  <c r="AV222" i="2"/>
  <c r="AV656" i="2"/>
  <c r="AV100" i="2"/>
  <c r="AV592" i="2"/>
  <c r="AV318" i="2"/>
  <c r="AV54" i="2"/>
  <c r="AV638" i="2"/>
  <c r="AV364" i="2"/>
  <c r="AV9" i="2"/>
  <c r="AV486" i="2"/>
  <c r="AV194" i="2"/>
  <c r="AV380" i="2"/>
  <c r="AV580" i="2"/>
  <c r="AV264" i="2"/>
  <c r="AV301" i="2"/>
  <c r="AV409" i="2"/>
  <c r="AV524" i="2"/>
  <c r="AV227" i="2"/>
  <c r="AV309" i="2"/>
  <c r="AV475" i="2"/>
  <c r="AV490" i="2"/>
  <c r="AV340" i="2"/>
  <c r="AV24" i="2"/>
  <c r="AV138" i="2"/>
  <c r="AV21" i="2"/>
  <c r="AV523" i="2"/>
  <c r="AV474" i="2"/>
  <c r="AV531" i="2"/>
  <c r="AV644" i="2"/>
  <c r="AV250" i="2"/>
  <c r="AV711" i="2"/>
  <c r="AV256" i="2"/>
  <c r="AV91" i="2"/>
  <c r="AV526" i="2"/>
  <c r="AV565" i="2"/>
  <c r="AV83" i="2"/>
  <c r="AV182" i="2"/>
  <c r="AV497" i="2"/>
  <c r="AV299" i="2"/>
  <c r="AV144" i="2"/>
  <c r="AV581" i="2"/>
  <c r="AV255" i="2"/>
  <c r="AV249" i="2"/>
  <c r="AV289" i="2"/>
  <c r="AV699" i="2"/>
  <c r="AV150" i="2"/>
  <c r="AV55" i="2"/>
  <c r="AV513" i="2"/>
  <c r="AV165" i="2"/>
  <c r="AV360" i="2"/>
  <c r="AV543" i="2"/>
  <c r="AV378" i="2"/>
  <c r="AV368" i="2"/>
  <c r="AV369" i="2"/>
  <c r="AV17" i="2"/>
  <c r="AV78" i="2"/>
  <c r="AV310" i="2"/>
  <c r="AV387" i="2"/>
  <c r="AV287" i="2"/>
  <c r="AV305" i="2"/>
  <c r="AV92" i="2"/>
  <c r="AV156" i="2"/>
  <c r="AV31" i="2"/>
  <c r="AV681" i="2"/>
  <c r="AV288" i="2"/>
  <c r="AV465" i="2"/>
  <c r="AV611" i="2"/>
  <c r="AV423" i="2"/>
  <c r="AV494" i="2"/>
  <c r="AV690" i="2"/>
  <c r="AV358" i="2"/>
  <c r="AV96" i="2"/>
  <c r="AV400" i="2"/>
  <c r="AV726" i="2"/>
  <c r="AV424" i="2"/>
  <c r="AV545" i="2"/>
  <c r="AV41" i="2"/>
  <c r="AV628" i="2"/>
  <c r="AV345" i="2"/>
  <c r="AV67" i="2"/>
  <c r="AV167" i="2"/>
  <c r="AV14" i="2"/>
  <c r="AV166" i="2"/>
  <c r="AV716" i="2"/>
  <c r="AV181" i="2"/>
  <c r="AV82" i="2"/>
  <c r="AV590" i="2"/>
  <c r="AV172" i="2"/>
  <c r="AV639" i="2"/>
  <c r="AV170" i="2"/>
  <c r="AV683" i="2"/>
  <c r="AV503" i="2"/>
  <c r="AV121" i="2"/>
  <c r="AV427" i="2"/>
  <c r="AV714" i="2"/>
  <c r="AV284" i="2"/>
  <c r="AV58" i="2"/>
  <c r="AV188" i="2"/>
  <c r="AV311" i="2"/>
  <c r="AV712" i="2"/>
  <c r="AV300" i="2"/>
  <c r="AV530" i="2"/>
  <c r="AV537" i="2"/>
  <c r="AV290" i="2"/>
  <c r="AV469" i="2"/>
  <c r="AV81" i="2"/>
  <c r="AV220" i="2"/>
  <c r="AV447" i="2"/>
  <c r="AV199" i="2"/>
  <c r="AV90" i="2"/>
  <c r="AV492" i="2"/>
  <c r="AV278" i="2"/>
  <c r="AV251" i="2"/>
  <c r="AV62" i="2"/>
  <c r="AV293" i="2"/>
  <c r="AV204" i="2"/>
  <c r="AV617" i="2"/>
  <c r="AV664" i="2"/>
  <c r="AV671" i="2"/>
  <c r="AV314" i="2"/>
  <c r="AV292" i="2"/>
  <c r="AV315" i="2"/>
  <c r="AV632" i="2"/>
  <c r="AV477" i="2"/>
  <c r="AV79" i="2"/>
  <c r="AV729" i="2"/>
  <c r="AV43" i="2"/>
  <c r="AV604" i="2"/>
  <c r="AV348" i="2"/>
  <c r="AV621" i="2"/>
  <c r="AV238" i="2"/>
  <c r="AV539" i="2"/>
  <c r="AV426" i="2"/>
  <c r="AV353" i="2"/>
  <c r="AV307" i="2"/>
  <c r="AV118" i="2"/>
  <c r="AV446" i="2"/>
  <c r="AV515" i="2"/>
  <c r="AV440" i="2"/>
  <c r="AV641" i="2"/>
  <c r="AV70" i="2"/>
  <c r="AV46" i="2"/>
  <c r="AV74" i="2"/>
  <c r="AV361" i="2"/>
  <c r="AV396" i="2"/>
  <c r="AV567" i="2"/>
  <c r="AV7" i="2"/>
  <c r="AV667" i="2"/>
  <c r="AV579" i="2"/>
  <c r="AV36" i="2"/>
  <c r="AV131" i="2"/>
  <c r="AV648" i="2"/>
  <c r="AV157" i="2"/>
  <c r="AV451" i="2"/>
  <c r="AV224" i="2"/>
  <c r="AV556" i="2"/>
  <c r="AV244" i="2"/>
  <c r="AV626" i="2"/>
  <c r="AV6" i="2"/>
  <c r="AV142" i="2"/>
  <c r="AV493" i="2"/>
  <c r="AV366" i="2"/>
  <c r="AV595" i="2"/>
  <c r="AV450" i="2"/>
  <c r="AV470" i="2"/>
  <c r="AV94" i="2"/>
  <c r="AV676" i="2"/>
  <c r="AV329" i="2"/>
  <c r="AV564" i="2"/>
  <c r="AV411" i="2"/>
  <c r="AV63" i="2"/>
  <c r="AV258" i="2"/>
  <c r="AV269" i="2"/>
  <c r="AV106" i="2"/>
  <c r="AV535" i="2"/>
  <c r="AV334" i="2"/>
  <c r="AV178" i="2"/>
  <c r="AV26" i="2"/>
  <c r="AV548" i="2"/>
  <c r="AV422" i="2"/>
  <c r="AV636" i="2"/>
  <c r="AV525" i="2"/>
  <c r="AV382" i="2"/>
  <c r="AV419" i="2"/>
  <c r="AV406" i="2"/>
  <c r="AV235" i="2"/>
  <c r="AV640" i="2"/>
  <c r="AV375" i="2"/>
  <c r="AV47" i="2"/>
  <c r="AV418" i="2"/>
  <c r="AV433" i="2"/>
  <c r="AV694" i="2"/>
  <c r="AV466" i="2"/>
  <c r="AV414" i="2"/>
  <c r="AV436" i="2"/>
  <c r="AV549" i="2"/>
  <c r="AV103" i="2"/>
  <c r="AV286" i="2"/>
  <c r="AV218" i="2"/>
  <c r="AV645" i="2"/>
  <c r="AV692" i="2"/>
  <c r="AV448" i="2"/>
  <c r="AV108" i="2"/>
  <c r="AV298" i="2"/>
  <c r="AV706" i="2"/>
  <c r="AV191" i="2"/>
  <c r="AV10" i="2"/>
  <c r="AV661" i="2"/>
  <c r="AV160" i="2"/>
  <c r="AV308" i="2"/>
  <c r="AV499" i="2"/>
  <c r="AV316" i="2"/>
  <c r="AV116" i="2"/>
  <c r="AV273" i="2"/>
  <c r="AV323" i="2"/>
  <c r="AV268" i="2"/>
  <c r="AV59" i="2"/>
  <c r="AV4" i="2"/>
  <c r="AV48" i="2"/>
  <c r="AV259" i="2"/>
  <c r="AV730" i="2"/>
  <c r="AV443" i="2"/>
  <c r="AV593" i="2"/>
  <c r="AV668" i="2"/>
  <c r="AV117" i="2"/>
  <c r="AV95" i="2"/>
  <c r="AV169" i="2"/>
  <c r="AV650" i="2"/>
  <c r="AV575" i="2"/>
  <c r="AV728" i="2"/>
  <c r="AV657" i="2"/>
  <c r="AV2" i="2"/>
  <c r="AV322" i="2"/>
  <c r="AV622" i="2"/>
  <c r="AV383" i="2"/>
  <c r="AV583" i="2"/>
  <c r="AV328" i="2"/>
  <c r="AV386" i="2"/>
  <c r="AV279" i="2"/>
  <c r="AV569" i="2"/>
  <c r="AV270" i="2"/>
  <c r="AV192" i="2"/>
  <c r="AV721" i="2"/>
  <c r="AV518" i="2"/>
  <c r="AV313" i="2"/>
  <c r="AV60" i="2"/>
  <c r="AV394" i="2"/>
  <c r="AV701" i="2"/>
  <c r="AV75" i="2"/>
  <c r="AV571" i="2"/>
  <c r="AV561" i="2"/>
  <c r="AV678" i="2"/>
  <c r="AV296" i="2"/>
  <c r="AV405" i="2"/>
  <c r="AV502" i="2"/>
  <c r="AV563" i="2"/>
  <c r="AV185" i="2"/>
  <c r="AV76" i="2"/>
  <c r="AV226" i="2"/>
  <c r="AV163" i="2"/>
  <c r="AV111" i="2"/>
  <c r="AV129" i="2"/>
  <c r="AV600" i="2"/>
  <c r="AV274" i="2"/>
  <c r="AV609" i="2"/>
  <c r="AV281" i="2"/>
  <c r="AV351" i="2"/>
  <c r="AV618" i="2"/>
  <c r="AV245" i="2"/>
  <c r="AV585" i="2"/>
  <c r="AV66" i="2"/>
  <c r="AV200" i="2"/>
  <c r="AV521" i="2"/>
  <c r="AV88" i="2"/>
  <c r="AV404" i="2"/>
  <c r="AV724" i="2"/>
  <c r="AV421" i="2"/>
  <c r="AV201" i="2"/>
  <c r="AV602" i="2"/>
  <c r="AV30" i="2"/>
  <c r="AV698" i="2"/>
  <c r="AV148" i="2"/>
  <c r="AV257" i="2"/>
  <c r="AV432" i="2"/>
  <c r="AV240" i="2"/>
  <c r="AV598" i="2"/>
  <c r="AV468" i="2"/>
  <c r="AV672" i="2"/>
  <c r="AV97" i="2"/>
  <c r="AV134" i="2"/>
  <c r="AV213" i="2"/>
  <c r="AV489" i="2"/>
  <c r="AV437" i="2"/>
  <c r="AV576" i="2"/>
  <c r="AV130" i="2"/>
  <c r="AV367" i="2"/>
  <c r="AV206" i="2"/>
  <c r="AV471" i="2"/>
  <c r="AV175" i="2"/>
  <c r="AV693" i="2"/>
  <c r="AV197" i="2"/>
  <c r="AV114" i="2"/>
  <c r="AV151" i="2"/>
  <c r="AV336" i="2"/>
  <c r="AV606" i="2"/>
  <c r="AV128" i="2"/>
  <c r="AV171" i="2"/>
  <c r="AV326" i="2"/>
  <c r="AV127" i="2"/>
  <c r="AV173" i="2"/>
  <c r="AV176" i="2"/>
  <c r="AV544" i="2"/>
  <c r="AV599" i="2"/>
  <c r="AV77" i="2"/>
  <c r="AV610" i="2"/>
  <c r="AV673" i="2"/>
  <c r="AV399" i="2"/>
  <c r="AV719" i="2"/>
  <c r="AV333" i="2"/>
  <c r="AV312" i="2"/>
  <c r="AV272" i="2"/>
  <c r="AV198" i="2"/>
  <c r="AV140" i="2"/>
  <c r="AV39" i="2"/>
  <c r="AV277" i="2"/>
  <c r="AV528" i="2"/>
  <c r="AV519" i="2"/>
  <c r="AV491" i="2"/>
  <c r="AV18" i="2"/>
  <c r="AV209" i="2"/>
  <c r="AV143" i="2"/>
  <c r="AV439" i="2"/>
  <c r="AV344" i="2"/>
  <c r="AV247" i="2"/>
  <c r="AV568" i="2"/>
  <c r="AV343" i="2"/>
  <c r="AV147" i="2"/>
  <c r="AV365" i="2"/>
  <c r="AV550" i="2"/>
  <c r="AV485" i="2"/>
  <c r="AV202" i="2"/>
  <c r="AV540" i="2"/>
  <c r="AV473" i="2"/>
  <c r="AV695" i="2"/>
  <c r="AV587" i="2"/>
  <c r="AV408" i="2"/>
  <c r="AV174" i="2"/>
  <c r="AV73" i="2"/>
  <c r="AV510" i="2"/>
  <c r="AV445" i="2"/>
  <c r="AV337" i="2"/>
  <c r="AV230" i="2"/>
  <c r="AV388" i="2"/>
  <c r="AV193" i="2"/>
  <c r="AV234" i="2"/>
  <c r="AV16" i="2"/>
  <c r="AV687" i="2"/>
  <c r="AV50" i="2"/>
  <c r="AV456" i="2"/>
  <c r="AV5" i="2"/>
  <c r="AV236" i="2"/>
  <c r="AV723" i="2"/>
  <c r="AV376" i="2"/>
  <c r="Z58" i="3" l="1"/>
  <c r="X104" i="3"/>
  <c r="X16" i="3"/>
  <c r="X77" i="3"/>
  <c r="Z116" i="3"/>
  <c r="X99" i="3"/>
  <c r="X102" i="3"/>
  <c r="X60" i="3"/>
  <c r="X13" i="3"/>
  <c r="X90" i="3"/>
  <c r="X55" i="3"/>
  <c r="Z51" i="3"/>
  <c r="X36" i="3"/>
  <c r="X7" i="3"/>
  <c r="Z42" i="3"/>
  <c r="X28" i="3"/>
  <c r="Z89" i="3"/>
  <c r="X96" i="3"/>
  <c r="X68" i="3"/>
  <c r="Z117" i="3"/>
  <c r="X80" i="3"/>
  <c r="X73" i="3"/>
  <c r="Z33" i="3"/>
  <c r="Z12" i="3"/>
  <c r="Z108" i="3"/>
  <c r="Z41" i="3"/>
  <c r="Z36" i="3"/>
  <c r="Z25" i="3"/>
  <c r="X46" i="3"/>
  <c r="Z115" i="3"/>
  <c r="Z88" i="3"/>
  <c r="Z113" i="3"/>
  <c r="Z16" i="3"/>
  <c r="Z67" i="3"/>
  <c r="Z93" i="3"/>
  <c r="Z50" i="3"/>
  <c r="Z106" i="3"/>
  <c r="X62" i="3"/>
  <c r="X2" i="3"/>
  <c r="X20" i="3"/>
  <c r="Z84" i="3"/>
  <c r="X54" i="3"/>
  <c r="X103" i="3"/>
  <c r="X48" i="3"/>
  <c r="Z6" i="3"/>
  <c r="X97" i="3"/>
  <c r="X52" i="3"/>
  <c r="X76" i="3"/>
  <c r="Z65" i="3"/>
  <c r="X25" i="3"/>
  <c r="X47" i="3"/>
  <c r="X23" i="3"/>
  <c r="Z57" i="3"/>
  <c r="Z68" i="3"/>
  <c r="Z105" i="3"/>
  <c r="X35" i="3"/>
  <c r="X113" i="3"/>
  <c r="X39" i="3"/>
  <c r="Z80" i="3"/>
  <c r="Z63" i="3"/>
  <c r="X57" i="3"/>
  <c r="Z104" i="3"/>
  <c r="X49" i="3"/>
  <c r="Z8" i="3"/>
  <c r="X5" i="3"/>
  <c r="Z30" i="3"/>
  <c r="X12" i="3"/>
  <c r="X89" i="3"/>
  <c r="Z3" i="3"/>
  <c r="X109" i="3"/>
  <c r="Z73" i="3"/>
  <c r="X43" i="3"/>
  <c r="X111" i="3"/>
  <c r="X83" i="3"/>
  <c r="X21" i="3"/>
  <c r="Z74" i="3"/>
  <c r="X108" i="3"/>
  <c r="Z38" i="3"/>
  <c r="Z61" i="3"/>
  <c r="Z15" i="3"/>
  <c r="X24" i="3"/>
  <c r="X105" i="3"/>
  <c r="Z91" i="3"/>
  <c r="Z26" i="3"/>
  <c r="X22" i="3"/>
  <c r="Z118" i="3"/>
  <c r="Z69" i="3"/>
  <c r="X95" i="3"/>
  <c r="Z122" i="3"/>
  <c r="Z60" i="3"/>
  <c r="X44" i="3"/>
  <c r="Z18" i="3"/>
  <c r="X94" i="3"/>
  <c r="X56" i="3"/>
  <c r="Z92" i="3"/>
  <c r="X6" i="3"/>
  <c r="X100" i="3"/>
  <c r="X40" i="3"/>
  <c r="Z81" i="3"/>
  <c r="X29" i="3"/>
  <c r="X27" i="3"/>
  <c r="Z24" i="3"/>
  <c r="X78" i="3"/>
  <c r="Z78" i="3"/>
  <c r="X45" i="3"/>
  <c r="X51" i="3"/>
  <c r="X101" i="3"/>
  <c r="Z64" i="3"/>
  <c r="X38" i="3"/>
  <c r="X114" i="3"/>
  <c r="Z47" i="3"/>
  <c r="Z56" i="3"/>
  <c r="X117" i="3"/>
  <c r="X64" i="3"/>
  <c r="Z103" i="3"/>
  <c r="Z55" i="3"/>
  <c r="Z94" i="3"/>
  <c r="X61" i="3"/>
  <c r="Z75" i="3"/>
  <c r="Z82" i="3"/>
  <c r="Z79" i="3"/>
  <c r="X87" i="3"/>
  <c r="Z21" i="3"/>
  <c r="X15" i="3"/>
  <c r="X10" i="3"/>
  <c r="Z53" i="3"/>
  <c r="X92" i="3"/>
  <c r="X33" i="3"/>
  <c r="Z72" i="3"/>
  <c r="X66" i="3"/>
  <c r="X41" i="3"/>
  <c r="Z34" i="3"/>
  <c r="Z28" i="3"/>
  <c r="Z85" i="3"/>
  <c r="X82" i="3"/>
  <c r="X31" i="3"/>
  <c r="X107" i="3"/>
  <c r="Z90" i="3"/>
  <c r="Z96" i="3"/>
  <c r="Z107" i="3"/>
  <c r="X67" i="3"/>
  <c r="Z32" i="3"/>
  <c r="X4" i="3"/>
  <c r="X32" i="3"/>
  <c r="X84" i="3"/>
  <c r="X93" i="3"/>
  <c r="X26" i="3"/>
  <c r="Z13" i="3"/>
  <c r="X69" i="3"/>
  <c r="X81" i="3"/>
  <c r="Z111" i="3"/>
  <c r="Z22" i="3"/>
  <c r="Z39" i="3"/>
  <c r="Z27" i="3"/>
  <c r="Z37" i="3"/>
  <c r="X71" i="3"/>
  <c r="X8" i="3"/>
  <c r="X11" i="3"/>
  <c r="X9" i="3"/>
  <c r="Z100" i="3"/>
  <c r="X17" i="3"/>
  <c r="Z9" i="3"/>
  <c r="X122" i="3"/>
  <c r="Z87" i="3"/>
  <c r="Z11" i="3"/>
  <c r="X19" i="3"/>
  <c r="Z71" i="3"/>
  <c r="Z5" i="3"/>
  <c r="Z52" i="3"/>
  <c r="Z99" i="3"/>
  <c r="Z4" i="3"/>
  <c r="X115" i="3"/>
  <c r="Z66" i="3"/>
  <c r="X59" i="3"/>
  <c r="Z76" i="3"/>
  <c r="Z17" i="3"/>
  <c r="X18" i="3"/>
  <c r="X75" i="3"/>
  <c r="Z2" i="3"/>
  <c r="Z101" i="3"/>
  <c r="X119" i="3"/>
  <c r="X110" i="3"/>
  <c r="X14" i="3"/>
  <c r="X50" i="3"/>
  <c r="X34" i="3"/>
  <c r="Z46" i="3"/>
  <c r="Z95" i="3"/>
  <c r="Z23" i="3"/>
  <c r="Z120" i="3"/>
  <c r="Z62" i="3"/>
  <c r="Z14" i="3"/>
  <c r="X72" i="3"/>
  <c r="Z112" i="3"/>
  <c r="Z31" i="3"/>
  <c r="Z29" i="3"/>
  <c r="Z98" i="3"/>
  <c r="X88" i="3"/>
  <c r="Z121" i="3"/>
  <c r="Z48" i="3"/>
  <c r="Z59" i="3"/>
  <c r="Z43" i="3"/>
  <c r="Z83" i="3"/>
  <c r="Z19" i="3"/>
  <c r="Z109" i="3"/>
  <c r="Z110" i="3"/>
  <c r="X118" i="3"/>
  <c r="Z10" i="3"/>
  <c r="X98" i="3"/>
  <c r="X63" i="3"/>
  <c r="X121" i="3"/>
  <c r="X86" i="3"/>
  <c r="X79" i="3"/>
  <c r="X53" i="3"/>
  <c r="X74" i="3"/>
  <c r="Z119" i="3"/>
  <c r="Z7" i="3"/>
  <c r="Z40" i="3"/>
  <c r="Z49" i="3"/>
  <c r="X58" i="3"/>
  <c r="Z54" i="3"/>
  <c r="Z20" i="3"/>
  <c r="Z77" i="3"/>
  <c r="X112" i="3"/>
  <c r="Z44" i="3"/>
  <c r="Z97" i="3"/>
  <c r="X116" i="3"/>
  <c r="Z45" i="3"/>
  <c r="X70" i="3"/>
  <c r="Z70" i="3"/>
  <c r="X85" i="3"/>
  <c r="Z35" i="3"/>
  <c r="Z102" i="3"/>
  <c r="Z86" i="3"/>
  <c r="X65" i="3"/>
  <c r="X91" i="3"/>
  <c r="X30" i="3"/>
  <c r="X3" i="3"/>
  <c r="X42" i="3"/>
  <c r="X106" i="3"/>
  <c r="X120" i="3"/>
  <c r="X37" i="3"/>
  <c r="Z114" i="3"/>
</calcChain>
</file>

<file path=xl/sharedStrings.xml><?xml version="1.0" encoding="utf-8"?>
<sst xmlns="http://schemas.openxmlformats.org/spreadsheetml/2006/main" count="23819" uniqueCount="10223">
  <si>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</si>
  <si>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</si>
  <si>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</si>
  <si>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</si>
  <si>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</si>
  <si>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</si>
  <si>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</si>
  <si>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</si>
  <si>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</si>
  <si>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</si>
  <si>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</si>
  <si>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</si>
  <si>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</si>
  <si>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</si>
  <si>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</si>
  <si>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</si>
  <si>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</si>
  <si>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</si>
  <si>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</si>
  <si>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</si>
  <si>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</si>
  <si>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</si>
  <si>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</si>
  <si>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</si>
  <si>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</si>
  <si>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</si>
  <si>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</si>
  <si>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</si>
  <si>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</si>
  <si>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</si>
  <si>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State Bank of India</t>
  </si>
  <si>
    <t>SBIN</t>
  </si>
  <si>
    <t>Public Banks</t>
  </si>
  <si>
    <t>Infosys Ltd</t>
  </si>
  <si>
    <t>INFY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</si>
  <si>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</si>
  <si>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</si>
  <si>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</si>
  <si>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</si>
  <si>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</si>
  <si>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</si>
  <si>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</si>
  <si>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</si>
  <si>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</si>
  <si>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</si>
  <si>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</si>
  <si>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</si>
  <si>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</si>
  <si>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</si>
  <si>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Tata Motors Ltd</t>
  </si>
  <si>
    <t>TATAMOTORS</t>
  </si>
  <si>
    <t>Four Wheelers</t>
  </si>
  <si>
    <t>Bajaj Finance Ltd</t>
  </si>
  <si>
    <t>BAJFINANCE</t>
  </si>
  <si>
    <t>Consumer Finance</t>
  </si>
  <si>
    <t>Oil and Natural Gas Corporation Ltd</t>
  </si>
  <si>
    <t>ONGC</t>
  </si>
  <si>
    <t>Oil &amp; Gas - Exploration &amp; Production</t>
  </si>
  <si>
    <t>Sun Pharmaceutical Industries Ltd</t>
  </si>
  <si>
    <t>SUNPHARMA</t>
  </si>
  <si>
    <t>Pharmaceuticals</t>
  </si>
  <si>
    <t>Maruti Suzuki India Ltd</t>
  </si>
  <si>
    <t>MARUTI</t>
  </si>
  <si>
    <t>NTPC Ltd</t>
  </si>
  <si>
    <t>NTPC</t>
  </si>
  <si>
    <t>Power Generation</t>
  </si>
  <si>
    <t>Axis Bank Ltd</t>
  </si>
  <si>
    <t>AXISBANK</t>
  </si>
  <si>
    <t>Adani Enterprises Ltd</t>
  </si>
  <si>
    <t>ADANIENT</t>
  </si>
  <si>
    <t>Commodities Trading</t>
  </si>
  <si>
    <t>Kotak Mahindra Bank Ltd</t>
  </si>
  <si>
    <t>KOTAKBANK</t>
  </si>
  <si>
    <t>Mahindra and Mahindra Ltd</t>
  </si>
  <si>
    <t>M&amp;M</t>
  </si>
  <si>
    <t>UltraTech Cement Ltd</t>
  </si>
  <si>
    <t>ULTRACEMCO</t>
  </si>
  <si>
    <t>Cement</t>
  </si>
  <si>
    <t>Adani Ports and Special Economic Zone Ltd</t>
  </si>
  <si>
    <t>ADANIPORTS</t>
  </si>
  <si>
    <t>Ports</t>
  </si>
  <si>
    <t>Hindustan Aeronautics Ltd</t>
  </si>
  <si>
    <t>HAL</t>
  </si>
  <si>
    <t>Aerospace &amp; Defense Equipments</t>
  </si>
  <si>
    <t>Avenue Supermarts Ltd</t>
  </si>
  <si>
    <t>DMART</t>
  </si>
  <si>
    <t>Retail - Department Stores</t>
  </si>
  <si>
    <t>Power Grid Corporation of India Ltd</t>
  </si>
  <si>
    <t>POWERGRID</t>
  </si>
  <si>
    <t>Power Transmission &amp; Distribution</t>
  </si>
  <si>
    <t>Coal India Ltd</t>
  </si>
  <si>
    <t>COALINDIA</t>
  </si>
  <si>
    <t>Mining - Coal</t>
  </si>
  <si>
    <t>Titan Company Ltd</t>
  </si>
  <si>
    <t>TITAN</t>
  </si>
  <si>
    <t>Precious Metals, Jewellery &amp; Watches</t>
  </si>
  <si>
    <t>Adani Green Energy Ltd</t>
  </si>
  <si>
    <t>ADANIGREEN</t>
  </si>
  <si>
    <t>Renewable Energy</t>
  </si>
  <si>
    <t>Asian Paints Ltd</t>
  </si>
  <si>
    <t>ASIANPAINT</t>
  </si>
  <si>
    <t>Paints</t>
  </si>
  <si>
    <t>Adani Power Ltd</t>
  </si>
  <si>
    <t>ADANIPOWER</t>
  </si>
  <si>
    <t>Wipro Ltd</t>
  </si>
  <si>
    <t>WIPRO</t>
  </si>
  <si>
    <t>Hindustan Zinc Ltd</t>
  </si>
  <si>
    <t>HINDZINC</t>
  </si>
  <si>
    <t>Mining - Diversified</t>
  </si>
  <si>
    <t>Bajaj Auto Ltd</t>
  </si>
  <si>
    <t>BAJAJ-AUTO</t>
  </si>
  <si>
    <t>Two Wheelers</t>
  </si>
  <si>
    <t>Bajaj Finserv Ltd</t>
  </si>
  <si>
    <t>BAJAJFINSV</t>
  </si>
  <si>
    <t>Indian Oil Corporation Ltd</t>
  </si>
  <si>
    <t>IOC</t>
  </si>
  <si>
    <t>Indian Railway Finance Corp Ltd</t>
  </si>
  <si>
    <t>IRFC</t>
  </si>
  <si>
    <t>Specialized Finance</t>
  </si>
  <si>
    <t>Siemens Ltd</t>
  </si>
  <si>
    <t>SIEMENS</t>
  </si>
  <si>
    <t>Conglomerates</t>
  </si>
  <si>
    <t>Nestle India Ltd</t>
  </si>
  <si>
    <t>NESTLEIND</t>
  </si>
  <si>
    <t>FMCG - Foods</t>
  </si>
  <si>
    <t>Bharat Electronics Ltd</t>
  </si>
  <si>
    <t>BEL</t>
  </si>
  <si>
    <t>Electronic Equipments</t>
  </si>
  <si>
    <t>JSW Steel Ltd</t>
  </si>
  <si>
    <t>JSWSTEEL</t>
  </si>
  <si>
    <t>Iron &amp; Steel</t>
  </si>
  <si>
    <t>DLF Ltd</t>
  </si>
  <si>
    <t>DLF</t>
  </si>
  <si>
    <t>Real Estate</t>
  </si>
  <si>
    <t>Jio Financial Services Ltd</t>
  </si>
  <si>
    <t>JIOFIN</t>
  </si>
  <si>
    <t>Varun Beverages Ltd</t>
  </si>
  <si>
    <t>VBL</t>
  </si>
  <si>
    <t>Soft Drinks</t>
  </si>
  <si>
    <t>Tata Steel Ltd</t>
  </si>
  <si>
    <t>TATASTEEL</t>
  </si>
  <si>
    <t>Trent Ltd</t>
  </si>
  <si>
    <t>TRENT</t>
  </si>
  <si>
    <t>Retail - Apparel</t>
  </si>
  <si>
    <t>Zomato Ltd</t>
  </si>
  <si>
    <t>ZOMATO</t>
  </si>
  <si>
    <t>Online Services</t>
  </si>
  <si>
    <t>Grasim Industries Ltd</t>
  </si>
  <si>
    <t>GRASIM</t>
  </si>
  <si>
    <t>Power Finance Corporation Ltd</t>
  </si>
  <si>
    <t>PFC</t>
  </si>
  <si>
    <t>Vedanta Ltd</t>
  </si>
  <si>
    <t>VEDL</t>
  </si>
  <si>
    <t>Metals - Diversified</t>
  </si>
  <si>
    <t>Interglobe Aviation Ltd</t>
  </si>
  <si>
    <t>INDIGO</t>
  </si>
  <si>
    <t>Airlines</t>
  </si>
  <si>
    <t>SBI Life Insurance Company Ltd</t>
  </si>
  <si>
    <t>SBILIFE</t>
  </si>
  <si>
    <t>REC Limited</t>
  </si>
  <si>
    <t>RECLTD</t>
  </si>
  <si>
    <t>LTIMindtree Ltd</t>
  </si>
  <si>
    <t>LTIM</t>
  </si>
  <si>
    <t>ABB India Ltd</t>
  </si>
  <si>
    <t>ABB</t>
  </si>
  <si>
    <t>Heavy Electrical Equipments</t>
  </si>
  <si>
    <t>Ambuja Cements Ltd</t>
  </si>
  <si>
    <t>AMBUJACEM</t>
  </si>
  <si>
    <t>Pidilite Industries Ltd</t>
  </si>
  <si>
    <t>PIDILITIND</t>
  </si>
  <si>
    <t>Diversified Chemicals</t>
  </si>
  <si>
    <t>Gail (India) Ltd</t>
  </si>
  <si>
    <t>GAIL</t>
  </si>
  <si>
    <t>Gas Distribution</t>
  </si>
  <si>
    <t>TATAMTRDVR</t>
  </si>
  <si>
    <t>Bharat Petroleum Corporation Ltd</t>
  </si>
  <si>
    <t>BPCL</t>
  </si>
  <si>
    <t>Tech Mahindra Ltd</t>
  </si>
  <si>
    <t>TECHM</t>
  </si>
  <si>
    <t>HDFC Life Insurance Company Ltd</t>
  </si>
  <si>
    <t>HDFCLIFE</t>
  </si>
  <si>
    <t>Hindalco Industries Ltd</t>
  </si>
  <si>
    <t>HINDALCO</t>
  </si>
  <si>
    <t>Metals - Aluminium</t>
  </si>
  <si>
    <t>Godrej Consumer Products Ltd</t>
  </si>
  <si>
    <t>GODREJCP</t>
  </si>
  <si>
    <t>FMCG - Personal Products</t>
  </si>
  <si>
    <t>Tata Power Company Ltd</t>
  </si>
  <si>
    <t>TATAPOWER</t>
  </si>
  <si>
    <t>Britannia Industries Ltd</t>
  </si>
  <si>
    <t>BRITANNIA</t>
  </si>
  <si>
    <t>Punjab National Bank</t>
  </si>
  <si>
    <t>PNB</t>
  </si>
  <si>
    <t>Eicher Motors Ltd</t>
  </si>
  <si>
    <t>EICHERMOT</t>
  </si>
  <si>
    <t>Trucks &amp; Buses</t>
  </si>
  <si>
    <t>Bank of Baroda Ltd</t>
  </si>
  <si>
    <t>BANKBARODA</t>
  </si>
  <si>
    <t>Macrotech Developers Ltd</t>
  </si>
  <si>
    <t>LODHA</t>
  </si>
  <si>
    <t>Samvardhana Motherson International Ltd</t>
  </si>
  <si>
    <t>MOTHERSON</t>
  </si>
  <si>
    <t>Auto Parts</t>
  </si>
  <si>
    <t>Divi's Laboratories Ltd</t>
  </si>
  <si>
    <t>DIVISLAB</t>
  </si>
  <si>
    <t>Labs &amp; Life Sciences Services</t>
  </si>
  <si>
    <t>Rail Vikas Nigam Ltd</t>
  </si>
  <si>
    <t>RVNL</t>
  </si>
  <si>
    <t>Indian Overseas Bank</t>
  </si>
  <si>
    <t>IOB</t>
  </si>
  <si>
    <t>Adani Energy Solutions Ltd</t>
  </si>
  <si>
    <t>ADANIENSOL</t>
  </si>
  <si>
    <t>Power Infrastructure</t>
  </si>
  <si>
    <t>JSW Energy Ltd</t>
  </si>
  <si>
    <t>JSWENERGY</t>
  </si>
  <si>
    <t>Cipla Ltd</t>
  </si>
  <si>
    <t>CIPLA</t>
  </si>
  <si>
    <t>Zydus Lifesciences Ltd</t>
  </si>
  <si>
    <t>ZYDUSLIFE</t>
  </si>
  <si>
    <t>Indus Towers Ltd</t>
  </si>
  <si>
    <t>INDUSTOWER</t>
  </si>
  <si>
    <t>Telecom Infrastructure</t>
  </si>
  <si>
    <t>Cholamandalam Investment and Finance Company Ltd</t>
  </si>
  <si>
    <t>CHOLAFIN</t>
  </si>
  <si>
    <t>TVS Motor Company Ltd</t>
  </si>
  <si>
    <t>TVSMOTOR</t>
  </si>
  <si>
    <t>Tata Consumer Products Ltd</t>
  </si>
  <si>
    <t>TATACONSUM</t>
  </si>
  <si>
    <t>Tea &amp; Coffee</t>
  </si>
  <si>
    <t>Havells India Ltd</t>
  </si>
  <si>
    <t>HAVELLS</t>
  </si>
  <si>
    <t>Electrical Components &amp; Equipments</t>
  </si>
  <si>
    <t>Dr Reddy's Laboratories Ltd</t>
  </si>
  <si>
    <t>DRREDDY</t>
  </si>
  <si>
    <t>CG Power and Industrial Solutions Ltd</t>
  </si>
  <si>
    <t>CGPOWER</t>
  </si>
  <si>
    <t>Vodafone Idea Ltd</t>
  </si>
  <si>
    <t>IDEA</t>
  </si>
  <si>
    <t>Dabur India Ltd</t>
  </si>
  <si>
    <t>DABUR</t>
  </si>
  <si>
    <t>IDBI Bank Ltd</t>
  </si>
  <si>
    <t>IDBI</t>
  </si>
  <si>
    <t>Private Bank</t>
  </si>
  <si>
    <t>Indusind Bank Ltd</t>
  </si>
  <si>
    <t>INDUSINDBK</t>
  </si>
  <si>
    <t>Bharat Heavy Electricals Ltd</t>
  </si>
  <si>
    <t>BHEL</t>
  </si>
  <si>
    <t>Shriram Finance Ltd</t>
  </si>
  <si>
    <t>SHRIRAMFIN</t>
  </si>
  <si>
    <t>Hero MotoCorp Ltd</t>
  </si>
  <si>
    <t>HEROMOTOCO</t>
  </si>
  <si>
    <t>Mazagon Dock Shipbuilders Ltd</t>
  </si>
  <si>
    <t>MAZDOCK</t>
  </si>
  <si>
    <t>Shipbuilding</t>
  </si>
  <si>
    <t>Bajaj Holdings and Investment Ltd</t>
  </si>
  <si>
    <t>BAJAJHLDNG</t>
  </si>
  <si>
    <t>Asset Management</t>
  </si>
  <si>
    <t>NHPC Ltd</t>
  </si>
  <si>
    <t>NHPC</t>
  </si>
  <si>
    <t>Cummins India Ltd</t>
  </si>
  <si>
    <t>CUMMINSIND</t>
  </si>
  <si>
    <t>Industrial Machinery</t>
  </si>
  <si>
    <t>Torrent Pharmaceuticals Ltd</t>
  </si>
  <si>
    <t>TORNTPHARM</t>
  </si>
  <si>
    <t>Canara Bank Ltd</t>
  </si>
  <si>
    <t>CANBK</t>
  </si>
  <si>
    <t>ICICI Prudential Life Insurance Company Ltd</t>
  </si>
  <si>
    <t>ICICIPRULI</t>
  </si>
  <si>
    <t>Bosch Ltd</t>
  </si>
  <si>
    <t>BOSCHLTD</t>
  </si>
  <si>
    <t>Union Bank of India Ltd</t>
  </si>
  <si>
    <t>UNIONBANK</t>
  </si>
  <si>
    <t>United Spirits Ltd</t>
  </si>
  <si>
    <t>UNITDSPR</t>
  </si>
  <si>
    <t>Alcoholic Beverages</t>
  </si>
  <si>
    <t>Polycab India Ltd</t>
  </si>
  <si>
    <t>POLYCAB</t>
  </si>
  <si>
    <t>Jindal Steel And Power Ltd</t>
  </si>
  <si>
    <t>JINDALSTEL</t>
  </si>
  <si>
    <t>Adani Total Gas Ltd</t>
  </si>
  <si>
    <t>ATGL</t>
  </si>
  <si>
    <t>Shree Cement Ltd</t>
  </si>
  <si>
    <t>SHREECEM</t>
  </si>
  <si>
    <t>Solar Industries India Ltd</t>
  </si>
  <si>
    <t>SOLARINDS</t>
  </si>
  <si>
    <t>Commodity Chemicals</t>
  </si>
  <si>
    <t>ICICI Lombard General Insurance Company Ltd</t>
  </si>
  <si>
    <t>ICICIGI</t>
  </si>
  <si>
    <t>Oracle Financial Services Software Ltd</t>
  </si>
  <si>
    <t>OFSS</t>
  </si>
  <si>
    <t>Software Services</t>
  </si>
  <si>
    <t>Apollo Hospitals Enterprise Ltd</t>
  </si>
  <si>
    <t>APOLLOHOSP</t>
  </si>
  <si>
    <t>Hospitals &amp; Diagnostic Centres</t>
  </si>
  <si>
    <t>Oil India Ltd</t>
  </si>
  <si>
    <t>OIL</t>
  </si>
  <si>
    <t>Suzlon Energy Ltd</t>
  </si>
  <si>
    <t>SUZLON</t>
  </si>
  <si>
    <t>Renewable Energy Equipment &amp; Services</t>
  </si>
  <si>
    <t>Indian Hotels Company Ltd</t>
  </si>
  <si>
    <t>INDHOTEL</t>
  </si>
  <si>
    <t>Hotels, Resorts &amp; Cruise Lines</t>
  </si>
  <si>
    <t>Colgate-Palmolive (India) Ltd</t>
  </si>
  <si>
    <t>COLPAL</t>
  </si>
  <si>
    <t>Info Edge (India) Ltd</t>
  </si>
  <si>
    <t>NAUKRI</t>
  </si>
  <si>
    <t>Max Healthcare Institute Ltd</t>
  </si>
  <si>
    <t>MAXHEALTH</t>
  </si>
  <si>
    <t>Godrej Properties Ltd</t>
  </si>
  <si>
    <t>GODREJPROP</t>
  </si>
  <si>
    <t>Marico Ltd</t>
  </si>
  <si>
    <t>MARICO</t>
  </si>
  <si>
    <t>HDFC Asset Management Company Ltd</t>
  </si>
  <si>
    <t>HDFCAMC</t>
  </si>
  <si>
    <t>Lupin Ltd</t>
  </si>
  <si>
    <t>LUPIN</t>
  </si>
  <si>
    <t>Hindustan Petroleum Corp Ltd</t>
  </si>
  <si>
    <t>HINDPETRO</t>
  </si>
  <si>
    <t>Mankind Pharma Ltd</t>
  </si>
  <si>
    <t>MANKIND</t>
  </si>
  <si>
    <t>Aurobindo Pharma Ltd</t>
  </si>
  <si>
    <t>AUROPHARMA</t>
  </si>
  <si>
    <t>Bharat Forge Ltd</t>
  </si>
  <si>
    <t>BHARATFORG</t>
  </si>
  <si>
    <t>Indian Bank</t>
  </si>
  <si>
    <t>INDIANB</t>
  </si>
  <si>
    <t>Tube Investments of India Ltd</t>
  </si>
  <si>
    <t>TIINDIA</t>
  </si>
  <si>
    <t>Cycles</t>
  </si>
  <si>
    <t>Yes Bank Ltd</t>
  </si>
  <si>
    <t>YESBANK</t>
  </si>
  <si>
    <t>Indian Railway Catering and Tourism Corporation Ltd</t>
  </si>
  <si>
    <t>IRCTC</t>
  </si>
  <si>
    <t>Torrent Power Ltd</t>
  </si>
  <si>
    <t>TORNTPOWER</t>
  </si>
  <si>
    <t>SRF Ltd</t>
  </si>
  <si>
    <t>SRF</t>
  </si>
  <si>
    <t>Ashok Leyland Ltd</t>
  </si>
  <si>
    <t>ASHOKLEY</t>
  </si>
  <si>
    <t>Prestige Estates Projects Ltd</t>
  </si>
  <si>
    <t>PRESTIGE</t>
  </si>
  <si>
    <t>Persistent Systems Ltd</t>
  </si>
  <si>
    <t>PERSISTENT</t>
  </si>
  <si>
    <t>Muthoot Finance Ltd</t>
  </si>
  <si>
    <t>MUTHOOTFIN</t>
  </si>
  <si>
    <t>General Insurance Corporation of India</t>
  </si>
  <si>
    <t>GICRE</t>
  </si>
  <si>
    <t>Dixon Technologies (India) Ltd</t>
  </si>
  <si>
    <t>DIXON</t>
  </si>
  <si>
    <t>Home Electronics &amp; Appliances</t>
  </si>
  <si>
    <t>GMR Airports Infrastructure Ltd</t>
  </si>
  <si>
    <t>GMRINFRA</t>
  </si>
  <si>
    <t>NMDC Ltd</t>
  </si>
  <si>
    <t>NMDC</t>
  </si>
  <si>
    <t>Mining - Iron Ore</t>
  </si>
  <si>
    <t>Indian Renewable Energy Development Agency Ltd</t>
  </si>
  <si>
    <t>IREDA</t>
  </si>
  <si>
    <t>Cochin Shipyard Ltd</t>
  </si>
  <si>
    <t>COCHINSHIP</t>
  </si>
  <si>
    <t>JSW Infrastructure Ltd</t>
  </si>
  <si>
    <t>JSWINFRA</t>
  </si>
  <si>
    <t>SBI Cards and Payment Services Ltd</t>
  </si>
  <si>
    <t>SBICARD</t>
  </si>
  <si>
    <t>Payment Infrastructure</t>
  </si>
  <si>
    <t>Linde India Ltd</t>
  </si>
  <si>
    <t>LINDEINDIA</t>
  </si>
  <si>
    <t>UCO Bank</t>
  </si>
  <si>
    <t>UCOBANK</t>
  </si>
  <si>
    <t>Supreme Industries Ltd</t>
  </si>
  <si>
    <t>SUPREMEIND</t>
  </si>
  <si>
    <t>Plastic Products</t>
  </si>
  <si>
    <t>Fertilisers And Chemicals Travancore Ltd</t>
  </si>
  <si>
    <t>FACT</t>
  </si>
  <si>
    <t>Fertilizers &amp; Agro Chemicals</t>
  </si>
  <si>
    <t>PI Industries Ltd</t>
  </si>
  <si>
    <t>PIIND</t>
  </si>
  <si>
    <t>Oberoi Realty Ltd</t>
  </si>
  <si>
    <t>OBEROIRLTY</t>
  </si>
  <si>
    <t>Phoenix Mills Ltd</t>
  </si>
  <si>
    <t>PHOENIXLTD</t>
  </si>
  <si>
    <t>PB Fintech Ltd</t>
  </si>
  <si>
    <t>POLICYBZR</t>
  </si>
  <si>
    <t>Schaeffler India Ltd</t>
  </si>
  <si>
    <t>SCHAEFFLER</t>
  </si>
  <si>
    <t>Berger Paints India Ltd</t>
  </si>
  <si>
    <t>BERGEPAINT</t>
  </si>
  <si>
    <t>Container Corporation of India Ltd</t>
  </si>
  <si>
    <t>CONCOR</t>
  </si>
  <si>
    <t>Logistics</t>
  </si>
  <si>
    <t>Housing and Urban Development Corporation Ltd</t>
  </si>
  <si>
    <t>HUDCO</t>
  </si>
  <si>
    <t>Balkrishna Industries Ltd</t>
  </si>
  <si>
    <t>BALKRISIND</t>
  </si>
  <si>
    <t>Tires &amp; Rubber</t>
  </si>
  <si>
    <t>Alkem Laboratories Ltd</t>
  </si>
  <si>
    <t>ALKEM</t>
  </si>
  <si>
    <t>Patanjali Foods Ltd</t>
  </si>
  <si>
    <t>PATANJALI</t>
  </si>
  <si>
    <t>Packaged Foods &amp; Meats</t>
  </si>
  <si>
    <t>Jindal Stainless Ltd</t>
  </si>
  <si>
    <t>JSL</t>
  </si>
  <si>
    <t>Steel Authority of India Ltd</t>
  </si>
  <si>
    <t>SAIL</t>
  </si>
  <si>
    <t>UNO Minda Ltd</t>
  </si>
  <si>
    <t>UNOMINDA</t>
  </si>
  <si>
    <t>Abbott India Ltd</t>
  </si>
  <si>
    <t>ABBOTINDIA</t>
  </si>
  <si>
    <t>MRF Ltd</t>
  </si>
  <si>
    <t>MRF</t>
  </si>
  <si>
    <t>SJVN Ltd</t>
  </si>
  <si>
    <t>SJVN</t>
  </si>
  <si>
    <t>Kalyan Jewellers India Ltd</t>
  </si>
  <si>
    <t>KALYANKJIL</t>
  </si>
  <si>
    <t>Astral Ltd</t>
  </si>
  <si>
    <t>ASTRAL</t>
  </si>
  <si>
    <t>Building Products - Pipes</t>
  </si>
  <si>
    <t>Bharti Hexacom Ltd</t>
  </si>
  <si>
    <t>BHARTIHEXA</t>
  </si>
  <si>
    <t>Aditya Birla Capital Ltd</t>
  </si>
  <si>
    <t>ABCAPITAL</t>
  </si>
  <si>
    <t>Diversified Financials</t>
  </si>
  <si>
    <t>Bank of India Ltd</t>
  </si>
  <si>
    <t>BANKINDIA</t>
  </si>
  <si>
    <t>Fsn E-Commerce Ventures Ltd</t>
  </si>
  <si>
    <t>NYKAA</t>
  </si>
  <si>
    <t>Wellness Services</t>
  </si>
  <si>
    <t>Thermax Limited</t>
  </si>
  <si>
    <t>THERMAX</t>
  </si>
  <si>
    <t>IDFC First Bank Ltd</t>
  </si>
  <si>
    <t>IDFCFIRSTB</t>
  </si>
  <si>
    <t>Central Bank of India Ltd</t>
  </si>
  <si>
    <t>CENTRALBK</t>
  </si>
  <si>
    <t>Procter &amp; Gamble Hygiene and Health Care Ltd</t>
  </si>
  <si>
    <t>PGHH</t>
  </si>
  <si>
    <t>Mphasis Ltd</t>
  </si>
  <si>
    <t>MPHASIS</t>
  </si>
  <si>
    <t>L&amp;T Technology Services Ltd</t>
  </si>
  <si>
    <t>LTTS</t>
  </si>
  <si>
    <t>Petronet LNG Ltd</t>
  </si>
  <si>
    <t>PETRONET</t>
  </si>
  <si>
    <t>Oil &amp; Gas - Storage &amp; Transportation</t>
  </si>
  <si>
    <t>Tata Communications Ltd</t>
  </si>
  <si>
    <t>TATACOMM</t>
  </si>
  <si>
    <t>Bharat Dynamics Ltd</t>
  </si>
  <si>
    <t>BDL</t>
  </si>
  <si>
    <t>United Breweries Ltd</t>
  </si>
  <si>
    <t>UBL</t>
  </si>
  <si>
    <t>Voltas Ltd</t>
  </si>
  <si>
    <t>VOLTAS</t>
  </si>
  <si>
    <t>Hitachi Energy India Ltd</t>
  </si>
  <si>
    <t>POWERINDIA</t>
  </si>
  <si>
    <t>KPIT Technologies Ltd</t>
  </si>
  <si>
    <t>KPITTECH</t>
  </si>
  <si>
    <t>Federal Bank Ltd</t>
  </si>
  <si>
    <t>FEDERALBNK</t>
  </si>
  <si>
    <t>Coromandel International Ltd</t>
  </si>
  <si>
    <t>COROMANDEL</t>
  </si>
  <si>
    <t>ACC Ltd</t>
  </si>
  <si>
    <t>ACC</t>
  </si>
  <si>
    <t>AU Small Finance Bank Ltd</t>
  </si>
  <si>
    <t>AUBANK</t>
  </si>
  <si>
    <t>Bank of Maharashtra Ltd</t>
  </si>
  <si>
    <t>MAHABANK</t>
  </si>
  <si>
    <t>Sundaram Finance Ltd</t>
  </si>
  <si>
    <t>SUNDARMFIN</t>
  </si>
  <si>
    <t>Honeywell Automation India Ltd</t>
  </si>
  <si>
    <t>HONAUT</t>
  </si>
  <si>
    <t>Page Industries Ltd</t>
  </si>
  <si>
    <t>PAGEIND</t>
  </si>
  <si>
    <t>Apparel &amp; Accessories</t>
  </si>
  <si>
    <t>New India Assurance Company Ltd</t>
  </si>
  <si>
    <t>NIACL</t>
  </si>
  <si>
    <t>Gujarat Gas Ltd</t>
  </si>
  <si>
    <t>GUJGASLTD</t>
  </si>
  <si>
    <t>Adani Wilmar Ltd</t>
  </si>
  <si>
    <t>AWL</t>
  </si>
  <si>
    <t>GlaxoSmithKline Pharmaceuticals Ltd</t>
  </si>
  <si>
    <t>GLAXO</t>
  </si>
  <si>
    <t>Punjab &amp; Sind Bank</t>
  </si>
  <si>
    <t>PSB</t>
  </si>
  <si>
    <t>Exide Industries Ltd</t>
  </si>
  <si>
    <t>EXIDEIND</t>
  </si>
  <si>
    <t>Batteries</t>
  </si>
  <si>
    <t>Escorts Kubota Ltd</t>
  </si>
  <si>
    <t>ESCORTS</t>
  </si>
  <si>
    <t>Tractors</t>
  </si>
  <si>
    <t>L&amp;T Finance Ltd</t>
  </si>
  <si>
    <t>LTF</t>
  </si>
  <si>
    <t>3M India Ltd</t>
  </si>
  <si>
    <t>3MINDIA</t>
  </si>
  <si>
    <t>Stationery</t>
  </si>
  <si>
    <t>AIA Engineering Ltd</t>
  </si>
  <si>
    <t>AIAENG</t>
  </si>
  <si>
    <t>Tata Elxsi Ltd</t>
  </si>
  <si>
    <t>TATAELXSI</t>
  </si>
  <si>
    <t>Biocon Ltd</t>
  </si>
  <si>
    <t>BIOCON</t>
  </si>
  <si>
    <t>Biotechnology</t>
  </si>
  <si>
    <t>LIC Housing Finance Ltd</t>
  </si>
  <si>
    <t>LICHSGFIN</t>
  </si>
  <si>
    <t>Home Financing</t>
  </si>
  <si>
    <t>UPL Ltd</t>
  </si>
  <si>
    <t>UPL</t>
  </si>
  <si>
    <t>Coforge Ltd</t>
  </si>
  <si>
    <t>COFORGE</t>
  </si>
  <si>
    <t>Deepak Nitrite Ltd</t>
  </si>
  <si>
    <t>DEEPAKNTR</t>
  </si>
  <si>
    <t>Ge T&amp;D India Ltd</t>
  </si>
  <si>
    <t>GET&amp;D</t>
  </si>
  <si>
    <t>Nippon Life India Asset Management Ltd</t>
  </si>
  <si>
    <t>NAM-INDIA</t>
  </si>
  <si>
    <t>APL Apollo Tubes Ltd</t>
  </si>
  <si>
    <t>APLAPOLLO</t>
  </si>
  <si>
    <t>NLC India Ltd</t>
  </si>
  <si>
    <t>NLCINDIA</t>
  </si>
  <si>
    <t>Tata Technologies Ltd</t>
  </si>
  <si>
    <t>TATATECH</t>
  </si>
  <si>
    <t>Glenmark Pharmaceuticals Ltd</t>
  </si>
  <si>
    <t>GLENMARK</t>
  </si>
  <si>
    <t>IRB Infrastructure Developers Ltd</t>
  </si>
  <si>
    <t>IRB</t>
  </si>
  <si>
    <t>360 One Wam Ltd</t>
  </si>
  <si>
    <t>360ONE</t>
  </si>
  <si>
    <t>Investment Banking &amp; Brokerage</t>
  </si>
  <si>
    <t>Sona BLW Precision Forgings Ltd</t>
  </si>
  <si>
    <t>SONACOMS</t>
  </si>
  <si>
    <t>KEI Industries Ltd</t>
  </si>
  <si>
    <t>KEI</t>
  </si>
  <si>
    <t>Cables</t>
  </si>
  <si>
    <t>Indraprastha Gas Ltd</t>
  </si>
  <si>
    <t>IGL</t>
  </si>
  <si>
    <t>Lloyds Metals And Energy Ltd</t>
  </si>
  <si>
    <t>LLOYDSME</t>
  </si>
  <si>
    <t>Mangalore Refinery and Petrochemicals Ltd</t>
  </si>
  <si>
    <t>MRPL</t>
  </si>
  <si>
    <t>Jubilant Foodworks Ltd</t>
  </si>
  <si>
    <t>JUBLFOOD</t>
  </si>
  <si>
    <t>Restaurants &amp; Cafes</t>
  </si>
  <si>
    <t>Motilal Oswal Financial Services Ltd</t>
  </si>
  <si>
    <t>MOTILALOFS</t>
  </si>
  <si>
    <t>Fortis Healthcare Ltd</t>
  </si>
  <si>
    <t>FORTIS</t>
  </si>
  <si>
    <t>Mahindra and Mahindra Financial Services Ltd</t>
  </si>
  <si>
    <t>M&amp;MFIN</t>
  </si>
  <si>
    <t>Max Financial Services Ltd</t>
  </si>
  <si>
    <t>MFSL</t>
  </si>
  <si>
    <t>Metro Brands Ltd</t>
  </si>
  <si>
    <t>METROBRAND</t>
  </si>
  <si>
    <t>Footwear</t>
  </si>
  <si>
    <t>Apar Industries Ltd</t>
  </si>
  <si>
    <t>APARINDS</t>
  </si>
  <si>
    <t>Endurance Technologies Ltd</t>
  </si>
  <si>
    <t>ENDURANCE</t>
  </si>
  <si>
    <t>Star Health and Allied Insurance Company Ltd</t>
  </si>
  <si>
    <t>STARHEALTH</t>
  </si>
  <si>
    <t>Gujarat Fluorochemicals Ltd</t>
  </si>
  <si>
    <t>FLUOROCHEM</t>
  </si>
  <si>
    <t>Specialty Chemicals</t>
  </si>
  <si>
    <t>Apollo Tyres Ltd</t>
  </si>
  <si>
    <t>APOLLOTYRE</t>
  </si>
  <si>
    <t>Blue Star Ltd</t>
  </si>
  <si>
    <t>BLUESTARCO</t>
  </si>
  <si>
    <t>Bandhan Bank Ltd</t>
  </si>
  <si>
    <t>BANDHANBNK</t>
  </si>
  <si>
    <t>National Aluminium Co Ltd</t>
  </si>
  <si>
    <t>NATIONALUM</t>
  </si>
  <si>
    <t>J K Cement Ltd</t>
  </si>
  <si>
    <t>JKCEMENT</t>
  </si>
  <si>
    <t>Emami Ltd</t>
  </si>
  <si>
    <t>EMAMILTD</t>
  </si>
  <si>
    <t>Dalmia Bharat Ltd</t>
  </si>
  <si>
    <t>DALBHARAT</t>
  </si>
  <si>
    <t>Sun Tv Network Ltd</t>
  </si>
  <si>
    <t>SUNTV</t>
  </si>
  <si>
    <t>TV Channels &amp; Broadcasters</t>
  </si>
  <si>
    <t>Aditya Birla Fashion and Retail Ltd</t>
  </si>
  <si>
    <t>ABFRL</t>
  </si>
  <si>
    <t>Gland Pharma Ltd</t>
  </si>
  <si>
    <t>GLAND</t>
  </si>
  <si>
    <t>Global Health Ltd</t>
  </si>
  <si>
    <t>MEDANTA</t>
  </si>
  <si>
    <t>NBCC (India) Ltd</t>
  </si>
  <si>
    <t>NBCC</t>
  </si>
  <si>
    <t>Go Digit General Insurance Ltd</t>
  </si>
  <si>
    <t>GODIGIT</t>
  </si>
  <si>
    <t>Motherson Sumi Wiring India Ltd</t>
  </si>
  <si>
    <t>MSUMI</t>
  </si>
  <si>
    <t>IPCA Laboratories Ltd</t>
  </si>
  <si>
    <t>IPCALAB</t>
  </si>
  <si>
    <t>Carborundum Universal Ltd</t>
  </si>
  <si>
    <t>CARBORUNIV</t>
  </si>
  <si>
    <t>BSE Ltd</t>
  </si>
  <si>
    <t>BSE</t>
  </si>
  <si>
    <t>Stock Exchanges &amp; Ratings</t>
  </si>
  <si>
    <t>Embassy Office Parks REIT</t>
  </si>
  <si>
    <t>EMBASSY</t>
  </si>
  <si>
    <t>Tata Investment Corporation Ltd</t>
  </si>
  <si>
    <t>TATAINVEST</t>
  </si>
  <si>
    <t>CRISIL Ltd</t>
  </si>
  <si>
    <t>CRISIL</t>
  </si>
  <si>
    <t>Syngene International Ltd</t>
  </si>
  <si>
    <t>SYNGENE</t>
  </si>
  <si>
    <t>Timken India Ltd</t>
  </si>
  <si>
    <t>TIMKEN</t>
  </si>
  <si>
    <t>One 97 Communications Ltd</t>
  </si>
  <si>
    <t>PAYTM</t>
  </si>
  <si>
    <t>Business Support Services</t>
  </si>
  <si>
    <t>Ajanta Pharma Ltd</t>
  </si>
  <si>
    <t>AJANTPHARM</t>
  </si>
  <si>
    <t>Bayer Cropscience Ltd</t>
  </si>
  <si>
    <t>BAYERCROP</t>
  </si>
  <si>
    <t>Aegis Logistics Ltd</t>
  </si>
  <si>
    <t>AEGISLOG</t>
  </si>
  <si>
    <t>Hindustan Copper Ltd</t>
  </si>
  <si>
    <t>HINDCOPPER</t>
  </si>
  <si>
    <t>Mining - Copper</t>
  </si>
  <si>
    <t>TVS Holdings Ltd</t>
  </si>
  <si>
    <t>TVSHLTD</t>
  </si>
  <si>
    <t>Godrej Industries Ltd</t>
  </si>
  <si>
    <t>GODREJIND</t>
  </si>
  <si>
    <t>KPR Mill Ltd</t>
  </si>
  <si>
    <t>KPRMILL</t>
  </si>
  <si>
    <t>Textiles</t>
  </si>
  <si>
    <t>ZF Commercial Vehicle Control Systems India Ltd</t>
  </si>
  <si>
    <t>ZFCVINDIA</t>
  </si>
  <si>
    <t>Amara Raja Energy &amp; Mobility Ltd</t>
  </si>
  <si>
    <t>ARE&amp;M</t>
  </si>
  <si>
    <t>J B Chemicals and Pharmaceuticals Ltd</t>
  </si>
  <si>
    <t>JBCHEPHARM</t>
  </si>
  <si>
    <t>Delhivery Ltd</t>
  </si>
  <si>
    <t>DELHIVERY</t>
  </si>
  <si>
    <t>Sundram Fasteners Ltd</t>
  </si>
  <si>
    <t>SUNDRMFAST</t>
  </si>
  <si>
    <t>ITI Ltd</t>
  </si>
  <si>
    <t>ITI</t>
  </si>
  <si>
    <t>Telecom Equipments</t>
  </si>
  <si>
    <t>Grindwell Norton Ltd</t>
  </si>
  <si>
    <t>GRINDWELL</t>
  </si>
  <si>
    <t>Brigade Enterprises Ltd</t>
  </si>
  <si>
    <t>BRIGADE</t>
  </si>
  <si>
    <t>Kaynes Technology India Ltd</t>
  </si>
  <si>
    <t>KAYNES</t>
  </si>
  <si>
    <t>Crompton Greaves Consumer Electricals Ltd</t>
  </si>
  <si>
    <t>CROMPTON</t>
  </si>
  <si>
    <t>Poonawalla Fincorp Ltd</t>
  </si>
  <si>
    <t>POONAWALLA</t>
  </si>
  <si>
    <t>Tata Chemicals Ltd</t>
  </si>
  <si>
    <t>TATACHEM</t>
  </si>
  <si>
    <t>Cholamandalam Financial Holdings Ltd</t>
  </si>
  <si>
    <t>CHOLAHLDNG</t>
  </si>
  <si>
    <t>Garden Reach Shipbuilders &amp; Engineers Ltd</t>
  </si>
  <si>
    <t>GRSE</t>
  </si>
  <si>
    <t>Ircon International Ltd</t>
  </si>
  <si>
    <t>IRCON</t>
  </si>
  <si>
    <t>KIOCL Ltd</t>
  </si>
  <si>
    <t>KIOCL</t>
  </si>
  <si>
    <t>EIH Ltd</t>
  </si>
  <si>
    <t>EIHOTEL</t>
  </si>
  <si>
    <t>SKF India Ltd</t>
  </si>
  <si>
    <t>SKFINDIA</t>
  </si>
  <si>
    <t>Vedant Fashions Ltd</t>
  </si>
  <si>
    <t>MANYAVAR</t>
  </si>
  <si>
    <t>Whirlpool of India Ltd</t>
  </si>
  <si>
    <t>WHIRLPOOL</t>
  </si>
  <si>
    <t>Aarti Industries Ltd</t>
  </si>
  <si>
    <t>AARTIIND</t>
  </si>
  <si>
    <t>Hatsun Agro Product Ltd</t>
  </si>
  <si>
    <t>HATSUN</t>
  </si>
  <si>
    <t>Castrol India Ltd</t>
  </si>
  <si>
    <t>CASTROLIND</t>
  </si>
  <si>
    <t>BASF India Ltd</t>
  </si>
  <si>
    <t>BASF</t>
  </si>
  <si>
    <t>Jupiter Wagons Ltd</t>
  </si>
  <si>
    <t>JWL</t>
  </si>
  <si>
    <t>Rail</t>
  </si>
  <si>
    <t>Century Textiles and Industries Ltd</t>
  </si>
  <si>
    <t>CENTURYTEX</t>
  </si>
  <si>
    <t>Paper Products</t>
  </si>
  <si>
    <t>Narayana Hrudayalaya Ltd</t>
  </si>
  <si>
    <t>NH</t>
  </si>
  <si>
    <t>Sumitomo Chemical India Ltd</t>
  </si>
  <si>
    <t>SUMICHEM</t>
  </si>
  <si>
    <t>Jyoti CNC Automation Ltd</t>
  </si>
  <si>
    <t>JYOTICNC</t>
  </si>
  <si>
    <t>Computer Hardware</t>
  </si>
  <si>
    <t>Dr. Lal PathLabs Ltd</t>
  </si>
  <si>
    <t>LALPATHLAB</t>
  </si>
  <si>
    <t>Central Depository Services (India) Ltd</t>
  </si>
  <si>
    <t>CDSL</t>
  </si>
  <si>
    <t>Pfizer Ltd</t>
  </si>
  <si>
    <t>PFIZER</t>
  </si>
  <si>
    <t>Gillette India Ltd</t>
  </si>
  <si>
    <t>GILLETTE</t>
  </si>
  <si>
    <t>Ratnamani Metals and Tubes Ltd</t>
  </si>
  <si>
    <t>RATNAMANI</t>
  </si>
  <si>
    <t>ICICI Securities Ltd</t>
  </si>
  <si>
    <t>ISEC</t>
  </si>
  <si>
    <t>JBM Auto Ltd</t>
  </si>
  <si>
    <t>JBMA</t>
  </si>
  <si>
    <t>Laurus Labs Ltd</t>
  </si>
  <si>
    <t>LAURUSLABS</t>
  </si>
  <si>
    <t>Kansai Nerolac Paints Ltd</t>
  </si>
  <si>
    <t>KANSAINER</t>
  </si>
  <si>
    <t>Emcure Pharmaceuticals Ltd</t>
  </si>
  <si>
    <t>EMCURE</t>
  </si>
  <si>
    <t>Finolex Cables Ltd</t>
  </si>
  <si>
    <t>FINCABLES</t>
  </si>
  <si>
    <t>Natco Pharma Ltd</t>
  </si>
  <si>
    <t>NATCOPHARM</t>
  </si>
  <si>
    <t>Kajaria Ceramics Ltd</t>
  </si>
  <si>
    <t>KAJARIACER</t>
  </si>
  <si>
    <t>Building Products - Ceramics</t>
  </si>
  <si>
    <t>Suven Pharmaceuticals Ltd</t>
  </si>
  <si>
    <t>SUVENPHAR</t>
  </si>
  <si>
    <t>Radico Khaitan Ltd</t>
  </si>
  <si>
    <t>RADICO</t>
  </si>
  <si>
    <t>Computer Age Management Services Ltd</t>
  </si>
  <si>
    <t>CAMS</t>
  </si>
  <si>
    <t>Alembic Pharmaceuticals Ltd</t>
  </si>
  <si>
    <t>APLLTD</t>
  </si>
  <si>
    <t>CPSE ETF</t>
  </si>
  <si>
    <t>CPSEETF</t>
  </si>
  <si>
    <t>Equity</t>
  </si>
  <si>
    <t>Piramal Enterprises Ltd</t>
  </si>
  <si>
    <t>PEL</t>
  </si>
  <si>
    <t>Atul Ltd</t>
  </si>
  <si>
    <t>ATUL</t>
  </si>
  <si>
    <t>Piramal Pharma Ltd</t>
  </si>
  <si>
    <t>PPLPHARMA</t>
  </si>
  <si>
    <t>Inox Wind Ltd</t>
  </si>
  <si>
    <t>INOXWIND</t>
  </si>
  <si>
    <t>CESC Ltd</t>
  </si>
  <si>
    <t>CESC</t>
  </si>
  <si>
    <t>KEC International Ltd</t>
  </si>
  <si>
    <t>KEC</t>
  </si>
  <si>
    <t>CIE Automotive India Ltd</t>
  </si>
  <si>
    <t>CIEINDIA</t>
  </si>
  <si>
    <t>Titagarh Rail Systems Ltd</t>
  </si>
  <si>
    <t>TITAGARH</t>
  </si>
  <si>
    <t>Swan Energy Ltd</t>
  </si>
  <si>
    <t>SWANENERGY</t>
  </si>
  <si>
    <t>Elgi Equipments Ltd</t>
  </si>
  <si>
    <t>ELGIEQUIP</t>
  </si>
  <si>
    <t>Vinati Organics Ltd</t>
  </si>
  <si>
    <t>VINATIORGA</t>
  </si>
  <si>
    <t>Nuvama Wealth Management Ltd</t>
  </si>
  <si>
    <t>NUVAMA</t>
  </si>
  <si>
    <t>IFCI Ltd</t>
  </si>
  <si>
    <t>IFCI</t>
  </si>
  <si>
    <t>Tejas Networks Ltd</t>
  </si>
  <si>
    <t>TEJASNET</t>
  </si>
  <si>
    <t>Five-Star Business Finance Ltd</t>
  </si>
  <si>
    <t>FIVESTAR</t>
  </si>
  <si>
    <t>Godfrey Phillips India Ltd</t>
  </si>
  <si>
    <t>GODFRYPHLP</t>
  </si>
  <si>
    <t>Devyani International Ltd</t>
  </si>
  <si>
    <t>DEVYANI</t>
  </si>
  <si>
    <t>Relaxo Footwears Ltd</t>
  </si>
  <si>
    <t>RELAXO</t>
  </si>
  <si>
    <t>Kalpataru Projects International Ltd</t>
  </si>
  <si>
    <t>KPIL</t>
  </si>
  <si>
    <t>Multi Commodity Exchange of India Ltd</t>
  </si>
  <si>
    <t>MCX</t>
  </si>
  <si>
    <t>Signatureglobal (India) Ltd</t>
  </si>
  <si>
    <t>SIGNATURE</t>
  </si>
  <si>
    <t>NCC Ltd</t>
  </si>
  <si>
    <t>NCC</t>
  </si>
  <si>
    <t>Himadri Speciality Chemical Ltd</t>
  </si>
  <si>
    <t>HSCL</t>
  </si>
  <si>
    <t>Cello World Ltd</t>
  </si>
  <si>
    <t>CELLO</t>
  </si>
  <si>
    <t>CreditAccess Grameen Ltd</t>
  </si>
  <si>
    <t>CREDITACC</t>
  </si>
  <si>
    <t>Sonata Software Ltd</t>
  </si>
  <si>
    <t>SONATSOFTW</t>
  </si>
  <si>
    <t>Affle (India) Ltd</t>
  </si>
  <si>
    <t>AFFLE</t>
  </si>
  <si>
    <t>Advertising</t>
  </si>
  <si>
    <t>Sobha Ltd</t>
  </si>
  <si>
    <t>SOBHA</t>
  </si>
  <si>
    <t>Chambal Fertilisers and Chemicals Ltd</t>
  </si>
  <si>
    <t>CHAMBLFERT</t>
  </si>
  <si>
    <t>Bata India Ltd</t>
  </si>
  <si>
    <t>BATAINDIA</t>
  </si>
  <si>
    <t>Trident Ltd</t>
  </si>
  <si>
    <t>TRIDENT</t>
  </si>
  <si>
    <t>Aditya Birla Sun Life Amc Ltd</t>
  </si>
  <si>
    <t>ABSLAMC</t>
  </si>
  <si>
    <t>R R Kabel Ltd</t>
  </si>
  <si>
    <t>RRKABEL</t>
  </si>
  <si>
    <t>PNB Housing Finance Ltd</t>
  </si>
  <si>
    <t>PNBHOUSING</t>
  </si>
  <si>
    <t>Jindal SAW Ltd</t>
  </si>
  <si>
    <t>JINDALSAW</t>
  </si>
  <si>
    <t>Nexus Select Trust</t>
  </si>
  <si>
    <t>NXST</t>
  </si>
  <si>
    <t>Mindspace Business Parks REIT</t>
  </si>
  <si>
    <t>MINDSPACE</t>
  </si>
  <si>
    <t>PTC Industries Ltd</t>
  </si>
  <si>
    <t>PTCIL</t>
  </si>
  <si>
    <t>V Guard Industries Ltd</t>
  </si>
  <si>
    <t>VGUARD</t>
  </si>
  <si>
    <t>Shyam Metalics and Energy Ltd</t>
  </si>
  <si>
    <t>SHYAMMETL</t>
  </si>
  <si>
    <t>Finolex Industries Ltd</t>
  </si>
  <si>
    <t>FINPIPE</t>
  </si>
  <si>
    <t>Jyothy Labs Ltd</t>
  </si>
  <si>
    <t>JYOTHYLAB</t>
  </si>
  <si>
    <t>Great Eastern Shipping Company Ltd</t>
  </si>
  <si>
    <t>GESHIP</t>
  </si>
  <si>
    <t>Gujarat State Petronet Ltd</t>
  </si>
  <si>
    <t>GSPL</t>
  </si>
  <si>
    <t>Birlasoft Ltd</t>
  </si>
  <si>
    <t>BSOFT</t>
  </si>
  <si>
    <t>Tata Teleservices (Maharashtra) Ltd</t>
  </si>
  <si>
    <t>TTML</t>
  </si>
  <si>
    <t>Ramco Cements Limited</t>
  </si>
  <si>
    <t>RAMCOCEM</t>
  </si>
  <si>
    <t>HFCL Ltd</t>
  </si>
  <si>
    <t>HFCL</t>
  </si>
  <si>
    <t>BEML Ltd</t>
  </si>
  <si>
    <t>BEML</t>
  </si>
  <si>
    <t>Cyient Ltd</t>
  </si>
  <si>
    <t>CYIENT</t>
  </si>
  <si>
    <t>Aadhar Housing Finance Ltd</t>
  </si>
  <si>
    <t>AADHARHFC</t>
  </si>
  <si>
    <t>Angel One Ltd</t>
  </si>
  <si>
    <t>ANGELONE</t>
  </si>
  <si>
    <t>Triveni Turbine Ltd</t>
  </si>
  <si>
    <t>TRITURBINE</t>
  </si>
  <si>
    <t>Anant Raj Ltd</t>
  </si>
  <si>
    <t>ANANTRAJ</t>
  </si>
  <si>
    <t>Techno Electric &amp; Engineering Company Ltd</t>
  </si>
  <si>
    <t>TECHNOE</t>
  </si>
  <si>
    <t>Schneider Electric Infrastructure Ltd</t>
  </si>
  <si>
    <t>SCHNEIDER</t>
  </si>
  <si>
    <t>Indiamart Intermesh Ltd</t>
  </si>
  <si>
    <t>INDIAMART</t>
  </si>
  <si>
    <t>Poly Medicure Ltd</t>
  </si>
  <si>
    <t>POLYMED</t>
  </si>
  <si>
    <t>Health Care Equipment &amp; Supplies</t>
  </si>
  <si>
    <t>Tbo Tek Ltd</t>
  </si>
  <si>
    <t>TBOTEK</t>
  </si>
  <si>
    <t>Tour &amp; Travel Services</t>
  </si>
  <si>
    <t>Navin Fluorine International Ltd</t>
  </si>
  <si>
    <t>NAVINFLUOR</t>
  </si>
  <si>
    <t>Firstsource Solutions Ltd</t>
  </si>
  <si>
    <t>FSL</t>
  </si>
  <si>
    <t>Outsourced services</t>
  </si>
  <si>
    <t>Mahanagar Gas Ltd</t>
  </si>
  <si>
    <t>MGL</t>
  </si>
  <si>
    <t>Karur Vysya Bank Ltd</t>
  </si>
  <si>
    <t>KARURVYSYA</t>
  </si>
  <si>
    <t>Blue Dart Express Ltd</t>
  </si>
  <si>
    <t>BLUEDART</t>
  </si>
  <si>
    <t>IIFL Finance Ltd</t>
  </si>
  <si>
    <t>IIFL</t>
  </si>
  <si>
    <t>Chalet Hotels Ltd</t>
  </si>
  <si>
    <t>CHALET</t>
  </si>
  <si>
    <t>Data Patterns (India) Ltd</t>
  </si>
  <si>
    <t>DATAPATTNS</t>
  </si>
  <si>
    <t>Zensar Technologies Ltd</t>
  </si>
  <si>
    <t>ZENSARTECH</t>
  </si>
  <si>
    <t>Kirloskar Brothers Ltd</t>
  </si>
  <si>
    <t>KIRLOSBROS</t>
  </si>
  <si>
    <t>RITES Ltd</t>
  </si>
  <si>
    <t>RITES</t>
  </si>
  <si>
    <t>Manappuram Finance Ltd</t>
  </si>
  <si>
    <t>MANAPPURAM</t>
  </si>
  <si>
    <t>IDFC Ltd</t>
  </si>
  <si>
    <t>IDFC</t>
  </si>
  <si>
    <t>Fine Organic Industries Ltd</t>
  </si>
  <si>
    <t>FINEORG</t>
  </si>
  <si>
    <t>Bikaji Foods International Ltd</t>
  </si>
  <si>
    <t>BIKAJI</t>
  </si>
  <si>
    <t>Waaree Renewable Technologies Ltd</t>
  </si>
  <si>
    <t>WAAREERTL</t>
  </si>
  <si>
    <t>Welspun Living Ltd</t>
  </si>
  <si>
    <t>WELSPUNLIV</t>
  </si>
  <si>
    <t>Kirloskar Oil Engines Ltd</t>
  </si>
  <si>
    <t>KIRLOSENG</t>
  </si>
  <si>
    <t>Astrazeneca Pharma India Ltd</t>
  </si>
  <si>
    <t>ASTRAZEN</t>
  </si>
  <si>
    <t>Krishna Institute of Medical Sciences Ltd</t>
  </si>
  <si>
    <t>KIMS</t>
  </si>
  <si>
    <t>HBL Power Systems Ltd</t>
  </si>
  <si>
    <t>HBLPOWER</t>
  </si>
  <si>
    <t>Aster DM Healthcare Ltd</t>
  </si>
  <si>
    <t>ASTERDM</t>
  </si>
  <si>
    <t>Capri Global Capital Ltd</t>
  </si>
  <si>
    <t>CGCL</t>
  </si>
  <si>
    <t>Concord Biotech Ltd</t>
  </si>
  <si>
    <t>CONCORDBIO</t>
  </si>
  <si>
    <t>Action Construction Equipment Ltd</t>
  </si>
  <si>
    <t>ACE</t>
  </si>
  <si>
    <t>Heavy Machinery</t>
  </si>
  <si>
    <t>Authum Investment &amp; Infrastructure Ltd</t>
  </si>
  <si>
    <t>AIIL</t>
  </si>
  <si>
    <t>NMDC Steel Ltd</t>
  </si>
  <si>
    <t>NSLNISP</t>
  </si>
  <si>
    <t>Jai Balaji Industries Ltd</t>
  </si>
  <si>
    <t>JAIBALAJI</t>
  </si>
  <si>
    <t>Welspun Corp Ltd</t>
  </si>
  <si>
    <t>WELCORP</t>
  </si>
  <si>
    <t>Lakshmi Machine Works Ltd</t>
  </si>
  <si>
    <t>LAXMIMACH</t>
  </si>
  <si>
    <t>KSB Ltd</t>
  </si>
  <si>
    <t>KSB</t>
  </si>
  <si>
    <t>Clean Science and Technology Ltd</t>
  </si>
  <si>
    <t>CLEAN</t>
  </si>
  <si>
    <t>Indian Energy Exchange Ltd</t>
  </si>
  <si>
    <t>IEX</t>
  </si>
  <si>
    <t>Power Trading &amp; Consultancy</t>
  </si>
  <si>
    <t>Redington Ltd</t>
  </si>
  <si>
    <t>REDINGTON</t>
  </si>
  <si>
    <t>Technology Hardware</t>
  </si>
  <si>
    <t>G R Infraprojects Ltd</t>
  </si>
  <si>
    <t>GRINFRA</t>
  </si>
  <si>
    <t>MMTC Ltd</t>
  </si>
  <si>
    <t>MMTC</t>
  </si>
  <si>
    <t>Godrej Agrovet Ltd</t>
  </si>
  <si>
    <t>GODREJAGRO</t>
  </si>
  <si>
    <t>Agro Products</t>
  </si>
  <si>
    <t>Supreme Petrochem Ltd</t>
  </si>
  <si>
    <t>SPLPETRO</t>
  </si>
  <si>
    <t>DCM Shriram Ltd</t>
  </si>
  <si>
    <t>DCMSHRIRAM</t>
  </si>
  <si>
    <t>Railtel Corporation of India Ltd</t>
  </si>
  <si>
    <t>RAILTEL</t>
  </si>
  <si>
    <t>Communication &amp; Networking</t>
  </si>
  <si>
    <t>Asahi India Glass Ltd</t>
  </si>
  <si>
    <t>ASAHIINDIA</t>
  </si>
  <si>
    <t>Vardhman Textiles Ltd</t>
  </si>
  <si>
    <t>VTL</t>
  </si>
  <si>
    <t>Bombay Burmah Trading Corporation Ltd</t>
  </si>
  <si>
    <t>BBTC</t>
  </si>
  <si>
    <t>Sterling and Wilson Renewable Energy Ltd</t>
  </si>
  <si>
    <t>SWSOLAR</t>
  </si>
  <si>
    <t>Century Plyboards (India) Ltd</t>
  </si>
  <si>
    <t>CENTURYPLY</t>
  </si>
  <si>
    <t>Wood Products</t>
  </si>
  <si>
    <t>Aptus Value Housing Finance India Ltd</t>
  </si>
  <si>
    <t>APTUS</t>
  </si>
  <si>
    <t>Anand Rathi Wealth Ltd</t>
  </si>
  <si>
    <t>ANANDRATHI</t>
  </si>
  <si>
    <t>UTI S&amp;P BSE Sensex ETF</t>
  </si>
  <si>
    <t>UTISENSETF</t>
  </si>
  <si>
    <t>Ramkrishna Forgings Ltd</t>
  </si>
  <si>
    <t>RKFORGE</t>
  </si>
  <si>
    <t>Honasa Consumer Ltd</t>
  </si>
  <si>
    <t>HONASA</t>
  </si>
  <si>
    <t>Eris Lifesciences Ltd</t>
  </si>
  <si>
    <t>ERIS</t>
  </si>
  <si>
    <t>Chennai Petroleum Corporation Ltd</t>
  </si>
  <si>
    <t>CHENNPETRO</t>
  </si>
  <si>
    <t>Zydus Wellness Ltd</t>
  </si>
  <si>
    <t>ZYDUSWELL</t>
  </si>
  <si>
    <t>Sanofi India Ltd</t>
  </si>
  <si>
    <t>SANOFI</t>
  </si>
  <si>
    <t>Engineers India Ltd</t>
  </si>
  <si>
    <t>ENGINERSIN</t>
  </si>
  <si>
    <t>PVR INOX Ltd</t>
  </si>
  <si>
    <t>PVRINOX</t>
  </si>
  <si>
    <t>Theatres</t>
  </si>
  <si>
    <t>Indegene Ltd</t>
  </si>
  <si>
    <t>INDGN</t>
  </si>
  <si>
    <t>Godawari Power and Ispat Ltd</t>
  </si>
  <si>
    <t>GPIL</t>
  </si>
  <si>
    <t>Bls International Services Ltd</t>
  </si>
  <si>
    <t>BLS</t>
  </si>
  <si>
    <t>Amber Enterprises India Ltd</t>
  </si>
  <si>
    <t>AMBER</t>
  </si>
  <si>
    <t>Doms Industries Ltd</t>
  </si>
  <si>
    <t>DOMS</t>
  </si>
  <si>
    <t>Office Supplies</t>
  </si>
  <si>
    <t>E I D-Parry (India) Ltd</t>
  </si>
  <si>
    <t>EIDPARRY</t>
  </si>
  <si>
    <t>Sugar</t>
  </si>
  <si>
    <t>RBL Bank Ltd</t>
  </si>
  <si>
    <t>RBLBANK</t>
  </si>
  <si>
    <t>Newgen Software Technologies Ltd</t>
  </si>
  <si>
    <t>NEWGEN</t>
  </si>
  <si>
    <t>Granules India Ltd</t>
  </si>
  <si>
    <t>GRANULES</t>
  </si>
  <si>
    <t>Elecon Engineering Company Ltd</t>
  </si>
  <si>
    <t>ELECON</t>
  </si>
  <si>
    <t>Zen Technologies Ltd</t>
  </si>
  <si>
    <t>ZENTEC</t>
  </si>
  <si>
    <t>Ingersoll-Rand (India) Ltd</t>
  </si>
  <si>
    <t>INGERRAND</t>
  </si>
  <si>
    <t>Kfin Technologies Ltd</t>
  </si>
  <si>
    <t>KFINTECH</t>
  </si>
  <si>
    <t>Olectra Greentech Ltd</t>
  </si>
  <si>
    <t>OLECTRA</t>
  </si>
  <si>
    <t>Zee Entertainment Enterprises Ltd</t>
  </si>
  <si>
    <t>ZEEL</t>
  </si>
  <si>
    <t>Voltamp Transformers Ltd</t>
  </si>
  <si>
    <t>VOLTAMP</t>
  </si>
  <si>
    <t>Aavas Financiers Ltd</t>
  </si>
  <si>
    <t>AAVAS</t>
  </si>
  <si>
    <t>Raymond Ltd</t>
  </si>
  <si>
    <t>RAYMOND</t>
  </si>
  <si>
    <t>Intellect Design Arena Ltd</t>
  </si>
  <si>
    <t>INTELLECT</t>
  </si>
  <si>
    <t>Alok Industries Ltd</t>
  </si>
  <si>
    <t>ALOKINDS</t>
  </si>
  <si>
    <t>Wockhardt Ltd</t>
  </si>
  <si>
    <t>WOCKPHARMA</t>
  </si>
  <si>
    <t>Akzo Nobel India Ltd</t>
  </si>
  <si>
    <t>AKZOINDIA</t>
  </si>
  <si>
    <t>Electrosteel Castings Ltd</t>
  </si>
  <si>
    <t>ELECTCAST</t>
  </si>
  <si>
    <t>shipping corporation of India Ltd</t>
  </si>
  <si>
    <t>SCI</t>
  </si>
  <si>
    <t>Jaiprakash Power Ventures Ltd</t>
  </si>
  <si>
    <t>JPPOWER</t>
  </si>
  <si>
    <t>Netweb Technologies India Ltd</t>
  </si>
  <si>
    <t>NETWEB</t>
  </si>
  <si>
    <t>UTI Asset Management Company Ltd</t>
  </si>
  <si>
    <t>UTIAMC</t>
  </si>
  <si>
    <t>PNC Infratech Ltd</t>
  </si>
  <si>
    <t>PNCINFRA</t>
  </si>
  <si>
    <t>Craftsman Automation Ltd</t>
  </si>
  <si>
    <t>CRAFTSMAN</t>
  </si>
  <si>
    <t>Praj Industries Ltd</t>
  </si>
  <si>
    <t>PRAJIND</t>
  </si>
  <si>
    <t>Tanla Platforms Ltd</t>
  </si>
  <si>
    <t>TANLA</t>
  </si>
  <si>
    <t>TTK Prestige Ltd</t>
  </si>
  <si>
    <t>TTKPRESTIG</t>
  </si>
  <si>
    <t>Nava Limited</t>
  </si>
  <si>
    <t>NAVA</t>
  </si>
  <si>
    <t>CE Info Systems Ltd</t>
  </si>
  <si>
    <t>MAPMYINDIA</t>
  </si>
  <si>
    <t>Cube Highways Trust</t>
  </si>
  <si>
    <t>CUBEINVIT</t>
  </si>
  <si>
    <t>Roads</t>
  </si>
  <si>
    <t>Westlife Foodworld Ltd</t>
  </si>
  <si>
    <t>WESTLIFE</t>
  </si>
  <si>
    <t>City Union Bank Ltd</t>
  </si>
  <si>
    <t>CUB</t>
  </si>
  <si>
    <t>Gujarat Mineral Development Corporation Ltd</t>
  </si>
  <si>
    <t>GMDCLTD</t>
  </si>
  <si>
    <t>Reliance Power Ltd</t>
  </si>
  <si>
    <t>RPOWER</t>
  </si>
  <si>
    <t>RHI Magnesita India Ltd</t>
  </si>
  <si>
    <t>RHIM</t>
  </si>
  <si>
    <t>PCBL Ltd</t>
  </si>
  <si>
    <t>PCBL</t>
  </si>
  <si>
    <t>Nuvoco Vistas Corporation Ltd</t>
  </si>
  <si>
    <t>NUVOCO</t>
  </si>
  <si>
    <t>Force Motors Ltd</t>
  </si>
  <si>
    <t>FORCEMOT</t>
  </si>
  <si>
    <t>Tega Industries Ltd</t>
  </si>
  <si>
    <t>TEGA</t>
  </si>
  <si>
    <t>Jammu and Kashmir Bank Ltd</t>
  </si>
  <si>
    <t>J&amp;KBANK</t>
  </si>
  <si>
    <t>Deepak Fertilisers and Petrochemicals Corp Ltd</t>
  </si>
  <si>
    <t>DEEPAKFERT</t>
  </si>
  <si>
    <t>Happiest Minds Technologies Ltd</t>
  </si>
  <si>
    <t>HAPPSTMNDS</t>
  </si>
  <si>
    <t>Thomas Cook (India) Ltd</t>
  </si>
  <si>
    <t>THOMASCOOK</t>
  </si>
  <si>
    <t>Rashtriya Chemicals and Fertilizers Ltd</t>
  </si>
  <si>
    <t>RCF</t>
  </si>
  <si>
    <t>Aether Industries Ltd</t>
  </si>
  <si>
    <t>AETHER</t>
  </si>
  <si>
    <t>Rainbow Children's Medicare Ltd</t>
  </si>
  <si>
    <t>RAINBOW</t>
  </si>
  <si>
    <t>Inox India Ltd</t>
  </si>
  <si>
    <t>INOXINDIA</t>
  </si>
  <si>
    <t>Sea-Borne Tankers</t>
  </si>
  <si>
    <t>Birla Corporation Ltd</t>
  </si>
  <si>
    <t>BIRLACORPN</t>
  </si>
  <si>
    <t>Happy Forgings Ltd</t>
  </si>
  <si>
    <t>HAPPYFORGE</t>
  </si>
  <si>
    <t>Auto, Truck &amp; Motorcycle Parts</t>
  </si>
  <si>
    <t>Caplin Point Laboratories Ltd</t>
  </si>
  <si>
    <t>CAPLIPOINT</t>
  </si>
  <si>
    <t>Cera Sanitaryware Ltd</t>
  </si>
  <si>
    <t>CERA</t>
  </si>
  <si>
    <t>JK Tyre &amp; Industries Ltd</t>
  </si>
  <si>
    <t>JKTYRE</t>
  </si>
  <si>
    <t>Jubilant Pharmova Ltd</t>
  </si>
  <si>
    <t>JUBLPHARMA</t>
  </si>
  <si>
    <t>Lemon Tree Hotels Ltd</t>
  </si>
  <si>
    <t>LEMONTREE</t>
  </si>
  <si>
    <t>Neuland Laboratories Ltd</t>
  </si>
  <si>
    <t>NEULANDLAB</t>
  </si>
  <si>
    <t>Bajaj Electricals Ltd</t>
  </si>
  <si>
    <t>BAJAJELEC</t>
  </si>
  <si>
    <t>PG Electroplast Ltd</t>
  </si>
  <si>
    <t>PGEL</t>
  </si>
  <si>
    <t>Valor Estate Ltd</t>
  </si>
  <si>
    <t>DBREALTY</t>
  </si>
  <si>
    <t>KNR Constructions Ltd</t>
  </si>
  <si>
    <t>KNRCON</t>
  </si>
  <si>
    <t>Powergrid Infrastructure Investment Trust</t>
  </si>
  <si>
    <t>PGINVIT</t>
  </si>
  <si>
    <t>Minda Corporation Ltd</t>
  </si>
  <si>
    <t>MINDACORP</t>
  </si>
  <si>
    <t>Usha Martin Ltd</t>
  </si>
  <si>
    <t>USHAMART</t>
  </si>
  <si>
    <t>India Cements Ltd</t>
  </si>
  <si>
    <t>INDIACEM</t>
  </si>
  <si>
    <t>Eclerx Services Ltd</t>
  </si>
  <si>
    <t>ECLERX</t>
  </si>
  <si>
    <t>KPI Green Energy Ltd</t>
  </si>
  <si>
    <t>KPIGREEN</t>
  </si>
  <si>
    <t>Isgec Heavy Engineering Ltd</t>
  </si>
  <si>
    <t>ISGEC</t>
  </si>
  <si>
    <t>Can Fin Homes Ltd</t>
  </si>
  <si>
    <t>CANFINHOME</t>
  </si>
  <si>
    <t>Genus Power Infrastructures Ltd</t>
  </si>
  <si>
    <t>GENUSPOWER</t>
  </si>
  <si>
    <t>Transformers and Rectifiers (India) Ltd</t>
  </si>
  <si>
    <t>TRIL</t>
  </si>
  <si>
    <t>Gujarat Pipavav Port Ltd</t>
  </si>
  <si>
    <t>GPPL</t>
  </si>
  <si>
    <t>Gravita India Ltd</t>
  </si>
  <si>
    <t>GRAVITA</t>
  </si>
  <si>
    <t>Metals - Lead</t>
  </si>
  <si>
    <t>Sheela Foam Ltd</t>
  </si>
  <si>
    <t>SFL</t>
  </si>
  <si>
    <t>Home Furnishing</t>
  </si>
  <si>
    <t>Shree Renuka Sugars Ltd</t>
  </si>
  <si>
    <t>RENUKA</t>
  </si>
  <si>
    <t>Rattanindia Enterprises Ltd</t>
  </si>
  <si>
    <t>RTNINDIA</t>
  </si>
  <si>
    <t>Puravankara Ltd</t>
  </si>
  <si>
    <t>PURVA</t>
  </si>
  <si>
    <t>CEAT Ltd</t>
  </si>
  <si>
    <t>CEATLTD</t>
  </si>
  <si>
    <t>Glenmark Life Sciences Ltd</t>
  </si>
  <si>
    <t>GLS</t>
  </si>
  <si>
    <t>Just Dial Ltd</t>
  </si>
  <si>
    <t>JUSTDIAL</t>
  </si>
  <si>
    <t>Saregama India Ltd</t>
  </si>
  <si>
    <t>SAREGAMA</t>
  </si>
  <si>
    <t>Movies &amp; TV Serials</t>
  </si>
  <si>
    <t>Metropolis Healthcare Ltd</t>
  </si>
  <si>
    <t>METROPOLIS</t>
  </si>
  <si>
    <t>Bharat 22 ETF</t>
  </si>
  <si>
    <t>ICICIB22</t>
  </si>
  <si>
    <t>Latent View Analytics Ltd</t>
  </si>
  <si>
    <t>LATENTVIEW</t>
  </si>
  <si>
    <t>Quess Corp Ltd</t>
  </si>
  <si>
    <t>QUESS</t>
  </si>
  <si>
    <t>Employment Services</t>
  </si>
  <si>
    <t>Maharashtra Scooters Ltd</t>
  </si>
  <si>
    <t>MAHSCOOTER</t>
  </si>
  <si>
    <t>Alkyl Amines Chemicals Ltd</t>
  </si>
  <si>
    <t>ALKYLAMINE</t>
  </si>
  <si>
    <t>HG Infra Engineering Ltd</t>
  </si>
  <si>
    <t>HGINFRA</t>
  </si>
  <si>
    <t>HMT Ltd</t>
  </si>
  <si>
    <t>HMT</t>
  </si>
  <si>
    <t>Kirloskar Ferrous Industries Ltd</t>
  </si>
  <si>
    <t>KIRLFER</t>
  </si>
  <si>
    <t>Nippon India ETF Nifty Bank BeES</t>
  </si>
  <si>
    <t>BANKBEES</t>
  </si>
  <si>
    <t>JK Lakshmi Cement Ltd</t>
  </si>
  <si>
    <t>JKLAKSHMI</t>
  </si>
  <si>
    <t>Galaxy Surfactants Ltd</t>
  </si>
  <si>
    <t>GALAXYSURF</t>
  </si>
  <si>
    <t>Vesuvius India Ltd</t>
  </si>
  <si>
    <t>VESUVIUS</t>
  </si>
  <si>
    <t>Lloyds Engineering Works Ltd</t>
  </si>
  <si>
    <t>LLOYDSENGG</t>
  </si>
  <si>
    <t>Gujarat Narmada Valley Fertilizers &amp; Chemicals Ltd</t>
  </si>
  <si>
    <t>GNFC</t>
  </si>
  <si>
    <t>Route Mobile Ltd</t>
  </si>
  <si>
    <t>ROUTE</t>
  </si>
  <si>
    <t>Bengal &amp; Assam Company Ltd</t>
  </si>
  <si>
    <t>BENGALASM</t>
  </si>
  <si>
    <t>Sapphire Foods India Ltd</t>
  </si>
  <si>
    <t>SAPPHIRE</t>
  </si>
  <si>
    <t>Sammaan Capital Ltd</t>
  </si>
  <si>
    <t>SAMMAANCAP</t>
  </si>
  <si>
    <t>Graphite India Ltd</t>
  </si>
  <si>
    <t>GRAPHITE</t>
  </si>
  <si>
    <t>LT Foods Ltd</t>
  </si>
  <si>
    <t>LTFOODS</t>
  </si>
  <si>
    <t>ELANTAS Beck India Ltd</t>
  </si>
  <si>
    <t>ELANTAS</t>
  </si>
  <si>
    <t>Inox Wind Energy Ltd</t>
  </si>
  <si>
    <t>IWEL</t>
  </si>
  <si>
    <t>Safari Industries (India) Ltd</t>
  </si>
  <si>
    <t>SAFARI</t>
  </si>
  <si>
    <t>Moil Ltd</t>
  </si>
  <si>
    <t>MOIL</t>
  </si>
  <si>
    <t>Mining - Manganese</t>
  </si>
  <si>
    <t>RedTape</t>
  </si>
  <si>
    <t>REDTAPE</t>
  </si>
  <si>
    <t>Arvind Ltd</t>
  </si>
  <si>
    <t>ARVIND</t>
  </si>
  <si>
    <t>JM Financial Ltd</t>
  </si>
  <si>
    <t>JMFINANCIL</t>
  </si>
  <si>
    <t>Varroc Engineering Ltd</t>
  </si>
  <si>
    <t>VARROC</t>
  </si>
  <si>
    <t>Prudent Corporate Advisory Services Ltd</t>
  </si>
  <si>
    <t>PRUDENT</t>
  </si>
  <si>
    <t>ESAB India Ltd</t>
  </si>
  <si>
    <t>ESABINDIA</t>
  </si>
  <si>
    <t>Power Mech Projects Ltd</t>
  </si>
  <si>
    <t>POWERMECH</t>
  </si>
  <si>
    <t>Sarda Energy &amp; Minerals Ltd</t>
  </si>
  <si>
    <t>SARDAEN</t>
  </si>
  <si>
    <t>Strides Pharma Science Ltd</t>
  </si>
  <si>
    <t>STAR</t>
  </si>
  <si>
    <t>Rategain Travel Technologies Ltd</t>
  </si>
  <si>
    <t>RATEGAIN</t>
  </si>
  <si>
    <t>Eureka Forbes Ltd</t>
  </si>
  <si>
    <t>EUREKAFORBE</t>
  </si>
  <si>
    <t>Campus Activewear Ltd</t>
  </si>
  <si>
    <t>CAMPUS</t>
  </si>
  <si>
    <t>Brookfield India Real Estate Trust</t>
  </si>
  <si>
    <t>BIRET</t>
  </si>
  <si>
    <t>Balrampur Chini Mills Ltd</t>
  </si>
  <si>
    <t>BALRAMCHIN</t>
  </si>
  <si>
    <t>Gujarat State Fertilizers &amp; Chemicals Ltd</t>
  </si>
  <si>
    <t>GSFC</t>
  </si>
  <si>
    <t>Azad Engineering Ltd</t>
  </si>
  <si>
    <t>AZAD</t>
  </si>
  <si>
    <t>Jubilant Ingrevia Ltd</t>
  </si>
  <si>
    <t>JUBLINGREA</t>
  </si>
  <si>
    <t>India Grid Trust</t>
  </si>
  <si>
    <t>INDIGRID</t>
  </si>
  <si>
    <t>CMS Info Systems Ltd</t>
  </si>
  <si>
    <t>CMSINFO</t>
  </si>
  <si>
    <t>Ahluwalia Contracts (India) Ltd</t>
  </si>
  <si>
    <t>AHLUCONT</t>
  </si>
  <si>
    <t>Juniper Hotels Ltd</t>
  </si>
  <si>
    <t>JUNIPER</t>
  </si>
  <si>
    <t>Network18 Media &amp; Investments Ltd</t>
  </si>
  <si>
    <t>NETWORK18</t>
  </si>
  <si>
    <t>Mahindra Lifespace Developers Ltd</t>
  </si>
  <si>
    <t>MAHLIFE</t>
  </si>
  <si>
    <t>Avanti Feeds Ltd</t>
  </si>
  <si>
    <t>AVANTIFEED</t>
  </si>
  <si>
    <t>Archean Chemical Industries Ltd</t>
  </si>
  <si>
    <t>ACI</t>
  </si>
  <si>
    <t>Home First Finance Company India Ltd</t>
  </si>
  <si>
    <t>HOMEFIRST</t>
  </si>
  <si>
    <t>Mishra Dhatu Nigam Ltd</t>
  </si>
  <si>
    <t>MIDHANI</t>
  </si>
  <si>
    <t>Rajesh Exports Ltd</t>
  </si>
  <si>
    <t>RAJESHEXPO</t>
  </si>
  <si>
    <t>Sandur Manganese and Iron Ores Ltd</t>
  </si>
  <si>
    <t>SANDUMA</t>
  </si>
  <si>
    <t>Equitas Small Finance Bank Ltd</t>
  </si>
  <si>
    <t>EQUITASBNK</t>
  </si>
  <si>
    <t>Marksans Pharma Ltd</t>
  </si>
  <si>
    <t>MARKSANS</t>
  </si>
  <si>
    <t>Triveni Engineering and Industries Ltd</t>
  </si>
  <si>
    <t>TRIVENI</t>
  </si>
  <si>
    <t>Mahindra Holidays and Resorts India Ltd</t>
  </si>
  <si>
    <t>MHRIL</t>
  </si>
  <si>
    <t>National Standard (India) Ltd</t>
  </si>
  <si>
    <t>NATIONSTD</t>
  </si>
  <si>
    <t>Hindustan Construction Company Ltd</t>
  </si>
  <si>
    <t>HCC</t>
  </si>
  <si>
    <t>Kama Holdings Ltd</t>
  </si>
  <si>
    <t>KAMAHOLD</t>
  </si>
  <si>
    <t>Aurionpro Solutions Ltd</t>
  </si>
  <si>
    <t>AURIONPRO</t>
  </si>
  <si>
    <t>RattanIndia Power Ltd</t>
  </si>
  <si>
    <t>RTNPOWER</t>
  </si>
  <si>
    <t>Karnataka Bank Ltd</t>
  </si>
  <si>
    <t>KTKBANK</t>
  </si>
  <si>
    <t>ITD Cementation India Ltd</t>
  </si>
  <si>
    <t>ITDCEM</t>
  </si>
  <si>
    <t>Keystone Realtors Ltd</t>
  </si>
  <si>
    <t>RUSTOMJEE</t>
  </si>
  <si>
    <t>Texmaco Rail &amp; Engineering Ltd</t>
  </si>
  <si>
    <t>TEXRAIL</t>
  </si>
  <si>
    <t>SBFC Finance Ltd</t>
  </si>
  <si>
    <t>SBFC</t>
  </si>
  <si>
    <t>Jupiter Life Line Hospitals Ltd</t>
  </si>
  <si>
    <t>JLHL</t>
  </si>
  <si>
    <t>JK Paper Ltd</t>
  </si>
  <si>
    <t>JKPAPER</t>
  </si>
  <si>
    <t>Sunteck Realty Ltd</t>
  </si>
  <si>
    <t>SUNTECK</t>
  </si>
  <si>
    <t>Maharashtra Seamless Ltd</t>
  </si>
  <si>
    <t>MAHSEAMLES</t>
  </si>
  <si>
    <t>Shriram Pistons &amp; Rings Ltd</t>
  </si>
  <si>
    <t>SHRIPISTON</t>
  </si>
  <si>
    <t>Kirloskar Pneumatic Company Ltd</t>
  </si>
  <si>
    <t>KIRLPNU</t>
  </si>
  <si>
    <t>Ujjivan Small Finance Bank Ltd</t>
  </si>
  <si>
    <t>UJJIVANSFB</t>
  </si>
  <si>
    <t>Syrma SGS Technology Ltd</t>
  </si>
  <si>
    <t>SYRMA</t>
  </si>
  <si>
    <t>Ion Exchange (India) Ltd</t>
  </si>
  <si>
    <t>IONEXCHANG</t>
  </si>
  <si>
    <t>Environmental Services</t>
  </si>
  <si>
    <t>TVS Supply Chain Solutions Ltd</t>
  </si>
  <si>
    <t>TVSSCS</t>
  </si>
  <si>
    <t>Mastek Ltd</t>
  </si>
  <si>
    <t>MASTEK</t>
  </si>
  <si>
    <t>Equinox India Developments Ltd</t>
  </si>
  <si>
    <t>EMBDL</t>
  </si>
  <si>
    <t>Kotak Nifty Bank ETF</t>
  </si>
  <si>
    <t>BANKNIFTY1</t>
  </si>
  <si>
    <t>Procter &amp; Gamble Health Ltd</t>
  </si>
  <si>
    <t>PGHL</t>
  </si>
  <si>
    <t>Electronics Mart India Ltd</t>
  </si>
  <si>
    <t>EMIL</t>
  </si>
  <si>
    <t>Allied Blenders and Distillers Ltd</t>
  </si>
  <si>
    <t>ABDL</t>
  </si>
  <si>
    <t>Shoppers Stop Ltd</t>
  </si>
  <si>
    <t>SHOPERSTOP</t>
  </si>
  <si>
    <t>Chemplast Sanmar Ltd</t>
  </si>
  <si>
    <t>CHEMPLASTS</t>
  </si>
  <si>
    <t>Astra Microwave Products Ltd</t>
  </si>
  <si>
    <t>ASTRAMICRO</t>
  </si>
  <si>
    <t>Anupam Rasayan India Ltd</t>
  </si>
  <si>
    <t>ANURAS</t>
  </si>
  <si>
    <t>Technocraft Industries (India) Ltd</t>
  </si>
  <si>
    <t>TIIL</t>
  </si>
  <si>
    <t>Infibeam Avenues Ltd</t>
  </si>
  <si>
    <t>INFIBEAM</t>
  </si>
  <si>
    <t>Shakti Pumps (India) Ltd</t>
  </si>
  <si>
    <t>SHAKTIPUMP</t>
  </si>
  <si>
    <t>HEG Ltd</t>
  </si>
  <si>
    <t>HEG</t>
  </si>
  <si>
    <t>Star Cement Ltd</t>
  </si>
  <si>
    <t>STARCEMENT</t>
  </si>
  <si>
    <t>Religare Enterprises Ltd</t>
  </si>
  <si>
    <t>RELIGARE</t>
  </si>
  <si>
    <t>F D C Ltd</t>
  </si>
  <si>
    <t>FDC</t>
  </si>
  <si>
    <t>Prism Johnson Ltd</t>
  </si>
  <si>
    <t>PRSMJOHNSN</t>
  </si>
  <si>
    <t>SBI Nifty 50 ETF</t>
  </si>
  <si>
    <t>SETFNIF50</t>
  </si>
  <si>
    <t>BHARAT Bond ETF-April 2023-Growth</t>
  </si>
  <si>
    <t>EBBETF0423</t>
  </si>
  <si>
    <t>Debt</t>
  </si>
  <si>
    <t>Symphony Ltd</t>
  </si>
  <si>
    <t>SYMPHONY</t>
  </si>
  <si>
    <t>Max Estates Ltd</t>
  </si>
  <si>
    <t>MAXESTATES</t>
  </si>
  <si>
    <t>Mrs. Bectors Food Specialities Ltd</t>
  </si>
  <si>
    <t>BECTORFOOD</t>
  </si>
  <si>
    <t>Black Box Ltd</t>
  </si>
  <si>
    <t>BBOX</t>
  </si>
  <si>
    <t>CCL Products (India) Ltd</t>
  </si>
  <si>
    <t>CCL</t>
  </si>
  <si>
    <t>ASK Automotive Ltd</t>
  </si>
  <si>
    <t>ASKAUTOLTD</t>
  </si>
  <si>
    <t>Va Tech Wabag Ltd</t>
  </si>
  <si>
    <t>WABAG</t>
  </si>
  <si>
    <t>Water Management</t>
  </si>
  <si>
    <t>Vijaya Diagnostic Centre Ltd</t>
  </si>
  <si>
    <t>VIJAYA</t>
  </si>
  <si>
    <t>MedPlus Health Services Ltd</t>
  </si>
  <si>
    <t>MEDPLUS</t>
  </si>
  <si>
    <t>Choice International Ltd</t>
  </si>
  <si>
    <t>CHOICEIN</t>
  </si>
  <si>
    <t>Tips Industries Ltd</t>
  </si>
  <si>
    <t>TIPSINDLTD</t>
  </si>
  <si>
    <t>TV18 Broadcast Ltd</t>
  </si>
  <si>
    <t>TV18BRDCST</t>
  </si>
  <si>
    <t>Balaji Amines Ltd</t>
  </si>
  <si>
    <t>BALAMINES</t>
  </si>
  <si>
    <t>Reliance Infrastructure Ltd</t>
  </si>
  <si>
    <t>RELINFRA</t>
  </si>
  <si>
    <t>Ethos Ltd</t>
  </si>
  <si>
    <t>ETHOSLTD</t>
  </si>
  <si>
    <t>Indo Count Industries Ltd</t>
  </si>
  <si>
    <t>ICIL</t>
  </si>
  <si>
    <t>JSW Holdings Ltd</t>
  </si>
  <si>
    <t>JSWHL</t>
  </si>
  <si>
    <t>Blue Jet Healthcare Ltd</t>
  </si>
  <si>
    <t>BLUEJET</t>
  </si>
  <si>
    <t>Magellanic Cloud Ltd</t>
  </si>
  <si>
    <t>MCLOUD</t>
  </si>
  <si>
    <t>Time Technoplast Ltd</t>
  </si>
  <si>
    <t>TIMETECHNO</t>
  </si>
  <si>
    <t>Transport Corporation of India Ltd</t>
  </si>
  <si>
    <t>TCI</t>
  </si>
  <si>
    <t>Piccadily Agro Industries Ltd</t>
  </si>
  <si>
    <t>PICCADIL</t>
  </si>
  <si>
    <t>Protean eGov Technologies Ltd</t>
  </si>
  <si>
    <t>PROTEAN</t>
  </si>
  <si>
    <t>Ganesh Housing Corp Ltd</t>
  </si>
  <si>
    <t>GANESHHOUC</t>
  </si>
  <si>
    <t>Responsive Industries Ltd</t>
  </si>
  <si>
    <t>RESPONIND</t>
  </si>
  <si>
    <t>Building Products - Granite</t>
  </si>
  <si>
    <t>India Shelter Finance Corporation Ltd</t>
  </si>
  <si>
    <t>INDIASHLTR</t>
  </si>
  <si>
    <t>Garware Technical Fibres Ltd</t>
  </si>
  <si>
    <t>GARFIBRES</t>
  </si>
  <si>
    <t>Dhanuka Agritech Ltd</t>
  </si>
  <si>
    <t>DHANUKA</t>
  </si>
  <si>
    <t>Paradeep Phosphates Ltd</t>
  </si>
  <si>
    <t>PARADEEP</t>
  </si>
  <si>
    <t>Sansera Engineering Ltd</t>
  </si>
  <si>
    <t>SANSERA</t>
  </si>
  <si>
    <t>Jindal Worldwide Ltd</t>
  </si>
  <si>
    <t>JINDWORLD</t>
  </si>
  <si>
    <t>Kennametal India Ltd</t>
  </si>
  <si>
    <t>KENNAMET</t>
  </si>
  <si>
    <t>Senco Gold Ltd</t>
  </si>
  <si>
    <t>SENCO</t>
  </si>
  <si>
    <t>Dilip Buildcon Ltd</t>
  </si>
  <si>
    <t>DBL</t>
  </si>
  <si>
    <t>Man Infraconstruction Ltd</t>
  </si>
  <si>
    <t>MANINFRA</t>
  </si>
  <si>
    <t>Diamond Power Infrastructure Ltd</t>
  </si>
  <si>
    <t>DIACABS</t>
  </si>
  <si>
    <t>Gallantt Ispat Ltd</t>
  </si>
  <si>
    <t>GALLANTT</t>
  </si>
  <si>
    <t>PDS Limited</t>
  </si>
  <si>
    <t>PDSL</t>
  </si>
  <si>
    <t>Prince Pipes and Fittings Ltd</t>
  </si>
  <si>
    <t>PRINCEPIPE</t>
  </si>
  <si>
    <t>Sun Pharma Advanced Research Co Ltd</t>
  </si>
  <si>
    <t>SPARC</t>
  </si>
  <si>
    <t>Easy Trip Planners Ltd</t>
  </si>
  <si>
    <t>EASEMYTRIP</t>
  </si>
  <si>
    <t>Welspun Enterprises Ltd</t>
  </si>
  <si>
    <t>WELENT</t>
  </si>
  <si>
    <t>India Tourism Development Corp Ltd</t>
  </si>
  <si>
    <t>ITDC</t>
  </si>
  <si>
    <t>National Fertilizers Ltd</t>
  </si>
  <si>
    <t>NFL</t>
  </si>
  <si>
    <t>Epigral Ltd</t>
  </si>
  <si>
    <t>EPIGRAL</t>
  </si>
  <si>
    <t>eMudhra Ltd</t>
  </si>
  <si>
    <t>EMUDHRA</t>
  </si>
  <si>
    <t>Gabriel India Ltd</t>
  </si>
  <si>
    <t>GABRIEL</t>
  </si>
  <si>
    <t>Suprajit Engineering Ltd</t>
  </si>
  <si>
    <t>SUPRAJIT</t>
  </si>
  <si>
    <t>Tamilnad Mercantile Bank Ltd</t>
  </si>
  <si>
    <t>TMB</t>
  </si>
  <si>
    <t>IFB Industries Ltd</t>
  </si>
  <si>
    <t>IFBIND</t>
  </si>
  <si>
    <t>Greenlam Industries Ltd</t>
  </si>
  <si>
    <t>GREENLAM</t>
  </si>
  <si>
    <t>Building Products - Laminates</t>
  </si>
  <si>
    <t>Borosil Renewables Ltd</t>
  </si>
  <si>
    <t>BORORENEW</t>
  </si>
  <si>
    <t>Housewares</t>
  </si>
  <si>
    <t>Ashoka Buildcon Ltd</t>
  </si>
  <si>
    <t>ASHOKA</t>
  </si>
  <si>
    <t>KRBL Ltd</t>
  </si>
  <si>
    <t>KRBL</t>
  </si>
  <si>
    <t>Dodla Dairy Ltd</t>
  </si>
  <si>
    <t>DODLA</t>
  </si>
  <si>
    <t>Laxmi Organic Industries Ltd</t>
  </si>
  <si>
    <t>LXCHEM</t>
  </si>
  <si>
    <t>EPL Ltd</t>
  </si>
  <si>
    <t>EPL</t>
  </si>
  <si>
    <t>Packaging</t>
  </si>
  <si>
    <t>Indigo Paints Ltd</t>
  </si>
  <si>
    <t>INDIGOPNTS</t>
  </si>
  <si>
    <t>South Indian Bank Ltd</t>
  </si>
  <si>
    <t>SOUTHBANK</t>
  </si>
  <si>
    <t>Orient Cement Ltd</t>
  </si>
  <si>
    <t>ORIENTCEM</t>
  </si>
  <si>
    <t>Sterlite Technologies Ltd</t>
  </si>
  <si>
    <t>STLTECH</t>
  </si>
  <si>
    <t>Sharda Motor Industries Ltd</t>
  </si>
  <si>
    <t>SHARDAMOTR</t>
  </si>
  <si>
    <t>Orchid Pharma Ltd</t>
  </si>
  <si>
    <t>ORCHPHARMA</t>
  </si>
  <si>
    <t>Gokaldas Exports Ltd</t>
  </si>
  <si>
    <t>GOKEX</t>
  </si>
  <si>
    <t>Nazara Technologies Ltd</t>
  </si>
  <si>
    <t>NAZARA</t>
  </si>
  <si>
    <t>Theme Parks &amp; Gaming</t>
  </si>
  <si>
    <t>GMR Power and Urban Infra Ltd</t>
  </si>
  <si>
    <t>GMRP&amp;UI</t>
  </si>
  <si>
    <t>Jai Corp Ltd</t>
  </si>
  <si>
    <t>JAICORPLTD</t>
  </si>
  <si>
    <t>Shilpa Medicare Ltd</t>
  </si>
  <si>
    <t>SHILPAMED</t>
  </si>
  <si>
    <t>Jana Small Finance Bank Ltd</t>
  </si>
  <si>
    <t>JSFB</t>
  </si>
  <si>
    <t>Rolex Rings Ltd</t>
  </si>
  <si>
    <t>ROLEXRINGS</t>
  </si>
  <si>
    <t>Le Travenues Technology Ltd</t>
  </si>
  <si>
    <t>IXIGO</t>
  </si>
  <si>
    <t>Hindustan Foods Ltd</t>
  </si>
  <si>
    <t>HNDFDS</t>
  </si>
  <si>
    <t>VST Industries Ltd</t>
  </si>
  <si>
    <t>VSTIND</t>
  </si>
  <si>
    <t>National Highways Infra Trust</t>
  </si>
  <si>
    <t>NHIT</t>
  </si>
  <si>
    <t>Insolation Energy Ltd</t>
  </si>
  <si>
    <t>INA</t>
  </si>
  <si>
    <t>PTC India Ltd</t>
  </si>
  <si>
    <t>PTC</t>
  </si>
  <si>
    <t>Arvind Fashions Ltd</t>
  </si>
  <si>
    <t>ARVINDFASN</t>
  </si>
  <si>
    <t>V-mart Retail Ltd</t>
  </si>
  <si>
    <t>VMART</t>
  </si>
  <si>
    <t>Kesoram Industries Ltd</t>
  </si>
  <si>
    <t>KESORAMIND</t>
  </si>
  <si>
    <t>MSTC Ltd</t>
  </si>
  <si>
    <t>MSTCLTD</t>
  </si>
  <si>
    <t>V I P Industries Ltd</t>
  </si>
  <si>
    <t>VIPIND</t>
  </si>
  <si>
    <t>Nesco Ltd</t>
  </si>
  <si>
    <t>NESCO</t>
  </si>
  <si>
    <t>BHARAT Bond ETF-April 2030-Growth</t>
  </si>
  <si>
    <t>EBBETF0430</t>
  </si>
  <si>
    <t>IIFL Securities Ltd</t>
  </si>
  <si>
    <t>IIFLSEC</t>
  </si>
  <si>
    <t>Surya Roshni Ltd</t>
  </si>
  <si>
    <t>SURYAROSNI</t>
  </si>
  <si>
    <t>GMM Pfaudler Ltd</t>
  </si>
  <si>
    <t>GMMPFAUDLR</t>
  </si>
  <si>
    <t>Rallis India Ltd</t>
  </si>
  <si>
    <t>RALLIS</t>
  </si>
  <si>
    <t>Privi Speciality Chemicals Ltd</t>
  </si>
  <si>
    <t>PRIVISCL</t>
  </si>
  <si>
    <t>Cyient DLM Ltd</t>
  </si>
  <si>
    <t>CYIENTDLM</t>
  </si>
  <si>
    <t>Sudarshan Chemical Industries Ltd</t>
  </si>
  <si>
    <t>SUDARSCHEM</t>
  </si>
  <si>
    <t>BHARAT Bond ETF-April 2032</t>
  </si>
  <si>
    <t>BBETF0432</t>
  </si>
  <si>
    <t>Gujarat Ambuja Exports Ltd</t>
  </si>
  <si>
    <t>GAEL</t>
  </si>
  <si>
    <t>Niit Learning Systems Ltd</t>
  </si>
  <si>
    <t>NIITMTS</t>
  </si>
  <si>
    <t>Education Services</t>
  </si>
  <si>
    <t>TD Power Systems Ltd</t>
  </si>
  <si>
    <t>TDPOWERSYS</t>
  </si>
  <si>
    <t>J Kumar Infraprojects Ltd</t>
  </si>
  <si>
    <t>JKIL</t>
  </si>
  <si>
    <t>Allcargo Logistics Ltd</t>
  </si>
  <si>
    <t>ALLCARGO</t>
  </si>
  <si>
    <t>India Infrastructure Trust</t>
  </si>
  <si>
    <t>INFRATRUST</t>
  </si>
  <si>
    <t>Go Fashion (India) Ltd</t>
  </si>
  <si>
    <t>GOCOLORS</t>
  </si>
  <si>
    <t>Share India Securities Ltd</t>
  </si>
  <si>
    <t>SHAREINDIA</t>
  </si>
  <si>
    <t>Bondada Engineering Ltd</t>
  </si>
  <si>
    <t>BONDADA</t>
  </si>
  <si>
    <t>DB Corp Ltd</t>
  </si>
  <si>
    <t>DBCORP</t>
  </si>
  <si>
    <t>Publishing</t>
  </si>
  <si>
    <t>Lux Industries Ltd</t>
  </si>
  <si>
    <t>LUXIND</t>
  </si>
  <si>
    <t>Indinfravit Trust</t>
  </si>
  <si>
    <t>INDINFR</t>
  </si>
  <si>
    <t>Hemisphere Properties India Ltd</t>
  </si>
  <si>
    <t>HEMIPROP</t>
  </si>
  <si>
    <t>SIS Ltd</t>
  </si>
  <si>
    <t>SIS</t>
  </si>
  <si>
    <t>Edelweiss Financial Services Ltd</t>
  </si>
  <si>
    <t>EDELWEISS</t>
  </si>
  <si>
    <t>Tarc Ltd</t>
  </si>
  <si>
    <t>TARC</t>
  </si>
  <si>
    <t>Paisalo Digital Ltd</t>
  </si>
  <si>
    <t>PAISALO</t>
  </si>
  <si>
    <t>Pricol Ltd</t>
  </si>
  <si>
    <t>PRICOLLTD</t>
  </si>
  <si>
    <t>Gulf Oil Lubricants India Ltd</t>
  </si>
  <si>
    <t>GULFOILLUB</t>
  </si>
  <si>
    <t>Orient Electric Ltd</t>
  </si>
  <si>
    <t>ORIENTELEC</t>
  </si>
  <si>
    <t>Sundaram Finance Holdings Ltd</t>
  </si>
  <si>
    <t>SUNDARMHLD</t>
  </si>
  <si>
    <t>Aditya Vision Ltd</t>
  </si>
  <si>
    <t>AVL</t>
  </si>
  <si>
    <t>Retail - Speciality</t>
  </si>
  <si>
    <t>Johnson Controls-Hitachi Air Conditioning India Ltd</t>
  </si>
  <si>
    <t>JCHAC</t>
  </si>
  <si>
    <t>MTAR Technologies Ltd</t>
  </si>
  <si>
    <t>MTARTECH</t>
  </si>
  <si>
    <t>Gujarat Alkalies And Chemicals Ltd</t>
  </si>
  <si>
    <t>GUJALKALI</t>
  </si>
  <si>
    <t>Garware Hi-Tech Films Ltd</t>
  </si>
  <si>
    <t>GRWRHITECH</t>
  </si>
  <si>
    <t>TeamLease Services Ltd</t>
  </si>
  <si>
    <t>TEAMLEASE</t>
  </si>
  <si>
    <t>Kirloskar Industries Ltd</t>
  </si>
  <si>
    <t>KIRLOSIND</t>
  </si>
  <si>
    <t>Rain Industries Ltd</t>
  </si>
  <si>
    <t>RAIN</t>
  </si>
  <si>
    <t>Bharat Bijlee Ltd</t>
  </si>
  <si>
    <t>BBL</t>
  </si>
  <si>
    <t>Bajaj Hindusthan Sugar Ltd</t>
  </si>
  <si>
    <t>BAJAJHIND</t>
  </si>
  <si>
    <t>Pilani Investment And Industries Corporation Ltd</t>
  </si>
  <si>
    <t>PILANIINVS</t>
  </si>
  <si>
    <t>R Systems International Ltd</t>
  </si>
  <si>
    <t>RSYSTEMS</t>
  </si>
  <si>
    <t>Kaveri Seed Company Ltd</t>
  </si>
  <si>
    <t>KSCL</t>
  </si>
  <si>
    <t>Seeds</t>
  </si>
  <si>
    <t>CSB Bank Ltd</t>
  </si>
  <si>
    <t>CSBBANK</t>
  </si>
  <si>
    <t>Aarti Pharmalabs Ltd</t>
  </si>
  <si>
    <t>AARTIPHARM</t>
  </si>
  <si>
    <t>Gateway Distriparks Ltd</t>
  </si>
  <si>
    <t>GATEWAY</t>
  </si>
  <si>
    <t>Bansal Wire Industries Ltd</t>
  </si>
  <si>
    <t>BANSALWIRE</t>
  </si>
  <si>
    <t>Jamna Auto Industries Ltd</t>
  </si>
  <si>
    <t>JAMNAAUTO</t>
  </si>
  <si>
    <t>Mahanagar Telephone Nigam Ltd</t>
  </si>
  <si>
    <t>MTNL</t>
  </si>
  <si>
    <t>Exicom Tele-Systems Ltd</t>
  </si>
  <si>
    <t>EXICOM</t>
  </si>
  <si>
    <t>Banco Products (India) Ltd</t>
  </si>
  <si>
    <t>BANCOINDIA</t>
  </si>
  <si>
    <t>Restaurant Brands Asia Ltd</t>
  </si>
  <si>
    <t>RBA</t>
  </si>
  <si>
    <t>Vaibhav Global Ltd</t>
  </si>
  <si>
    <t>VAIBHAVGBL</t>
  </si>
  <si>
    <t>Utkarsh Small Finance Bank Ltd</t>
  </si>
  <si>
    <t>UTKARSHBNK</t>
  </si>
  <si>
    <t>Ami Organics Ltd</t>
  </si>
  <si>
    <t>AMIORG</t>
  </si>
  <si>
    <t>ICRA Ltd</t>
  </si>
  <si>
    <t>ICRA</t>
  </si>
  <si>
    <t>Network People Services Technologies Ltd</t>
  </si>
  <si>
    <t>NPST</t>
  </si>
  <si>
    <t>GHCL Ltd</t>
  </si>
  <si>
    <t>GHCL</t>
  </si>
  <si>
    <t>JTEKT India Ltd</t>
  </si>
  <si>
    <t>JTEKTINDIA</t>
  </si>
  <si>
    <t>Heidelbergcement India Ltd</t>
  </si>
  <si>
    <t>HEIDELBERG</t>
  </si>
  <si>
    <t>Heritage Foods Ltd</t>
  </si>
  <si>
    <t>HERITGFOOD</t>
  </si>
  <si>
    <t>Inox Green Energy Services Ltd</t>
  </si>
  <si>
    <t>INOXGREEN</t>
  </si>
  <si>
    <t>MAS Financial Services Ltd</t>
  </si>
  <si>
    <t>MASFIN</t>
  </si>
  <si>
    <t>AGI Greenpac Ltd</t>
  </si>
  <si>
    <t>AGI</t>
  </si>
  <si>
    <t>Nippon India ETF Gold BeES</t>
  </si>
  <si>
    <t>GOLDBEES</t>
  </si>
  <si>
    <t>Gold</t>
  </si>
  <si>
    <t>Entero Healthcare Solutions Ltd</t>
  </si>
  <si>
    <t>ENTERO</t>
  </si>
  <si>
    <t>Balu Forge Industries Ltd</t>
  </si>
  <si>
    <t>BALUFORGE</t>
  </si>
  <si>
    <t>Nocil Ltd</t>
  </si>
  <si>
    <t>NOCIL</t>
  </si>
  <si>
    <t>WPIL Ltd</t>
  </si>
  <si>
    <t>WPIL</t>
  </si>
  <si>
    <t>Paras Defence and Space Technologies Ltd</t>
  </si>
  <si>
    <t>PARAS</t>
  </si>
  <si>
    <t>VRL Logistics Ltd</t>
  </si>
  <si>
    <t>VRLLOG</t>
  </si>
  <si>
    <t>Moschip Technologies Ltd</t>
  </si>
  <si>
    <t>MOSCHIP</t>
  </si>
  <si>
    <t>Blue Cloud Softech Solutions Ltd</t>
  </si>
  <si>
    <t>BLUECLOUDS</t>
  </si>
  <si>
    <t>Sharda Cropchem Ltd</t>
  </si>
  <si>
    <t>SHARDACROP</t>
  </si>
  <si>
    <t>Ramky Infrastructure Ltd</t>
  </si>
  <si>
    <t>RAMKY</t>
  </si>
  <si>
    <t>Jain Irrigation Systems Ltd</t>
  </si>
  <si>
    <t>JISLJALEQS</t>
  </si>
  <si>
    <t>Agricultural &amp; Farm Machinery</t>
  </si>
  <si>
    <t>Healthcare Global Enterprises Ltd</t>
  </si>
  <si>
    <t>HCG</t>
  </si>
  <si>
    <t>Shanthi Gears Ltd</t>
  </si>
  <si>
    <t>SHANTIGEAR</t>
  </si>
  <si>
    <t>Dynamatic Technologies Ltd</t>
  </si>
  <si>
    <t>DYNAMATECH</t>
  </si>
  <si>
    <t>Harsha Engineers International Ltd</t>
  </si>
  <si>
    <t>HARSHA</t>
  </si>
  <si>
    <t>Thangamayil Jewellery Ltd</t>
  </si>
  <si>
    <t>THANGAMAYL</t>
  </si>
  <si>
    <t>Shilchar Technologies Ltd</t>
  </si>
  <si>
    <t>SHILCTECH</t>
  </si>
  <si>
    <t>Patel Engineering Ltd</t>
  </si>
  <si>
    <t>PATELENG</t>
  </si>
  <si>
    <t>Balmer Lawrie and Company Ltd</t>
  </si>
  <si>
    <t>BALMLAWRIE</t>
  </si>
  <si>
    <t>Tilaknagar Industries Ltd</t>
  </si>
  <si>
    <t>TI</t>
  </si>
  <si>
    <t>Sanghvi Movers Ltd</t>
  </si>
  <si>
    <t>SANGHVIMOV</t>
  </si>
  <si>
    <t>Avantel Ltd</t>
  </si>
  <si>
    <t>AVANTEL</t>
  </si>
  <si>
    <t>Shipping Corporation of India Land and Assets Ltd</t>
  </si>
  <si>
    <t>SCILAL</t>
  </si>
  <si>
    <t>Wonderla Holidays Ltd</t>
  </si>
  <si>
    <t>WONDERLA</t>
  </si>
  <si>
    <t>Spandana Sphoorty Financial Ltd</t>
  </si>
  <si>
    <t>SPANDANA</t>
  </si>
  <si>
    <t>Kovai Medical Center and Hospital Ltd</t>
  </si>
  <si>
    <t>KOVAI</t>
  </si>
  <si>
    <t>Bharat Rasayan Ltd</t>
  </si>
  <si>
    <t>BHARATRAS</t>
  </si>
  <si>
    <t>Bombay Dyeing and Mfg Co Ltd</t>
  </si>
  <si>
    <t>BOMDYEING</t>
  </si>
  <si>
    <t>Awfis Space Solutions Ltd</t>
  </si>
  <si>
    <t>AWFIS</t>
  </si>
  <si>
    <t>Pearl Global Industries Ltd</t>
  </si>
  <si>
    <t>PGIL</t>
  </si>
  <si>
    <t>EMS Ltd</t>
  </si>
  <si>
    <t>EMSLIMITED</t>
  </si>
  <si>
    <t>Advanced Enzyme Technologies Ltd</t>
  </si>
  <si>
    <t>ADVENZYMES</t>
  </si>
  <si>
    <t>Aarti Drugs Ltd</t>
  </si>
  <si>
    <t>AARTIDRUGS</t>
  </si>
  <si>
    <t>Fedbank Financial Services Ltd</t>
  </si>
  <si>
    <t>FEDFINA</t>
  </si>
  <si>
    <t>Hawkins Cookers Ltd</t>
  </si>
  <si>
    <t>HAWKINCOOK</t>
  </si>
  <si>
    <t>TCI Express Ltd</t>
  </si>
  <si>
    <t>TCIEXP</t>
  </si>
  <si>
    <t>Bhagiradha Chemicals and Industries Ltd</t>
  </si>
  <si>
    <t>BHAGCHEM</t>
  </si>
  <si>
    <t>Styrenix Performance Materials Ltd</t>
  </si>
  <si>
    <t>STYRENIX</t>
  </si>
  <si>
    <t>Tide Water Oil Co India Ltd</t>
  </si>
  <si>
    <t>TIDEWATER</t>
  </si>
  <si>
    <t>Lloyds Enterprises Ltd</t>
  </si>
  <si>
    <t>LLOYDSENT</t>
  </si>
  <si>
    <t>LG Balakrishnan &amp; Bros Ltd</t>
  </si>
  <si>
    <t>LGBBROSLTD</t>
  </si>
  <si>
    <t>Subros Ltd</t>
  </si>
  <si>
    <t>SUBROS</t>
  </si>
  <si>
    <t>Spicejet Ltd</t>
  </si>
  <si>
    <t>SPICEJET</t>
  </si>
  <si>
    <t>Jayaswal Neco Industries Ltd</t>
  </si>
  <si>
    <t>JAYNECOIND</t>
  </si>
  <si>
    <t>Orissa Minerals Development Company Ltd</t>
  </si>
  <si>
    <t>ORISSAMINE</t>
  </si>
  <si>
    <t>Venus Pipes and Tubes Ltd</t>
  </si>
  <si>
    <t>VENUSPIPES</t>
  </si>
  <si>
    <t>Rossari Biotech Ltd</t>
  </si>
  <si>
    <t>ROSSARI</t>
  </si>
  <si>
    <t>Tinplate Company of India Ltd</t>
  </si>
  <si>
    <t>TINPLATE</t>
  </si>
  <si>
    <t>Imagicaaworld Entertainment Ltd</t>
  </si>
  <si>
    <t>IMAGICAA</t>
  </si>
  <si>
    <t>Sunflag Iron and Steel Co Ltd</t>
  </si>
  <si>
    <t>SUNFLAG</t>
  </si>
  <si>
    <t>Gopal Snacks Ltd</t>
  </si>
  <si>
    <t>GOPAL</t>
  </si>
  <si>
    <t>Nippon India ETF Nifty 50 BeES</t>
  </si>
  <si>
    <t>NIFTYBEES</t>
  </si>
  <si>
    <t>Ddev Plastiks Industries Ltd</t>
  </si>
  <si>
    <t>DDEVPLASTIK</t>
  </si>
  <si>
    <t>Borosil Ltd</t>
  </si>
  <si>
    <t>BOROLTD</t>
  </si>
  <si>
    <t>Fineotex Chemical Ltd</t>
  </si>
  <si>
    <t>FCL</t>
  </si>
  <si>
    <t>Neogen Chemicals Ltd</t>
  </si>
  <si>
    <t>NEOGEN</t>
  </si>
  <si>
    <t>KDDL Ltd</t>
  </si>
  <si>
    <t>KDDL</t>
  </si>
  <si>
    <t>Savita Oil Technologies Ltd</t>
  </si>
  <si>
    <t>SOTL</t>
  </si>
  <si>
    <t>Skipper Ltd</t>
  </si>
  <si>
    <t>SKIPPER</t>
  </si>
  <si>
    <t>Greenpanel Industries Ltd</t>
  </si>
  <si>
    <t>GREENPANEL</t>
  </si>
  <si>
    <t>Prime Focus Ltd</t>
  </si>
  <si>
    <t>PFOCUS</t>
  </si>
  <si>
    <t>Animation</t>
  </si>
  <si>
    <t>Hikal Ltd</t>
  </si>
  <si>
    <t>HIKAL</t>
  </si>
  <si>
    <t>Fusion Finance Ltd</t>
  </si>
  <si>
    <t>FUSION</t>
  </si>
  <si>
    <t>Uflex Ltd</t>
  </si>
  <si>
    <t>UFLEX</t>
  </si>
  <si>
    <t>Hathway Cable and Datacom Ltd</t>
  </si>
  <si>
    <t>HATHWAY</t>
  </si>
  <si>
    <t>Cable &amp; D2H</t>
  </si>
  <si>
    <t>DCX Systems Ltd</t>
  </si>
  <si>
    <t>DCXINDIA</t>
  </si>
  <si>
    <t>JNK India Ltd</t>
  </si>
  <si>
    <t>JNKINDIA</t>
  </si>
  <si>
    <t>Pitti Engineering Ltd</t>
  </si>
  <si>
    <t>PITTIENG</t>
  </si>
  <si>
    <t>Manorama Industries Ltd</t>
  </si>
  <si>
    <t>MANORAMA</t>
  </si>
  <si>
    <t>Kewal Kiran Clothing Ltd</t>
  </si>
  <si>
    <t>KKCL</t>
  </si>
  <si>
    <t>Sula Vineyards Ltd</t>
  </si>
  <si>
    <t>SULA</t>
  </si>
  <si>
    <t>West Coast Paper Mills Ltd</t>
  </si>
  <si>
    <t>WSTCSTPAPR</t>
  </si>
  <si>
    <t>PC Jeweller Ltd</t>
  </si>
  <si>
    <t>PCJEWELLER</t>
  </si>
  <si>
    <t>Grauer And Weil (India) Ltd</t>
  </si>
  <si>
    <t>GRAUWEIL</t>
  </si>
  <si>
    <t>Greaves Cotton Ltd</t>
  </si>
  <si>
    <t>GREAVESCOT</t>
  </si>
  <si>
    <t>Medi Assist Healthcare Services Ltd</t>
  </si>
  <si>
    <t>MEDIASSIST</t>
  </si>
  <si>
    <t>Zaggle Prepaid Ocean Services Ltd</t>
  </si>
  <si>
    <t>ZAGGLE</t>
  </si>
  <si>
    <t>SG Mart Ltd</t>
  </si>
  <si>
    <t>SGMART</t>
  </si>
  <si>
    <t>Thyrocare Technologies Ltd</t>
  </si>
  <si>
    <t>THYROCARE</t>
  </si>
  <si>
    <t>JTL Industries Ltd</t>
  </si>
  <si>
    <t>JTLIND</t>
  </si>
  <si>
    <t>Spright Agro Ltd</t>
  </si>
  <si>
    <t>SPRIGHT</t>
  </si>
  <si>
    <t>Optiemus Infracom Ltd</t>
  </si>
  <si>
    <t>OPTIEMUS</t>
  </si>
  <si>
    <t>Cartrade Tech Ltd</t>
  </si>
  <si>
    <t>CARTRADE</t>
  </si>
  <si>
    <t>Nucleus Software Exports Ltd</t>
  </si>
  <si>
    <t>NUCLEUS</t>
  </si>
  <si>
    <t>Samhi Hotels Ltd</t>
  </si>
  <si>
    <t>SAMHI</t>
  </si>
  <si>
    <t>Shrem InvIT</t>
  </si>
  <si>
    <t>SHREMINVIT</t>
  </si>
  <si>
    <t>Apeejay Surrendra Park Hotels Ltd</t>
  </si>
  <si>
    <t>PARKHOTELS</t>
  </si>
  <si>
    <t>ISMT Ltd</t>
  </si>
  <si>
    <t>ISMTLTD</t>
  </si>
  <si>
    <t>Honda India Power Products Ltd</t>
  </si>
  <si>
    <t>HONDAPOWER</t>
  </si>
  <si>
    <t>Ashiana Housing Ltd</t>
  </si>
  <si>
    <t>ASHIANA</t>
  </si>
  <si>
    <t>Oriana Power Ltd</t>
  </si>
  <si>
    <t>ORIANA</t>
  </si>
  <si>
    <t>Muthoot Microfin Ltd</t>
  </si>
  <si>
    <t>MUTHOOTMF</t>
  </si>
  <si>
    <t>Microfinancing</t>
  </si>
  <si>
    <t>Bannari Amman Sugars Ltd</t>
  </si>
  <si>
    <t>BANARISUG</t>
  </si>
  <si>
    <t>Greenply Industries Ltd</t>
  </si>
  <si>
    <t>GREENPLY</t>
  </si>
  <si>
    <t>Ganesha Ecosphere Ltd</t>
  </si>
  <si>
    <t>GANECOS</t>
  </si>
  <si>
    <t>Yatharth Hospital &amp; Trauma Care Services Ltd</t>
  </si>
  <si>
    <t>YATHARTH</t>
  </si>
  <si>
    <t>Seamec Ltd</t>
  </si>
  <si>
    <t>SEAMECLTD</t>
  </si>
  <si>
    <t>Oil &amp; Gas - Equipment &amp; Services</t>
  </si>
  <si>
    <t>DCB Bank Ltd</t>
  </si>
  <si>
    <t>DCBBANK</t>
  </si>
  <si>
    <t>Bajaj Consumer Care Ltd</t>
  </si>
  <si>
    <t>BAJAJCON</t>
  </si>
  <si>
    <t>Lumax AutoTechnologies Ltd</t>
  </si>
  <si>
    <t>LUMAXTECH</t>
  </si>
  <si>
    <t>Kalyani Steels Ltd</t>
  </si>
  <si>
    <t>KSL</t>
  </si>
  <si>
    <t>Sandhar Technologies Ltd</t>
  </si>
  <si>
    <t>SANDHAR</t>
  </si>
  <si>
    <t>HPL Electric &amp; Power Ltd</t>
  </si>
  <si>
    <t>HPL</t>
  </si>
  <si>
    <t>Datamatics Global Services Ltd</t>
  </si>
  <si>
    <t>DATAMATICS</t>
  </si>
  <si>
    <t>Gensol Engineering Ltd</t>
  </si>
  <si>
    <t>GENSOL</t>
  </si>
  <si>
    <t>Sundaram Clayton Ltd</t>
  </si>
  <si>
    <t>SUNCLAY</t>
  </si>
  <si>
    <t>Nirlon Ltd</t>
  </si>
  <si>
    <t>NIRLON</t>
  </si>
  <si>
    <t>Shaily Engineering Plastics Ltd</t>
  </si>
  <si>
    <t>SHAILY</t>
  </si>
  <si>
    <t>Alembic Ltd</t>
  </si>
  <si>
    <t>ALEMBICLTD</t>
  </si>
  <si>
    <t>TCNS Clothing Co Ltd</t>
  </si>
  <si>
    <t>TCNSBRANDS</t>
  </si>
  <si>
    <t>Bhansali Engg Polymers Ltd</t>
  </si>
  <si>
    <t>BEPL</t>
  </si>
  <si>
    <t>Unichem Laboratories Ltd</t>
  </si>
  <si>
    <t>UNICHEMLAB</t>
  </si>
  <si>
    <t>Shivalik Bimetal Controls Ltd</t>
  </si>
  <si>
    <t>SBCL</t>
  </si>
  <si>
    <t>Swaraj Engines Ltd</t>
  </si>
  <si>
    <t>SWARAJENG</t>
  </si>
  <si>
    <t>GTL Infrastructure Ltd</t>
  </si>
  <si>
    <t>GTLINFRA</t>
  </si>
  <si>
    <t>Mahindra Logistics Ltd</t>
  </si>
  <si>
    <t>MAHLOG</t>
  </si>
  <si>
    <t>Hinduja Global Solutions Ltd</t>
  </si>
  <si>
    <t>HGS</t>
  </si>
  <si>
    <t>Indian Metals and Ferro Alloys Ltd</t>
  </si>
  <si>
    <t>IMFA</t>
  </si>
  <si>
    <t>IRB InvIT Fund</t>
  </si>
  <si>
    <t>IRBINVIT</t>
  </si>
  <si>
    <t>Vindhya Telelinks Ltd</t>
  </si>
  <si>
    <t>VINDHYATEL</t>
  </si>
  <si>
    <t>Motilal Oswal NASDAQ 100 ETF</t>
  </si>
  <si>
    <t>MON100</t>
  </si>
  <si>
    <t>Cigniti Technologies Ltd</t>
  </si>
  <si>
    <t>CIGNITITEC</t>
  </si>
  <si>
    <t>Premier Explosives Ltd</t>
  </si>
  <si>
    <t>PREMEXPLN</t>
  </si>
  <si>
    <t>Navneet Education Ltd</t>
  </si>
  <si>
    <t>NAVNETEDUL</t>
  </si>
  <si>
    <t>VST Tillers Tractors Ltd</t>
  </si>
  <si>
    <t>VSTTILLERS</t>
  </si>
  <si>
    <t>Polyplex Corp Ltd</t>
  </si>
  <si>
    <t>POLYPLEX</t>
  </si>
  <si>
    <t>Steel Strips Wheels Ltd</t>
  </si>
  <si>
    <t>SSWL</t>
  </si>
  <si>
    <t>Apollo Micro Systems Ltd</t>
  </si>
  <si>
    <t>APOLLO</t>
  </si>
  <si>
    <t>India Glycols Ltd</t>
  </si>
  <si>
    <t>INDIAGLYCO</t>
  </si>
  <si>
    <t>Jindal Poly Films Ltd</t>
  </si>
  <si>
    <t>JINDALPOLY</t>
  </si>
  <si>
    <t>PTC India Financial Services Ltd</t>
  </si>
  <si>
    <t>PFS</t>
  </si>
  <si>
    <t>Delta Corp Ltd</t>
  </si>
  <si>
    <t>DELTACORP</t>
  </si>
  <si>
    <t>Artemis Medicare Services Ltd</t>
  </si>
  <si>
    <t>ARTEMISMED</t>
  </si>
  <si>
    <t>MPS Ltd</t>
  </si>
  <si>
    <t>MPSLTD</t>
  </si>
  <si>
    <t>Innova Captab Ltd</t>
  </si>
  <si>
    <t>INNOVACAP</t>
  </si>
  <si>
    <t>Anup Engineering Ltd</t>
  </si>
  <si>
    <t>ANUP</t>
  </si>
  <si>
    <t>Fiem Industries Ltd</t>
  </si>
  <si>
    <t>FIEMIND</t>
  </si>
  <si>
    <t>Gufic Biosciences Ltd</t>
  </si>
  <si>
    <t>GUFICBIO</t>
  </si>
  <si>
    <t>Gujarat Industries Power Company Ltd</t>
  </si>
  <si>
    <t>GIPCL</t>
  </si>
  <si>
    <t>La Opala R G Ltd</t>
  </si>
  <si>
    <t>LAOPALA</t>
  </si>
  <si>
    <t>SeQuent Scientific Ltd</t>
  </si>
  <si>
    <t>SEQUENT</t>
  </si>
  <si>
    <t>Thirumalai Chemicals Ltd</t>
  </si>
  <si>
    <t>TIRUMALCHM</t>
  </si>
  <si>
    <t>Gujarat Themis Biosyn Ltd</t>
  </si>
  <si>
    <t>GUJTHEM</t>
  </si>
  <si>
    <t>IndoStar Capital Finance Ltd</t>
  </si>
  <si>
    <t>INDOSTAR</t>
  </si>
  <si>
    <t>Arvind Smartspaces Ltd</t>
  </si>
  <si>
    <t>ARVSMART</t>
  </si>
  <si>
    <t>Hindustan Oil Exploration Company Ltd</t>
  </si>
  <si>
    <t>HINDOILEXP</t>
  </si>
  <si>
    <t>Prakash Industries Ltd</t>
  </si>
  <si>
    <t>PRAKASH</t>
  </si>
  <si>
    <t>Avalon Technologies Ltd</t>
  </si>
  <si>
    <t>AVALON</t>
  </si>
  <si>
    <t>Dredging Corporation of India Ltd</t>
  </si>
  <si>
    <t>DREDGECORP</t>
  </si>
  <si>
    <t>Dredging</t>
  </si>
  <si>
    <t>Bajel Projects Ltd</t>
  </si>
  <si>
    <t>BAJEL</t>
  </si>
  <si>
    <t>Electric Utilities</t>
  </si>
  <si>
    <t>Flair Writing Industries Ltd</t>
  </si>
  <si>
    <t>FLAIR</t>
  </si>
  <si>
    <t>Thejo Engineering Ltd</t>
  </si>
  <si>
    <t>THEJO</t>
  </si>
  <si>
    <t>Ge Power India Ltd</t>
  </si>
  <si>
    <t>GEPIL</t>
  </si>
  <si>
    <t>Ashapura Minechem Ltd</t>
  </si>
  <si>
    <t>ASHAPURMIN</t>
  </si>
  <si>
    <t>Kingfa Science and Technology (India) Ltd</t>
  </si>
  <si>
    <t>KINGFA</t>
  </si>
  <si>
    <t>TVS Srichakra Ltd</t>
  </si>
  <si>
    <t>TVSSRICHAK</t>
  </si>
  <si>
    <t>Ujaas Energy Ltd</t>
  </si>
  <si>
    <t>UEL</t>
  </si>
  <si>
    <t>Repco Home Finance Ltd</t>
  </si>
  <si>
    <t>REPCOHOME</t>
  </si>
  <si>
    <t>Dalmia Bharat Sugar and Industries Ltd</t>
  </si>
  <si>
    <t>DALMIASUG</t>
  </si>
  <si>
    <t>SEPC Ltd</t>
  </si>
  <si>
    <t>SEPC</t>
  </si>
  <si>
    <t>Stylam Industries Ltd</t>
  </si>
  <si>
    <t>STYLAMIND</t>
  </si>
  <si>
    <t>Marine Electricals (India) Ltd</t>
  </si>
  <si>
    <t>MARINE</t>
  </si>
  <si>
    <t>Stanley Lifestyles Ltd</t>
  </si>
  <si>
    <t>STANLEY</t>
  </si>
  <si>
    <t>RPG Life Sciences Limited</t>
  </si>
  <si>
    <t>RPGLIFE</t>
  </si>
  <si>
    <t>Fischer Medical Ventures Ltd</t>
  </si>
  <si>
    <t>FISCHER</t>
  </si>
  <si>
    <t>KCP Ltd</t>
  </si>
  <si>
    <t>KCP</t>
  </si>
  <si>
    <t>ideaForge Technology Ltd</t>
  </si>
  <si>
    <t>IDEAFORGE</t>
  </si>
  <si>
    <t>Hindware Home Innovation Ltd</t>
  </si>
  <si>
    <t>HINDWAREAP</t>
  </si>
  <si>
    <t>Sagar Cements Ltd</t>
  </si>
  <si>
    <t>SAGCEM</t>
  </si>
  <si>
    <t>Vishnu Prakash R Punglia Ltd</t>
  </si>
  <si>
    <t>VPRPL</t>
  </si>
  <si>
    <t>Supriya Lifescience Ltd</t>
  </si>
  <si>
    <t>SUPRIYA</t>
  </si>
  <si>
    <t>Dhani Services Ltd</t>
  </si>
  <si>
    <t>DHANI</t>
  </si>
  <si>
    <t>Jash Engineering Ltd</t>
  </si>
  <si>
    <t>JASH</t>
  </si>
  <si>
    <t>Max Ventures and Industries Ltd</t>
  </si>
  <si>
    <t>MAXVIL</t>
  </si>
  <si>
    <t>Salasar Techno Engineering Ltd</t>
  </si>
  <si>
    <t>SALASAR</t>
  </si>
  <si>
    <t>Wendt (India) Limited</t>
  </si>
  <si>
    <t>WENDT</t>
  </si>
  <si>
    <t>NRB Bearings Ltd</t>
  </si>
  <si>
    <t>NRBBEARING</t>
  </si>
  <si>
    <t>Somany Ceramics Ltd</t>
  </si>
  <si>
    <t>SOMANYCERA</t>
  </si>
  <si>
    <t>Maithan Alloys Ltd</t>
  </si>
  <si>
    <t>MAITHANALL</t>
  </si>
  <si>
    <t>Suven Life Sciences Ltd</t>
  </si>
  <si>
    <t>SUVEN</t>
  </si>
  <si>
    <t>Automotive Axles Ltd</t>
  </si>
  <si>
    <t>AUTOAXLES</t>
  </si>
  <si>
    <t>Vadilal Industries Ltd</t>
  </si>
  <si>
    <t>VADILALIND</t>
  </si>
  <si>
    <t>Suraj Estate Developers Ltd</t>
  </si>
  <si>
    <t>SURAJEST</t>
  </si>
  <si>
    <t>Real Estate Rental, Development &amp; Operations</t>
  </si>
  <si>
    <t>Spectrum Electrical Industries Ltd</t>
  </si>
  <si>
    <t>SPECTRUM</t>
  </si>
  <si>
    <t>Quick Heal Technologies Ltd</t>
  </si>
  <si>
    <t>QUICKHEAL</t>
  </si>
  <si>
    <t>Morepen Laboratories Ltd</t>
  </si>
  <si>
    <t>MOREPENLAB</t>
  </si>
  <si>
    <t>Marathon Nextgen Realty Ltd</t>
  </si>
  <si>
    <t>MARATHON</t>
  </si>
  <si>
    <t>Eveready Industries India Ltd</t>
  </si>
  <si>
    <t>EVEREADY</t>
  </si>
  <si>
    <t>Refex Industries Ltd</t>
  </si>
  <si>
    <t>REFEX</t>
  </si>
  <si>
    <t>V2 Retail Ltd</t>
  </si>
  <si>
    <t>V2RETAIL</t>
  </si>
  <si>
    <t>Shalby Ltd</t>
  </si>
  <si>
    <t>SHALBY</t>
  </si>
  <si>
    <t>SML Isuzu Ltd</t>
  </si>
  <si>
    <t>SMLISUZU</t>
  </si>
  <si>
    <t>BF Utilities Ltd</t>
  </si>
  <si>
    <t>BFUTILITIE</t>
  </si>
  <si>
    <t>Sky Gold Ltd</t>
  </si>
  <si>
    <t>SKYGOLD</t>
  </si>
  <si>
    <t>Goodluck India Ltd</t>
  </si>
  <si>
    <t>GOODLUCK</t>
  </si>
  <si>
    <t>Universal Cables Ltd</t>
  </si>
  <si>
    <t>UNIVCABLES</t>
  </si>
  <si>
    <t>Foseco India Ltd</t>
  </si>
  <si>
    <t>FOSECOIND</t>
  </si>
  <si>
    <t>CARE Ratings Ltd</t>
  </si>
  <si>
    <t>CARERATING</t>
  </si>
  <si>
    <t>Nilkamal Ltd</t>
  </si>
  <si>
    <t>NILKAMAL</t>
  </si>
  <si>
    <t>Tinna Rubber and Infrastructure Ltd</t>
  </si>
  <si>
    <t>TINNARUBR</t>
  </si>
  <si>
    <t>HLE Glascoat Ltd</t>
  </si>
  <si>
    <t>HLEGLAS</t>
  </si>
  <si>
    <t>Indoco Remedies Ltd</t>
  </si>
  <si>
    <t>INDOCO</t>
  </si>
  <si>
    <t>Vertoz Advertising Ltd</t>
  </si>
  <si>
    <t>VERTOZ</t>
  </si>
  <si>
    <t>Vishnu Chemicals Ltd</t>
  </si>
  <si>
    <t>VISHNU</t>
  </si>
  <si>
    <t>Man Industries (India) Ltd</t>
  </si>
  <si>
    <t>MANINDS</t>
  </si>
  <si>
    <t>Dish TV India Ltd</t>
  </si>
  <si>
    <t>DISHTV</t>
  </si>
  <si>
    <t>Jeena Sikho Lifecare Ltd</t>
  </si>
  <si>
    <t>JSLL</t>
  </si>
  <si>
    <t>Omaxe Ltd</t>
  </si>
  <si>
    <t>OMAXE</t>
  </si>
  <si>
    <t>Kolte-Patil Developers Ltd</t>
  </si>
  <si>
    <t>KOLTEPATIL</t>
  </si>
  <si>
    <t>Confidence Petroleum India Ltd</t>
  </si>
  <si>
    <t>CONFIPET</t>
  </si>
  <si>
    <t>Saksoft Ltd</t>
  </si>
  <si>
    <t>SAKSOFT</t>
  </si>
  <si>
    <t>D P Abhushan Ltd</t>
  </si>
  <si>
    <t>DPABHUSHAN</t>
  </si>
  <si>
    <t>John Cockerill India Ltd</t>
  </si>
  <si>
    <t>COCKERILL</t>
  </si>
  <si>
    <t>Rajratan Global Wire Ltd</t>
  </si>
  <si>
    <t>RAJRATAN</t>
  </si>
  <si>
    <t>MM Forgings Ltd</t>
  </si>
  <si>
    <t>MMFL</t>
  </si>
  <si>
    <t>Huhtamaki India Ltd</t>
  </si>
  <si>
    <t>HUHTAMAKI</t>
  </si>
  <si>
    <t>Novartis India Ltd</t>
  </si>
  <si>
    <t>NOVARTIND</t>
  </si>
  <si>
    <t>Sindhu Trade Links Ltd</t>
  </si>
  <si>
    <t>SINDHUTRAD</t>
  </si>
  <si>
    <t>DISA India Ltd</t>
  </si>
  <si>
    <t>DISAQ</t>
  </si>
  <si>
    <t>Precision Wires India Ltd</t>
  </si>
  <si>
    <t>PRECWIRE</t>
  </si>
  <si>
    <t>Dollar Industries Ltd</t>
  </si>
  <si>
    <t>DOLLAR</t>
  </si>
  <si>
    <t>Genesys International Corporation Ltd</t>
  </si>
  <si>
    <t>GENESYS</t>
  </si>
  <si>
    <t>EIH Associated Hotels Ltd</t>
  </si>
  <si>
    <t>EIHAHOTELS</t>
  </si>
  <si>
    <t>Unitech Ltd</t>
  </si>
  <si>
    <t>UNITECH</t>
  </si>
  <si>
    <t>Venky's (India) Ltd</t>
  </si>
  <si>
    <t>VENKEYS</t>
  </si>
  <si>
    <t>Tarsons Products Ltd</t>
  </si>
  <si>
    <t>TARSONS</t>
  </si>
  <si>
    <t>Goodyear India Ltd</t>
  </si>
  <si>
    <t>GOODYEAR</t>
  </si>
  <si>
    <t>Abans Holdings Ltd</t>
  </si>
  <si>
    <t>AHL</t>
  </si>
  <si>
    <t>TCPL Packaging Ltd</t>
  </si>
  <si>
    <t>TCPLPACK</t>
  </si>
  <si>
    <t>Mayur Uniquoters Ltd</t>
  </si>
  <si>
    <t>MAYURUNIQ</t>
  </si>
  <si>
    <t>K.P. Energy Ltd</t>
  </si>
  <si>
    <t>KPEL</t>
  </si>
  <si>
    <t>Rajoo Engineers Ltd</t>
  </si>
  <si>
    <t>RAJOOENG</t>
  </si>
  <si>
    <t>Dolphin Offshore Enterprises (India) Ltd</t>
  </si>
  <si>
    <t>DOLPHIN</t>
  </si>
  <si>
    <t>Capacite Infraprojects Ltd</t>
  </si>
  <si>
    <t>CAPACITE</t>
  </si>
  <si>
    <t>Globus Spirits Ltd</t>
  </si>
  <si>
    <t>GLOBUSSPR</t>
  </si>
  <si>
    <t>Lumax Industries Ltd</t>
  </si>
  <si>
    <t>LUMAXIND</t>
  </si>
  <si>
    <t>S H Kelkar and Company Ltd</t>
  </si>
  <si>
    <t>SHK</t>
  </si>
  <si>
    <t>PSP Projects Ltd</t>
  </si>
  <si>
    <t>PSPPROJECT</t>
  </si>
  <si>
    <t>Accelya Solutions India Ltd</t>
  </si>
  <si>
    <t>ACCELYA</t>
  </si>
  <si>
    <t>Indian Hume Pipe Company Ltd</t>
  </si>
  <si>
    <t>INDIANHUME</t>
  </si>
  <si>
    <t>Kalyani Investment Company Ltd</t>
  </si>
  <si>
    <t>KICL</t>
  </si>
  <si>
    <t>Mold-Tek Packaging Ltd</t>
  </si>
  <si>
    <t>MOLDTKPAC</t>
  </si>
  <si>
    <t>Gokul Agro Resources Ltd</t>
  </si>
  <si>
    <t>GOKULAGRO</t>
  </si>
  <si>
    <t>Andrew Yule &amp; Co Ltd</t>
  </si>
  <si>
    <t>ANDREWYU</t>
  </si>
  <si>
    <t>Geojit Financial Services Ltd</t>
  </si>
  <si>
    <t>GEOJITFSL</t>
  </si>
  <si>
    <t>Veritas (India) Ltd</t>
  </si>
  <si>
    <t>VERITAS</t>
  </si>
  <si>
    <t>DEN Networks Ltd</t>
  </si>
  <si>
    <t>DEN</t>
  </si>
  <si>
    <t>HMA Agro Industries Ltd</t>
  </si>
  <si>
    <t>HMAAGRO</t>
  </si>
  <si>
    <t>Mukand Ltd</t>
  </si>
  <si>
    <t>MUKANDLTD</t>
  </si>
  <si>
    <t>Rashi Peripherals Ltd</t>
  </si>
  <si>
    <t>RPTECH</t>
  </si>
  <si>
    <t>Servotech Power Systems Ltd</t>
  </si>
  <si>
    <t>SERVOTECH</t>
  </si>
  <si>
    <t>KP Green Engineering Ltd</t>
  </si>
  <si>
    <t>KPGEL</t>
  </si>
  <si>
    <t>Dishman Carbogen Amcis Ltd</t>
  </si>
  <si>
    <t>DCAL</t>
  </si>
  <si>
    <t>RPSG Ventures Ltd</t>
  </si>
  <si>
    <t>RPSGVENT</t>
  </si>
  <si>
    <t>SJS Enterprises Ltd</t>
  </si>
  <si>
    <t>SJS</t>
  </si>
  <si>
    <t>SBI Gold ETF</t>
  </si>
  <si>
    <t>SETFGOLD</t>
  </si>
  <si>
    <t>Fino Payments Bank Ltd</t>
  </si>
  <si>
    <t>FINOPB</t>
  </si>
  <si>
    <t>EFC (I) Ltd</t>
  </si>
  <si>
    <t>EFCIL</t>
  </si>
  <si>
    <t>Panama Petrochem Ltd</t>
  </si>
  <si>
    <t>PANAMAPET</t>
  </si>
  <si>
    <t>Tasty Bite Eatables Ltd</t>
  </si>
  <si>
    <t>TASTYBITE</t>
  </si>
  <si>
    <t>Pennar Industries Ltd</t>
  </si>
  <si>
    <t>PENIND</t>
  </si>
  <si>
    <t>Landmark Cars Ltd</t>
  </si>
  <si>
    <t>LANDMARK</t>
  </si>
  <si>
    <t>Hi-Tech Pipes Ltd</t>
  </si>
  <si>
    <t>HITECH</t>
  </si>
  <si>
    <t>ADF Foods Ltd</t>
  </si>
  <si>
    <t>ADFFOODS</t>
  </si>
  <si>
    <t>Ajmera Realty &amp; Infra India Ltd</t>
  </si>
  <si>
    <t>AJMERA</t>
  </si>
  <si>
    <t>India Pesticides Ltd</t>
  </si>
  <si>
    <t>IPL</t>
  </si>
  <si>
    <t>ESAF Small Finance Bank Limited</t>
  </si>
  <si>
    <t>ESAFSFB</t>
  </si>
  <si>
    <t>Cupid Ltd</t>
  </si>
  <si>
    <t>CUPID</t>
  </si>
  <si>
    <t>DEE Development Engineers Ltd</t>
  </si>
  <si>
    <t>DEEDEV</t>
  </si>
  <si>
    <t>Nippon India ETF Nifty 1D Rate Liquid BeES</t>
  </si>
  <si>
    <t>LIQUIDBEES</t>
  </si>
  <si>
    <t>Solara Active Pharma Sciences Ltd</t>
  </si>
  <si>
    <t>SOLARA</t>
  </si>
  <si>
    <t>NIBE Ltd</t>
  </si>
  <si>
    <t>NIBE</t>
  </si>
  <si>
    <t>Hester Biosciences Ltd</t>
  </si>
  <si>
    <t>HESTERBIO</t>
  </si>
  <si>
    <t>Rupa &amp; Company Ltd</t>
  </si>
  <si>
    <t>RUPA</t>
  </si>
  <si>
    <t>Epack Durable Ltd</t>
  </si>
  <si>
    <t>EPACK</t>
  </si>
  <si>
    <t>Websol Energy System Ltd</t>
  </si>
  <si>
    <t>WEBELSOLAR</t>
  </si>
  <si>
    <t>Apollo Pipes Ltd</t>
  </si>
  <si>
    <t>APOLLOPIPE</t>
  </si>
  <si>
    <t>LS Industries Ltd</t>
  </si>
  <si>
    <t>LSIND</t>
  </si>
  <si>
    <t>Oriental Hotels Ltd</t>
  </si>
  <si>
    <t>ORIENTHOT</t>
  </si>
  <si>
    <t>Sasken Technologies Ltd</t>
  </si>
  <si>
    <t>SASKEN</t>
  </si>
  <si>
    <t>Welspun Specialty Solutions Ltd</t>
  </si>
  <si>
    <t>WELSPLSOL</t>
  </si>
  <si>
    <t>Mangalam Cement Ltd</t>
  </si>
  <si>
    <t>MANGLMCEM</t>
  </si>
  <si>
    <t>IOL Chemicals and Pharmaceuticals Ltd</t>
  </si>
  <si>
    <t>IOLCP</t>
  </si>
  <si>
    <t>Dreamfolks Services Ltd</t>
  </si>
  <si>
    <t>DREAMFOLKS</t>
  </si>
  <si>
    <t>IKIO Lighting Ltd</t>
  </si>
  <si>
    <t>IKIO</t>
  </si>
  <si>
    <t>Sai Silks (Kalamandir) Ltd</t>
  </si>
  <si>
    <t>KALAMANDIR</t>
  </si>
  <si>
    <t>E2E Networks Ltd</t>
  </si>
  <si>
    <t>E2E</t>
  </si>
  <si>
    <t>Indraprastha Medical Corporation Ltd</t>
  </si>
  <si>
    <t>INDRAMEDCO</t>
  </si>
  <si>
    <t>Kody Technolab Ltd</t>
  </si>
  <si>
    <t>KODYTECH</t>
  </si>
  <si>
    <t>Sanghi Industries Ltd</t>
  </si>
  <si>
    <t>SANGHIIND</t>
  </si>
  <si>
    <t>BF Investment Ltd</t>
  </si>
  <si>
    <t>BFINVEST</t>
  </si>
  <si>
    <t>B L Kashyap and Sons Ltd</t>
  </si>
  <si>
    <t>BLKASHYAP</t>
  </si>
  <si>
    <t>Satin Creditcare Network Ltd</t>
  </si>
  <si>
    <t>SATIN</t>
  </si>
  <si>
    <t>Rane Holdings Ltd</t>
  </si>
  <si>
    <t>RANEHOLDIN</t>
  </si>
  <si>
    <t>Axiscades Technologies Ltd</t>
  </si>
  <si>
    <t>AXISCADES</t>
  </si>
  <si>
    <t>Dolat Algotech Ltd</t>
  </si>
  <si>
    <t>DOLATALGO</t>
  </si>
  <si>
    <t>63 Moons Technologies Ltd</t>
  </si>
  <si>
    <t>63MOONS</t>
  </si>
  <si>
    <t>Nitin Spinners Ltd</t>
  </si>
  <si>
    <t>NITINSPIN</t>
  </si>
  <si>
    <t>SMS Pharmaceuticals Ltd</t>
  </si>
  <si>
    <t>SMSPHARMA</t>
  </si>
  <si>
    <t>Cosmo First Ltd</t>
  </si>
  <si>
    <t>COSMOFIRST</t>
  </si>
  <si>
    <t>Astec Lifesciences Ltd</t>
  </si>
  <si>
    <t>ASTEC</t>
  </si>
  <si>
    <t>Udaipur Cement Works Ltd</t>
  </si>
  <si>
    <t>UDAICEMENT</t>
  </si>
  <si>
    <t>Paramount Communications Ltd</t>
  </si>
  <si>
    <t>PARACABLES</t>
  </si>
  <si>
    <t>Ugro Capital Ltd</t>
  </si>
  <si>
    <t>UGROCAP</t>
  </si>
  <si>
    <t>Federal-Mogul Goetze (India) Ltd</t>
  </si>
  <si>
    <t>FMGOETZE</t>
  </si>
  <si>
    <t>Jyoti Structures Ltd</t>
  </si>
  <si>
    <t>JYOTISTRUC</t>
  </si>
  <si>
    <t>Cantabil Retail India Ltd</t>
  </si>
  <si>
    <t>CANTABIL</t>
  </si>
  <si>
    <t>Siyaram Silk Mills Ltd</t>
  </si>
  <si>
    <t>SIYSIL</t>
  </si>
  <si>
    <t>Themis Medicare Ltd</t>
  </si>
  <si>
    <t>THEMISMED</t>
  </si>
  <si>
    <t>Owais Metal and Mineral Processing Ltd</t>
  </si>
  <si>
    <t>OWAIS</t>
  </si>
  <si>
    <t>Vakrangee Limited</t>
  </si>
  <si>
    <t>VAKRANGEE</t>
  </si>
  <si>
    <t>Insecticides (India) Ltd</t>
  </si>
  <si>
    <t>INSECTICID</t>
  </si>
  <si>
    <t>Parag Milk Foods Ltd</t>
  </si>
  <si>
    <t>PARAGMILK</t>
  </si>
  <si>
    <t>Apcotex Industries Ltd</t>
  </si>
  <si>
    <t>APCOTEXIND</t>
  </si>
  <si>
    <t>SG Finserve Ltd</t>
  </si>
  <si>
    <t>SGFIN</t>
  </si>
  <si>
    <t>Tatva Chintan Pharma Chem Ltd</t>
  </si>
  <si>
    <t>TATVA</t>
  </si>
  <si>
    <t>Oriental Rail Infrastructure Ltd</t>
  </si>
  <si>
    <t>ORIRAIL</t>
  </si>
  <si>
    <t>Pnb Gilts Ltd</t>
  </si>
  <si>
    <t>PNBGILTS</t>
  </si>
  <si>
    <t>Vardhman Special Steels Ltd</t>
  </si>
  <si>
    <t>VSSL</t>
  </si>
  <si>
    <t>Nalwa Sons Investments Ltd</t>
  </si>
  <si>
    <t>NSIL</t>
  </si>
  <si>
    <t>Raghav Productivity Enhancers Ltd</t>
  </si>
  <si>
    <t>RPEL</t>
  </si>
  <si>
    <t>Andhra Paper Ltd</t>
  </si>
  <si>
    <t>ANDHRAPAP</t>
  </si>
  <si>
    <t>Rossell India Ltd</t>
  </si>
  <si>
    <t>ROSSELLIND</t>
  </si>
  <si>
    <t>Balmer Lawrie Investments Ltd</t>
  </si>
  <si>
    <t>BLIL</t>
  </si>
  <si>
    <t>Agro Tech Foods Ltd</t>
  </si>
  <si>
    <t>ATFL</t>
  </si>
  <si>
    <t>TechNVision Ventures Ltd</t>
  </si>
  <si>
    <t>TECHNVISN</t>
  </si>
  <si>
    <t>JITF Infralogistics Ltd</t>
  </si>
  <si>
    <t>JITFINFRA</t>
  </si>
  <si>
    <t>HIL Ltd</t>
  </si>
  <si>
    <t>HIL</t>
  </si>
  <si>
    <t>IFGL Refractories Ltd</t>
  </si>
  <si>
    <t>IFGLEXPOR</t>
  </si>
  <si>
    <t>Pokarna Ltd</t>
  </si>
  <si>
    <t>POKARNA</t>
  </si>
  <si>
    <t>Talbros Automotive Components Ltd</t>
  </si>
  <si>
    <t>TALBROAUTO</t>
  </si>
  <si>
    <t>Monarch Networth Capital Ltd</t>
  </si>
  <si>
    <t>MONARCH</t>
  </si>
  <si>
    <t>Navkar Corporation Ltd</t>
  </si>
  <si>
    <t>NAVKARCORP</t>
  </si>
  <si>
    <t>Antony Waste Handling Cell Ltd</t>
  </si>
  <si>
    <t>AWHCL</t>
  </si>
  <si>
    <t>Gocl Corporation Ltd</t>
  </si>
  <si>
    <t>GOCLCORP</t>
  </si>
  <si>
    <t>TIL Ltd</t>
  </si>
  <si>
    <t>TIL</t>
  </si>
  <si>
    <t>Carysil Ltd</t>
  </si>
  <si>
    <t>CARYSIL</t>
  </si>
  <si>
    <t>Xpro India Ltd</t>
  </si>
  <si>
    <t>XPROINDIA</t>
  </si>
  <si>
    <t>Jubilant Industries Ltd</t>
  </si>
  <si>
    <t>JUBLINDS</t>
  </si>
  <si>
    <t>Meghmani Organics Ltd</t>
  </si>
  <si>
    <t>MOL</t>
  </si>
  <si>
    <t>Seshasayee Paper and Boards Ltd</t>
  </si>
  <si>
    <t>SESHAPAPER</t>
  </si>
  <si>
    <t>Hariom Pipe Industries Ltd</t>
  </si>
  <si>
    <t>HARIOMPIPE</t>
  </si>
  <si>
    <t>Vidhi Specialty Food Ingredients Ltd</t>
  </si>
  <si>
    <t>VIDHIING</t>
  </si>
  <si>
    <t>Uniparts India Ltd</t>
  </si>
  <si>
    <t>UNIPARTS</t>
  </si>
  <si>
    <t>Summit Securities Ltd</t>
  </si>
  <si>
    <t>SUMMITSEC</t>
  </si>
  <si>
    <t>Amrutanjan Health Care Ltd</t>
  </si>
  <si>
    <t>AMRUTANJAN</t>
  </si>
  <si>
    <t>Walchandnagar Industries Ltd</t>
  </si>
  <si>
    <t>WALCHANNAG</t>
  </si>
  <si>
    <t>Som Distilleries and Breweries Ltd</t>
  </si>
  <si>
    <t>SDBL</t>
  </si>
  <si>
    <t>Krsnaa Diagnostics Ltd</t>
  </si>
  <si>
    <t>KRSNAA</t>
  </si>
  <si>
    <t>Jagran Prakashan Ltd</t>
  </si>
  <si>
    <t>JAGRAN</t>
  </si>
  <si>
    <t>S.P.Apparels Ltd</t>
  </si>
  <si>
    <t>SPAL</t>
  </si>
  <si>
    <t>TTK Healthcare Ltd</t>
  </si>
  <si>
    <t>TTKHLTCARE</t>
  </si>
  <si>
    <t>Sigachi Industries Ltd</t>
  </si>
  <si>
    <t>SIGACHI</t>
  </si>
  <si>
    <t>ICICI Prudential Nifty 50 ETF</t>
  </si>
  <si>
    <t>NIFTYIETF</t>
  </si>
  <si>
    <t>Yasho Industries Ltd</t>
  </si>
  <si>
    <t>YASHO</t>
  </si>
  <si>
    <t>Barbeque-Nation Hospitality Ltd</t>
  </si>
  <si>
    <t>BARBEQUE</t>
  </si>
  <si>
    <t>Deccan Gold Mines Ltd</t>
  </si>
  <si>
    <t>DECNGOLD</t>
  </si>
  <si>
    <t>Centum Electronics Ltd</t>
  </si>
  <si>
    <t>CENTUM</t>
  </si>
  <si>
    <t>Advait Infratech Ltd</t>
  </si>
  <si>
    <t>ADVAIT</t>
  </si>
  <si>
    <t>Yatra Online Ltd</t>
  </si>
  <si>
    <t>YATRA</t>
  </si>
  <si>
    <t>PIX Transmissions Ltd</t>
  </si>
  <si>
    <t>PIXTRANS</t>
  </si>
  <si>
    <t>Sanstar Ltd</t>
  </si>
  <si>
    <t>SANSTAR</t>
  </si>
  <si>
    <t>Indo Tech Transformers Ltd</t>
  </si>
  <si>
    <t>INDOTECH</t>
  </si>
  <si>
    <t>Madhya Bharat Agro Products Ltd</t>
  </si>
  <si>
    <t>MBAPL</t>
  </si>
  <si>
    <t>D Link (India) Limited</t>
  </si>
  <si>
    <t>DLINKINDIA</t>
  </si>
  <si>
    <t>Orient Green Power Company Ltd</t>
  </si>
  <si>
    <t>GREENPOWER</t>
  </si>
  <si>
    <t>Ramco Industries Ltd</t>
  </si>
  <si>
    <t>RAMCOIND</t>
  </si>
  <si>
    <t>Prataap Snacks Ltd</t>
  </si>
  <si>
    <t>DIAMONDYD</t>
  </si>
  <si>
    <t>Roto Pumps Ltd</t>
  </si>
  <si>
    <t>ROTO</t>
  </si>
  <si>
    <t>Updater Services Ltd</t>
  </si>
  <si>
    <t>UDS</t>
  </si>
  <si>
    <t>Sangam (India) Ltd</t>
  </si>
  <si>
    <t>SANGAMIND</t>
  </si>
  <si>
    <t>GRP Ltd</t>
  </si>
  <si>
    <t>GRPLTD</t>
  </si>
  <si>
    <t>Wheels India Ltd</t>
  </si>
  <si>
    <t>WHEELS</t>
  </si>
  <si>
    <t>Praveg Ltd</t>
  </si>
  <si>
    <t>PRAVEG</t>
  </si>
  <si>
    <t>JISLDVREQS</t>
  </si>
  <si>
    <t>India Power Corporation Ltd</t>
  </si>
  <si>
    <t>DPSCLTD</t>
  </si>
  <si>
    <t>Gandhar Oil Refinery (INDIA) Ltd</t>
  </si>
  <si>
    <t>GANDHAR</t>
  </si>
  <si>
    <t>BLS E-Services Ltd</t>
  </si>
  <si>
    <t>BLSE</t>
  </si>
  <si>
    <t>GKW Ltd</t>
  </si>
  <si>
    <t>GKWLIMITED</t>
  </si>
  <si>
    <t>Bombay Super Hybrid Seeds Ltd</t>
  </si>
  <si>
    <t>BSHSL</t>
  </si>
  <si>
    <t>Stove Kraft Ltd</t>
  </si>
  <si>
    <t>STOVEKRAFT</t>
  </si>
  <si>
    <t>Suratwwala Business Group Ltd</t>
  </si>
  <si>
    <t>SBGLP</t>
  </si>
  <si>
    <t>Peninsula Land Ltd</t>
  </si>
  <si>
    <t>PENINLAND</t>
  </si>
  <si>
    <t>TAJ GVK Hotels and Resorts Ltd</t>
  </si>
  <si>
    <t>TAJGVK</t>
  </si>
  <si>
    <t>Divgi TorqTransfer Systems Ltd</t>
  </si>
  <si>
    <t>DIVGIITTS</t>
  </si>
  <si>
    <t>Tanfac Industries Ltd</t>
  </si>
  <si>
    <t>TANFACIND</t>
  </si>
  <si>
    <t>Sadhana Nitro Chem Ltd</t>
  </si>
  <si>
    <t>SADHNANIQ</t>
  </si>
  <si>
    <t>Alicon Castalloy Ltd</t>
  </si>
  <si>
    <t>ALICON</t>
  </si>
  <si>
    <t>Aeroflex Industries Ltd</t>
  </si>
  <si>
    <t>AEROFLEX</t>
  </si>
  <si>
    <t>Goldiam International Ltd</t>
  </si>
  <si>
    <t>GOLDIAM</t>
  </si>
  <si>
    <t>Suryoday Small Finance Bank Ltd</t>
  </si>
  <si>
    <t>SURYODAY</t>
  </si>
  <si>
    <t>Veranda Learning Solutions Ltd</t>
  </si>
  <si>
    <t>VERANDA</t>
  </si>
  <si>
    <t>Atul Auto Ltd</t>
  </si>
  <si>
    <t>ATULAUTO</t>
  </si>
  <si>
    <t>Three Wheelers</t>
  </si>
  <si>
    <t>Expleo Solutions Ltd</t>
  </si>
  <si>
    <t>EXPLEOSOL</t>
  </si>
  <si>
    <t>Hercules Hoists Ltd</t>
  </si>
  <si>
    <t>HERCULES</t>
  </si>
  <si>
    <t>Nelco Ltd</t>
  </si>
  <si>
    <t>NELCO</t>
  </si>
  <si>
    <t>Deep Industries Ltd</t>
  </si>
  <si>
    <t>DEEPINDS</t>
  </si>
  <si>
    <t>Sirca Paints India Ltd</t>
  </si>
  <si>
    <t>SIRCA</t>
  </si>
  <si>
    <t>DCW Ltd</t>
  </si>
  <si>
    <t>DCW</t>
  </si>
  <si>
    <t>Arman Financial Services Ltd</t>
  </si>
  <si>
    <t>ARMANFIN</t>
  </si>
  <si>
    <t>Camlin Fine Sciences Ltd</t>
  </si>
  <si>
    <t>CAMLINFINE</t>
  </si>
  <si>
    <t>Kotak Gold Etf</t>
  </si>
  <si>
    <t>GOLD1</t>
  </si>
  <si>
    <t>Om Infra Ltd</t>
  </si>
  <si>
    <t>OMINFRAL</t>
  </si>
  <si>
    <t>Jaiprakash Associates Ltd</t>
  </si>
  <si>
    <t>JPASSOCIAT</t>
  </si>
  <si>
    <t>Reliance Industrial Infrastructure Ltd</t>
  </si>
  <si>
    <t>RIIL</t>
  </si>
  <si>
    <t>Jindal Drilling and Industries Ltd</t>
  </si>
  <si>
    <t>JINDRILL</t>
  </si>
  <si>
    <t>Media Matrix Worldwide Ltd</t>
  </si>
  <si>
    <t>MMWL</t>
  </si>
  <si>
    <t>GPT Infraprojects Ltd</t>
  </si>
  <si>
    <t>GPTINFRA</t>
  </si>
  <si>
    <t>Dr Agarwal's Eye Hospital Ltd</t>
  </si>
  <si>
    <t>DRAGARWQ</t>
  </si>
  <si>
    <t>Ador Welding Ltd</t>
  </si>
  <si>
    <t>ADORWELD</t>
  </si>
  <si>
    <t>Hubtown Ltd</t>
  </si>
  <si>
    <t>HUBTOWN</t>
  </si>
  <si>
    <t>I G Petrochemicals Ltd</t>
  </si>
  <si>
    <t>IGPL</t>
  </si>
  <si>
    <t>Dcm Shriram Industries Ltd</t>
  </si>
  <si>
    <t>DCMSRIND</t>
  </si>
  <si>
    <t>Kesar India Ltd</t>
  </si>
  <si>
    <t>KESAR</t>
  </si>
  <si>
    <t>Everest Kanto Cylinder Ltd</t>
  </si>
  <si>
    <t>EKC</t>
  </si>
  <si>
    <t>Subex Ltd</t>
  </si>
  <si>
    <t>SUBEXLTD</t>
  </si>
  <si>
    <t>Madras Fertilizers Ltd</t>
  </si>
  <si>
    <t>MADRASFERT</t>
  </si>
  <si>
    <t>Everest Industries Ltd</t>
  </si>
  <si>
    <t>EVERESTIND</t>
  </si>
  <si>
    <t>Building Products - Prefab Structures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</si>
  <si>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</si>
  <si>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</si>
  <si>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</si>
  <si>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</si>
  <si>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</si>
  <si>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</si>
  <si>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Ram Ratna Wires Ltd</t>
  </si>
  <si>
    <t>RAMRAT</t>
  </si>
  <si>
    <t>Forbes Precision Tools and Machine Parts Ltd</t>
  </si>
  <si>
    <t>TOTEM</t>
  </si>
  <si>
    <t>Precision Camshafts Ltd</t>
  </si>
  <si>
    <t>PRECAM</t>
  </si>
  <si>
    <t>Bigbloc Construction Ltd</t>
  </si>
  <si>
    <t>BIGBLOC</t>
  </si>
  <si>
    <t>Paushak Ltd</t>
  </si>
  <si>
    <t>PAUSHAKLTD</t>
  </si>
  <si>
    <t>Alpex Solar Ltd</t>
  </si>
  <si>
    <t>ALPEXSOLAR</t>
  </si>
  <si>
    <t>Irm Energy Ltd</t>
  </si>
  <si>
    <t>IRMENERGY</t>
  </si>
  <si>
    <t>Igarashi Motors India Ltd</t>
  </si>
  <si>
    <t>IGARASHI</t>
  </si>
  <si>
    <t>KKRRAFTON Developers Limited</t>
  </si>
  <si>
    <t>KDL</t>
  </si>
  <si>
    <t>G M Breweries Ltd</t>
  </si>
  <si>
    <t>GMBREW</t>
  </si>
  <si>
    <t>GTPL Hathway Ltd</t>
  </si>
  <si>
    <t>GTPL</t>
  </si>
  <si>
    <t>Eimco Elecon (India) Ltd</t>
  </si>
  <si>
    <t>EIMCOELECO</t>
  </si>
  <si>
    <t>Amines and Plasticizers Ltd</t>
  </si>
  <si>
    <t>AMNPLST</t>
  </si>
  <si>
    <t>BCL Industries Ltd</t>
  </si>
  <si>
    <t>BCLIND</t>
  </si>
  <si>
    <t>Swelect Energy Systems Ltd</t>
  </si>
  <si>
    <t>SWELECTES</t>
  </si>
  <si>
    <t>Kiri Industries Ltd</t>
  </si>
  <si>
    <t>KIRIINDUS</t>
  </si>
  <si>
    <t>Kilburn Engineering Ltd</t>
  </si>
  <si>
    <t>KLBRENG-B</t>
  </si>
  <si>
    <t>Hi-Tech Gears Ltd</t>
  </si>
  <si>
    <t>HITECHGEAR</t>
  </si>
  <si>
    <t>Shriram Properties Ltd</t>
  </si>
  <si>
    <t>SHRIRAMPPS</t>
  </si>
  <si>
    <t>Last Mile Enterprises Ltd</t>
  </si>
  <si>
    <t>LASTMILE</t>
  </si>
  <si>
    <t>Fairchem Organics Ltd</t>
  </si>
  <si>
    <t>FAIRCHEMOR</t>
  </si>
  <si>
    <t>GNA Axles Ltd</t>
  </si>
  <si>
    <t>GNA</t>
  </si>
  <si>
    <t>Mufin Green Finance Ltd</t>
  </si>
  <si>
    <t>MUFIN</t>
  </si>
  <si>
    <t>Texmaco Infrastructure &amp; Holdings Ltd</t>
  </si>
  <si>
    <t>TEXINFRA</t>
  </si>
  <si>
    <t>Rico Auto Industries Ltd</t>
  </si>
  <si>
    <t>RICOAUTO</t>
  </si>
  <si>
    <t>Bharat Wire Ropes Ltd</t>
  </si>
  <si>
    <t>BHARATWIRE</t>
  </si>
  <si>
    <t>Tamilnadu Newsprint &amp; Papers Ltd</t>
  </si>
  <si>
    <t>TNPL</t>
  </si>
  <si>
    <t>MIC Electronics Ltd</t>
  </si>
  <si>
    <t>MICEL</t>
  </si>
  <si>
    <t>Likhitha Infrastructure Ltd</t>
  </si>
  <si>
    <t>LIKHITHA</t>
  </si>
  <si>
    <t>ASM Technologies Ltd</t>
  </si>
  <si>
    <t>ASMTEC</t>
  </si>
  <si>
    <t>Mishtann Foods Ltd</t>
  </si>
  <si>
    <t>MISHTANN</t>
  </si>
  <si>
    <t>India Nippon Electricals Ltd</t>
  </si>
  <si>
    <t>INDNIPPON</t>
  </si>
  <si>
    <t>Vascon Engineers Ltd</t>
  </si>
  <si>
    <t>VASCONEQ</t>
  </si>
  <si>
    <t>Agarwal Industrial Corporation Ltd</t>
  </si>
  <si>
    <t>AGARIND</t>
  </si>
  <si>
    <t>Master Trust Ltd</t>
  </si>
  <si>
    <t>MASTERTR</t>
  </si>
  <si>
    <t>Krishana Phoschem Ltd</t>
  </si>
  <si>
    <t>KRISHANA</t>
  </si>
  <si>
    <t>Southern Petrochemical Industries Corporation Ltd</t>
  </si>
  <si>
    <t>SPIC</t>
  </si>
  <si>
    <t>Manali Petrochemicals Ltd</t>
  </si>
  <si>
    <t>MANALIPETC</t>
  </si>
  <si>
    <t>Tourism Finance Corporation of India Ltd</t>
  </si>
  <si>
    <t>TFCILTD</t>
  </si>
  <si>
    <t>Borosil Scientific Ltd</t>
  </si>
  <si>
    <t>BOROSCI</t>
  </si>
  <si>
    <t>Elpro International Ltd</t>
  </si>
  <si>
    <t>ELPROINTL</t>
  </si>
  <si>
    <t>Centrum Capital Ltd</t>
  </si>
  <si>
    <t>CENTRUM</t>
  </si>
  <si>
    <t>Yamuna Syndicate Ltd</t>
  </si>
  <si>
    <t>YSL</t>
  </si>
  <si>
    <t>Jyoti Resins and Adhesives Ltd</t>
  </si>
  <si>
    <t>JYOTIRES</t>
  </si>
  <si>
    <t>Steel Exchange India Ltd</t>
  </si>
  <si>
    <t>STEELXIND</t>
  </si>
  <si>
    <t>Spacenet Enterprises India Ltd</t>
  </si>
  <si>
    <t>SPCENET</t>
  </si>
  <si>
    <t>Popular Vehicles and Services Ltd</t>
  </si>
  <si>
    <t>PVSL</t>
  </si>
  <si>
    <t>Kokuyo Camlin Ltd</t>
  </si>
  <si>
    <t>KOKUYOCMLN</t>
  </si>
  <si>
    <t>Timex Group India Ltd</t>
  </si>
  <si>
    <t>TIMEX</t>
  </si>
  <si>
    <t>Systematix Corporate Services Ltd</t>
  </si>
  <si>
    <t>SYSTMTXC</t>
  </si>
  <si>
    <t>Filatex India Ltd</t>
  </si>
  <si>
    <t>FILATEX</t>
  </si>
  <si>
    <t>Yuken India Ltd</t>
  </si>
  <si>
    <t>YUKEN</t>
  </si>
  <si>
    <t>NIIT Ltd</t>
  </si>
  <si>
    <t>NIITLTD</t>
  </si>
  <si>
    <t>SMC Global Securities Ltd</t>
  </si>
  <si>
    <t>SMCGLOBAL</t>
  </si>
  <si>
    <t>Wonder Electricals Ltd</t>
  </si>
  <si>
    <t>WEL</t>
  </si>
  <si>
    <t>Aaswa Trading and Exports Ltd</t>
  </si>
  <si>
    <t>TCC</t>
  </si>
  <si>
    <t>India Motor Parts &amp; Accessories Ltd</t>
  </si>
  <si>
    <t>IMPAL</t>
  </si>
  <si>
    <t>Windlas Biotech Ltd</t>
  </si>
  <si>
    <t>WINDLAS</t>
  </si>
  <si>
    <t>Dynacons Systems and Solutions Ltd</t>
  </si>
  <si>
    <t>DSSL</t>
  </si>
  <si>
    <t>Rama Steel Tubes Ltd</t>
  </si>
  <si>
    <t>RAMASTEEL</t>
  </si>
  <si>
    <t>Punjab Chemicals and Crop Protection Ltd</t>
  </si>
  <si>
    <t>PUNJABCHEM</t>
  </si>
  <si>
    <t>Allsec Technologies Ltd</t>
  </si>
  <si>
    <t>ALLSEC</t>
  </si>
  <si>
    <t>Shankara Building Products Ltd</t>
  </si>
  <si>
    <t>SHANKARA</t>
  </si>
  <si>
    <t>Rishabh Instruments Ltd</t>
  </si>
  <si>
    <t>RISHABH</t>
  </si>
  <si>
    <t>Andhra Sugars Ltd</t>
  </si>
  <si>
    <t>ANDHRSUGAR</t>
  </si>
  <si>
    <t>Mangalore Chemicals and Fertilisers Ltd</t>
  </si>
  <si>
    <t>MANGCHEFER</t>
  </si>
  <si>
    <t>Heranba Industries Ltd</t>
  </si>
  <si>
    <t>HERANBA</t>
  </si>
  <si>
    <t>Cosmic CRF Ltd</t>
  </si>
  <si>
    <t>COSMICCRF</t>
  </si>
  <si>
    <t>Zota Health Care Ltd</t>
  </si>
  <si>
    <t>ZOTA</t>
  </si>
  <si>
    <t>Salzer Electronics Ltd</t>
  </si>
  <si>
    <t>SALZERELEC</t>
  </si>
  <si>
    <t>Ngl Fine Chem Ltd</t>
  </si>
  <si>
    <t>NGLFINE</t>
  </si>
  <si>
    <t>Excel Industries Ltd</t>
  </si>
  <si>
    <t>EXCELINDUS</t>
  </si>
  <si>
    <t>Fratelli Vineyards Ltd</t>
  </si>
  <si>
    <t>TINNATFL</t>
  </si>
  <si>
    <t>Macpower CNC Machines Ltd</t>
  </si>
  <si>
    <t>MACPOWER</t>
  </si>
  <si>
    <t>AMIC Forging Ltd</t>
  </si>
  <si>
    <t>AMIC</t>
  </si>
  <si>
    <t>Automotive Stampings and Assemblies Ltd</t>
  </si>
  <si>
    <t>ASAL</t>
  </si>
  <si>
    <t>Kirloskar Electric Company Ltd</t>
  </si>
  <si>
    <t>KECL</t>
  </si>
  <si>
    <t>CFF Fluid Control Ltd</t>
  </si>
  <si>
    <t>CFF</t>
  </si>
  <si>
    <t>Capital Small Finance Bank Ltd</t>
  </si>
  <si>
    <t>CAPITALSFB</t>
  </si>
  <si>
    <t>R K Swamy Ltd</t>
  </si>
  <si>
    <t>RKSWAMY</t>
  </si>
  <si>
    <t>Oriental Aromatics Ltd</t>
  </si>
  <si>
    <t>OAL</t>
  </si>
  <si>
    <t>TV Today Network Limited</t>
  </si>
  <si>
    <t>TVTODAY</t>
  </si>
  <si>
    <t>Sportking India Ltd</t>
  </si>
  <si>
    <t>SPORTKING</t>
  </si>
  <si>
    <t>Panorama Studios International Ltd</t>
  </si>
  <si>
    <t>PANORAMA</t>
  </si>
  <si>
    <t>Butterfly Gandhimathi Appliances Ltd</t>
  </si>
  <si>
    <t>BUTTERFLY</t>
  </si>
  <si>
    <t>Kitex Garments Ltd</t>
  </si>
  <si>
    <t>KITEX</t>
  </si>
  <si>
    <t>Platinum Industries Ltd</t>
  </si>
  <si>
    <t>PLATIND</t>
  </si>
  <si>
    <t>Kellton Tech Solutions Ltd</t>
  </si>
  <si>
    <t>KELLTONTEC</t>
  </si>
  <si>
    <t>Motisons Jewellers Ltd</t>
  </si>
  <si>
    <t>MOTISONS</t>
  </si>
  <si>
    <t>Apparel &amp; Accessories Retailers</t>
  </si>
  <si>
    <t>Taneja Aerospace and Aviation Ltd</t>
  </si>
  <si>
    <t>TANAA</t>
  </si>
  <si>
    <t>5Paisa Capital Ltd</t>
  </si>
  <si>
    <t>5PAISA</t>
  </si>
  <si>
    <t>Polo Queen Industrial and Fintech Ltd</t>
  </si>
  <si>
    <t>PQIF</t>
  </si>
  <si>
    <t>Shree Digvijay Cement Co Ltd</t>
  </si>
  <si>
    <t>SHREDIGCEM</t>
  </si>
  <si>
    <t>One Point One Solutions Ltd</t>
  </si>
  <si>
    <t>ONEPOINT</t>
  </si>
  <si>
    <t>Shiva Cement Ltd</t>
  </si>
  <si>
    <t>SHIVACEM</t>
  </si>
  <si>
    <t>Mukka Proteins Ltd</t>
  </si>
  <si>
    <t>MUKKA</t>
  </si>
  <si>
    <t>Associated Alcohols &amp; Breweries Ltd</t>
  </si>
  <si>
    <t>ASALCBR</t>
  </si>
  <si>
    <t>Xchanging Solutions Ltd</t>
  </si>
  <si>
    <t>XCHANGING</t>
  </si>
  <si>
    <t>Vashu Bhagnani Industries Ltd</t>
  </si>
  <si>
    <t>POOJAENT</t>
  </si>
  <si>
    <t>Wardwizard Innovations &amp; Mobility Ltd</t>
  </si>
  <si>
    <t>WARDINMOBI</t>
  </si>
  <si>
    <t>Kotak Nifty 50 ETF</t>
  </si>
  <si>
    <t>NIFTY1</t>
  </si>
  <si>
    <t>Suyog Telematics Ltd</t>
  </si>
  <si>
    <t>SUYOG</t>
  </si>
  <si>
    <t>Kabra Extrusion Technik Ltd</t>
  </si>
  <si>
    <t>KABRAEXTRU</t>
  </si>
  <si>
    <t>Eco Recycling Ltd</t>
  </si>
  <si>
    <t>ECORECO</t>
  </si>
  <si>
    <t>Fedders Holding Ltd</t>
  </si>
  <si>
    <t>FEDDERSHOL</t>
  </si>
  <si>
    <t>BMW Industries Ltd</t>
  </si>
  <si>
    <t>BMW</t>
  </si>
  <si>
    <t>Shanti Educational Initiatives Ltd</t>
  </si>
  <si>
    <t>SEIL</t>
  </si>
  <si>
    <t>ULTRAMARINE &amp; PIGMENTS Ltd</t>
  </si>
  <si>
    <t>ULTRAMAR</t>
  </si>
  <si>
    <t>Monte Carlo Fashions Ltd</t>
  </si>
  <si>
    <t>MONTECARLO</t>
  </si>
  <si>
    <t>Himatsingka Seide Ltd</t>
  </si>
  <si>
    <t>HIMATSEIDE</t>
  </si>
  <si>
    <t>Brightcom Group Ltd</t>
  </si>
  <si>
    <t>BCG</t>
  </si>
  <si>
    <t>Dhampur Sugar Mills Ltd</t>
  </si>
  <si>
    <t>DHAMPURSUG</t>
  </si>
  <si>
    <t>Rane (Madras) Ltd</t>
  </si>
  <si>
    <t>RML</t>
  </si>
  <si>
    <t>GPT Healthcare Ltd</t>
  </si>
  <si>
    <t>GPTHEALTH</t>
  </si>
  <si>
    <t>Automobile Corp Of Goa Ltd</t>
  </si>
  <si>
    <t>ACGL</t>
  </si>
  <si>
    <t>HLV Ltd</t>
  </si>
  <si>
    <t>HLVLTD</t>
  </si>
  <si>
    <t>Dynamic Cables Ltd</t>
  </si>
  <si>
    <t>DYCL</t>
  </si>
  <si>
    <t>Best Agrolife Ltd</t>
  </si>
  <si>
    <t>BESTAGRO</t>
  </si>
  <si>
    <t>Sterling Tools Ltd</t>
  </si>
  <si>
    <t>STERTOOLS</t>
  </si>
  <si>
    <t>Basilic Fly Studio Ltd</t>
  </si>
  <si>
    <t>BASILIC</t>
  </si>
  <si>
    <t>Mafatlal Industries Ltd</t>
  </si>
  <si>
    <t>MAFATIND</t>
  </si>
  <si>
    <t>Matrimony.Com Ltd</t>
  </si>
  <si>
    <t>MATRIMONY</t>
  </si>
  <si>
    <t>Syncom Formulations (India) Ltd</t>
  </si>
  <si>
    <t>SYNCOMF</t>
  </si>
  <si>
    <t>New Delhi Television Ltd</t>
  </si>
  <si>
    <t>NDTV</t>
  </si>
  <si>
    <t>Snowman Logistics Ltd</t>
  </si>
  <si>
    <t>SNOWMAN</t>
  </si>
  <si>
    <t>Dhunseri Ventures Ltd</t>
  </si>
  <si>
    <t>DVL</t>
  </si>
  <si>
    <t>GIC Housing Finance Ltd</t>
  </si>
  <si>
    <t>GICHSGFIN</t>
  </si>
  <si>
    <t>Alphalogic Techsys Ltd</t>
  </si>
  <si>
    <t>ALPHALOGIC</t>
  </si>
  <si>
    <t>Dwarikesh Sugar Industries Ltd</t>
  </si>
  <si>
    <t>DWARKESH</t>
  </si>
  <si>
    <t>KMC Speciality Hospitals (India) Ltd</t>
  </si>
  <si>
    <t>KMCSHIL</t>
  </si>
  <si>
    <t>Kamdhenu Ltd</t>
  </si>
  <si>
    <t>KAMDHENU</t>
  </si>
  <si>
    <t>Allcargo Gati Ltd</t>
  </si>
  <si>
    <t>ACLGATI</t>
  </si>
  <si>
    <t>BEML Land Assets Ltd</t>
  </si>
  <si>
    <t>BLAL</t>
  </si>
  <si>
    <t>Kuantum Papers Ltd</t>
  </si>
  <si>
    <t>KUANTUM</t>
  </si>
  <si>
    <t>Lotus Chocolate Company Ltd</t>
  </si>
  <si>
    <t>LOTUSCHO</t>
  </si>
  <si>
    <t>Beekay Steel Industries Ltd</t>
  </si>
  <si>
    <t>BEEKAY</t>
  </si>
  <si>
    <t>Ramco Systems Ltd</t>
  </si>
  <si>
    <t>RAMCOSYS</t>
  </si>
  <si>
    <t>Saurashtra Cement Ltd</t>
  </si>
  <si>
    <t>SAURASHCEM</t>
  </si>
  <si>
    <t>Max India Ltd</t>
  </si>
  <si>
    <t>MAXIND</t>
  </si>
  <si>
    <t>Control Print Ltd</t>
  </si>
  <si>
    <t>CONTROLPR</t>
  </si>
  <si>
    <t>Nahar Spinning Mills Ltd</t>
  </si>
  <si>
    <t>NAHARSPING</t>
  </si>
  <si>
    <t>NACL Industries Ltd</t>
  </si>
  <si>
    <t>NACLIND</t>
  </si>
  <si>
    <t>Asian Energy Services Ltd</t>
  </si>
  <si>
    <t>ASIANENE</t>
  </si>
  <si>
    <t>Arihant Superstructures Ltd</t>
  </si>
  <si>
    <t>ARIHANTSUP</t>
  </si>
  <si>
    <t>Vinyas Innovative Technologies Ltd</t>
  </si>
  <si>
    <t>VINYAS</t>
  </si>
  <si>
    <t>Saint-Gobain Sekurit India Ltd</t>
  </si>
  <si>
    <t>SAINTGOBAIN</t>
  </si>
  <si>
    <t>State Trading Corporation of India Ltd</t>
  </si>
  <si>
    <t>STCINDIA</t>
  </si>
  <si>
    <t>Ganesh Green Bharat Ltd</t>
  </si>
  <si>
    <t>GGBL</t>
  </si>
  <si>
    <t>Ester Industries Ltd</t>
  </si>
  <si>
    <t>ESTER</t>
  </si>
  <si>
    <t>AVT Natural Products Ltd</t>
  </si>
  <si>
    <t>AVTNPL</t>
  </si>
  <si>
    <t>Knowledge Marine &amp; Engineering Works Ltd</t>
  </si>
  <si>
    <t>KMEW</t>
  </si>
  <si>
    <t>Waaree Technologies Ltd</t>
  </si>
  <si>
    <t>WAAREE</t>
  </si>
  <si>
    <t>Ravindra Energy Ltd</t>
  </si>
  <si>
    <t>RELTD</t>
  </si>
  <si>
    <t>RIR Power Electronics Ltd</t>
  </si>
  <si>
    <t>RIR</t>
  </si>
  <si>
    <t>Asian Star Co Ltd</t>
  </si>
  <si>
    <t>ASTAR</t>
  </si>
  <si>
    <t>Solex Energy Ltd</t>
  </si>
  <si>
    <t>SOLEX</t>
  </si>
  <si>
    <t>Vardhman Holdings Ltd</t>
  </si>
  <si>
    <t>VHL</t>
  </si>
  <si>
    <t>Lincoln Pharmaceuticals Ltd</t>
  </si>
  <si>
    <t>LINCOLN</t>
  </si>
  <si>
    <t>Signpost India Ltd</t>
  </si>
  <si>
    <t>SIGNPOST</t>
  </si>
  <si>
    <t>Nelcast Ltd</t>
  </si>
  <si>
    <t>NELCAST</t>
  </si>
  <si>
    <t>Sunshine Capital Ltd</t>
  </si>
  <si>
    <t>SCL</t>
  </si>
  <si>
    <t>Hind Rectifiers Ltd</t>
  </si>
  <si>
    <t>HIRECT</t>
  </si>
  <si>
    <t>Crest Ventures Ltd</t>
  </si>
  <si>
    <t>CREST</t>
  </si>
  <si>
    <t>Chemfab Alkalis Ltd</t>
  </si>
  <si>
    <t>CHEMFAB</t>
  </si>
  <si>
    <t>Trident Techlabs Ltd</t>
  </si>
  <si>
    <t>TECHLABS</t>
  </si>
  <si>
    <t>Jay Bharat Maruti Ltd</t>
  </si>
  <si>
    <t>JAYBARMARU</t>
  </si>
  <si>
    <t>Allied Digital Services Ltd</t>
  </si>
  <si>
    <t>ADSL</t>
  </si>
  <si>
    <t>Avadh Sugar &amp; Energy Ltd</t>
  </si>
  <si>
    <t>AVADHSUGAR</t>
  </si>
  <si>
    <t>Steelcast Ltd</t>
  </si>
  <si>
    <t>STEELCAS</t>
  </si>
  <si>
    <t>Century Enka Ltd</t>
  </si>
  <si>
    <t>CENTENKA</t>
  </si>
  <si>
    <t>Ice Make Refrigeration Ltd</t>
  </si>
  <si>
    <t>ICEMAKE</t>
  </si>
  <si>
    <t>Lancer Container Lines Ltd</t>
  </si>
  <si>
    <t>LANCER</t>
  </si>
  <si>
    <t>Bliss GVS Pharma Ltd</t>
  </si>
  <si>
    <t>BLISSGVS</t>
  </si>
  <si>
    <t>Uttam Sugar Mills Ltd</t>
  </si>
  <si>
    <t>UTTAMSUGAR</t>
  </si>
  <si>
    <t>Aptech Ltd</t>
  </si>
  <si>
    <t>APTECHT</t>
  </si>
  <si>
    <t>Faze Three Ltd</t>
  </si>
  <si>
    <t>FAZE3Q</t>
  </si>
  <si>
    <t>Sahana System Ltd</t>
  </si>
  <si>
    <t>SAHANA</t>
  </si>
  <si>
    <t>Indo Rama Synthetics (India) Ltd</t>
  </si>
  <si>
    <t>INDORAMA</t>
  </si>
  <si>
    <t>Shalimar Paints Ltd</t>
  </si>
  <si>
    <t>SHALPAINTS</t>
  </si>
  <si>
    <t>Allcargo Terminals Ltd</t>
  </si>
  <si>
    <t>ATL</t>
  </si>
  <si>
    <t>Sandesh Ltd</t>
  </si>
  <si>
    <t>SANDESH</t>
  </si>
  <si>
    <t>Ksolves India Ltd</t>
  </si>
  <si>
    <t>KSOLVES</t>
  </si>
  <si>
    <t>Kopran Ltd</t>
  </si>
  <si>
    <t>KOPRAN</t>
  </si>
  <si>
    <t>Kamdhenu Ventures Ltd</t>
  </si>
  <si>
    <t>KAMOPAINTS</t>
  </si>
  <si>
    <t>Prakash Pipes Ltd</t>
  </si>
  <si>
    <t>PPL</t>
  </si>
  <si>
    <t>Beta Drugs Ltd</t>
  </si>
  <si>
    <t>BETA</t>
  </si>
  <si>
    <t>Enkei Wheels (India) Ltd</t>
  </si>
  <si>
    <t>ENKEIWHEL</t>
  </si>
  <si>
    <t>Satia Industries Ltd</t>
  </si>
  <si>
    <t>SATIA</t>
  </si>
  <si>
    <t>Mercury Ev-Tech Ltd</t>
  </si>
  <si>
    <t>MERCURYEV</t>
  </si>
  <si>
    <t>Pondy Oxides and Chemicals Ltd</t>
  </si>
  <si>
    <t>POCL</t>
  </si>
  <si>
    <t>RSWM Ltd</t>
  </si>
  <si>
    <t>RSWM</t>
  </si>
  <si>
    <t>Filatex Fashions Ltd</t>
  </si>
  <si>
    <t>FILATFASH</t>
  </si>
  <si>
    <t>Ganesh Benzoplast Ltd</t>
  </si>
  <si>
    <t>GANESHBE</t>
  </si>
  <si>
    <t>Sika Interplant Systems Ltd</t>
  </si>
  <si>
    <t>SIKA</t>
  </si>
  <si>
    <t>Vimta Labs Ltd</t>
  </si>
  <si>
    <t>VIMTALABS</t>
  </si>
  <si>
    <t>Raj Rayon Industries Ltd</t>
  </si>
  <si>
    <t>RAJRILTD</t>
  </si>
  <si>
    <t>Meson Valves India Ltd</t>
  </si>
  <si>
    <t>MESON</t>
  </si>
  <si>
    <t>SPML Infra Ltd</t>
  </si>
  <si>
    <t>SPMLINFRA</t>
  </si>
  <si>
    <t>Gulshan Polyols Ltd</t>
  </si>
  <si>
    <t>GULPOLY</t>
  </si>
  <si>
    <t>Electrotherm (India) Ltd</t>
  </si>
  <si>
    <t>ELECTHERM</t>
  </si>
  <si>
    <t>Eraaya Lifespaces Ltd</t>
  </si>
  <si>
    <t>ERAAYA</t>
  </si>
  <si>
    <t>RACL Geartech Ltd</t>
  </si>
  <si>
    <t>RACLGEAR</t>
  </si>
  <si>
    <t>Ambika Cotton Mills Ltd</t>
  </si>
  <si>
    <t>AMBIKCO</t>
  </si>
  <si>
    <t>Anuh Pharma Ltd</t>
  </si>
  <si>
    <t>ANUHPHR</t>
  </si>
  <si>
    <t>Transindia Real Estate Ltd</t>
  </si>
  <si>
    <t>TREL</t>
  </si>
  <si>
    <t>NDR Auto Components Ltd</t>
  </si>
  <si>
    <t>NDRAUTO</t>
  </si>
  <si>
    <t>Vilas Transcore Ltd</t>
  </si>
  <si>
    <t>VILAS</t>
  </si>
  <si>
    <t>Entertainment Network (India) Ltd</t>
  </si>
  <si>
    <t>ENIL</t>
  </si>
  <si>
    <t>Radio</t>
  </si>
  <si>
    <t>Sat Industries Ltd</t>
  </si>
  <si>
    <t>SATINDLTD</t>
  </si>
  <si>
    <t>Selan Exploration Technology Ltd</t>
  </si>
  <si>
    <t>SELAN</t>
  </si>
  <si>
    <t>Alliance Integrated Metaliks Ltd</t>
  </si>
  <si>
    <t>AIML</t>
  </si>
  <si>
    <t>Hexa Tradex Ltd</t>
  </si>
  <si>
    <t>HEXATRADEX</t>
  </si>
  <si>
    <t>Manoj Vaibhav Gems N Jewellers Ltd</t>
  </si>
  <si>
    <t>MVGJL</t>
  </si>
  <si>
    <t>MSP Steel &amp; Power Ltd</t>
  </si>
  <si>
    <t>MSPL</t>
  </si>
  <si>
    <t>Foods and Inns Ltd</t>
  </si>
  <si>
    <t>FOODSIN</t>
  </si>
  <si>
    <t>Dharmaj Crop Guard Ltd</t>
  </si>
  <si>
    <t>DHARMAJ</t>
  </si>
  <si>
    <t>Pudumjee Paper Products Ltd</t>
  </si>
  <si>
    <t>PDMJEPAPER</t>
  </si>
  <si>
    <t>Zuari Industries Ltd</t>
  </si>
  <si>
    <t>ZUARIIND</t>
  </si>
  <si>
    <t>Essar Shipping Ltd</t>
  </si>
  <si>
    <t>ESSARSHPNG</t>
  </si>
  <si>
    <t>Chaman Lal Setia Exports Ltd</t>
  </si>
  <si>
    <t>CLSEL</t>
  </si>
  <si>
    <t>Indo Amines Ltd</t>
  </si>
  <si>
    <t>INDOAMIN</t>
  </si>
  <si>
    <t>Orient Paper and Industries Ltd</t>
  </si>
  <si>
    <t>ORIENTPPR</t>
  </si>
  <si>
    <t>Urja Global Ltd</t>
  </si>
  <si>
    <t>URJA</t>
  </si>
  <si>
    <t>Heubach Colorants India Ltd</t>
  </si>
  <si>
    <t>HEUBACHIND</t>
  </si>
  <si>
    <t>Khazanchi Jewellers Ltd</t>
  </si>
  <si>
    <t>KHAZANCHI</t>
  </si>
  <si>
    <t>Dhanlaxmi Bank Ltd</t>
  </si>
  <si>
    <t>DHANBANK</t>
  </si>
  <si>
    <t>Uniphos Enterprises Ltd</t>
  </si>
  <si>
    <t>UNIENTER</t>
  </si>
  <si>
    <t>TGV SRAAC Ltd</t>
  </si>
  <si>
    <t>TGVSL</t>
  </si>
  <si>
    <t>Sutlej Textiles and Industries Ltd</t>
  </si>
  <si>
    <t>SUTLEJTEX</t>
  </si>
  <si>
    <t>IST Ltd</t>
  </si>
  <si>
    <t>ISTLTD</t>
  </si>
  <si>
    <t>Windsor Machines Ltd</t>
  </si>
  <si>
    <t>WINDMACHIN</t>
  </si>
  <si>
    <t>CSL Finance Ltd</t>
  </si>
  <si>
    <t>CSLFINANCE</t>
  </si>
  <si>
    <t>Remus Pharmaceuticals Ltd</t>
  </si>
  <si>
    <t>REMUS</t>
  </si>
  <si>
    <t>Coffee Day Enterprises Ltd</t>
  </si>
  <si>
    <t>COFFEEDAY</t>
  </si>
  <si>
    <t>Magadh Sugar &amp; Energy Ltd</t>
  </si>
  <si>
    <t>MAGADSUGAR</t>
  </si>
  <si>
    <t>Krishna Defence &amp; Allied Industries Ltd</t>
  </si>
  <si>
    <t>KRISHNADEF</t>
  </si>
  <si>
    <t>Valiant Organics Ltd</t>
  </si>
  <si>
    <t>VALIANTORG</t>
  </si>
  <si>
    <t>Kriti Industries (India) Limited</t>
  </si>
  <si>
    <t>KRITI</t>
  </si>
  <si>
    <t>Sree Rayalaseema Hi-Strength Hypo Ltd</t>
  </si>
  <si>
    <t>SRHHYPOLTD</t>
  </si>
  <si>
    <t>Bharat Parenterals Ltd</t>
  </si>
  <si>
    <t>BPLPHARMA</t>
  </si>
  <si>
    <t>Pakka Limited</t>
  </si>
  <si>
    <t>PAKKA</t>
  </si>
  <si>
    <t>Shree Ganesh Remedies Ltd</t>
  </si>
  <si>
    <t>SGRL</t>
  </si>
  <si>
    <t>Asian Granito India Ltd</t>
  </si>
  <si>
    <t>ASIANTILES</t>
  </si>
  <si>
    <t>Arrow Greentech Ltd</t>
  </si>
  <si>
    <t>ARROWGREEN</t>
  </si>
  <si>
    <t>Aimtron Electronics Ltd</t>
  </si>
  <si>
    <t>AIMTRON</t>
  </si>
  <si>
    <t>Aurum Proptech Ltd</t>
  </si>
  <si>
    <t>AURUM</t>
  </si>
  <si>
    <t>NCL Industries Ltd</t>
  </si>
  <si>
    <t>NCLIND</t>
  </si>
  <si>
    <t>Mindteck (India) Ltd</t>
  </si>
  <si>
    <t>MINDTECK</t>
  </si>
  <si>
    <t>Infobeans Technologies Ltd</t>
  </si>
  <si>
    <t>INFOBEAN</t>
  </si>
  <si>
    <t>AGS Transact Technologies Ltd</t>
  </si>
  <si>
    <t>AGSTRA</t>
  </si>
  <si>
    <t>Industrial and Prudential Investment Co Ltd</t>
  </si>
  <si>
    <t>INDPRUD</t>
  </si>
  <si>
    <t>Rajapalayam Mills Ltd</t>
  </si>
  <si>
    <t>RAJPALAYAM</t>
  </si>
  <si>
    <t>Tracxn Technologies Ltd</t>
  </si>
  <si>
    <t>TRACXN</t>
  </si>
  <si>
    <t>VLS Finance Ltd</t>
  </si>
  <si>
    <t>VLSFINANCE</t>
  </si>
  <si>
    <t>Veefin Solutions Ltd</t>
  </si>
  <si>
    <t>VEEFIN</t>
  </si>
  <si>
    <t>Bajaj Healthcare Ltd</t>
  </si>
  <si>
    <t>BAJAJHCARE</t>
  </si>
  <si>
    <t>Voith Paper Fabrics India Ltd</t>
  </si>
  <si>
    <t>VOITHPAPR</t>
  </si>
  <si>
    <t>Zodiac Energy Ltd</t>
  </si>
  <si>
    <t>ZODIAC</t>
  </si>
  <si>
    <t>AGI Infra Ltd</t>
  </si>
  <si>
    <t>AGIIL</t>
  </si>
  <si>
    <t>Benares Hotels Ltd</t>
  </si>
  <si>
    <t>BENARAS</t>
  </si>
  <si>
    <t>Hardwyn India Ltd</t>
  </si>
  <si>
    <t>HARDWYN</t>
  </si>
  <si>
    <t>Building Products - Glass</t>
  </si>
  <si>
    <t>Krystal Integrated Services Ltd</t>
  </si>
  <si>
    <t>KRYSTAL</t>
  </si>
  <si>
    <t>Tuticorin Alkali Chemicals and Fertilizers Ltd</t>
  </si>
  <si>
    <t>TUTIALKA</t>
  </si>
  <si>
    <t>W S Industries (India) Ltd</t>
  </si>
  <si>
    <t>WSI</t>
  </si>
  <si>
    <t>Innovana Thinklabs Ltd</t>
  </si>
  <si>
    <t>INNOVANA</t>
  </si>
  <si>
    <t>Onward Technologies Ltd</t>
  </si>
  <si>
    <t>ONWARDTEC</t>
  </si>
  <si>
    <t>Jaykay Enterprises Ltd</t>
  </si>
  <si>
    <t>JAYKAY</t>
  </si>
  <si>
    <t>Z F Steering Gear (India) Ltd</t>
  </si>
  <si>
    <t>ZFSTEERING</t>
  </si>
  <si>
    <t>Credo Brands Marketing Ltd</t>
  </si>
  <si>
    <t>MUFTI</t>
  </si>
  <si>
    <t>Men's Clothing</t>
  </si>
  <si>
    <t>Wealth First Portfolio Managers Ltd</t>
  </si>
  <si>
    <t>WEALTH</t>
  </si>
  <si>
    <t>Bodal Chemicals Ltd</t>
  </si>
  <si>
    <t>BODALCHEM</t>
  </si>
  <si>
    <t>Sastasundar Ventures Ltd</t>
  </si>
  <si>
    <t>SASTASUNDR</t>
  </si>
  <si>
    <t>Creative Newtech Ltd</t>
  </si>
  <si>
    <t>CREATIVE</t>
  </si>
  <si>
    <t>Rhetan TMT Ltd</t>
  </si>
  <si>
    <t>RHETAN</t>
  </si>
  <si>
    <t>Kothari Petrochemicals Ltd</t>
  </si>
  <si>
    <t>KOTHARIPET</t>
  </si>
  <si>
    <t>Jagsonpal Pharmaceuticals Ltd</t>
  </si>
  <si>
    <t>JAGSNPHARM</t>
  </si>
  <si>
    <t>SPEL Semiconductor Ltd</t>
  </si>
  <si>
    <t>SPELS</t>
  </si>
  <si>
    <t>Ritco Logistics Ltd</t>
  </si>
  <si>
    <t>RITCO</t>
  </si>
  <si>
    <t>Gandhi Special Tubes Ltd</t>
  </si>
  <si>
    <t>GANDHITUBE</t>
  </si>
  <si>
    <t>Ceinsys Tech Ltd</t>
  </si>
  <si>
    <t>CEINSYSTECH</t>
  </si>
  <si>
    <t>Saraswati Commercial (India) Ltd</t>
  </si>
  <si>
    <t>ZSARACOM</t>
  </si>
  <si>
    <t>Digispice Technologies Ltd</t>
  </si>
  <si>
    <t>DIGISPICE</t>
  </si>
  <si>
    <t>GHCL Textiles Ltd</t>
  </si>
  <si>
    <t>GHCLTEXTIL</t>
  </si>
  <si>
    <t>Shivalik Rasayan Ltd</t>
  </si>
  <si>
    <t>SHIVALIK</t>
  </si>
  <si>
    <t>Moneyboxx Finance Ltd</t>
  </si>
  <si>
    <t>MONEYBOXX</t>
  </si>
  <si>
    <t>JG Chemicals Ltd</t>
  </si>
  <si>
    <t>JGCHEM</t>
  </si>
  <si>
    <t>Axtel Industries Ltd</t>
  </si>
  <si>
    <t>AXTEL</t>
  </si>
  <si>
    <t>Silver Touch Technologies Ltd</t>
  </si>
  <si>
    <t>SILVERTUC</t>
  </si>
  <si>
    <t>Tribhovandas Bhimji Zaveri Ltd</t>
  </si>
  <si>
    <t>TBZ</t>
  </si>
  <si>
    <t>Royal Orchid Hotels Ltd</t>
  </si>
  <si>
    <t>ROHLTD</t>
  </si>
  <si>
    <t>3B Blackbio DX Ltd</t>
  </si>
  <si>
    <t>3BBLACKBIO</t>
  </si>
  <si>
    <t>Chemcon Speciality Chemicals Ltd</t>
  </si>
  <si>
    <t>CHEMCON</t>
  </si>
  <si>
    <t>20 Microns Ltd</t>
  </si>
  <si>
    <t>20MICRONS</t>
  </si>
  <si>
    <t>Visaka Industries Ltd</t>
  </si>
  <si>
    <t>VISAKAIND</t>
  </si>
  <si>
    <t>Kernex Microsystems (India) Ltd</t>
  </si>
  <si>
    <t>KERNEX</t>
  </si>
  <si>
    <t>Transpek Industry Ltd</t>
  </si>
  <si>
    <t>TRANSPEK</t>
  </si>
  <si>
    <t>Repro India Ltd</t>
  </si>
  <si>
    <t>REPRO</t>
  </si>
  <si>
    <t>Algoquant Fintech Ltd</t>
  </si>
  <si>
    <t>AQFINTECH</t>
  </si>
  <si>
    <t>Kotyark Industries Ltd</t>
  </si>
  <si>
    <t>KOTYARK</t>
  </si>
  <si>
    <t>Career Point Ltd</t>
  </si>
  <si>
    <t>CAREERP</t>
  </si>
  <si>
    <t>Aditya Birla Money Ltd</t>
  </si>
  <si>
    <t>BIRLAMONEY</t>
  </si>
  <si>
    <t>VL E-Governance &amp; IT Solutions Ltd</t>
  </si>
  <si>
    <t>VLEGOV</t>
  </si>
  <si>
    <t>Elin Electronics Ltd</t>
  </si>
  <si>
    <t>ELIN</t>
  </si>
  <si>
    <t>Vikas Lifecare Ltd</t>
  </si>
  <si>
    <t>VIKASLIFE</t>
  </si>
  <si>
    <t>EKI Energy Services Ltd</t>
  </si>
  <si>
    <t>EKI</t>
  </si>
  <si>
    <t>K&amp;R Rail Engineering Ltd</t>
  </si>
  <si>
    <t>KRRAIL</t>
  </si>
  <si>
    <t>Ugar Sugar Works Ltd</t>
  </si>
  <si>
    <t>UGARSUGAR</t>
  </si>
  <si>
    <t>Andhra Petrochemicals Ltd</t>
  </si>
  <si>
    <t>ANDHRAPET</t>
  </si>
  <si>
    <t>Vasa Denticity Ltd</t>
  </si>
  <si>
    <t>DENTALKART</t>
  </si>
  <si>
    <t>Deccan Cements Ltd</t>
  </si>
  <si>
    <t>DECCANCE</t>
  </si>
  <si>
    <t>Investment Trust of India Ltd</t>
  </si>
  <si>
    <t>THEINVEST</t>
  </si>
  <si>
    <t>Onmobile Global Ltd</t>
  </si>
  <si>
    <t>ONMOBILE</t>
  </si>
  <si>
    <t>Sakuma Exports Ltd</t>
  </si>
  <si>
    <t>SAKUMA</t>
  </si>
  <si>
    <t>Rushil Decor Ltd</t>
  </si>
  <si>
    <t>RUSHIL</t>
  </si>
  <si>
    <t>Jindal Photo Ltd</t>
  </si>
  <si>
    <t>JINDALPHOT</t>
  </si>
  <si>
    <t>GVK Power &amp; Infrastructure Ltd</t>
  </si>
  <si>
    <t>GVKPIL</t>
  </si>
  <si>
    <t>Airports</t>
  </si>
  <si>
    <t>Australian Premium Solar (India) Ltd</t>
  </si>
  <si>
    <t>APS</t>
  </si>
  <si>
    <t>Photovoltaic Solar Systems &amp; Equipment</t>
  </si>
  <si>
    <t>Oswal Greentech Ltd</t>
  </si>
  <si>
    <t>OSWALGREEN</t>
  </si>
  <si>
    <t>Danlaw Technologies India Ltd</t>
  </si>
  <si>
    <t>DANLAW</t>
  </si>
  <si>
    <t>Hp Adhesives Ltd</t>
  </si>
  <si>
    <t>HPAL</t>
  </si>
  <si>
    <t>Jindal Poly Investment and Finance Company Ltd</t>
  </si>
  <si>
    <t>JPOLYINVST</t>
  </si>
  <si>
    <t>TPL Plastech Ltd</t>
  </si>
  <si>
    <t>TPLPLASTEH</t>
  </si>
  <si>
    <t>Ratnaveer Precision Engineering Ltd</t>
  </si>
  <si>
    <t>RATNAVEER</t>
  </si>
  <si>
    <t>Sarla Performance Fibers Ltd</t>
  </si>
  <si>
    <t>SARLAPOLY</t>
  </si>
  <si>
    <t>Renaissance Global Ltd</t>
  </si>
  <si>
    <t>RGL</t>
  </si>
  <si>
    <t>Eldeco Housing and Industries Ltd</t>
  </si>
  <si>
    <t>ELDEHSG</t>
  </si>
  <si>
    <t>Davangere Sugar Company Ltd</t>
  </si>
  <si>
    <t>DAVANGERE</t>
  </si>
  <si>
    <t>Sri Adhikari Brothers Television Network Ltd</t>
  </si>
  <si>
    <t>SABTNL</t>
  </si>
  <si>
    <t>Tamilnadu Petroproducts Ltd</t>
  </si>
  <si>
    <t>TNPETRO</t>
  </si>
  <si>
    <t>Munjal Auto Industries Ltd</t>
  </si>
  <si>
    <t>MUNJALAU</t>
  </si>
  <si>
    <t>Bajaj Steel Industries Ltd</t>
  </si>
  <si>
    <t>BAJAJST</t>
  </si>
  <si>
    <t>SBC Exports Ltd</t>
  </si>
  <si>
    <t>SBC</t>
  </si>
  <si>
    <t>Radiant Cash Management Services Ltd</t>
  </si>
  <si>
    <t>RADIANTCMS</t>
  </si>
  <si>
    <t>Dhampur Bio Organics Ltd</t>
  </si>
  <si>
    <t>DBOL</t>
  </si>
  <si>
    <t>Jagatjit Industries Ltd</t>
  </si>
  <si>
    <t>JAGAJITIND</t>
  </si>
  <si>
    <t>Zuari Agro Chemicals Ltd</t>
  </si>
  <si>
    <t>ZUARI</t>
  </si>
  <si>
    <t>Jayant Agro-Organics Ltd</t>
  </si>
  <si>
    <t>JAYAGROGN</t>
  </si>
  <si>
    <t>De Nora India Ltd</t>
  </si>
  <si>
    <t>DENORA</t>
  </si>
  <si>
    <t>Permanent Magnets Ltd</t>
  </si>
  <si>
    <t>PERMAGN</t>
  </si>
  <si>
    <t>Marsons Ltd</t>
  </si>
  <si>
    <t>MARSONS</t>
  </si>
  <si>
    <t>Zee Media Corporation Ltd</t>
  </si>
  <si>
    <t>ZEEMEDIA</t>
  </si>
  <si>
    <t>Linc Ltd</t>
  </si>
  <si>
    <t>LINC</t>
  </si>
  <si>
    <t>Emkay Taps and Cutting Tools Ltd</t>
  </si>
  <si>
    <t>EMKAYTOOLS</t>
  </si>
  <si>
    <t>SAR Televenture Ltd</t>
  </si>
  <si>
    <t>SARTELE</t>
  </si>
  <si>
    <t>Andhra Cements Ltd</t>
  </si>
  <si>
    <t>ACL</t>
  </si>
  <si>
    <t>Vintage Coffee and Beverages Ltd</t>
  </si>
  <si>
    <t>VINCOFE</t>
  </si>
  <si>
    <t>Sical Logistics Ltd</t>
  </si>
  <si>
    <t>SICALLOG</t>
  </si>
  <si>
    <t>Primo Chemicals Ltd</t>
  </si>
  <si>
    <t>PRIMO</t>
  </si>
  <si>
    <t>Chembond Chemicals Ltd</t>
  </si>
  <si>
    <t>CHEMBOND</t>
  </si>
  <si>
    <t>Sarveshwar Foods Ltd</t>
  </si>
  <si>
    <t>SARVESHWAR</t>
  </si>
  <si>
    <t>NINtec Systems Ltd</t>
  </si>
  <si>
    <t>NINSYS</t>
  </si>
  <si>
    <t>Gloster Ltd</t>
  </si>
  <si>
    <t>GLOSTERLTD</t>
  </si>
  <si>
    <t>Sar Auto Products Ltd</t>
  </si>
  <si>
    <t>SAPL</t>
  </si>
  <si>
    <t>TAAL Enterprises Ltd</t>
  </si>
  <si>
    <t>TAALENT</t>
  </si>
  <si>
    <t>Finkurve Financial Services Ltd</t>
  </si>
  <si>
    <t>FINKURVE</t>
  </si>
  <si>
    <t>ADC India Communications Ltd</t>
  </si>
  <si>
    <t>ADCINDIA</t>
  </si>
  <si>
    <t>Global Surfaces Ltd</t>
  </si>
  <si>
    <t>GSLSU</t>
  </si>
  <si>
    <t>Liberty Shoes Ltd</t>
  </si>
  <si>
    <t>LIBERTSHOE</t>
  </si>
  <si>
    <t>Dhunseri Investments Ltd</t>
  </si>
  <si>
    <t>DHUNINV</t>
  </si>
  <si>
    <t>Viceroy Hotels Ltd</t>
  </si>
  <si>
    <t>VHLTD</t>
  </si>
  <si>
    <t>Apex Frozen Foods Ltd</t>
  </si>
  <si>
    <t>APEX</t>
  </si>
  <si>
    <t>Prime Securities Ltd</t>
  </si>
  <si>
    <t>PRIMESECU</t>
  </si>
  <si>
    <t>HDFC Nifty 50 ETF</t>
  </si>
  <si>
    <t>HDFCNIFTY</t>
  </si>
  <si>
    <t>GFL Ltd</t>
  </si>
  <si>
    <t>GFLLIMITED</t>
  </si>
  <si>
    <t>Mallcom (India) Ltd</t>
  </si>
  <si>
    <t>MALLCOM</t>
  </si>
  <si>
    <t>Morganite Crucible (India) Ltd</t>
  </si>
  <si>
    <t>MORGANITE</t>
  </si>
  <si>
    <t>Cropster Agro Ltd</t>
  </si>
  <si>
    <t>CROPSTER</t>
  </si>
  <si>
    <t>Giriraj Civil Developers Ltd</t>
  </si>
  <si>
    <t>GIRIRAJ</t>
  </si>
  <si>
    <t>Integra Engineering India Ltd</t>
  </si>
  <si>
    <t>INTEGRAEN</t>
  </si>
  <si>
    <t>Hindustan Composites Ltd</t>
  </si>
  <si>
    <t>HINDCOMPOS</t>
  </si>
  <si>
    <t>GRM Overseas Ltd</t>
  </si>
  <si>
    <t>GRMOVER</t>
  </si>
  <si>
    <t>Panacea Biotec Ltd</t>
  </si>
  <si>
    <t>PANACEABIO</t>
  </si>
  <si>
    <t>U. P. Hotels Ltd</t>
  </si>
  <si>
    <t>UPHOT</t>
  </si>
  <si>
    <t>Birla Cable Ltd</t>
  </si>
  <si>
    <t>BIRLACABLE</t>
  </si>
  <si>
    <t>ABS Marine Services Ltd</t>
  </si>
  <si>
    <t>ABSMARINE</t>
  </si>
  <si>
    <t>Shankar Lal Rampal Dye-Chem Ltd</t>
  </si>
  <si>
    <t>SRD</t>
  </si>
  <si>
    <t>S J Logistics (India) Ltd</t>
  </si>
  <si>
    <t>SJLOGISTIC</t>
  </si>
  <si>
    <t>Focus Lighting and Fixtures Ltd</t>
  </si>
  <si>
    <t>FOCUS</t>
  </si>
  <si>
    <t>Radhika Jeweltech Ltd</t>
  </si>
  <si>
    <t>RADHIKAJWE</t>
  </si>
  <si>
    <t>Shreyas Shipping and Logistics Ltd</t>
  </si>
  <si>
    <t>SHREYAS</t>
  </si>
  <si>
    <t>Speciality Restaurants Ltd</t>
  </si>
  <si>
    <t>SPECIALITY</t>
  </si>
  <si>
    <t>Capital India Finance Ltd</t>
  </si>
  <si>
    <t>CIFL</t>
  </si>
  <si>
    <t>MMP Industries Ltd</t>
  </si>
  <si>
    <t>MMP</t>
  </si>
  <si>
    <t>Khaitan Chemicals and Fertilizers Ltd</t>
  </si>
  <si>
    <t>KHAICHEM</t>
  </si>
  <si>
    <t>Emami Paper Mills Ltd</t>
  </si>
  <si>
    <t>EMAMIPAP</t>
  </si>
  <si>
    <t>Ashima Ltd</t>
  </si>
  <si>
    <t>ASHIMASYN</t>
  </si>
  <si>
    <t>Hampton Sky Realty Ltd</t>
  </si>
  <si>
    <t>HAMPTON</t>
  </si>
  <si>
    <t>Newtime Infrastructure Ltd</t>
  </si>
  <si>
    <t>NEWINFRA</t>
  </si>
  <si>
    <t>Drone Destination Ltd</t>
  </si>
  <si>
    <t>DRONE</t>
  </si>
  <si>
    <t>Sukhjit Starch and Chemicals Ltd</t>
  </si>
  <si>
    <t>SUKHJITS</t>
  </si>
  <si>
    <t>Cheviot Co Ltd</t>
  </si>
  <si>
    <t>CHEVIOT</t>
  </si>
  <si>
    <t>Arihant Capital Markets Ltd</t>
  </si>
  <si>
    <t>ARIHANTCAP</t>
  </si>
  <si>
    <t>Virtuoso Optoelectronics Ltd</t>
  </si>
  <si>
    <t>VOEPL</t>
  </si>
  <si>
    <t>Veljan Denison Ltd</t>
  </si>
  <si>
    <t>VELJAN</t>
  </si>
  <si>
    <t>Kisan Mouldings Ltd</t>
  </si>
  <si>
    <t>KISAN</t>
  </si>
  <si>
    <t>S Chand and Company Ltd</t>
  </si>
  <si>
    <t>SCHAND</t>
  </si>
  <si>
    <t>IND Swift Laboratories Ltd</t>
  </si>
  <si>
    <t>INDSWFTLAB</t>
  </si>
  <si>
    <t>KSE Ltd</t>
  </si>
  <si>
    <t>KSE</t>
  </si>
  <si>
    <t>The Ruby Mills Ltd</t>
  </si>
  <si>
    <t>RUBYMILLS</t>
  </si>
  <si>
    <t>STEL Holdings Ltd</t>
  </si>
  <si>
    <t>STEL</t>
  </si>
  <si>
    <t>N R Agarwal Industries Ltd</t>
  </si>
  <si>
    <t>NRAIL</t>
  </si>
  <si>
    <t>Mkventures Capital Ltd</t>
  </si>
  <si>
    <t>MKVENTURES</t>
  </si>
  <si>
    <t>Nahar Poly Films Ltd</t>
  </si>
  <si>
    <t>NAHARPOLY</t>
  </si>
  <si>
    <t>Forbes &amp; Company Ltd</t>
  </si>
  <si>
    <t>FORBESCO</t>
  </si>
  <si>
    <t>Simplex Infrastructures Ltd</t>
  </si>
  <si>
    <t>SIMPLEXINF</t>
  </si>
  <si>
    <t>Wim Plast Ltd</t>
  </si>
  <si>
    <t>WIMPLAST</t>
  </si>
  <si>
    <t>GeeCee Ventures Ltd</t>
  </si>
  <si>
    <t>GEECEE</t>
  </si>
  <si>
    <t>Hazoor Multi Projects Ltd</t>
  </si>
  <si>
    <t>HAZOOR</t>
  </si>
  <si>
    <t>Race Eco Chain Ltd</t>
  </si>
  <si>
    <t>RACE</t>
  </si>
  <si>
    <t>Plastiblends India Ltd</t>
  </si>
  <si>
    <t>PLASTIBLEN</t>
  </si>
  <si>
    <t>Sunshield Chemicals Ltd</t>
  </si>
  <si>
    <t>SUNSHIEL</t>
  </si>
  <si>
    <t>Jay Jalaram Technologies Ltd</t>
  </si>
  <si>
    <t>KORE</t>
  </si>
  <si>
    <t>Kaya Ltd</t>
  </si>
  <si>
    <t>KAYA</t>
  </si>
  <si>
    <t>Shree Pushkar Chemicals &amp; Fertilisers Ltd</t>
  </si>
  <si>
    <t>SHREEPUSHK</t>
  </si>
  <si>
    <t>Lokesh Machines Ltd</t>
  </si>
  <si>
    <t>LOKESHMACH</t>
  </si>
  <si>
    <t>Khadim India Ltd</t>
  </si>
  <si>
    <t>KHADIM</t>
  </si>
  <si>
    <t>PREVEST DENPRO LTD</t>
  </si>
  <si>
    <t>PREVEST</t>
  </si>
  <si>
    <t>Concord Control Systems Ltd</t>
  </si>
  <si>
    <t>CNCRD</t>
  </si>
  <si>
    <t>Shree Tirupati Balajee FIBC Ltd</t>
  </si>
  <si>
    <t>TIRUPATI</t>
  </si>
  <si>
    <t>Vraj Iron and Steel Ltd</t>
  </si>
  <si>
    <t>VRAJ</t>
  </si>
  <si>
    <t>Petro Carbon and Chemicals Ltd</t>
  </si>
  <si>
    <t>PCCL</t>
  </si>
  <si>
    <t>Metals - Coke</t>
  </si>
  <si>
    <t>Macfos Ltd</t>
  </si>
  <si>
    <t>ROBU</t>
  </si>
  <si>
    <t>Menon Bearings Ltd</t>
  </si>
  <si>
    <t>MENONBE</t>
  </si>
  <si>
    <t>Shri Jagdamba Polymers Ltd</t>
  </si>
  <si>
    <t>SHRJAGP</t>
  </si>
  <si>
    <t>PNGS Gargi Fashion Jewellery Ltd</t>
  </si>
  <si>
    <t>GARGI</t>
  </si>
  <si>
    <t>Supreme Power Equipment Ltd</t>
  </si>
  <si>
    <t>SUPREMEPWR</t>
  </si>
  <si>
    <t>Heavy Electrical Equipment</t>
  </si>
  <si>
    <t>Bhageria Industries Ltd</t>
  </si>
  <si>
    <t>BHAGERIA</t>
  </si>
  <si>
    <t>Fermenta Biotech Ltd</t>
  </si>
  <si>
    <t>FERMENTA</t>
  </si>
  <si>
    <t>Rathi Steel and Power Ltd</t>
  </si>
  <si>
    <t>RATHIST</t>
  </si>
  <si>
    <t>Tantia Constructions Ltd</t>
  </si>
  <si>
    <t>TCLCONS</t>
  </si>
  <si>
    <t>Albert David Ltd</t>
  </si>
  <si>
    <t>ALBERTDAVD</t>
  </si>
  <si>
    <t>Artemis Electricals and Projects Ltd</t>
  </si>
  <si>
    <t>AEPL</t>
  </si>
  <si>
    <t>Shriram Asset Management Co Ltd</t>
  </si>
  <si>
    <t>SRAMSET</t>
  </si>
  <si>
    <t>ATMASTCO Ltd</t>
  </si>
  <si>
    <t>ATMASTCO</t>
  </si>
  <si>
    <t>Vinyl Chemicals (India) Ltd</t>
  </si>
  <si>
    <t>VINYLINDIA</t>
  </si>
  <si>
    <t>Nitta Gelatin India Ltd</t>
  </si>
  <si>
    <t>NITTAGELA</t>
  </si>
  <si>
    <t>Spencer's Retail Ltd</t>
  </si>
  <si>
    <t>SPENCERS</t>
  </si>
  <si>
    <t>Haldyn Glass Ltd</t>
  </si>
  <si>
    <t>HALDYNGL</t>
  </si>
  <si>
    <t>RPP Infra Projects Ltd</t>
  </si>
  <si>
    <t>RPPINFRA</t>
  </si>
  <si>
    <t>MBL Infrastructure Ltd</t>
  </si>
  <si>
    <t>MBLINFRA</t>
  </si>
  <si>
    <t>Hindustan Media Ventures Ltd</t>
  </si>
  <si>
    <t>HMVL</t>
  </si>
  <si>
    <t>All e Technologies Ltd</t>
  </si>
  <si>
    <t>ALLETEC</t>
  </si>
  <si>
    <t>Maan Aluminium Ltd</t>
  </si>
  <si>
    <t>MAANALU</t>
  </si>
  <si>
    <t>Balaji Telefilms Ltd</t>
  </si>
  <si>
    <t>BALAJITELE</t>
  </si>
  <si>
    <t>DMCC Speciality Chemicals Ltd</t>
  </si>
  <si>
    <t>DMCC</t>
  </si>
  <si>
    <t>Alankit Ltd</t>
  </si>
  <si>
    <t>ALANKIT</t>
  </si>
  <si>
    <t>Goa Carbon Ltd</t>
  </si>
  <si>
    <t>GOACARBON</t>
  </si>
  <si>
    <t>Hindustan Motors Ltd</t>
  </si>
  <si>
    <t>HINDMOTORS</t>
  </si>
  <si>
    <t>Modern Insulators Ltd</t>
  </si>
  <si>
    <t>MODINSU</t>
  </si>
  <si>
    <t>Nova Agritech Ltd</t>
  </si>
  <si>
    <t>NOVAAGRI</t>
  </si>
  <si>
    <t>Suraj Products Ltd</t>
  </si>
  <si>
    <t>SURAJ</t>
  </si>
  <si>
    <t>Mold-Tek Technologies Ltd</t>
  </si>
  <si>
    <t>MOLDTECH</t>
  </si>
  <si>
    <t>Sakar Healthcare Ltd</t>
  </si>
  <si>
    <t>SAKAR</t>
  </si>
  <si>
    <t>Nandan Denim Ltd</t>
  </si>
  <si>
    <t>NDL</t>
  </si>
  <si>
    <t>Pyramid Technoplast Ltd</t>
  </si>
  <si>
    <t>PYRAMID</t>
  </si>
  <si>
    <t>Donear Industries Ltd</t>
  </si>
  <si>
    <t>DONEAR</t>
  </si>
  <si>
    <t>TVS Electronics Ltd</t>
  </si>
  <si>
    <t>TVSELECT</t>
  </si>
  <si>
    <t>Nagarjuna Fertilizers and Chemicals Ltd</t>
  </si>
  <si>
    <t>NAGAFERT</t>
  </si>
  <si>
    <t>R &amp; B Denims Ltd</t>
  </si>
  <si>
    <t>RNBDENIMS</t>
  </si>
  <si>
    <t>Rane Brake Linings Ltd</t>
  </si>
  <si>
    <t>RBL</t>
  </si>
  <si>
    <t>PVP Ventures Ltd</t>
  </si>
  <si>
    <t>PVP</t>
  </si>
  <si>
    <t>Sreeleathers Ltd</t>
  </si>
  <si>
    <t>SREEL</t>
  </si>
  <si>
    <t>R S Software (India) Ltd</t>
  </si>
  <si>
    <t>RSSOFTWARE</t>
  </si>
  <si>
    <t>EFFWA Infra &amp; Research Ltd</t>
  </si>
  <si>
    <t>EFFWA</t>
  </si>
  <si>
    <t>Indag Rubber Ltd</t>
  </si>
  <si>
    <t>INDAG</t>
  </si>
  <si>
    <t>Megatherm Induction Ltd</t>
  </si>
  <si>
    <t>MEGATHERM</t>
  </si>
  <si>
    <t>SKM Egg Products Export India Ltd</t>
  </si>
  <si>
    <t>SKMEGGPROD</t>
  </si>
  <si>
    <t>Black Rose Industries Ltd</t>
  </si>
  <si>
    <t>BLACKROSE</t>
  </si>
  <si>
    <t>Bedmutha Industries Ltd</t>
  </si>
  <si>
    <t>BEDMUTHA</t>
  </si>
  <si>
    <t>Izmo Ltd</t>
  </si>
  <si>
    <t>IZMO</t>
  </si>
  <si>
    <t>Shivalic Power Control Ltd</t>
  </si>
  <si>
    <t>SPCL</t>
  </si>
  <si>
    <t>Rudra Ecovation Ltd</t>
  </si>
  <si>
    <t>RUDRAECO</t>
  </si>
  <si>
    <t>High Energy Batteries (India) Ltd</t>
  </si>
  <si>
    <t>HIGHENE</t>
  </si>
  <si>
    <t>Nectar Lifesciences Ltd</t>
  </si>
  <si>
    <t>NECLIFE</t>
  </si>
  <si>
    <t>AVG Logistics Ltd</t>
  </si>
  <si>
    <t>AVG</t>
  </si>
  <si>
    <t>Inspirisys Solutions Ltd</t>
  </si>
  <si>
    <t>INSPIRISYS</t>
  </si>
  <si>
    <t>Wise Travel India Ltd</t>
  </si>
  <si>
    <t>WTICAB</t>
  </si>
  <si>
    <t>Axita Cotton Ltd</t>
  </si>
  <si>
    <t>AXITA</t>
  </si>
  <si>
    <t>Sayaji Hotels Ltd</t>
  </si>
  <si>
    <t>SAYAJIHOTL</t>
  </si>
  <si>
    <t>RMC Switchgears Ltd</t>
  </si>
  <si>
    <t>RMC</t>
  </si>
  <si>
    <t>Kore Digital Ltd</t>
  </si>
  <si>
    <t>Naperol Investments Ltd</t>
  </si>
  <si>
    <t>NAPEROL</t>
  </si>
  <si>
    <t>Nicco Parks &amp; Resorts Ltd</t>
  </si>
  <si>
    <t>NICCOPAR</t>
  </si>
  <si>
    <t>Nahar Industrial Enterprises Ltd</t>
  </si>
  <si>
    <t>NAHARINDUS</t>
  </si>
  <si>
    <t>D P Wires Ltd</t>
  </si>
  <si>
    <t>DPWIRES</t>
  </si>
  <si>
    <t>Bartronics India Ltd</t>
  </si>
  <si>
    <t>ASMS</t>
  </si>
  <si>
    <t>Supershakti Metaliks Ltd</t>
  </si>
  <si>
    <t>SUPERSHAKT</t>
  </si>
  <si>
    <t>Wanbury Ltd</t>
  </si>
  <si>
    <t>WANBURY</t>
  </si>
  <si>
    <t>LIC MF S&amp;P BSE Sensex ETF</t>
  </si>
  <si>
    <t>LICNETFSEN</t>
  </si>
  <si>
    <t>Asahi Songwon Colors Ltd</t>
  </si>
  <si>
    <t>ASAHISONG</t>
  </si>
  <si>
    <t>Stovec Industries Ltd</t>
  </si>
  <si>
    <t>STOVACQ</t>
  </si>
  <si>
    <t>Brand Concepts Ltd</t>
  </si>
  <si>
    <t>BCONCEPTS</t>
  </si>
  <si>
    <t>Vikas Ecotech Ltd</t>
  </si>
  <si>
    <t>VIKASECO</t>
  </si>
  <si>
    <t>Nile Ltd</t>
  </si>
  <si>
    <t>NILE</t>
  </si>
  <si>
    <t>Consolidated Finvest &amp; Holdings Ltd</t>
  </si>
  <si>
    <t>CONSOFINVT</t>
  </si>
  <si>
    <t>Arfin India Ltd</t>
  </si>
  <si>
    <t>ARFIN</t>
  </si>
  <si>
    <t>A K Capital Services Ltd</t>
  </si>
  <si>
    <t>AKCAPIT</t>
  </si>
  <si>
    <t>Music Broadcast Ltd</t>
  </si>
  <si>
    <t>RADIOCITY</t>
  </si>
  <si>
    <t>Uravi T &amp; Wedge Lamps Ltd</t>
  </si>
  <si>
    <t>URAVI</t>
  </si>
  <si>
    <t>FCS Software Solutions Ltd</t>
  </si>
  <si>
    <t>FCSSOFT</t>
  </si>
  <si>
    <t>Oricon Enterprises Ltd</t>
  </si>
  <si>
    <t>ORICONENT</t>
  </si>
  <si>
    <t>Munjal Showa Ltd</t>
  </si>
  <si>
    <t>MUNJALSHOW</t>
  </si>
  <si>
    <t>Empire Industries Ltd</t>
  </si>
  <si>
    <t>EMPIND</t>
  </si>
  <si>
    <t>Manaksia Ltd</t>
  </si>
  <si>
    <t>MANAKSIA</t>
  </si>
  <si>
    <t>Mirza International Ltd</t>
  </si>
  <si>
    <t>MIRZAINT</t>
  </si>
  <si>
    <t>UTI Gold Exchange Traded Fund</t>
  </si>
  <si>
    <t>GOLDSHARE</t>
  </si>
  <si>
    <t>Remsons Industries Ltd</t>
  </si>
  <si>
    <t>REMSONSIND</t>
  </si>
  <si>
    <t>Balaxi Pharmaceuticals Ltd</t>
  </si>
  <si>
    <t>BALAXI</t>
  </si>
  <si>
    <t>Pashupati Cotspin Ltd</t>
  </si>
  <si>
    <t>PASHUPATI</t>
  </si>
  <si>
    <t>Bright Outdoor Media Ltd</t>
  </si>
  <si>
    <t>BRIGHT</t>
  </si>
  <si>
    <t>Advani Hotels and Resorts (India) Ltd</t>
  </si>
  <si>
    <t>ADVANIHOTR</t>
  </si>
  <si>
    <t>Aym Syntex Ltd</t>
  </si>
  <si>
    <t>AYMSYNTEX</t>
  </si>
  <si>
    <t>Nikhil Adhesives Ltd</t>
  </si>
  <si>
    <t>NIKHILAD</t>
  </si>
  <si>
    <t>Niyogin Fintech Ltd</t>
  </si>
  <si>
    <t>NIYOGIN</t>
  </si>
  <si>
    <t>Tara Chand Infralogistic Solutions Ltd</t>
  </si>
  <si>
    <t>TARACHAND</t>
  </si>
  <si>
    <t>Aerpace Industries Ltd</t>
  </si>
  <si>
    <t>AERPACE</t>
  </si>
  <si>
    <t>BPL Ltd</t>
  </si>
  <si>
    <t>BPL</t>
  </si>
  <si>
    <t>Cellecor Gadgets Ltd</t>
  </si>
  <si>
    <t>CELLECOR</t>
  </si>
  <si>
    <t>3i Infotech Ltd</t>
  </si>
  <si>
    <t>3IINFOLTD</t>
  </si>
  <si>
    <t>KN Agri Resources Ltd</t>
  </si>
  <si>
    <t>KNAGRI</t>
  </si>
  <si>
    <t>Taylormade Renewables Ltd</t>
  </si>
  <si>
    <t>TRL</t>
  </si>
  <si>
    <t>Parsvnath Developers Ltd</t>
  </si>
  <si>
    <t>PARSVNATH</t>
  </si>
  <si>
    <t>Sil Investments Ltd</t>
  </si>
  <si>
    <t>SILINV</t>
  </si>
  <si>
    <t>Mac Charles (India) Ltd</t>
  </si>
  <si>
    <t>MCCHRLS-B</t>
  </si>
  <si>
    <t>Orient Ceratech Ltd</t>
  </si>
  <si>
    <t>ORIENTCER</t>
  </si>
  <si>
    <t>PTL Enterprises Ltd</t>
  </si>
  <si>
    <t>PTL</t>
  </si>
  <si>
    <t>Vipul Ltd</t>
  </si>
  <si>
    <t>VIPULLTD</t>
  </si>
  <si>
    <t>Laxmi Goldorna House Ltd</t>
  </si>
  <si>
    <t>LGHL</t>
  </si>
  <si>
    <t>Kriti Nutrients Ltd</t>
  </si>
  <si>
    <t>KRITINUT</t>
  </si>
  <si>
    <t>SRM Contractors Ltd</t>
  </si>
  <si>
    <t>SRM</t>
  </si>
  <si>
    <t>Comfort Intech Ltd</t>
  </si>
  <si>
    <t>COMFINTE</t>
  </si>
  <si>
    <t>HT Media Ltd</t>
  </si>
  <si>
    <t>HTMEDIA</t>
  </si>
  <si>
    <t>Genus Paper &amp; Boards Ltd</t>
  </si>
  <si>
    <t>GENUSPAPER</t>
  </si>
  <si>
    <t>Kothari Products Ltd</t>
  </si>
  <si>
    <t>KOTHARIPRO</t>
  </si>
  <si>
    <t>Teerth Gopicon Ltd</t>
  </si>
  <si>
    <t>TGL</t>
  </si>
  <si>
    <t>Affordable Robotic &amp; Automation Ltd</t>
  </si>
  <si>
    <t>AFFORDABLE</t>
  </si>
  <si>
    <t>Sealmatic India Ltd</t>
  </si>
  <si>
    <t>SEALMATIC</t>
  </si>
  <si>
    <t>Nupur Recyclers Ltd</t>
  </si>
  <si>
    <t>NRL</t>
  </si>
  <si>
    <t>Indo Borax and Chemicals Ltd</t>
  </si>
  <si>
    <t>INDOBORAX</t>
  </si>
  <si>
    <t>Cybertech Systems and Software Ltd</t>
  </si>
  <si>
    <t>CYBERTECH</t>
  </si>
  <si>
    <t>National Peroxide Ltd</t>
  </si>
  <si>
    <t>NPL</t>
  </si>
  <si>
    <t>Accent Microcell Ltd</t>
  </si>
  <si>
    <t>ACCENTMIC</t>
  </si>
  <si>
    <t>Swaraj Suiting Ltd</t>
  </si>
  <si>
    <t>SWARAJ</t>
  </si>
  <si>
    <t>Oswal Agro Mills Ltd</t>
  </si>
  <si>
    <t>OSWALAGRO</t>
  </si>
  <si>
    <t>NBI Industrial Finance Company Ltd</t>
  </si>
  <si>
    <t>NBIFIN</t>
  </si>
  <si>
    <t>UTI Nifty Next 50 Exchange Traded Fund</t>
  </si>
  <si>
    <t>UTINEXT50</t>
  </si>
  <si>
    <t>Annapurna Swadisht Ltd</t>
  </si>
  <si>
    <t>ANNAPURNA</t>
  </si>
  <si>
    <t>Harita Seating Systems Ltd</t>
  </si>
  <si>
    <t>HARITASEAT</t>
  </si>
  <si>
    <t>Vishnusurya Projects and Infra Ltd</t>
  </si>
  <si>
    <t>VISHNUINFR</t>
  </si>
  <si>
    <t>Nephro Care India Ltd</t>
  </si>
  <si>
    <t>NEPHROCARE</t>
  </si>
  <si>
    <t>Kaycee Industries Ltd</t>
  </si>
  <si>
    <t>KAYCEEI</t>
  </si>
  <si>
    <t>KCP Sugar and Industries Corp Ltd</t>
  </si>
  <si>
    <t>KCPSUGIND</t>
  </si>
  <si>
    <t>Pavna Industries Ltd</t>
  </si>
  <si>
    <t>PAVNAIND</t>
  </si>
  <si>
    <t>Birla Precision Technologies Ltd</t>
  </si>
  <si>
    <t>BIRLAPREC</t>
  </si>
  <si>
    <t>Orient Bell Ltd</t>
  </si>
  <si>
    <t>ORIENTBELL</t>
  </si>
  <si>
    <t>Valiant Laboratories Ltd</t>
  </si>
  <si>
    <t>VALIANTLAB</t>
  </si>
  <si>
    <t>Kamat Hotels (India) Ltd</t>
  </si>
  <si>
    <t>KAMATHOTEL</t>
  </si>
  <si>
    <t>Precot Ltd</t>
  </si>
  <si>
    <t>PRECOT</t>
  </si>
  <si>
    <t>Remedium Lifecare Ltd</t>
  </si>
  <si>
    <t>REMLIFE</t>
  </si>
  <si>
    <t>Diamines and Chemicals Ltd</t>
  </si>
  <si>
    <t>DIAMINESQ</t>
  </si>
  <si>
    <t>Anjani Portland Cement Ltd</t>
  </si>
  <si>
    <t>APCL</t>
  </si>
  <si>
    <t>Dai Ichi Karkaria Ltd</t>
  </si>
  <si>
    <t>DAICHI</t>
  </si>
  <si>
    <t>Frontier Springs Ltd</t>
  </si>
  <si>
    <t>FRONTSP</t>
  </si>
  <si>
    <t>Super Sales India Ltd</t>
  </si>
  <si>
    <t>SUPER</t>
  </si>
  <si>
    <t>Banswara Syntex Ltd</t>
  </si>
  <si>
    <t>BANSWRAS</t>
  </si>
  <si>
    <t>Gretex Corporate Services Ltd</t>
  </si>
  <si>
    <t>GCSL</t>
  </si>
  <si>
    <t>Bhartiya International Ltd</t>
  </si>
  <si>
    <t>BIL</t>
  </si>
  <si>
    <t>Vikram Thermo (India) Ltd</t>
  </si>
  <si>
    <t>VIKRAMTH</t>
  </si>
  <si>
    <t>StarlinePS Enterprises Ltd</t>
  </si>
  <si>
    <t>STARLENT</t>
  </si>
  <si>
    <t>HCL Infosystems Ltd</t>
  </si>
  <si>
    <t>HCL-INSYS</t>
  </si>
  <si>
    <t>Mazda Ltd</t>
  </si>
  <si>
    <t>MAZDA</t>
  </si>
  <si>
    <t>Artson Engineering Ltd</t>
  </si>
  <si>
    <t>ARTSONEN</t>
  </si>
  <si>
    <t>Aarti Surfactants Ltd</t>
  </si>
  <si>
    <t>AARTISURF</t>
  </si>
  <si>
    <t>Kronox Lab Sciences Ltd</t>
  </si>
  <si>
    <t>KRONOX</t>
  </si>
  <si>
    <t>Kanoria Chemicals and Industries Ltd</t>
  </si>
  <si>
    <t>KANORICHEM</t>
  </si>
  <si>
    <t>Kilitch Drugs (India) Ltd</t>
  </si>
  <si>
    <t>KILITCH</t>
  </si>
  <si>
    <t>TRF Ltd</t>
  </si>
  <si>
    <t>TRF</t>
  </si>
  <si>
    <t>TBI Corn Ltd</t>
  </si>
  <si>
    <t>TBI</t>
  </si>
  <si>
    <t>Vantage Knowledge Academy Ltd</t>
  </si>
  <si>
    <t>VKAL</t>
  </si>
  <si>
    <t>Nahar Capital and Financial Services Ltd</t>
  </si>
  <si>
    <t>NAHARCAP</t>
  </si>
  <si>
    <t>Vinsys IT Services India Ltd</t>
  </si>
  <si>
    <t>VINSYS</t>
  </si>
  <si>
    <t>Almondz Global Securities Ltd</t>
  </si>
  <si>
    <t>ALMONDZ</t>
  </si>
  <si>
    <t>UFO Moviez India Ltd</t>
  </si>
  <si>
    <t>UFO</t>
  </si>
  <si>
    <t>Muthoot Capital Services Ltd</t>
  </si>
  <si>
    <t>MUTHOOTCAP</t>
  </si>
  <si>
    <t>Medicamen Biotech Ltd</t>
  </si>
  <si>
    <t>MEDICAMEQ</t>
  </si>
  <si>
    <t>IRIS Business Services Ltd</t>
  </si>
  <si>
    <t>IRIS</t>
  </si>
  <si>
    <t>Sahaj Solar Ltd</t>
  </si>
  <si>
    <t>SAHAJSOLAR</t>
  </si>
  <si>
    <t>MIRC Electronics Ltd</t>
  </si>
  <si>
    <t>MIRCELECTR</t>
  </si>
  <si>
    <t>Nitco Ltd</t>
  </si>
  <si>
    <t>NITCO</t>
  </si>
  <si>
    <t>Venus Remedies Ltd</t>
  </si>
  <si>
    <t>VENUSREM</t>
  </si>
  <si>
    <t>Bharat Seats Ltd</t>
  </si>
  <si>
    <t>BHARATSE</t>
  </si>
  <si>
    <t>Phantom Digital Effects Ltd</t>
  </si>
  <si>
    <t>PHANTOMFX</t>
  </si>
  <si>
    <t>Sinclairs Hotels Ltd</t>
  </si>
  <si>
    <t>SINCLAIR</t>
  </si>
  <si>
    <t>GEM Enviro Management Ltd</t>
  </si>
  <si>
    <t>GEMENVIRO</t>
  </si>
  <si>
    <t>Deep Energy Resources Ltd</t>
  </si>
  <si>
    <t>DEEPENR</t>
  </si>
  <si>
    <t>Megasoft Ltd</t>
  </si>
  <si>
    <t>MEGASOFT</t>
  </si>
  <si>
    <t>Trucap Finance Ltd</t>
  </si>
  <si>
    <t>TRU</t>
  </si>
  <si>
    <t>International Conveyors Ltd</t>
  </si>
  <si>
    <t>INTLCONV</t>
  </si>
  <si>
    <t>Vibhor Steel Tubes Ltd</t>
  </si>
  <si>
    <t>VSTL</t>
  </si>
  <si>
    <t>Uni-Abex Alloy Products Ltd</t>
  </si>
  <si>
    <t>UNIABEXAL</t>
  </si>
  <si>
    <t>Frog Cellsat Ltd</t>
  </si>
  <si>
    <t>FROG</t>
  </si>
  <si>
    <t>Kwality Pharmaceuticals Ltd</t>
  </si>
  <si>
    <t>KPL</t>
  </si>
  <si>
    <t>TAC Infosec Ltd</t>
  </si>
  <si>
    <t>TAC</t>
  </si>
  <si>
    <t>Shree Karni Fabcom Ltd</t>
  </si>
  <si>
    <t>SHREEKARNI</t>
  </si>
  <si>
    <t>RBZ Jewellers Ltd</t>
  </si>
  <si>
    <t>RBZJEWEL</t>
  </si>
  <si>
    <t>Jewelry &amp; Watch Retailers</t>
  </si>
  <si>
    <t>SRG Housing Finance Ltd</t>
  </si>
  <si>
    <t>SRGHFL</t>
  </si>
  <si>
    <t>Ambalal Sarabhai Enterprises Ltd</t>
  </si>
  <si>
    <t>AMBALALSA</t>
  </si>
  <si>
    <t>Refractory Shapes Ltd</t>
  </si>
  <si>
    <t>REFRACTORY</t>
  </si>
  <si>
    <t>Bharat Agri Fert &amp; Realty Ltd</t>
  </si>
  <si>
    <t>BHARATAGRI</t>
  </si>
  <si>
    <t>MOS Utility Ltd</t>
  </si>
  <si>
    <t>MOS</t>
  </si>
  <si>
    <t>Nila Infrastructures Ltd</t>
  </si>
  <si>
    <t>NILAINFRA</t>
  </si>
  <si>
    <t>Swiss Military Consumer Goods Ltd</t>
  </si>
  <si>
    <t>SWISSMLTRY</t>
  </si>
  <si>
    <t>Worth Investment &amp; Trading Co Ltd</t>
  </si>
  <si>
    <t>WORTH</t>
  </si>
  <si>
    <t>Modison Ltd</t>
  </si>
  <si>
    <t>MODISONLTD</t>
  </si>
  <si>
    <t>Raghuvir Synthetics Ltd</t>
  </si>
  <si>
    <t>RAGHUSYN</t>
  </si>
  <si>
    <t>V-Marc India Ltd</t>
  </si>
  <si>
    <t>VMARCIND</t>
  </si>
  <si>
    <t>Xtglobal Infotech Ltd</t>
  </si>
  <si>
    <t>XTGLOBAL</t>
  </si>
  <si>
    <t>ZIM Laboratories Ltd</t>
  </si>
  <si>
    <t>ZIMLAB</t>
  </si>
  <si>
    <t>Valiant Communications Ltd</t>
  </si>
  <si>
    <t>VALIANT</t>
  </si>
  <si>
    <t>Singer India Ltd</t>
  </si>
  <si>
    <t>SINGER</t>
  </si>
  <si>
    <t>Kiran Vyapar Ltd</t>
  </si>
  <si>
    <t>KIRANVYPAR</t>
  </si>
  <si>
    <t>Iris Clothings Ltd</t>
  </si>
  <si>
    <t>IRISDOREME</t>
  </si>
  <si>
    <t>DU Digital Global Ltd</t>
  </si>
  <si>
    <t>DUGLOBAL</t>
  </si>
  <si>
    <t>DC Infotech and Communication Ltd</t>
  </si>
  <si>
    <t>DCI</t>
  </si>
  <si>
    <t>IFB Agro Industries Ltd</t>
  </si>
  <si>
    <t>IFBAGRO</t>
  </si>
  <si>
    <t>Rubfila International Ltd</t>
  </si>
  <si>
    <t>RUBFILA</t>
  </si>
  <si>
    <t>Synergy Green Industries Ltd</t>
  </si>
  <si>
    <t>SGIL</t>
  </si>
  <si>
    <t>Sadbhav Engineering Ltd</t>
  </si>
  <si>
    <t>SADBHAV</t>
  </si>
  <si>
    <t>Shivam Autotech Ltd</t>
  </si>
  <si>
    <t>SHIVAMAUTO</t>
  </si>
  <si>
    <t>Pratham EPC Projects Ltd</t>
  </si>
  <si>
    <t>PRATHAM</t>
  </si>
  <si>
    <t>Kritika Wires Ltd</t>
  </si>
  <si>
    <t>KRITIKA</t>
  </si>
  <si>
    <t>Swadeshi Polytex Ltd</t>
  </si>
  <si>
    <t>SWADPOL</t>
  </si>
  <si>
    <t>Prozone Realty Ltd</t>
  </si>
  <si>
    <t>PROZONER</t>
  </si>
  <si>
    <t>Meghna Infracon Infrastructure Ltd</t>
  </si>
  <si>
    <t>MIIL</t>
  </si>
  <si>
    <t>Autoline Industries Ltd</t>
  </si>
  <si>
    <t>AUTOIND</t>
  </si>
  <si>
    <t>Vardhman Acrylics Ltd</t>
  </si>
  <si>
    <t>VARDHACRLC</t>
  </si>
  <si>
    <t>Integrated Industries Ltd</t>
  </si>
  <si>
    <t>IIL</t>
  </si>
  <si>
    <t>Dhabriya Polywood Ltd</t>
  </si>
  <si>
    <t>DHABRIYA</t>
  </si>
  <si>
    <t>DIC India Ltd</t>
  </si>
  <si>
    <t>DICIND</t>
  </si>
  <si>
    <t>Akme Fintrade India Ltd</t>
  </si>
  <si>
    <t>AFIL</t>
  </si>
  <si>
    <t>Cressanda Railway Solutions Ltd</t>
  </si>
  <si>
    <t>CRESSAN</t>
  </si>
  <si>
    <t>IIRM Holdings India Ltd</t>
  </si>
  <si>
    <t>IIRM</t>
  </si>
  <si>
    <t>Manomay Tex India Ltd</t>
  </si>
  <si>
    <t>MANOMAY</t>
  </si>
  <si>
    <t>Geekay Wires Ltd</t>
  </si>
  <si>
    <t>GEEKAYWIRE</t>
  </si>
  <si>
    <t>Foce India Ltd</t>
  </si>
  <si>
    <t>FOCE</t>
  </si>
  <si>
    <t>Rudra Global Infra Products Ltd</t>
  </si>
  <si>
    <t>RUDRA</t>
  </si>
  <si>
    <t>United Drilling Tools Ltd</t>
  </si>
  <si>
    <t>UNIDT</t>
  </si>
  <si>
    <t>Kothari Sugars and Chemicals Ltd</t>
  </si>
  <si>
    <t>KOTARISUG</t>
  </si>
  <si>
    <t>Bella Casa Fashion &amp; Retail Ltd</t>
  </si>
  <si>
    <t>BELLACASA</t>
  </si>
  <si>
    <t>B&amp;B Triplewall Containers Ltd</t>
  </si>
  <si>
    <t>BBTCL</t>
  </si>
  <si>
    <t>Kataria Industries Ltd</t>
  </si>
  <si>
    <t>KATARIA</t>
  </si>
  <si>
    <t>U Y Fincorp Ltd</t>
  </si>
  <si>
    <t>UYFINCORP</t>
  </si>
  <si>
    <t>Krishival Foods Ltd</t>
  </si>
  <si>
    <t>KRISHIVAL</t>
  </si>
  <si>
    <t>Galaxy Bearings Ltd</t>
  </si>
  <si>
    <t>GALXBRG</t>
  </si>
  <si>
    <t>Ador Fontech Ltd</t>
  </si>
  <si>
    <t>ADORFO</t>
  </si>
  <si>
    <t>International Travel House Ltd</t>
  </si>
  <si>
    <t>ITHL</t>
  </si>
  <si>
    <t>CL Educate Ltd</t>
  </si>
  <si>
    <t>CLEDUCATE</t>
  </si>
  <si>
    <t>BEW Engineering Ltd</t>
  </si>
  <si>
    <t>BEWLTD</t>
  </si>
  <si>
    <t>Euro Panel Products Ltd</t>
  </si>
  <si>
    <t>EUROBOND</t>
  </si>
  <si>
    <t>Ponni Sugars (Erode) Ltd</t>
  </si>
  <si>
    <t>PONNIERODE</t>
  </si>
  <si>
    <t>Thirdwave Financial Intermediaries Ltd</t>
  </si>
  <si>
    <t>THIRDFIN</t>
  </si>
  <si>
    <t>Aion-Tech Solutions Ltd</t>
  </si>
  <si>
    <t>GOLDTECH</t>
  </si>
  <si>
    <t>Viviana Power Tech Ltd</t>
  </si>
  <si>
    <t>VIVIANA</t>
  </si>
  <si>
    <t>Gourmet Gateway India Ltd</t>
  </si>
  <si>
    <t>GOURMET</t>
  </si>
  <si>
    <t>Riddhi Siddhi Gluco Biols Ltd</t>
  </si>
  <si>
    <t>RIDDHI</t>
  </si>
  <si>
    <t>Aditya BSL Nifty 50 ETF</t>
  </si>
  <si>
    <t>BSLNIFTY</t>
  </si>
  <si>
    <t>Saakshi Medtech and Panels Ltd</t>
  </si>
  <si>
    <t>SAAKSHI</t>
  </si>
  <si>
    <t>Modi's Navnirman Ltd</t>
  </si>
  <si>
    <t>MODIS</t>
  </si>
  <si>
    <t>Premier Polyfilm Ltd</t>
  </si>
  <si>
    <t>PREMIERPOL</t>
  </si>
  <si>
    <t>Titan Biotech Ltd</t>
  </si>
  <si>
    <t>TITANBIO</t>
  </si>
  <si>
    <t>Markolines Pavement Technologies Ltd</t>
  </si>
  <si>
    <t>MARKOLINES</t>
  </si>
  <si>
    <t>Harrisons Malayalam Ltd</t>
  </si>
  <si>
    <t>HARRMALAYA</t>
  </si>
  <si>
    <t>Sakthi Sugars Ltd</t>
  </si>
  <si>
    <t>SAKHTISUG</t>
  </si>
  <si>
    <t>IL &amp; FS Investment Managers Ltd</t>
  </si>
  <si>
    <t>IVC</t>
  </si>
  <si>
    <t>Indian Bright Steel Co Ltd</t>
  </si>
  <si>
    <t>IBRIGST</t>
  </si>
  <si>
    <t>Manaksia Coated Metals &amp; Industries Ltd</t>
  </si>
  <si>
    <t>MANAKCOAT</t>
  </si>
  <si>
    <t>Sunita Tools Ltd</t>
  </si>
  <si>
    <t>SUNITATOOL</t>
  </si>
  <si>
    <t>Menon Pistons Ltd</t>
  </si>
  <si>
    <t>MENNPIS</t>
  </si>
  <si>
    <t>DCM Nouvelle Ltd</t>
  </si>
  <si>
    <t>DCMNVL</t>
  </si>
  <si>
    <t>Orbit Exports Ltd</t>
  </si>
  <si>
    <t>ORBTEXP</t>
  </si>
  <si>
    <t>Shalibhadra Finance Ltd</t>
  </si>
  <si>
    <t>SAHLIBHFI</t>
  </si>
  <si>
    <t>Jet Airways (India) Ltd</t>
  </si>
  <si>
    <t>JETAIRWAYS</t>
  </si>
  <si>
    <t>Thaai Casting Limited</t>
  </si>
  <si>
    <t>TCL</t>
  </si>
  <si>
    <t>Mawana Sugars Ltd</t>
  </si>
  <si>
    <t>MAWANASUG</t>
  </si>
  <si>
    <t>Reliance Communications Ltd</t>
  </si>
  <si>
    <t>RCOM</t>
  </si>
  <si>
    <t>VVIP Infratech Ltd</t>
  </si>
  <si>
    <t>VVIPIL</t>
  </si>
  <si>
    <t>Shera Energy Ltd</t>
  </si>
  <si>
    <t>SHERA</t>
  </si>
  <si>
    <t>Batliboi Ltd</t>
  </si>
  <si>
    <t>BATLIBOI</t>
  </si>
  <si>
    <t>Shemaroo Entertainment Ltd</t>
  </si>
  <si>
    <t>SHEMAROO</t>
  </si>
  <si>
    <t>Dynemic Products Ltd</t>
  </si>
  <si>
    <t>DYNPRO</t>
  </si>
  <si>
    <t>M K Proteins Ltd</t>
  </si>
  <si>
    <t>MKPL</t>
  </si>
  <si>
    <t>Dynamic Services &amp; Security Ltd</t>
  </si>
  <si>
    <t>DYNAMIC</t>
  </si>
  <si>
    <t>Emkay Global Financial Services Ltd</t>
  </si>
  <si>
    <t>EMKAY</t>
  </si>
  <si>
    <t>Shish Industries Ltd</t>
  </si>
  <si>
    <t>SHISHIND</t>
  </si>
  <si>
    <t>Pradeep Metals Ltd</t>
  </si>
  <si>
    <t>PRADPME</t>
  </si>
  <si>
    <t>Jost's Engineering Company Ltd</t>
  </si>
  <si>
    <t>JOSTS</t>
  </si>
  <si>
    <t>SoftSol India Ltd</t>
  </si>
  <si>
    <t>SOFTSOL</t>
  </si>
  <si>
    <t>Delton Cables Ltd</t>
  </si>
  <si>
    <t>DLTNCBL</t>
  </si>
  <si>
    <t>Hi-Green Carbon Ltd</t>
  </si>
  <si>
    <t>HIGREEN</t>
  </si>
  <si>
    <t>Addictive Learning Technology Ltd</t>
  </si>
  <si>
    <t>LAWSIKHO</t>
  </si>
  <si>
    <t>Nath Bio-Genes (I) Ltd</t>
  </si>
  <si>
    <t>NATHBIOGEN</t>
  </si>
  <si>
    <t>RBM Infracon Ltd</t>
  </si>
  <si>
    <t>RBMINFRA</t>
  </si>
  <si>
    <t>Poddar Pigments Ltd</t>
  </si>
  <si>
    <t>PODDARMENT</t>
  </si>
  <si>
    <t>Indo Us Bio-Tech Ltd</t>
  </si>
  <si>
    <t>INDOUS</t>
  </si>
  <si>
    <t>RNFI Services Ltd</t>
  </si>
  <si>
    <t>RNFI</t>
  </si>
  <si>
    <t>ELGI Rubber Co Ltd</t>
  </si>
  <si>
    <t>ELGIRUBCO</t>
  </si>
  <si>
    <t>Indian Emulsifiers Ltd</t>
  </si>
  <si>
    <t>IEML</t>
  </si>
  <si>
    <t>Indo National Ltd</t>
  </si>
  <si>
    <t>NIPPOBATRY</t>
  </si>
  <si>
    <t>SoftTech Engineers Ltd</t>
  </si>
  <si>
    <t>SOFTTECH</t>
  </si>
  <si>
    <t>Country Club Hospitality &amp; Holidays Ltd</t>
  </si>
  <si>
    <t>CCHHL</t>
  </si>
  <si>
    <t>Mangalam Global Enterprise Ltd</t>
  </si>
  <si>
    <t>MGEL</t>
  </si>
  <si>
    <t>Sheetal Cool Products Ltd</t>
  </si>
  <si>
    <t>SCPL</t>
  </si>
  <si>
    <t>Kings Infra Ventures Ltd</t>
  </si>
  <si>
    <t>KINGSINFR</t>
  </si>
  <si>
    <t>Sahyadri Industries Ltd</t>
  </si>
  <si>
    <t>SAHYADRI</t>
  </si>
  <si>
    <t>Building Products - Others</t>
  </si>
  <si>
    <t>Cineline India Ltd</t>
  </si>
  <si>
    <t>CINELINE</t>
  </si>
  <si>
    <t>Amal Ltd</t>
  </si>
  <si>
    <t>AMAL</t>
  </si>
  <si>
    <t>Creative Graphics Solutions India Ltd</t>
  </si>
  <si>
    <t>CGRAPHICS</t>
  </si>
  <si>
    <t>Winsol Engineers Ltd</t>
  </si>
  <si>
    <t>WINSOL</t>
  </si>
  <si>
    <t>Byke Hospitality Ltd</t>
  </si>
  <si>
    <t>BYKE</t>
  </si>
  <si>
    <t>Mangalam Industrial Finance Ltd</t>
  </si>
  <si>
    <t>MANGIND</t>
  </si>
  <si>
    <t>Le Merite Exports Ltd</t>
  </si>
  <si>
    <t>LEMERITE</t>
  </si>
  <si>
    <t>Tierra Agrotech Ltd</t>
  </si>
  <si>
    <t>TIERRA</t>
  </si>
  <si>
    <t>Lakshmi Mills Company Ltd</t>
  </si>
  <si>
    <t>LAKSHMIMIL</t>
  </si>
  <si>
    <t>Bombay Oxygen Investments Ltd</t>
  </si>
  <si>
    <t>BOMOXY-B1</t>
  </si>
  <si>
    <t>Logica Infoway Ltd</t>
  </si>
  <si>
    <t>LOGICA</t>
  </si>
  <si>
    <t>Lyka Labs Ltd</t>
  </si>
  <si>
    <t>LYKALABS</t>
  </si>
  <si>
    <t>Suraj Ltd</t>
  </si>
  <si>
    <t>SURAJLTD</t>
  </si>
  <si>
    <t>Shardul Securities Ltd</t>
  </si>
  <si>
    <t>SHARDUL</t>
  </si>
  <si>
    <t>Energy-Mission Machineries (India) Ltd</t>
  </si>
  <si>
    <t>EMMIL</t>
  </si>
  <si>
    <t>Global Vectra Helicorp Ltd</t>
  </si>
  <si>
    <t>GLOBALVECT</t>
  </si>
  <si>
    <t>Pritika Auto Industries Ltd</t>
  </si>
  <si>
    <t>PRITIKAUTO</t>
  </si>
  <si>
    <t>Milkfood Ltd</t>
  </si>
  <si>
    <t>MLKFOOD</t>
  </si>
  <si>
    <t>Baroda Rayon Corporation Ltd</t>
  </si>
  <si>
    <t>BARODARY</t>
  </si>
  <si>
    <t>Bharat Road Network Ltd</t>
  </si>
  <si>
    <t>BRNL</t>
  </si>
  <si>
    <t>Surani Steel Tubes Ltd</t>
  </si>
  <si>
    <t>SURANI</t>
  </si>
  <si>
    <t>Lehar Footwears Ltd</t>
  </si>
  <si>
    <t>LEHAR</t>
  </si>
  <si>
    <t>Innovators Facade Systems Ltd</t>
  </si>
  <si>
    <t>INNOVATORS</t>
  </si>
  <si>
    <t>Apollo Sindoori Hotels Ltd</t>
  </si>
  <si>
    <t>APOLSINHOT</t>
  </si>
  <si>
    <t>OK Play India Ltd</t>
  </si>
  <si>
    <t>OKPLA</t>
  </si>
  <si>
    <t>Quint Digital Ltd</t>
  </si>
  <si>
    <t>QUINT</t>
  </si>
  <si>
    <t>Proventus Agrocom Ltd</t>
  </si>
  <si>
    <t>PROV</t>
  </si>
  <si>
    <t>Goodricke Group Ltd</t>
  </si>
  <si>
    <t>GOODRICKE</t>
  </si>
  <si>
    <t>RM Drip &amp; Sprinklers Systems Ltd</t>
  </si>
  <si>
    <t>RMDRIP</t>
  </si>
  <si>
    <t>Gokul Refoils and Solvent Ltd</t>
  </si>
  <si>
    <t>GOKUL</t>
  </si>
  <si>
    <t>Kinetic Engineering Ltd</t>
  </si>
  <si>
    <t>KINETICENG</t>
  </si>
  <si>
    <t>Universus Photo Imagings Ltd</t>
  </si>
  <si>
    <t>UNIVPHOTO</t>
  </si>
  <si>
    <t>Integra Essentia Ltd</t>
  </si>
  <si>
    <t>ESSENTIA</t>
  </si>
  <si>
    <t>Jenburkt Pharmaceuticals Ltd</t>
  </si>
  <si>
    <t>JENBURPH</t>
  </si>
  <si>
    <t>Fredun Pharmaceuticals Ltd</t>
  </si>
  <si>
    <t>FREDUN</t>
  </si>
  <si>
    <t>Northern Spirits Ltd</t>
  </si>
  <si>
    <t>NSL</t>
  </si>
  <si>
    <t>Trigyn Technologies Ltd</t>
  </si>
  <si>
    <t>TRIGYN</t>
  </si>
  <si>
    <t>Panasonic Energy India Co Ltd</t>
  </si>
  <si>
    <t>PANAENERG</t>
  </si>
  <si>
    <t>Sigma Solve Ltd</t>
  </si>
  <si>
    <t>SIGMA</t>
  </si>
  <si>
    <t>Hitech Corporation Ltd</t>
  </si>
  <si>
    <t>HITECHCORP</t>
  </si>
  <si>
    <t>GP Eco Solutions India Ltd</t>
  </si>
  <si>
    <t>GPECO</t>
  </si>
  <si>
    <t>Trust Fintech Ltd</t>
  </si>
  <si>
    <t>TRUST</t>
  </si>
  <si>
    <t>Coastal Corporation Ltd</t>
  </si>
  <si>
    <t>COASTCORP</t>
  </si>
  <si>
    <t>Aryaman Financial Services Ltd</t>
  </si>
  <si>
    <t>ARYAMAN</t>
  </si>
  <si>
    <t>Vintron Informatics Ltd</t>
  </si>
  <si>
    <t>VINTRON</t>
  </si>
  <si>
    <t>Udayshivakumar Infra Ltd</t>
  </si>
  <si>
    <t>USK</t>
  </si>
  <si>
    <t>Industrial Investment Trust Ltd</t>
  </si>
  <si>
    <t>IITL</t>
  </si>
  <si>
    <t>Exxaro Tiles Ltd</t>
  </si>
  <si>
    <t>EXXARO</t>
  </si>
  <si>
    <t>Royal India Corporation Ltd</t>
  </si>
  <si>
    <t>ROYALIND</t>
  </si>
  <si>
    <t>Shreyans Industries Ltd</t>
  </si>
  <si>
    <t>SHREYANIND</t>
  </si>
  <si>
    <t>Ruchira Papers Ltd</t>
  </si>
  <si>
    <t>RUCHIRA</t>
  </si>
  <si>
    <t>Panchmahal Steel Ltd</t>
  </si>
  <si>
    <t>PANCHMAHQ</t>
  </si>
  <si>
    <t>Hindustan Organic Chemicals Ltd</t>
  </si>
  <si>
    <t>HOCL</t>
  </si>
  <si>
    <t>Kapston Services Ltd</t>
  </si>
  <si>
    <t>KAPSTON</t>
  </si>
  <si>
    <t>Mahindra EPC Irrigation Ltd</t>
  </si>
  <si>
    <t>MAHEPC</t>
  </si>
  <si>
    <t>Vishal Fabrics Ltd</t>
  </si>
  <si>
    <t>VISHAL</t>
  </si>
  <si>
    <t>A-1 Acid Ltd</t>
  </si>
  <si>
    <t>AAL</t>
  </si>
  <si>
    <t>Atlantaa Ltd</t>
  </si>
  <si>
    <t>ATLANTAA</t>
  </si>
  <si>
    <t>Felix Industries Ltd</t>
  </si>
  <si>
    <t>FELIX</t>
  </si>
  <si>
    <t>Shiv Aum Steels Ltd</t>
  </si>
  <si>
    <t>SHIVAUM</t>
  </si>
  <si>
    <t>Aelea Commodities Ltd</t>
  </si>
  <si>
    <t>ACLD</t>
  </si>
  <si>
    <t>Zenotech Laboratories Ltd</t>
  </si>
  <si>
    <t>ZENOTECH</t>
  </si>
  <si>
    <t>Hindusthan Urban Infrastructure Ltd</t>
  </si>
  <si>
    <t>HUIL</t>
  </si>
  <si>
    <t>Rana Sugars Ltd</t>
  </si>
  <si>
    <t>RANASUG</t>
  </si>
  <si>
    <t>Tiger Logistics (India) Ltd</t>
  </si>
  <si>
    <t>TIGERLOGS</t>
  </si>
  <si>
    <t>Newjaisa Technologies Ltd</t>
  </si>
  <si>
    <t>NEWJAISA</t>
  </si>
  <si>
    <t>Star Housing Finance Ltd</t>
  </si>
  <si>
    <t>STARHFL</t>
  </si>
  <si>
    <t>Keltech Energies Ltd</t>
  </si>
  <si>
    <t>KELENRG</t>
  </si>
  <si>
    <t>Quest Capital Markets Ltd</t>
  </si>
  <si>
    <t>QUESTCAP</t>
  </si>
  <si>
    <t>Triton Valves Ltd</t>
  </si>
  <si>
    <t>TRITONV</t>
  </si>
  <si>
    <t>Kerala Ayurveda Ltd</t>
  </si>
  <si>
    <t>KERALAYUR</t>
  </si>
  <si>
    <t>Asian Hotels (North) Ltd</t>
  </si>
  <si>
    <t>ASIANHOTNR</t>
  </si>
  <si>
    <t>Waterbase Ltd</t>
  </si>
  <si>
    <t>WATERBASE</t>
  </si>
  <si>
    <t>Patels Airtemp (India) Ltd</t>
  </si>
  <si>
    <t>PATELSAI</t>
  </si>
  <si>
    <t>Star Paper Mills Ltd</t>
  </si>
  <si>
    <t>STARPAPER</t>
  </si>
  <si>
    <t>Kaka Industries Ltd</t>
  </si>
  <si>
    <t>KAKA</t>
  </si>
  <si>
    <t>AVP Infracon Ltd</t>
  </si>
  <si>
    <t>AVPINFRA</t>
  </si>
  <si>
    <t>GP Petroleums Ltd</t>
  </si>
  <si>
    <t>GULFPETRO</t>
  </si>
  <si>
    <t>Manaksia Steels Ltd</t>
  </si>
  <si>
    <t>MANAKSTEEL</t>
  </si>
  <si>
    <t>Cool Caps Industries Ltd</t>
  </si>
  <si>
    <t>COOLCAPS</t>
  </si>
  <si>
    <t>Variman Global Enterprises Ltd</t>
  </si>
  <si>
    <t>VARIMAN</t>
  </si>
  <si>
    <t>Robust Hotels Ltd</t>
  </si>
  <si>
    <t>RHL</t>
  </si>
  <si>
    <t>Chavda Infra Ltd</t>
  </si>
  <si>
    <t>CHAVDA</t>
  </si>
  <si>
    <t>Alufluoride Ltd</t>
  </si>
  <si>
    <t>ALUFLUOR</t>
  </si>
  <si>
    <t>Kay Cee Energy &amp; Infra Ltd</t>
  </si>
  <si>
    <t>KCEIL</t>
  </si>
  <si>
    <t>Bannari Amman Spinning Mills Ltd</t>
  </si>
  <si>
    <t>BASML</t>
  </si>
  <si>
    <t>Esconet Technologies Ltd</t>
  </si>
  <si>
    <t>ESCONET</t>
  </si>
  <si>
    <t>K M Sugar Mills Ltd</t>
  </si>
  <si>
    <t>KMSUGAR</t>
  </si>
  <si>
    <t>Lorenzini Apparels Ltd</t>
  </si>
  <si>
    <t>LAL</t>
  </si>
  <si>
    <t>VIP Clothing Ltd</t>
  </si>
  <si>
    <t>VIPCLOTHNG</t>
  </si>
  <si>
    <t>Modi Naturals Ltd</t>
  </si>
  <si>
    <t>MODINATUR</t>
  </si>
  <si>
    <t>Graviss Hospitality Ltd</t>
  </si>
  <si>
    <t>GRAVISSHO</t>
  </si>
  <si>
    <t>Aries Agro Ltd (CN)</t>
  </si>
  <si>
    <t>ARIES</t>
  </si>
  <si>
    <t>Rajnandini Metal Ltd</t>
  </si>
  <si>
    <t>RAJMET</t>
  </si>
  <si>
    <t>Shree Rama Multi-Tech Ltd</t>
  </si>
  <si>
    <t>SHREERAMA</t>
  </si>
  <si>
    <t>Raj Television Network Ltd</t>
  </si>
  <si>
    <t>RAJTV</t>
  </si>
  <si>
    <t>Global Education Ltd</t>
  </si>
  <si>
    <t>GLOBAL</t>
  </si>
  <si>
    <t>Plaza Wires Ltd</t>
  </si>
  <si>
    <t>PLAZACABLE</t>
  </si>
  <si>
    <t>Airan Ltd</t>
  </si>
  <si>
    <t>AIRAN</t>
  </si>
  <si>
    <t>Madhuveer Com 18 Network Ltd</t>
  </si>
  <si>
    <t>MADHUVEER</t>
  </si>
  <si>
    <t>Shukra Pharmaceuticals Ltd</t>
  </si>
  <si>
    <t>SHUKRAPHAR</t>
  </si>
  <si>
    <t>Avonmore Capital &amp; Management Services Ltd</t>
  </si>
  <si>
    <t>AVONMORE</t>
  </si>
  <si>
    <t>Madhav Infra Projects Ltd</t>
  </si>
  <si>
    <t>MADHAVIPL</t>
  </si>
  <si>
    <t>Mangalam Organics Ltd</t>
  </si>
  <si>
    <t>MANORG</t>
  </si>
  <si>
    <t>Nippon India ETF Nifty Midcap 150</t>
  </si>
  <si>
    <t>MID150BEES</t>
  </si>
  <si>
    <t>Euro India Fresh Foods Ltd</t>
  </si>
  <si>
    <t>EIFFL</t>
  </si>
  <si>
    <t>Systango Technologies Ltd</t>
  </si>
  <si>
    <t>SYSTANGO</t>
  </si>
  <si>
    <t>Majestic Auto Ltd</t>
  </si>
  <si>
    <t>MAJESAUT</t>
  </si>
  <si>
    <t>Virinchi Ltd</t>
  </si>
  <si>
    <t>VIRINCHI</t>
  </si>
  <si>
    <t>Nitin Castings Ltd</t>
  </si>
  <si>
    <t>NITINCAST</t>
  </si>
  <si>
    <t>Metals - Iron</t>
  </si>
  <si>
    <t>Intense Technologies Ltd</t>
  </si>
  <si>
    <t>INTENTECH</t>
  </si>
  <si>
    <t>North Eastern Carrying Corporation Ltd</t>
  </si>
  <si>
    <t>NECCLTD</t>
  </si>
  <si>
    <t>Aban Offshore Ltd</t>
  </si>
  <si>
    <t>ABAN</t>
  </si>
  <si>
    <t>UCAL Ltd</t>
  </si>
  <si>
    <t>UCAL</t>
  </si>
  <si>
    <t>Emami Realty Ltd</t>
  </si>
  <si>
    <t>EMAMIREAL</t>
  </si>
  <si>
    <t>Rama Phosphates Ltd</t>
  </si>
  <si>
    <t>RAMAPHO</t>
  </si>
  <si>
    <t>Karnika Industries Ltd</t>
  </si>
  <si>
    <t>KARNIKA</t>
  </si>
  <si>
    <t>Bhagyanagar India Ltd</t>
  </si>
  <si>
    <t>BHAGYANGR</t>
  </si>
  <si>
    <t>RDB Realty &amp; Infrastructure Ltd</t>
  </si>
  <si>
    <t>RDBRIL</t>
  </si>
  <si>
    <t>Jay Shree Tea and Industries Ltd</t>
  </si>
  <si>
    <t>JAYSREETEA</t>
  </si>
  <si>
    <t>Seacoast Shipping Services Ltd</t>
  </si>
  <si>
    <t>SEACOAST</t>
  </si>
  <si>
    <t>Pasupati Acrylon Ltd</t>
  </si>
  <si>
    <t>PASUPTAC</t>
  </si>
  <si>
    <t>Indowind Energy Ltd</t>
  </si>
  <si>
    <t>INDOWIND</t>
  </si>
  <si>
    <t>Panchsheel Organics Ltd</t>
  </si>
  <si>
    <t>PANCHSHEEL</t>
  </si>
  <si>
    <t>Vaarad Ventures Ltd</t>
  </si>
  <si>
    <t>VAARAD</t>
  </si>
  <si>
    <t>Vijay Solvex Ltd</t>
  </si>
  <si>
    <t>VIJSOLX</t>
  </si>
  <si>
    <t>Shri Keshav Cements and Infra Ltd</t>
  </si>
  <si>
    <t>SKCIL</t>
  </si>
  <si>
    <t>Competent Automobiles Company Ltd</t>
  </si>
  <si>
    <t>COMPEAU</t>
  </si>
  <si>
    <t>Sejal Glass Ltd</t>
  </si>
  <si>
    <t>SEJALLTD</t>
  </si>
  <si>
    <t>Shyam Century Ferrous Ltd</t>
  </si>
  <si>
    <t>SHYAMCENT</t>
  </si>
  <si>
    <t>Ruchi Infrastructure Ltd</t>
  </si>
  <si>
    <t>RUCHINFRA</t>
  </si>
  <si>
    <t>Sintercom India Ltd</t>
  </si>
  <si>
    <t>SINTERCOM</t>
  </si>
  <si>
    <t>SKP Bearing Industries Ltd</t>
  </si>
  <si>
    <t>SKP</t>
  </si>
  <si>
    <t>Magnum Ventures Ltd</t>
  </si>
  <si>
    <t>MAGNUM</t>
  </si>
  <si>
    <t>Rajnish Wellness Ltd</t>
  </si>
  <si>
    <t>RAJNISH</t>
  </si>
  <si>
    <t>Bemco Hydraulics Ltd</t>
  </si>
  <si>
    <t>BEMHY</t>
  </si>
  <si>
    <t>NDL Ventures Ltd</t>
  </si>
  <si>
    <t>NDLVENTURE</t>
  </si>
  <si>
    <t>A2z Infra Engineering Ltd</t>
  </si>
  <si>
    <t>A2ZINFRA</t>
  </si>
  <si>
    <t>Il&amp;Fs Engineering and Construction Company Ltd</t>
  </si>
  <si>
    <t>IL&amp;FSENGG</t>
  </si>
  <si>
    <t>Goyal Salt Ltd</t>
  </si>
  <si>
    <t>GOYALSALT</t>
  </si>
  <si>
    <t>Nila Spaces Ltd</t>
  </si>
  <si>
    <t>NILASPACES</t>
  </si>
  <si>
    <t>Aditya BSL Gold ETF</t>
  </si>
  <si>
    <t>BSLGOLDETF</t>
  </si>
  <si>
    <t>Maral Overseas Ltd</t>
  </si>
  <si>
    <t>MARALOVER</t>
  </si>
  <si>
    <t>Trident Lifeline Ltd</t>
  </si>
  <si>
    <t>TLL</t>
  </si>
  <si>
    <t>Sayaji Hotels (Indore) Ltd</t>
  </si>
  <si>
    <t>SHILINDORE</t>
  </si>
  <si>
    <t>Surana Telecom and Power Ltd</t>
  </si>
  <si>
    <t>SURANAT&amp;P</t>
  </si>
  <si>
    <t>Rockingdeals Circular Economy Ltd</t>
  </si>
  <si>
    <t>ROCKINGDCE</t>
  </si>
  <si>
    <t>Mangalam Worldwide Ltd</t>
  </si>
  <si>
    <t>MWL</t>
  </si>
  <si>
    <t>Purv Flexipack Ltd</t>
  </si>
  <si>
    <t>PURVFLEXI</t>
  </si>
  <si>
    <t>DRC Systems India Ltd</t>
  </si>
  <si>
    <t>DRCSYSTEMS</t>
  </si>
  <si>
    <t>Zodiac Clothing Company Ltd</t>
  </si>
  <si>
    <t>ZODIACLOTH</t>
  </si>
  <si>
    <t>Murudeshwar Ceramics Ltd</t>
  </si>
  <si>
    <t>MURUDCERA</t>
  </si>
  <si>
    <t>Suyog Gurbaxani Funicular Ropeways Ltd</t>
  </si>
  <si>
    <t>SGFRL</t>
  </si>
  <si>
    <t>Talbros Engineering Ltd</t>
  </si>
  <si>
    <t>TALBROSENG</t>
  </si>
  <si>
    <t>Capital Trade Links Ltd</t>
  </si>
  <si>
    <t>CTL</t>
  </si>
  <si>
    <t>Z-Tech (India) Ltd</t>
  </si>
  <si>
    <t>ZTECH</t>
  </si>
  <si>
    <t>Droneacharya Aerial Innovations Ltd</t>
  </si>
  <si>
    <t>DRONACHRYA</t>
  </si>
  <si>
    <t>Megastar Foods Ltd</t>
  </si>
  <si>
    <t>MEGASTAR</t>
  </si>
  <si>
    <t>India Finsec Ltd</t>
  </si>
  <si>
    <t>IFINSEC</t>
  </si>
  <si>
    <t>Fluidomat Ltd</t>
  </si>
  <si>
    <t>FLUIDOM</t>
  </si>
  <si>
    <t>Exhicon Events Media Solutions Ltd</t>
  </si>
  <si>
    <t>EXHICON</t>
  </si>
  <si>
    <t>Sudarshan Pharma Industries Ltd</t>
  </si>
  <si>
    <t>SUDARSHAN</t>
  </si>
  <si>
    <t>Sumit Woods Ltd</t>
  </si>
  <si>
    <t>SUMIT</t>
  </si>
  <si>
    <t>DJ Mediaprint &amp; Logistics Ltd</t>
  </si>
  <si>
    <t>DJML</t>
  </si>
  <si>
    <t>Emmforce Autotech Ltd</t>
  </si>
  <si>
    <t>EMMFORCE</t>
  </si>
  <si>
    <t>Gennex Laboratories Ltd</t>
  </si>
  <si>
    <t>GENNEX</t>
  </si>
  <si>
    <t>Oriental Carbon &amp; Chemicals Ltd</t>
  </si>
  <si>
    <t>OCCL</t>
  </si>
  <si>
    <t>VETO Switch Gears And Cables Ltd</t>
  </si>
  <si>
    <t>VETO</t>
  </si>
  <si>
    <t>Chemcrux Enterprises Ltd</t>
  </si>
  <si>
    <t>CHEMCRUX</t>
  </si>
  <si>
    <t>Lancor Holdings Ltd</t>
  </si>
  <si>
    <t>LANCORHOL</t>
  </si>
  <si>
    <t>Sadhav Shipping Ltd</t>
  </si>
  <si>
    <t>SADHAV</t>
  </si>
  <si>
    <t>POCL Enterprises Ltd</t>
  </si>
  <si>
    <t>POEL</t>
  </si>
  <si>
    <t>Crown Lifters Ltd</t>
  </si>
  <si>
    <t>CROWN</t>
  </si>
  <si>
    <t>Indian Toners &amp; Developers Ltd</t>
  </si>
  <si>
    <t>INDTONER</t>
  </si>
  <si>
    <t>Vadilal Enterprises Ltd</t>
  </si>
  <si>
    <t>VADILENT</t>
  </si>
  <si>
    <t>SBEC Sugar Ltd</t>
  </si>
  <si>
    <t>SBECSUG</t>
  </si>
  <si>
    <t>K2 Infragen Ltd</t>
  </si>
  <si>
    <t>K2INFRA</t>
  </si>
  <si>
    <t>Apollo Finvest (India) Ltd</t>
  </si>
  <si>
    <t>APOLLOFI</t>
  </si>
  <si>
    <t>Kalyani Cast-Tech Ltd</t>
  </si>
  <si>
    <t>KALYANI</t>
  </si>
  <si>
    <t>Omax Autos Ltd</t>
  </si>
  <si>
    <t>OMAXAUTO</t>
  </si>
  <si>
    <t>Multibase India Ltd</t>
  </si>
  <si>
    <t>MULTIBASE</t>
  </si>
  <si>
    <t>Essen Speciality Films Ltd</t>
  </si>
  <si>
    <t>ESFL</t>
  </si>
  <si>
    <t>ABM Knowledgeware Ltd</t>
  </si>
  <si>
    <t>ABMKNO</t>
  </si>
  <si>
    <t>Crayons Advertising Ltd</t>
  </si>
  <si>
    <t>CRAYONS</t>
  </si>
  <si>
    <t>GEE Ltd</t>
  </si>
  <si>
    <t>GEE</t>
  </si>
  <si>
    <t>Medico Remedies Ltd</t>
  </si>
  <si>
    <t>MEDICO</t>
  </si>
  <si>
    <t>Premier Roadlines Ltd</t>
  </si>
  <si>
    <t>PRLIND</t>
  </si>
  <si>
    <t>Ceenik Exports (India) Ltd</t>
  </si>
  <si>
    <t>CEENIK</t>
  </si>
  <si>
    <t>Axis Gold ETF</t>
  </si>
  <si>
    <t>AXISGOLD</t>
  </si>
  <si>
    <t>Scan Steels Ltd</t>
  </si>
  <si>
    <t>SCANSTL</t>
  </si>
  <si>
    <t>A B Infrabuild Ltd</t>
  </si>
  <si>
    <t>ABINFRA</t>
  </si>
  <si>
    <t>Gujarat Apollo Industries Ltd</t>
  </si>
  <si>
    <t>GUJAPOLLO</t>
  </si>
  <si>
    <t>Inflame Appliances Ltd</t>
  </si>
  <si>
    <t>INFLAME</t>
  </si>
  <si>
    <t>Cords Cable Industries Ltd</t>
  </si>
  <si>
    <t>CORDSCABLE</t>
  </si>
  <si>
    <t>Rudrabhishek Enterprises Ltd</t>
  </si>
  <si>
    <t>REPL</t>
  </si>
  <si>
    <t>Sundaram Brake Linings Ltd</t>
  </si>
  <si>
    <t>SUNDRMBRAK</t>
  </si>
  <si>
    <t>Osia Hyper Retail Ltd</t>
  </si>
  <si>
    <t>OSIAHYPER</t>
  </si>
  <si>
    <t>BGR Energy Systems Ltd</t>
  </si>
  <si>
    <t>BGRENERGY</t>
  </si>
  <si>
    <t>Baheti Recycling Industries Ltd</t>
  </si>
  <si>
    <t>BAHETI</t>
  </si>
  <si>
    <t>DEV Information Technology Ltd</t>
  </si>
  <si>
    <t>DEVIT</t>
  </si>
  <si>
    <t>Jhaveri Credits and Capital Ltd</t>
  </si>
  <si>
    <t>JHACC</t>
  </si>
  <si>
    <t>Parin Furniture Ltd</t>
  </si>
  <si>
    <t>PARIN</t>
  </si>
  <si>
    <t>Naga Dhunseri Group Ltd</t>
  </si>
  <si>
    <t>NDGL</t>
  </si>
  <si>
    <t>Chatha Foods Ltd</t>
  </si>
  <si>
    <t>CHATHA</t>
  </si>
  <si>
    <t>RDB Rasayans Ltd</t>
  </si>
  <si>
    <t>RDBRL</t>
  </si>
  <si>
    <t>Vishwaraj Sugar Industries Ltd</t>
  </si>
  <si>
    <t>VISHWARAJ</t>
  </si>
  <si>
    <t>Shree Rama Newsprint Ltd</t>
  </si>
  <si>
    <t>RAMANEWS</t>
  </si>
  <si>
    <t>Rajasthan Gases Ltd</t>
  </si>
  <si>
    <t>RAJGASES</t>
  </si>
  <si>
    <t>Infollion Research Services Ltd</t>
  </si>
  <si>
    <t>INFOLLION</t>
  </si>
  <si>
    <t>Digikore Studios Ltd</t>
  </si>
  <si>
    <t>DIGIKORE</t>
  </si>
  <si>
    <t>Captain Polyplast Ltd</t>
  </si>
  <si>
    <t>CPL</t>
  </si>
  <si>
    <t>Indian Terrain Fashions Ltd</t>
  </si>
  <si>
    <t>INDTERRAIN</t>
  </si>
  <si>
    <t>Shri Dinesh Mills Ltd</t>
  </si>
  <si>
    <t>SHRIDINE</t>
  </si>
  <si>
    <t>CWD Limited</t>
  </si>
  <si>
    <t>CWD</t>
  </si>
  <si>
    <t>Natural Capsules Ltd</t>
  </si>
  <si>
    <t>NATCAPSUQ</t>
  </si>
  <si>
    <t>Pil Italica Lifestyle Ltd</t>
  </si>
  <si>
    <t>PILITA</t>
  </si>
  <si>
    <t>International Combustion (India) Ltd</t>
  </si>
  <si>
    <t>INTLCOMBQ</t>
  </si>
  <si>
    <t>Zee Learn Ltd</t>
  </si>
  <si>
    <t>ZEELEARN</t>
  </si>
  <si>
    <t>Prime Industries Ltd</t>
  </si>
  <si>
    <t>PRIMIND</t>
  </si>
  <si>
    <t>Thomas Scott (India) Ltd</t>
  </si>
  <si>
    <t>THOMASCOTT</t>
  </si>
  <si>
    <t>Inventure Growth &amp; Securities Ltd</t>
  </si>
  <si>
    <t>INVENTURE</t>
  </si>
  <si>
    <t>Amba Enterprises Ltd</t>
  </si>
  <si>
    <t>AEL</t>
  </si>
  <si>
    <t>Welspun Investments and Commercials Ltd</t>
  </si>
  <si>
    <t>WELINV</t>
  </si>
  <si>
    <t>Evexia Lifecare Ltd</t>
  </si>
  <si>
    <t>EVEXIA</t>
  </si>
  <si>
    <t>Jay Ushin Ltd</t>
  </si>
  <si>
    <t>JAYUSH</t>
  </si>
  <si>
    <t>Caspian Corporate Services Ltd</t>
  </si>
  <si>
    <t>CASPIAN</t>
  </si>
  <si>
    <t>Rox Hi-Tech Ltd</t>
  </si>
  <si>
    <t>ROXHITECH</t>
  </si>
  <si>
    <t>E Factor Experiences Ltd</t>
  </si>
  <si>
    <t>EFACTOR</t>
  </si>
  <si>
    <t>Alphageo (India) Ltd</t>
  </si>
  <si>
    <t>ALPHAGEO</t>
  </si>
  <si>
    <t>Veer Global Infraconstruction Ltd</t>
  </si>
  <si>
    <t>VGIL</t>
  </si>
  <si>
    <t>Aaron Industries Ltd</t>
  </si>
  <si>
    <t>AARON</t>
  </si>
  <si>
    <t>Nitiraj Engineers Ltd</t>
  </si>
  <si>
    <t>NITIRAJ</t>
  </si>
  <si>
    <t>McLeod Russel India Ltd</t>
  </si>
  <si>
    <t>MCLEODRUSS</t>
  </si>
  <si>
    <t>Axis Nifty AAA Bond Plus SDL Apr 2026 50:50 ETF</t>
  </si>
  <si>
    <t>AXISBPSETF</t>
  </si>
  <si>
    <t>Par Drugs and Chemicals Ltd</t>
  </si>
  <si>
    <t>PAR</t>
  </si>
  <si>
    <t>Shri Venkatesh Refineries Ltd</t>
  </si>
  <si>
    <t>SVRL</t>
  </si>
  <si>
    <t>Lords Chloro Alkali Ltd</t>
  </si>
  <si>
    <t>LORDSCHLO</t>
  </si>
  <si>
    <t>Lagnam Spintex Ltd</t>
  </si>
  <si>
    <t>LAGNAM</t>
  </si>
  <si>
    <t>RKEC Projects Ltd</t>
  </si>
  <si>
    <t>RKEC</t>
  </si>
  <si>
    <t>P.E. Analytics Ltd</t>
  </si>
  <si>
    <t>PROPEQUITY</t>
  </si>
  <si>
    <t>Mangalam Seeds Ltd</t>
  </si>
  <si>
    <t>MSL</t>
  </si>
  <si>
    <t>Smartlink Holdings Ltd</t>
  </si>
  <si>
    <t>SMARTLINK</t>
  </si>
  <si>
    <t>PPAP Automotive Ltd</t>
  </si>
  <si>
    <t>PPAP</t>
  </si>
  <si>
    <t>On Door Concepts Ltd</t>
  </si>
  <si>
    <t>ONDOOR</t>
  </si>
  <si>
    <t>Retail - Online</t>
  </si>
  <si>
    <t>KPT Industries Ltd</t>
  </si>
  <si>
    <t>KPT</t>
  </si>
  <si>
    <t>Investment &amp; Precision Castings Ltd</t>
  </si>
  <si>
    <t>INVPRECQ</t>
  </si>
  <si>
    <t>Infinium Pharmachem Ltd</t>
  </si>
  <si>
    <t>INFINIUM</t>
  </si>
  <si>
    <t>South West Pinnacle Exploration Ltd</t>
  </si>
  <si>
    <t>SOUTHWEST</t>
  </si>
  <si>
    <t>Umang Dairies Ltd</t>
  </si>
  <si>
    <t>UMANGDAIRY</t>
  </si>
  <si>
    <t>Generic Engineering Construction and Projects Ltd</t>
  </si>
  <si>
    <t>GENCON</t>
  </si>
  <si>
    <t>Purple Finance Ltd</t>
  </si>
  <si>
    <t>PURPLEFIN</t>
  </si>
  <si>
    <t>Take Solutions Ltd</t>
  </si>
  <si>
    <t>TAKE</t>
  </si>
  <si>
    <t>Neelamalai Agro Industries Ltd</t>
  </si>
  <si>
    <t>NEAGI</t>
  </si>
  <si>
    <t>Prajay Engineers Syndicate Ltd</t>
  </si>
  <si>
    <t>PRAENG</t>
  </si>
  <si>
    <t>Maagh Advertising and Marketing Services Ltd</t>
  </si>
  <si>
    <t>MAAGHADV</t>
  </si>
  <si>
    <t>Aksharchem (India) Ltd</t>
  </si>
  <si>
    <t>AKSHARCHEM</t>
  </si>
  <si>
    <t>Canarys Automations Ltd</t>
  </si>
  <si>
    <t>CANARYS</t>
  </si>
  <si>
    <t>Sharda Ispat Ltd</t>
  </si>
  <si>
    <t>SHRDAIS</t>
  </si>
  <si>
    <t>UMA Exports Ltd</t>
  </si>
  <si>
    <t>UMAEXPORTS</t>
  </si>
  <si>
    <t>Jasch Gauging Technologies Ltd</t>
  </si>
  <si>
    <t>JGTL</t>
  </si>
  <si>
    <t>Rane Engine Valve Ltd</t>
  </si>
  <si>
    <t>RANEENGINE</t>
  </si>
  <si>
    <t>Duroply Industries Ltd</t>
  </si>
  <si>
    <t>DUROPLY</t>
  </si>
  <si>
    <t>Kanoria Energy &amp; Infrastructure Limited</t>
  </si>
  <si>
    <t>KEIL</t>
  </si>
  <si>
    <t>Uday Jewellery Industries Ltd</t>
  </si>
  <si>
    <t>UDAYJEW</t>
  </si>
  <si>
    <t>Loyal Textile Mills Ltd</t>
  </si>
  <si>
    <t>LOYALTEX</t>
  </si>
  <si>
    <t>Tunwal E-Motors Ltd</t>
  </si>
  <si>
    <t>TUNWAL</t>
  </si>
  <si>
    <t>Maruti Infrastructure Ltd</t>
  </si>
  <si>
    <t>MAINFRA</t>
  </si>
  <si>
    <t>Bambino Agro Industries Ltd</t>
  </si>
  <si>
    <t>BAMBINO</t>
  </si>
  <si>
    <t>Mirae Asset Nifty 50 ETF</t>
  </si>
  <si>
    <t>NIFTYETF</t>
  </si>
  <si>
    <t>Mercantile Ventures Ltd</t>
  </si>
  <si>
    <t>MERCANTILE</t>
  </si>
  <si>
    <t>Commercial Syn Bags Ltd</t>
  </si>
  <si>
    <t>COMSYN</t>
  </si>
  <si>
    <t>LGB Forge Ltd</t>
  </si>
  <si>
    <t>LGBFORGE</t>
  </si>
  <si>
    <t>VTM Ltd</t>
  </si>
  <si>
    <t>VTMLTD</t>
  </si>
  <si>
    <t>Paragon Fine &amp; Speciality Chemical Ltd</t>
  </si>
  <si>
    <t>PARAGON</t>
  </si>
  <si>
    <t>Mason Infratech Ltd</t>
  </si>
  <si>
    <t>MASON</t>
  </si>
  <si>
    <t>Goldstar Power Ltd</t>
  </si>
  <si>
    <t>GOLDSTAR</t>
  </si>
  <si>
    <t>Sanjivani Paranteral Ltd</t>
  </si>
  <si>
    <t>SANJIVIN</t>
  </si>
  <si>
    <t>Anlon Technology Solutions Ltd</t>
  </si>
  <si>
    <t>ANLON</t>
  </si>
  <si>
    <t>National Plastic Technologies Ltd</t>
  </si>
  <si>
    <t>NATPLASTI</t>
  </si>
  <si>
    <t>ASI Industries Ltd</t>
  </si>
  <si>
    <t>ASIIL</t>
  </si>
  <si>
    <t>Captain Technocast Ltd</t>
  </si>
  <si>
    <t>CTCL</t>
  </si>
  <si>
    <t>Navkar Urbanstructure Ltd</t>
  </si>
  <si>
    <t>NAVKAR</t>
  </si>
  <si>
    <t>CAPTAIN PIPES Ltd</t>
  </si>
  <si>
    <t>CAPPIPES</t>
  </si>
  <si>
    <t>Aashka Hospitals Ltd</t>
  </si>
  <si>
    <t>AASHKA</t>
  </si>
  <si>
    <t>MK Exim (India) Ltd</t>
  </si>
  <si>
    <t>MKEXIM</t>
  </si>
  <si>
    <t>India Gelatine &amp; Chemicals Ltd</t>
  </si>
  <si>
    <t>INDGELA</t>
  </si>
  <si>
    <t>SMS Lifesciences India Ltd</t>
  </si>
  <si>
    <t>SMSLIFE</t>
  </si>
  <si>
    <t>SAB Industries Ltd</t>
  </si>
  <si>
    <t>SAB</t>
  </si>
  <si>
    <t>Maximus International Ltd</t>
  </si>
  <si>
    <t>MAXIMUS</t>
  </si>
  <si>
    <t>Sicagen India Ltd</t>
  </si>
  <si>
    <t>SICAGEN</t>
  </si>
  <si>
    <t>Bhatia Communications &amp; Retail (India) Ltd</t>
  </si>
  <si>
    <t>BHATIA</t>
  </si>
  <si>
    <t>Ginni Filaments Ltd</t>
  </si>
  <si>
    <t>GINNIFILA</t>
  </si>
  <si>
    <t>Starteck Finance Ltd</t>
  </si>
  <si>
    <t>STARTECK</t>
  </si>
  <si>
    <t>Standard Capital Markets Ltd</t>
  </si>
  <si>
    <t>STANCAP</t>
  </si>
  <si>
    <t>Prime Fresh Ltd</t>
  </si>
  <si>
    <t>PRIMEFRESH</t>
  </si>
  <si>
    <t>Konstelec Engineers Ltd</t>
  </si>
  <si>
    <t>KONSTELEC</t>
  </si>
  <si>
    <t>Bhilwara Technical Textiles Ltd</t>
  </si>
  <si>
    <t>BTTL</t>
  </si>
  <si>
    <t>Globus Power Generation Ltd</t>
  </si>
  <si>
    <t>GLOBUSCON</t>
  </si>
  <si>
    <t>T T Ltd</t>
  </si>
  <si>
    <t>TTL</t>
  </si>
  <si>
    <t>Rajshree Sugars &amp; Chemicals Ltd</t>
  </si>
  <si>
    <t>RAJSREESUG</t>
  </si>
  <si>
    <t>Dindigul Farm Product Ltd</t>
  </si>
  <si>
    <t>DFPL</t>
  </si>
  <si>
    <t>Alphalogic Industries Ltd</t>
  </si>
  <si>
    <t>ALPHAIND</t>
  </si>
  <si>
    <t>Nureca Ltd</t>
  </si>
  <si>
    <t>NURECA</t>
  </si>
  <si>
    <t>Shradha Infraprojects Ltd</t>
  </si>
  <si>
    <t>SHRADHA</t>
  </si>
  <si>
    <t>Chemtech Industrial Valves Ltd</t>
  </si>
  <si>
    <t>CHEMTECH</t>
  </si>
  <si>
    <t>Vipul Organics Ltd</t>
  </si>
  <si>
    <t>VIPULORG</t>
  </si>
  <si>
    <t>Indo Thai Securities Ltd</t>
  </si>
  <si>
    <t>INDOTHAI</t>
  </si>
  <si>
    <t>RRIL Ltd</t>
  </si>
  <si>
    <t>RRIL</t>
  </si>
  <si>
    <t>Star Delta Transformers Ltd</t>
  </si>
  <si>
    <t>STARDELTA</t>
  </si>
  <si>
    <t>Shree Vasu Logistics Ltd</t>
  </si>
  <si>
    <t>SVLL</t>
  </si>
  <si>
    <t>Hindcon Chemicals Ltd</t>
  </si>
  <si>
    <t>HINDCON</t>
  </si>
  <si>
    <t>Visa Steel Ltd</t>
  </si>
  <si>
    <t>VISASTEEL</t>
  </si>
  <si>
    <t>Sayaji Hotels (Pune) Ltd</t>
  </si>
  <si>
    <t>SHPLPUNE</t>
  </si>
  <si>
    <t>Indrayani Biotech Ltd</t>
  </si>
  <si>
    <t>INDRANIB</t>
  </si>
  <si>
    <t>Zeal Global Services Ltd</t>
  </si>
  <si>
    <t>ZEAL</t>
  </si>
  <si>
    <t>Shree Ajit Pulp and Paper Ltd</t>
  </si>
  <si>
    <t>SAPPL</t>
  </si>
  <si>
    <t>Ravinder Heights Ltd</t>
  </si>
  <si>
    <t>RVHL</t>
  </si>
  <si>
    <t>Tirupati Forge Ltd</t>
  </si>
  <si>
    <t>TIRUPATIFL</t>
  </si>
  <si>
    <t>Vardhman Polytex Ltd</t>
  </si>
  <si>
    <t>VARDMNPOLY</t>
  </si>
  <si>
    <t>Brahmaputra Infrastructure Ltd</t>
  </si>
  <si>
    <t>BRAHMINFRA</t>
  </si>
  <si>
    <t>Delphi World Money Ltd</t>
  </si>
  <si>
    <t>DELPHIFX</t>
  </si>
  <si>
    <t>Trejhara Solutions Ltd</t>
  </si>
  <si>
    <t>TREJHARA</t>
  </si>
  <si>
    <t>Prithvi Exchange (India) Ltd</t>
  </si>
  <si>
    <t>PRITHVIEXCH</t>
  </si>
  <si>
    <t>Denis Chem Lab Ltd</t>
  </si>
  <si>
    <t>DENISCHEM</t>
  </si>
  <si>
    <t>Sona Machinery Ltd</t>
  </si>
  <si>
    <t>SONAMAC</t>
  </si>
  <si>
    <t>Empower India Ltd</t>
  </si>
  <si>
    <t>EMPOWER</t>
  </si>
  <si>
    <t>Madhusudan Masala Ltd</t>
  </si>
  <si>
    <t>MADHUSUDAN</t>
  </si>
  <si>
    <t>Sarthak Metals Ltd</t>
  </si>
  <si>
    <t>SMLT</t>
  </si>
  <si>
    <t>G M Polyplast Ltd</t>
  </si>
  <si>
    <t>GMPL</t>
  </si>
  <si>
    <t>Shraddha Prime Projects Ltd</t>
  </si>
  <si>
    <t>SHRADDHA</t>
  </si>
  <si>
    <t>Super House Ltd</t>
  </si>
  <si>
    <t>SUPERHOUSE</t>
  </si>
  <si>
    <t>Pune E - Stock Broking Ltd</t>
  </si>
  <si>
    <t>PESB</t>
  </si>
  <si>
    <t>Brady And Morris Engineering Co Ltd</t>
  </si>
  <si>
    <t>BRADYM</t>
  </si>
  <si>
    <t>Radix Industries (India) Ltd</t>
  </si>
  <si>
    <t>RADIXIND</t>
  </si>
  <si>
    <t>KBC Global Ltd</t>
  </si>
  <si>
    <t>KBCGLOBAL</t>
  </si>
  <si>
    <t>Coral Laboratories Ltd</t>
  </si>
  <si>
    <t>CORALAB</t>
  </si>
  <si>
    <t>Kanpur Plastipack Ltd</t>
  </si>
  <si>
    <t>KANPRPLA</t>
  </si>
  <si>
    <t>Modi Rubber Ltd</t>
  </si>
  <si>
    <t>MODIRUBBER</t>
  </si>
  <si>
    <t>MITCON Consultancy &amp; Engineering Services Ltd</t>
  </si>
  <si>
    <t>MITCON</t>
  </si>
  <si>
    <t>Ashapuri Gold Ornament Ltd</t>
  </si>
  <si>
    <t>AGOL</t>
  </si>
  <si>
    <t>Regis Industries Ltd</t>
  </si>
  <si>
    <t>REGIS</t>
  </si>
  <si>
    <t>Equippp Social Impact Technologies Ltd</t>
  </si>
  <si>
    <t>EQUIPPP</t>
  </si>
  <si>
    <t xml:space="preserve"> IT Services &amp; Consulting</t>
  </si>
  <si>
    <t>Aurangabad Distillery Ltd</t>
  </si>
  <si>
    <t>AURDIS</t>
  </si>
  <si>
    <t>Halder Venture Ltd</t>
  </si>
  <si>
    <t>HALDER</t>
  </si>
  <si>
    <t>KCK Industries Ltd</t>
  </si>
  <si>
    <t>KCK</t>
  </si>
  <si>
    <t>ShreeOswal Seeds and Chemicals Ltd</t>
  </si>
  <si>
    <t>OSWALSEEDS</t>
  </si>
  <si>
    <t>Bimetal Bearings Ltd</t>
  </si>
  <si>
    <t>BIMETAL</t>
  </si>
  <si>
    <t>Shiva Texyarn Ltd</t>
  </si>
  <si>
    <t>SHIVATEX</t>
  </si>
  <si>
    <t>Tembo Global Industries Ltd</t>
  </si>
  <si>
    <t>TEMBO</t>
  </si>
  <si>
    <t>Indbank Merchant Banking Services Ltd</t>
  </si>
  <si>
    <t>INDBANK</t>
  </si>
  <si>
    <t>Panasonic Carbon India Co Ltd</t>
  </si>
  <si>
    <t>PANCARBON</t>
  </si>
  <si>
    <t>Cochin Minerals and Rutile Ltd</t>
  </si>
  <si>
    <t>COCHINM</t>
  </si>
  <si>
    <t>Alpine Housing Development Corporation Limited</t>
  </si>
  <si>
    <t>ALPINEHOU</t>
  </si>
  <si>
    <t>Diksat Transworld Ltd</t>
  </si>
  <si>
    <t>DIKSAT</t>
  </si>
  <si>
    <t>Lloyds Luxuries Ltd</t>
  </si>
  <si>
    <t>LLOYDS</t>
  </si>
  <si>
    <t>G G Engineering Ltd</t>
  </si>
  <si>
    <t>GGENG</t>
  </si>
  <si>
    <t>Raghuvansh Agrofarms Ltd</t>
  </si>
  <si>
    <t>RAFL</t>
  </si>
  <si>
    <t>Paul Merchants Ltd</t>
  </si>
  <si>
    <t>PML</t>
  </si>
  <si>
    <t>Swastika Investmart Ltd</t>
  </si>
  <si>
    <t>SWASTIKA</t>
  </si>
  <si>
    <t>Compucom Software Ltd</t>
  </si>
  <si>
    <t>COMPUSOFT</t>
  </si>
  <si>
    <t>Nettlinx Ltd</t>
  </si>
  <si>
    <t>NETTLINX</t>
  </si>
  <si>
    <t>Dhunseri Tea &amp; Industries Ltd</t>
  </si>
  <si>
    <t>DTIL</t>
  </si>
  <si>
    <t>Kimia Biosciences Ltd</t>
  </si>
  <si>
    <t>KIMIABL</t>
  </si>
  <si>
    <t>Pmc Fincorp Ltd</t>
  </si>
  <si>
    <t>PMCFIN</t>
  </si>
  <si>
    <t>Rajshree Polypack Ltd</t>
  </si>
  <si>
    <t>RPPL</t>
  </si>
  <si>
    <t>Pansari Developers Ltd</t>
  </si>
  <si>
    <t>PANSARI</t>
  </si>
  <si>
    <t>Samkrg Pistons and Rings Ltd</t>
  </si>
  <si>
    <t>SAMKRG</t>
  </si>
  <si>
    <t>Available Finance Ltd</t>
  </si>
  <si>
    <t>AVAILFC</t>
  </si>
  <si>
    <t>Yash Optics &amp; Lens Ltd</t>
  </si>
  <si>
    <t>YASHOPTICS</t>
  </si>
  <si>
    <t>Ajanta Soya Ltd</t>
  </si>
  <si>
    <t>AJANTSOY</t>
  </si>
  <si>
    <t>Cosmo Ferrites Ltd</t>
  </si>
  <si>
    <t>COSMOFE</t>
  </si>
  <si>
    <t>SBI Nifty Bank ETF</t>
  </si>
  <si>
    <t>SETFNIFBK</t>
  </si>
  <si>
    <t>Arihant Foundations &amp; Housing Ltd</t>
  </si>
  <si>
    <t>ARIHANT</t>
  </si>
  <si>
    <t>DCG Cables &amp; Wires Ltd</t>
  </si>
  <si>
    <t>DCG</t>
  </si>
  <si>
    <t>GSS Infotech Ltd</t>
  </si>
  <si>
    <t>GSS</t>
  </si>
  <si>
    <t>Sanmit Infra Ltd</t>
  </si>
  <si>
    <t>SANINFRA</t>
  </si>
  <si>
    <t>Brooks Laboratories Ltd</t>
  </si>
  <si>
    <t>BROOKS</t>
  </si>
  <si>
    <t>Narmada Gelatines Ltd</t>
  </si>
  <si>
    <t>SHAWGELTIN</t>
  </si>
  <si>
    <t>Mangal Credit and Fincorp Ltd</t>
  </si>
  <si>
    <t>MANCREDIT</t>
  </si>
  <si>
    <t>Jullundur Motor Agency (Delhi) Ltd</t>
  </si>
  <si>
    <t>JMA</t>
  </si>
  <si>
    <t>Spectrum Talent Management Ltd</t>
  </si>
  <si>
    <t>SPECTSTM</t>
  </si>
  <si>
    <t>Goldkart Jewels Ltd</t>
  </si>
  <si>
    <t>GOLDKART</t>
  </si>
  <si>
    <t>S &amp; S Power Switchgear Ltd</t>
  </si>
  <si>
    <t>S&amp;SPOWER</t>
  </si>
  <si>
    <t>Prizor Viztech Ltd</t>
  </si>
  <si>
    <t>PRIZOR</t>
  </si>
  <si>
    <t>Akanksha Power and Infrastructure Ltd</t>
  </si>
  <si>
    <t>AKANKSHA</t>
  </si>
  <si>
    <t>Electrical Components &amp; Equipment</t>
  </si>
  <si>
    <t>Aartech Solonics Ltd</t>
  </si>
  <si>
    <t>AARTECH</t>
  </si>
  <si>
    <t>Capital Trust Ltd</t>
  </si>
  <si>
    <t>CAPTRUST</t>
  </si>
  <si>
    <t>Shri Bajrang Alliance Ltd</t>
  </si>
  <si>
    <t>SHBAJRG</t>
  </si>
  <si>
    <t>Aspinwall and Company Ltd</t>
  </si>
  <si>
    <t>ASPINWALL</t>
  </si>
  <si>
    <t>Organic Recycling Systems Ltd</t>
  </si>
  <si>
    <t>ORGANICREC</t>
  </si>
  <si>
    <t>PG Foils Ltd</t>
  </si>
  <si>
    <t>PGFOILQ</t>
  </si>
  <si>
    <t>Shree Osfm E-Mobility Ltd</t>
  </si>
  <si>
    <t>SHREEOSFM</t>
  </si>
  <si>
    <t>Signet Industries Ltd</t>
  </si>
  <si>
    <t>SIGIND</t>
  </si>
  <si>
    <t>ICICI Prudential Nifty 100 Low Vol 30 ETF</t>
  </si>
  <si>
    <t>LOWVOLIETF</t>
  </si>
  <si>
    <t>Lovable Lingerie Ltd</t>
  </si>
  <si>
    <t>LOVABLE</t>
  </si>
  <si>
    <t>AMJ Land Holdings Ltd</t>
  </si>
  <si>
    <t>AMJLAND</t>
  </si>
  <si>
    <t>Inertia Steel Ltd</t>
  </si>
  <si>
    <t>INERTIAST</t>
  </si>
  <si>
    <t>Noida Toll Bridge Company Ltd</t>
  </si>
  <si>
    <t>NOIDATOLL</t>
  </si>
  <si>
    <t>IP Rings Ltd</t>
  </si>
  <si>
    <t>IPRINGLTD</t>
  </si>
  <si>
    <t>Gujarat State Financial Corp</t>
  </si>
  <si>
    <t>GUJSTATFIN</t>
  </si>
  <si>
    <t>Hindustan Adhesives Ltd</t>
  </si>
  <si>
    <t>HINDADH</t>
  </si>
  <si>
    <t>BDH Industries Ltd</t>
  </si>
  <si>
    <t>BDH</t>
  </si>
  <si>
    <t>Cambridge Technology Enterprises Ltd</t>
  </si>
  <si>
    <t>CTE</t>
  </si>
  <si>
    <t>WAA Solar Ltd</t>
  </si>
  <si>
    <t>WAA</t>
  </si>
  <si>
    <t>Jaysynth Orgochem Ltd</t>
  </si>
  <si>
    <t>JDORGOCHEM</t>
  </si>
  <si>
    <t>Arham Technologies Ltd</t>
  </si>
  <si>
    <t>ARHAM</t>
  </si>
  <si>
    <t>delaPlex Ltd</t>
  </si>
  <si>
    <t>DELAPLEX</t>
  </si>
  <si>
    <t>Rulka Electricals Ltd</t>
  </si>
  <si>
    <t>RULKA</t>
  </si>
  <si>
    <t>Somi Conveyor Beltings Ltd</t>
  </si>
  <si>
    <t>SOMICONVEY</t>
  </si>
  <si>
    <t>Gayatri Rubbers and Chemicals Ltd</t>
  </si>
  <si>
    <t>GRCL</t>
  </si>
  <si>
    <t>GVP Infotech Ltd</t>
  </si>
  <si>
    <t>GVPTECH</t>
  </si>
  <si>
    <t>Salasar Exteriors and Contour Ltd</t>
  </si>
  <si>
    <t>SECL</t>
  </si>
  <si>
    <t>Universal Autofoundry Ltd</t>
  </si>
  <si>
    <t>UNIAUTO</t>
  </si>
  <si>
    <t>A B Cotspin India Ltd</t>
  </si>
  <si>
    <t>ABCOTS</t>
  </si>
  <si>
    <t>Duncan Engineering Ltd</t>
  </si>
  <si>
    <t>DUNCANENG</t>
  </si>
  <si>
    <t>JK Agri Genetics Ltd</t>
  </si>
  <si>
    <t>JK AGRI</t>
  </si>
  <si>
    <t>Sonam Ltd</t>
  </si>
  <si>
    <t>SONAMLTD</t>
  </si>
  <si>
    <t>Quest Laboratories Ltd</t>
  </si>
  <si>
    <t>QUESTLAB</t>
  </si>
  <si>
    <t>Standard Industries Ltd</t>
  </si>
  <si>
    <t>SIL</t>
  </si>
  <si>
    <t>Tips Films Ltd</t>
  </si>
  <si>
    <t>TIPSFILMS</t>
  </si>
  <si>
    <t>Shahlon Silk Industries Ltd</t>
  </si>
  <si>
    <t>SHAHLON</t>
  </si>
  <si>
    <t>Sizemasters Technology Ltd</t>
  </si>
  <si>
    <t>SIZEMASTER</t>
  </si>
  <si>
    <t>Maha Rashtra Apex Corporation Ltd</t>
  </si>
  <si>
    <t>MAHAPEXLTD</t>
  </si>
  <si>
    <t>Toyam Sports Ltd</t>
  </si>
  <si>
    <t>TOYAMSL</t>
  </si>
  <si>
    <t>Coral India Finance and Housing Ltd</t>
  </si>
  <si>
    <t>CORALFINAC</t>
  </si>
  <si>
    <t>Asian Hotels (East) Ltd</t>
  </si>
  <si>
    <t>AHLEAST</t>
  </si>
  <si>
    <t>Modern Threads (India) Ltd</t>
  </si>
  <si>
    <t>MODTHREAD</t>
  </si>
  <si>
    <t>Nirman Agri Genetics Ltd</t>
  </si>
  <si>
    <t>NIRMAN</t>
  </si>
  <si>
    <t>BSL Ltd</t>
  </si>
  <si>
    <t>BSL</t>
  </si>
  <si>
    <t>Storage Technologies and Automation Ltd</t>
  </si>
  <si>
    <t>STAL</t>
  </si>
  <si>
    <t>Hindustan Tin Works Ltd</t>
  </si>
  <si>
    <t>HINDTIN</t>
  </si>
  <si>
    <t>Rajnish Retail Ltd</t>
  </si>
  <si>
    <t>RRETAIL</t>
  </si>
  <si>
    <t>Kanchi Karpooram Ltd</t>
  </si>
  <si>
    <t>KANCHI</t>
  </si>
  <si>
    <t>Texmo Pipes and Products Ltd</t>
  </si>
  <si>
    <t>TEXMOPIPES</t>
  </si>
  <si>
    <t>LKP Finance Ltd</t>
  </si>
  <si>
    <t>LKPFIN</t>
  </si>
  <si>
    <t>Lactose (India) Ltd</t>
  </si>
  <si>
    <t>LACTOSE</t>
  </si>
  <si>
    <t>Worth Peripherals Ltd</t>
  </si>
  <si>
    <t>Supreme Holdings &amp; Hospitality (India) Ltd</t>
  </si>
  <si>
    <t>SUPREME</t>
  </si>
  <si>
    <t>Shekhawati Industries Ltd</t>
  </si>
  <si>
    <t>SPYL</t>
  </si>
  <si>
    <t>Aryaman Capital Markets Ltd</t>
  </si>
  <si>
    <t>ARYACAPM</t>
  </si>
  <si>
    <t>Incredible Industries Ltd</t>
  </si>
  <si>
    <t>INCREDIBLE</t>
  </si>
  <si>
    <t>Sylvan Plyboard (India) Ltd</t>
  </si>
  <si>
    <t>SYLVANPLY</t>
  </si>
  <si>
    <t>Precision Electronics Ltd</t>
  </si>
  <si>
    <t>PRECISIO</t>
  </si>
  <si>
    <t>ResGen Ltd</t>
  </si>
  <si>
    <t>RESGEN</t>
  </si>
  <si>
    <t>LOYAL EQUIPMENTS Ltd</t>
  </si>
  <si>
    <t>LOYAL</t>
  </si>
  <si>
    <t>Indian Wood Products Co Ltd</t>
  </si>
  <si>
    <t>IWP</t>
  </si>
  <si>
    <t>Techknowgreen Solutions Ltd</t>
  </si>
  <si>
    <t>TECHKGREEN</t>
  </si>
  <si>
    <t>AKI India Ltd</t>
  </si>
  <si>
    <t>AKI</t>
  </si>
  <si>
    <t>Emerald Finance Ltd</t>
  </si>
  <si>
    <t>EMERALD</t>
  </si>
  <si>
    <t>Intrasoft Technologies Ltd</t>
  </si>
  <si>
    <t>ISFT</t>
  </si>
  <si>
    <t>Atam Valves Ltd</t>
  </si>
  <si>
    <t>ATAM</t>
  </si>
  <si>
    <t>Odyssey Technologies Ltd</t>
  </si>
  <si>
    <t>ODYSSEY</t>
  </si>
  <si>
    <t>Indiabulls Enterprises Ltd</t>
  </si>
  <si>
    <t>IEL</t>
  </si>
  <si>
    <t>IL&amp;FS Transportation Networks Ltd</t>
  </si>
  <si>
    <t>IL&amp;FSTRANS</t>
  </si>
  <si>
    <t>SAH Polymers Ltd</t>
  </si>
  <si>
    <t>SAH</t>
  </si>
  <si>
    <t>Flexituff Ventures International Ltd</t>
  </si>
  <si>
    <t>FLEXITUFF</t>
  </si>
  <si>
    <t>Confidence Futuristic Energetech Ltd</t>
  </si>
  <si>
    <t>CFEL</t>
  </si>
  <si>
    <t>Tarmat Ltd</t>
  </si>
  <si>
    <t>TARMAT</t>
  </si>
  <si>
    <t>DHP India Ltd</t>
  </si>
  <si>
    <t>DHPIND</t>
  </si>
  <si>
    <t>Century Extrusions Ltd</t>
  </si>
  <si>
    <t>CENTEXT</t>
  </si>
  <si>
    <t>CHL Ltd</t>
  </si>
  <si>
    <t>CHLLTD</t>
  </si>
  <si>
    <t>JSL Industries Ltd</t>
  </si>
  <si>
    <t>JSLINDL</t>
  </si>
  <si>
    <t>South India Paper Mills Ltd</t>
  </si>
  <si>
    <t>STHINPA</t>
  </si>
  <si>
    <t>ACE Software Exports Ltd</t>
  </si>
  <si>
    <t>ACESOFT</t>
  </si>
  <si>
    <t>Mahalaxmi Rubtech Ltd</t>
  </si>
  <si>
    <t>MHLXMIRU</t>
  </si>
  <si>
    <t>United Nilgiri Tea Estates Company Ltd</t>
  </si>
  <si>
    <t>UNITEDTEA</t>
  </si>
  <si>
    <t>Tahmar Enterprises Ltd</t>
  </si>
  <si>
    <t>TAHMARENT</t>
  </si>
  <si>
    <t>Refex Renewables &amp; Infrastructure Ltd</t>
  </si>
  <si>
    <t>REFEXRENEW</t>
  </si>
  <si>
    <t>Ducon Infratechnologies Ltd</t>
  </si>
  <si>
    <t>DUCON</t>
  </si>
  <si>
    <t>Mitsu Chem Plast Ltd</t>
  </si>
  <si>
    <t>MITSU</t>
  </si>
  <si>
    <t>Aarvi Encon Ltd</t>
  </si>
  <si>
    <t>AARVI</t>
  </si>
  <si>
    <t>Beacon Trusteeship Ltd</t>
  </si>
  <si>
    <t>BEACON</t>
  </si>
  <si>
    <t>LA Tim Metal &amp; Industries Ltd</t>
  </si>
  <si>
    <t>LATIMMETAL</t>
  </si>
  <si>
    <t>Garnet International Ltd</t>
  </si>
  <si>
    <t>GARNETINT</t>
  </si>
  <si>
    <t>Shah Metacorp Ltd</t>
  </si>
  <si>
    <t>SHAH</t>
  </si>
  <si>
    <t>Manaksia Aluminium Co Ltd</t>
  </si>
  <si>
    <t>MANAKALUCO</t>
  </si>
  <si>
    <t>QMS Medical Allied Services Ltd</t>
  </si>
  <si>
    <t>QMSMEDI</t>
  </si>
  <si>
    <t>GTL Ltd</t>
  </si>
  <si>
    <t>GTL</t>
  </si>
  <si>
    <t>Tainwala Chemicals and Plastics (India) Ltd</t>
  </si>
  <si>
    <t>TAINWALCHM</t>
  </si>
  <si>
    <t>Maheshwari Logistics Ltd</t>
  </si>
  <si>
    <t>MAHESHWARI</t>
  </si>
  <si>
    <t>Univastu India Ltd</t>
  </si>
  <si>
    <t>UNIVASTU</t>
  </si>
  <si>
    <t>Maxposure Ltd</t>
  </si>
  <si>
    <t>MAXPOSURE</t>
  </si>
  <si>
    <t>IVP Ltd</t>
  </si>
  <si>
    <t>IVP</t>
  </si>
  <si>
    <t>Magna Electro Castings Ltd</t>
  </si>
  <si>
    <t>MAGNAELQ</t>
  </si>
  <si>
    <t>Ramdevbaba Solvent Ltd</t>
  </si>
  <si>
    <t>RBS</t>
  </si>
  <si>
    <t>Global Offshore Services Ltd</t>
  </si>
  <si>
    <t>GLOBOFFS</t>
  </si>
  <si>
    <t>Sadbhav Infrastructure Projects Ltd</t>
  </si>
  <si>
    <t>SADBHIN</t>
  </si>
  <si>
    <t>NTC Industries Ltd</t>
  </si>
  <si>
    <t>NTCIND</t>
  </si>
  <si>
    <t>Bafna Pharmaceuticals Ltd</t>
  </si>
  <si>
    <t>BAFNAPH</t>
  </si>
  <si>
    <t>Kalyani Forge Ltd</t>
  </si>
  <si>
    <t>KALYANIFRG</t>
  </si>
  <si>
    <t>Archidply Industries Ltd</t>
  </si>
  <si>
    <t>ARCHIDPLY</t>
  </si>
  <si>
    <t>Niraj Cement Structurals Ltd</t>
  </si>
  <si>
    <t>NIRAJ</t>
  </si>
  <si>
    <t>Shigan Quantum Technologies Ltd</t>
  </si>
  <si>
    <t>SHIGAN</t>
  </si>
  <si>
    <t>Ovobel Foods Ltd</t>
  </si>
  <si>
    <t>OVOBELE</t>
  </si>
  <si>
    <t>Sharat Industries Ltd</t>
  </si>
  <si>
    <t>SHINDL</t>
  </si>
  <si>
    <t>Prima Plastics Ltd</t>
  </si>
  <si>
    <t>PRIMAPLA</t>
  </si>
  <si>
    <t>Surat Trade and Mercantile Ltd</t>
  </si>
  <si>
    <t>SURATRAML</t>
  </si>
  <si>
    <t>Supreme Infrastructure India Ltd</t>
  </si>
  <si>
    <t>SUPREMEINF</t>
  </si>
  <si>
    <t>Enser Communications Ltd</t>
  </si>
  <si>
    <t>ENSER</t>
  </si>
  <si>
    <t>Vibrant Global Capital Ltd</t>
  </si>
  <si>
    <t>VGCL</t>
  </si>
  <si>
    <t>Shradha AI Technologies Ltd</t>
  </si>
  <si>
    <t>SHRAAITECH</t>
  </si>
  <si>
    <t>Rungta Irrigation Ltd</t>
  </si>
  <si>
    <t>RUNGTAIR</t>
  </si>
  <si>
    <t>Qualitek Labs Ltd</t>
  </si>
  <si>
    <t>QLL</t>
  </si>
  <si>
    <t>Dhruv Consultancy Services Ltd</t>
  </si>
  <si>
    <t>DHRUV</t>
  </si>
  <si>
    <t>GIR Natureview Resorts Ltd</t>
  </si>
  <si>
    <t>GIRRESORTS</t>
  </si>
  <si>
    <t>Reliance Home Finance Ltd</t>
  </si>
  <si>
    <t>RHFL</t>
  </si>
  <si>
    <t>Ducol Organics &amp; Colours Ltd</t>
  </si>
  <si>
    <t>DUCOL</t>
  </si>
  <si>
    <t>Baid Finserv Ltd</t>
  </si>
  <si>
    <t>BAIDFIN</t>
  </si>
  <si>
    <t>Fonebox Retail Ltd</t>
  </si>
  <si>
    <t>FONEBOX</t>
  </si>
  <si>
    <t>Dhoot Industrial Finance Ltd</t>
  </si>
  <si>
    <t>DHOOTIN</t>
  </si>
  <si>
    <t>Dolfin Rubbers Ltd</t>
  </si>
  <si>
    <t>DOLFIN</t>
  </si>
  <si>
    <t>Krebs Biochemicals and Industries Ltd</t>
  </si>
  <si>
    <t>KREBSBIO</t>
  </si>
  <si>
    <t>Vital Chemtech Ltd</t>
  </si>
  <si>
    <t>VITAL</t>
  </si>
  <si>
    <t>United Polyfab Gujarat Ltd</t>
  </si>
  <si>
    <t>UNITEDPOLY</t>
  </si>
  <si>
    <t>Dcm Ltd</t>
  </si>
  <si>
    <t>DCM</t>
  </si>
  <si>
    <t>Galaxy Cloud Kitchens Ltd</t>
  </si>
  <si>
    <t>GCKL</t>
  </si>
  <si>
    <t>Zeal Aqua Ltd</t>
  </si>
  <si>
    <t>Urban Enviro Waste Management Ltd</t>
  </si>
  <si>
    <t>URBAN</t>
  </si>
  <si>
    <t>Arvee Laboratories (India) Ltd</t>
  </si>
  <si>
    <t>ARVEE</t>
  </si>
  <si>
    <t>Shri Balaji Valve Components Ltd</t>
  </si>
  <si>
    <t>SBVCL</t>
  </si>
  <si>
    <t>S V Global Mill Ltd</t>
  </si>
  <si>
    <t>SVGLOBAL</t>
  </si>
  <si>
    <t>Aveer Foods Ltd</t>
  </si>
  <si>
    <t>AVEER</t>
  </si>
  <si>
    <t>Upsurge Seeds Of Agriculture Ltd</t>
  </si>
  <si>
    <t>USASEEDS</t>
  </si>
  <si>
    <t>Homesfy Realty Ltd</t>
  </si>
  <si>
    <t>HOMESFY</t>
  </si>
  <si>
    <t>Divine Power Energy Ltd</t>
  </si>
  <si>
    <t>DPEL</t>
  </si>
  <si>
    <t>Oil Country Tubular Ltd</t>
  </si>
  <si>
    <t>OILCOUNTUB</t>
  </si>
  <si>
    <t>Keynote Financial Services Ltd</t>
  </si>
  <si>
    <t>KEYFINSERV</t>
  </si>
  <si>
    <t>Srivari Spices and Foods Ltd</t>
  </si>
  <si>
    <t>SSFL</t>
  </si>
  <si>
    <t>Deep Polymers Ltd</t>
  </si>
  <si>
    <t>DEEP</t>
  </si>
  <si>
    <t>HCP Plastene Bulkpack Ltd</t>
  </si>
  <si>
    <t>HPBL</t>
  </si>
  <si>
    <t>Indian Infotech and Software Ltd</t>
  </si>
  <si>
    <t>INDINFO</t>
  </si>
  <si>
    <t>Indian Sucrose Ltd</t>
  </si>
  <si>
    <t>INDSUCR</t>
  </si>
  <si>
    <t>Surana Solar Ltd</t>
  </si>
  <si>
    <t>SURANASOL</t>
  </si>
  <si>
    <t>Digicontent Ltd</t>
  </si>
  <si>
    <t>DGCONTENT</t>
  </si>
  <si>
    <t>Sprayking Ltd</t>
  </si>
  <si>
    <t>SPRAYKING</t>
  </si>
  <si>
    <t>Rts Power Corporation Ltd</t>
  </si>
  <si>
    <t>RTSPOWR</t>
  </si>
  <si>
    <t>Alacrity Securities Ltd</t>
  </si>
  <si>
    <t>ALSL</t>
  </si>
  <si>
    <t>Espire Hospitality Ltd</t>
  </si>
  <si>
    <t>ESPIRE</t>
  </si>
  <si>
    <t>Lucent Industries Ltd</t>
  </si>
  <si>
    <t>LUCENT</t>
  </si>
  <si>
    <t>Aarnav Fashions Ltd</t>
  </si>
  <si>
    <t>AARNAV</t>
  </si>
  <si>
    <t>Praxis Home Retail Ltd</t>
  </si>
  <si>
    <t>PRAXIS</t>
  </si>
  <si>
    <t>Phoenix Township Ltd</t>
  </si>
  <si>
    <t>PHOENIXTN</t>
  </si>
  <si>
    <t>Eros International Media Ltd</t>
  </si>
  <si>
    <t>EROSMEDIA</t>
  </si>
  <si>
    <t>Swati Projects Ltd</t>
  </si>
  <si>
    <t>SWATIPRO</t>
  </si>
  <si>
    <t>Alpa Laboratories Ltd</t>
  </si>
  <si>
    <t>ALPA</t>
  </si>
  <si>
    <t>Hemant Surgical Industries Ltd</t>
  </si>
  <si>
    <t>HSIL</t>
  </si>
  <si>
    <t>Basant Agro Tech (India) Ltd</t>
  </si>
  <si>
    <t>BASANTGL</t>
  </si>
  <si>
    <t>B &amp; A Ltd</t>
  </si>
  <si>
    <t>BNALTD</t>
  </si>
  <si>
    <t>SPL Industries Ltd</t>
  </si>
  <si>
    <t>SPLIL</t>
  </si>
  <si>
    <t>Suryalata Spinning Mills Ltd</t>
  </si>
  <si>
    <t>SURYALA</t>
  </si>
  <si>
    <t>Hilton Metal Forging Ltd</t>
  </si>
  <si>
    <t>HILTON</t>
  </si>
  <si>
    <t>Shri Techtex Ltd</t>
  </si>
  <si>
    <t>SHRITECH</t>
  </si>
  <si>
    <t>Gillanders Arbuthnot &amp; Co Ltd</t>
  </si>
  <si>
    <t>GILLANDERS</t>
  </si>
  <si>
    <t>Anmol India Ltd</t>
  </si>
  <si>
    <t>ANMOL</t>
  </si>
  <si>
    <t>Kaushalya Logistics Ltd</t>
  </si>
  <si>
    <t>KLL</t>
  </si>
  <si>
    <t>Ground Freight &amp; Logistics</t>
  </si>
  <si>
    <t>Sikko Industries Ltd</t>
  </si>
  <si>
    <t>SIKKO</t>
  </si>
  <si>
    <t>Pacific Industries Ltd</t>
  </si>
  <si>
    <t>PACIFICI</t>
  </si>
  <si>
    <t>Caprihans India Ltd</t>
  </si>
  <si>
    <t>CAPRIHANS</t>
  </si>
  <si>
    <t>Sel Manufacturing Company Ltd</t>
  </si>
  <si>
    <t>SELMC</t>
  </si>
  <si>
    <t>Sir Shadi Lal Enterprises Ltd</t>
  </si>
  <si>
    <t>SSLEL</t>
  </si>
  <si>
    <t>Machino Plastics Ltd</t>
  </si>
  <si>
    <t>MACPLASQ</t>
  </si>
  <si>
    <t>Ascom Leasing &amp; Investments Ltd</t>
  </si>
  <si>
    <t>ASCOM</t>
  </si>
  <si>
    <t>Emmbi Industries Ltd</t>
  </si>
  <si>
    <t>EMMBI</t>
  </si>
  <si>
    <t>Weizmann Limited</t>
  </si>
  <si>
    <t>WEIZMANIND</t>
  </si>
  <si>
    <t>Vaishali Pharma Ltd</t>
  </si>
  <si>
    <t>VAISHALI</t>
  </si>
  <si>
    <t>Srestha Finvest Ltd</t>
  </si>
  <si>
    <t>SRESTHA</t>
  </si>
  <si>
    <t>Jyoti Ltd</t>
  </si>
  <si>
    <t>JYOTI</t>
  </si>
  <si>
    <t>Gretex Industries Ltd</t>
  </si>
  <si>
    <t>GRETEX</t>
  </si>
  <si>
    <t>Anik Industries Ltd</t>
  </si>
  <si>
    <t>ANIKINDS</t>
  </si>
  <si>
    <t>Airo Lam Ltd</t>
  </si>
  <si>
    <t>AIROLAM</t>
  </si>
  <si>
    <t>Cenlub Industries Ltd</t>
  </si>
  <si>
    <t>CENLUB</t>
  </si>
  <si>
    <t>Hindusthan National Glass And Industries Ltd</t>
  </si>
  <si>
    <t>HINDNATGLS</t>
  </si>
  <si>
    <t>Metroglobal Ltd</t>
  </si>
  <si>
    <t>METROGLOBL</t>
  </si>
  <si>
    <t>Silicon Rental Solutions Ltd</t>
  </si>
  <si>
    <t>SRSOLTD</t>
  </si>
  <si>
    <t>Ashika Credit Capital Ltd</t>
  </si>
  <si>
    <t>ASHIKA</t>
  </si>
  <si>
    <t>Bal Pharma Ltd</t>
  </si>
  <si>
    <t>BALPHARMA</t>
  </si>
  <si>
    <t>Money Masters Leasing and Finance Ltd</t>
  </si>
  <si>
    <t>MMLF</t>
  </si>
  <si>
    <t>Total Transport Systems Ltd</t>
  </si>
  <si>
    <t>TOTAL</t>
  </si>
  <si>
    <t>CG VAK Software and Exports Ltd</t>
  </si>
  <si>
    <t>CGVAK</t>
  </si>
  <si>
    <t>Hindprakash Industries Ltd</t>
  </si>
  <si>
    <t>HPIL</t>
  </si>
  <si>
    <t>Marvel Decor Ltd</t>
  </si>
  <si>
    <t>MDL</t>
  </si>
  <si>
    <t>Khemani Distributors &amp; Marketing Ltd</t>
  </si>
  <si>
    <t>KDML</t>
  </si>
  <si>
    <t>Kakatiya Cement Sugar and Industries Ltd</t>
  </si>
  <si>
    <t>KAKATCEM</t>
  </si>
  <si>
    <t>Jocil Ltd</t>
  </si>
  <si>
    <t>JOCIL</t>
  </si>
  <si>
    <t>Tyche Industries Ltd</t>
  </si>
  <si>
    <t>TYCHE</t>
  </si>
  <si>
    <t>Prakash Steelage Ltd</t>
  </si>
  <si>
    <t>PRAKASHSTL</t>
  </si>
  <si>
    <t>Ambey Laboratories Ltd</t>
  </si>
  <si>
    <t>AMBEY</t>
  </si>
  <si>
    <t>Nagpur Power and Industries Ltd</t>
  </si>
  <si>
    <t>NAGPI</t>
  </si>
  <si>
    <t>Unihealth Consultancy Ltd</t>
  </si>
  <si>
    <t>UNIHEALTH</t>
  </si>
  <si>
    <t>Dhatre Udyog Ltd</t>
  </si>
  <si>
    <t>DHATRE</t>
  </si>
  <si>
    <t>Calcom Vision Ltd</t>
  </si>
  <si>
    <t>CALCOM</t>
  </si>
  <si>
    <t>Interiors &amp; More Ltd</t>
  </si>
  <si>
    <t>INM</t>
  </si>
  <si>
    <t>Radhe Developers (India) Ltd</t>
  </si>
  <si>
    <t>RADHEDE</t>
  </si>
  <si>
    <t>NipponINETFNifty SDL Apr 2026 Top 20 Equal Weight</t>
  </si>
  <si>
    <t>SDL26BEES</t>
  </si>
  <si>
    <t>Savera Industries Ltd</t>
  </si>
  <si>
    <t>SAVERA</t>
  </si>
  <si>
    <t>Globe Textiles (India) Ltd</t>
  </si>
  <si>
    <t>GLOBE</t>
  </si>
  <si>
    <t>Smruthi Organics Ltd</t>
  </si>
  <si>
    <t>SMRUTHIORG</t>
  </si>
  <si>
    <t>Polson Ltd</t>
  </si>
  <si>
    <t>POLSON</t>
  </si>
  <si>
    <t>Piccadily Sugar and Allied Industries Ltd</t>
  </si>
  <si>
    <t>PICCASUG</t>
  </si>
  <si>
    <t>Lambodhara Textiles Ltd</t>
  </si>
  <si>
    <t>LAMBODHARA</t>
  </si>
  <si>
    <t>Reliance Chemotex Industries Ltd</t>
  </si>
  <si>
    <t>RELCHEMQ</t>
  </si>
  <si>
    <t>Priti International Ltd</t>
  </si>
  <si>
    <t>PRITI</t>
  </si>
  <si>
    <t>Abans Enterprises Ltd</t>
  </si>
  <si>
    <t>ABANSENT</t>
  </si>
  <si>
    <t>Accuracy Shipping Ltd</t>
  </si>
  <si>
    <t>ACCURACY</t>
  </si>
  <si>
    <t>Wardwizard Foods and Beverages Ltd</t>
  </si>
  <si>
    <t>WARDWIZFBL</t>
  </si>
  <si>
    <t>Ai Champdany Industries Ltd</t>
  </si>
  <si>
    <t>AICHAMP</t>
  </si>
  <si>
    <t>LKP Securities Ltd</t>
  </si>
  <si>
    <t>LKPSEC</t>
  </si>
  <si>
    <t>Avance Technologies Ltd</t>
  </si>
  <si>
    <t>AVANCE</t>
  </si>
  <si>
    <t>Semac Consultants Ltd</t>
  </si>
  <si>
    <t>SEMAC</t>
  </si>
  <si>
    <t>Indian Acrylics Ltd</t>
  </si>
  <si>
    <t>INDIANACRY</t>
  </si>
  <si>
    <t>Greenchef Appliances Ltd</t>
  </si>
  <si>
    <t>GREENCHEF</t>
  </si>
  <si>
    <t>Edvenswa Enterprises Ltd</t>
  </si>
  <si>
    <t>EDVENSWA</t>
  </si>
  <si>
    <t>Steelman Telecom Ltd</t>
  </si>
  <si>
    <t>STML</t>
  </si>
  <si>
    <t>B.A.G. Films and Media Ltd</t>
  </si>
  <si>
    <t>BAGFILMS</t>
  </si>
  <si>
    <t>BCPL Railway Infrastructure Ltd</t>
  </si>
  <si>
    <t>BCPL</t>
  </si>
  <si>
    <t>Kovilpatti Lakshmi Roller Flour Mills Ltd</t>
  </si>
  <si>
    <t>KLRFM</t>
  </si>
  <si>
    <t>Ratnabhumi Developers Ltd</t>
  </si>
  <si>
    <t>RATNABHUMI</t>
  </si>
  <si>
    <t>Kaira Can Co Ltd</t>
  </si>
  <si>
    <t>KAIRA</t>
  </si>
  <si>
    <t>SAL Steel Ltd</t>
  </si>
  <si>
    <t>SALSTEEL</t>
  </si>
  <si>
    <t>Visco Trade Associates Ltd</t>
  </si>
  <si>
    <t>VISCO</t>
  </si>
  <si>
    <t>VMS Industries Ltd</t>
  </si>
  <si>
    <t>VMS</t>
  </si>
  <si>
    <t>Adtech Systems Ltd</t>
  </si>
  <si>
    <t>ADTECH</t>
  </si>
  <si>
    <t>Mangalam Drugs and Organics Ltd</t>
  </si>
  <si>
    <t>MANGALAM</t>
  </si>
  <si>
    <t>Shreeji Translogistics Ltd</t>
  </si>
  <si>
    <t>STL</t>
  </si>
  <si>
    <t>Ecoplast Ltd</t>
  </si>
  <si>
    <t>ECOPLAST</t>
  </si>
  <si>
    <t>Siyaram Recycling Industries Ltd</t>
  </si>
  <si>
    <t>SIYARAM</t>
  </si>
  <si>
    <t>Syschem (India) Ltd</t>
  </si>
  <si>
    <t>SYSCHEM</t>
  </si>
  <si>
    <t>Fidel Softech Ltd</t>
  </si>
  <si>
    <t>FIDEL</t>
  </si>
  <si>
    <t>Kesar Petroproducts Ltd</t>
  </si>
  <si>
    <t>KESARPE</t>
  </si>
  <si>
    <t>Mahamaya Steel Industries Ltd</t>
  </si>
  <si>
    <t>MAHASTEEL</t>
  </si>
  <si>
    <t>Enfuse Solutions Ltd</t>
  </si>
  <si>
    <t>ENFUSE</t>
  </si>
  <si>
    <t>V R Infraspace Ltd</t>
  </si>
  <si>
    <t>VR</t>
  </si>
  <si>
    <t>Kifs Financial Services Ltd</t>
  </si>
  <si>
    <t>KIFS</t>
  </si>
  <si>
    <t>Samor Reality Ltd</t>
  </si>
  <si>
    <t>SAMOR</t>
  </si>
  <si>
    <t>Kesar Enterprises Ltd</t>
  </si>
  <si>
    <t>KESARENT</t>
  </si>
  <si>
    <t>Aayush Art and Bullion Ltd</t>
  </si>
  <si>
    <t>AAYUSHBULL</t>
  </si>
  <si>
    <t>Bhandari Hosiery Exports Ltd</t>
  </si>
  <si>
    <t>BHANDARI</t>
  </si>
  <si>
    <t>ATV Projects India Ltd</t>
  </si>
  <si>
    <t>ATVPR</t>
  </si>
  <si>
    <t>JHS Svendgaard Laboratories Ltd</t>
  </si>
  <si>
    <t>JHS</t>
  </si>
  <si>
    <t>Tirupati Starch &amp; Chemicals Ltd</t>
  </si>
  <si>
    <t>TIRUSTA</t>
  </si>
  <si>
    <t>Housing Development and Infrastructure Ltd</t>
  </si>
  <si>
    <t>HDIL</t>
  </si>
  <si>
    <t>VJTF Eduservices Ltd</t>
  </si>
  <si>
    <t>VJTFEDU</t>
  </si>
  <si>
    <t>Electro Force (India) Ltd</t>
  </si>
  <si>
    <t>EFORCE</t>
  </si>
  <si>
    <t>Electronic Equipment &amp; Parts</t>
  </si>
  <si>
    <t>New Swan Multitech Ltd</t>
  </si>
  <si>
    <t>SWANAGRO</t>
  </si>
  <si>
    <t>Cubex Tubings Ltd</t>
  </si>
  <si>
    <t>CUBEXTUB</t>
  </si>
  <si>
    <t>Metals - Copper</t>
  </si>
  <si>
    <t>Thakkers Developers Ltd</t>
  </si>
  <si>
    <t>THAKDEV</t>
  </si>
  <si>
    <t>Reliance Naval and Engineering Ltd</t>
  </si>
  <si>
    <t>RNAVAL</t>
  </si>
  <si>
    <t>Deepak Spinners Ltd</t>
  </si>
  <si>
    <t>DEEPAKSP</t>
  </si>
  <si>
    <t>Rishiroop Ltd</t>
  </si>
  <si>
    <t>RISHIROOP</t>
  </si>
  <si>
    <t>Parshva Enterprises Ltd</t>
  </si>
  <si>
    <t>PARSHVA</t>
  </si>
  <si>
    <t>Xelpmoc Design and Tech Ltd</t>
  </si>
  <si>
    <t>XELPMOC</t>
  </si>
  <si>
    <t>Colab Cloud Platforms Ltd</t>
  </si>
  <si>
    <t>COLABCLOUD</t>
  </si>
  <si>
    <t>Winsome Textile Industries Ltd</t>
  </si>
  <si>
    <t>WINSOMTX</t>
  </si>
  <si>
    <t>Bodhi Tree Multimedia Ltd</t>
  </si>
  <si>
    <t>BTML</t>
  </si>
  <si>
    <t>De Neers Tools Ltd</t>
  </si>
  <si>
    <t>DENEERS</t>
  </si>
  <si>
    <t>BN Rathi Securities Ltd</t>
  </si>
  <si>
    <t>BNRSEC</t>
  </si>
  <si>
    <t>Patel Integrated Logistics Ltd</t>
  </si>
  <si>
    <t>PATINTLOG</t>
  </si>
  <si>
    <t>Flex Foods Ltd</t>
  </si>
  <si>
    <t>FLEXFO</t>
  </si>
  <si>
    <t>Bharat Gears Ltd</t>
  </si>
  <si>
    <t>BHARATGEAR</t>
  </si>
  <si>
    <t>Art Nirman Ltd</t>
  </si>
  <si>
    <t>ARTNIRMAN</t>
  </si>
  <si>
    <t>Setco Automotive Ltd</t>
  </si>
  <si>
    <t>SETCO</t>
  </si>
  <si>
    <t>RSD Finance Ltd</t>
  </si>
  <si>
    <t>RSDFIN</t>
  </si>
  <si>
    <t>Tulive Developers Ltd</t>
  </si>
  <si>
    <t>TULIVE</t>
  </si>
  <si>
    <t>Parvati Sweetners and Power Ltd</t>
  </si>
  <si>
    <t>PARVATI</t>
  </si>
  <si>
    <t>Zenith Steel Pipes &amp; Industries Ltd</t>
  </si>
  <si>
    <t>ZENITHSTL</t>
  </si>
  <si>
    <t>Chaman Metallics Ltd</t>
  </si>
  <si>
    <t>CMNL</t>
  </si>
  <si>
    <t>Ganges Securities Ltd</t>
  </si>
  <si>
    <t>GANGESSECU</t>
  </si>
  <si>
    <t>Sonal Mercantile Ltd</t>
  </si>
  <si>
    <t>SONAL</t>
  </si>
  <si>
    <t>Sotac Pharmaceuticals Ltd</t>
  </si>
  <si>
    <t>SOTAC</t>
  </si>
  <si>
    <t>Lakshmi Automatic Loom Works Ltd</t>
  </si>
  <si>
    <t>LXMIATO</t>
  </si>
  <si>
    <t>DB (International) Stock Brokers Ltd</t>
  </si>
  <si>
    <t>DBSTOCKBRO</t>
  </si>
  <si>
    <t>Indian Card Clothing Company Ltd</t>
  </si>
  <si>
    <t>INDIANCARD</t>
  </si>
  <si>
    <t>DIGJAM Ltd</t>
  </si>
  <si>
    <t>DIGJAMLMTD</t>
  </si>
  <si>
    <t>Nippon India ETF Nifty PSU Bank BeES</t>
  </si>
  <si>
    <t>PSUBNKBEES</t>
  </si>
  <si>
    <t>Virat Crane Industries Ltd</t>
  </si>
  <si>
    <t>VIRATCRA</t>
  </si>
  <si>
    <t>K I C Metaliks Ltd</t>
  </si>
  <si>
    <t>KAJARIR</t>
  </si>
  <si>
    <t>Aspire &amp; Innovative Advertising Ltd</t>
  </si>
  <si>
    <t>ASPIRE</t>
  </si>
  <si>
    <t>Gujarat Intrux Ltd</t>
  </si>
  <si>
    <t>GUJINTRX</t>
  </si>
  <si>
    <t>Kohinoor Foods Ltd</t>
  </si>
  <si>
    <t>KOHINOOR</t>
  </si>
  <si>
    <t>B C C Fuba India Ltd</t>
  </si>
  <si>
    <t>BCCFUBA</t>
  </si>
  <si>
    <t>DRS Dilip Roadlines Ltd</t>
  </si>
  <si>
    <t>DRSDILIP</t>
  </si>
  <si>
    <t>Jainam Ferro Alloys (I) Ltd</t>
  </si>
  <si>
    <t>JAINAM</t>
  </si>
  <si>
    <t>Surya Lakshmi Cotton Mills Ltd</t>
  </si>
  <si>
    <t>SURYALAXMI</t>
  </si>
  <si>
    <t>Panyam Cements And Mineral Industrties Ltd</t>
  </si>
  <si>
    <t>PANCM</t>
  </si>
  <si>
    <t>KHFM Hospitality and Facility Management Services Ltd</t>
  </si>
  <si>
    <t>KHFM</t>
  </si>
  <si>
    <t>Manas Properties Ltd</t>
  </si>
  <si>
    <t>MANAS</t>
  </si>
  <si>
    <t>WeP Solutions Ltd</t>
  </si>
  <si>
    <t>WEPSOLN</t>
  </si>
  <si>
    <t>Cadsys (India) Ltd</t>
  </si>
  <si>
    <t>CADSYS</t>
  </si>
  <si>
    <t>Simplex Castings Ltd</t>
  </si>
  <si>
    <t>SIMPLEXCAS</t>
  </si>
  <si>
    <t>Globe International Carriers Ltd</t>
  </si>
  <si>
    <t>GICL</t>
  </si>
  <si>
    <t>Bihar Sponge Iron Ltd</t>
  </si>
  <si>
    <t>BIHSPONG</t>
  </si>
  <si>
    <t>Tanvi Foods (India) Ltd</t>
  </si>
  <si>
    <t>TANVI</t>
  </si>
  <si>
    <t>HIM Teknoforge Ltd</t>
  </si>
  <si>
    <t>HIMTEK</t>
  </si>
  <si>
    <t>Gayatri Projects Ltd</t>
  </si>
  <si>
    <t>GAYAPROJ</t>
  </si>
  <si>
    <t>Samrat Forgings Ltd</t>
  </si>
  <si>
    <t>SAMRATFORG</t>
  </si>
  <si>
    <t>Mukta Arts Ltd</t>
  </si>
  <si>
    <t>MUKTAARTS</t>
  </si>
  <si>
    <t>BN Holdings Ltd</t>
  </si>
  <si>
    <t>BNHOLDINGS</t>
  </si>
  <si>
    <t>Gayatri Sugars Ltd</t>
  </si>
  <si>
    <t>GAYATRI</t>
  </si>
  <si>
    <t>Sera Investments &amp; Finance India Ltd</t>
  </si>
  <si>
    <t>SERA</t>
  </si>
  <si>
    <t>Athena Global Technologies Ltd</t>
  </si>
  <si>
    <t>ATHENAGLO</t>
  </si>
  <si>
    <t>India Steel Works Ltd</t>
  </si>
  <si>
    <t>ISWL</t>
  </si>
  <si>
    <t>Zenith Exports Ltd</t>
  </si>
  <si>
    <t>ZENITHEXPO</t>
  </si>
  <si>
    <t>MPS Infotecnics Ltd</t>
  </si>
  <si>
    <t>VISESHINFO</t>
  </si>
  <si>
    <t>Eyantra Ventures Ltd</t>
  </si>
  <si>
    <t>EY</t>
  </si>
  <si>
    <t>Aluwind Architectural Ltd</t>
  </si>
  <si>
    <t>ALUWIND</t>
  </si>
  <si>
    <t>Pharmaids Pharmaceuticals Ltd</t>
  </si>
  <si>
    <t>PHARMAID</t>
  </si>
  <si>
    <t>HB Estate Developers Ltd</t>
  </si>
  <si>
    <t>HBESD</t>
  </si>
  <si>
    <t>Emerald Leisures Ltd</t>
  </si>
  <si>
    <t>EMERALL</t>
  </si>
  <si>
    <t>Scanpoint Geomatics Ltd</t>
  </si>
  <si>
    <t>SCANPGEOM</t>
  </si>
  <si>
    <t>Panache Digilife Ltd</t>
  </si>
  <si>
    <t>PANACHE</t>
  </si>
  <si>
    <t>Rishi Laser Ltd</t>
  </si>
  <si>
    <t>RISHILASE</t>
  </si>
  <si>
    <t>Salona Cotspin Ltd</t>
  </si>
  <si>
    <t>SALONA</t>
  </si>
  <si>
    <t>Jhandewalas Foods Ltd</t>
  </si>
  <si>
    <t>JFL</t>
  </si>
  <si>
    <t>W H Brady &amp; Company Ltd</t>
  </si>
  <si>
    <t>WHBRADY</t>
  </si>
  <si>
    <t>Gujarat Toolroom Ltd</t>
  </si>
  <si>
    <t>GUJTLRM</t>
  </si>
  <si>
    <t>Landmark Property Development Co Ltd</t>
  </si>
  <si>
    <t>LPDC</t>
  </si>
  <si>
    <t>Munoth Capital Market Ltd</t>
  </si>
  <si>
    <t>MUNCAPM</t>
  </si>
  <si>
    <t>Sundaram Multi Pap Ltd</t>
  </si>
  <si>
    <t>SUNDARAM</t>
  </si>
  <si>
    <t>Diensten Tech Ltd</t>
  </si>
  <si>
    <t>DTL</t>
  </si>
  <si>
    <t>Rexnord Electronics and Controls Ltd</t>
  </si>
  <si>
    <t>REXNORD</t>
  </si>
  <si>
    <t>Barak Valley Cements Ltd</t>
  </si>
  <si>
    <t>BVCL</t>
  </si>
  <si>
    <t>Atishay Ltd</t>
  </si>
  <si>
    <t>ATISHAY</t>
  </si>
  <si>
    <t>7Seas Entertainment Ltd</t>
  </si>
  <si>
    <t>7SEASL</t>
  </si>
  <si>
    <t>Baweja Studios Ltd</t>
  </si>
  <si>
    <t>BAWEJA</t>
  </si>
  <si>
    <t>Premco Global Ltd</t>
  </si>
  <si>
    <t>PREMCO</t>
  </si>
  <si>
    <t>Jayant Infratech Ltd</t>
  </si>
  <si>
    <t>JAYANT</t>
  </si>
  <si>
    <t>Teamo Productions HQ Ltd</t>
  </si>
  <si>
    <t>TPHQ</t>
  </si>
  <si>
    <t>Ansal Properties and Infrastructure Ltd</t>
  </si>
  <si>
    <t>ANSALAPI</t>
  </si>
  <si>
    <t>Fiberweb (India) Ltd</t>
  </si>
  <si>
    <t>FIBERWEB</t>
  </si>
  <si>
    <t>Swastik Pipe Ltd</t>
  </si>
  <si>
    <t>SWASTIK</t>
  </si>
  <si>
    <t>Srivasavi Adhesive Tapes Ltd</t>
  </si>
  <si>
    <t>SRIVASAVI</t>
  </si>
  <si>
    <t>Indsil Hydro Power and Manganese Ltd</t>
  </si>
  <si>
    <t>INDSILHYD</t>
  </si>
  <si>
    <t>Amarjothi Spinning Mills Ltd</t>
  </si>
  <si>
    <t>AMARJOTHI</t>
  </si>
  <si>
    <t>Quadrant Televentures Ltd</t>
  </si>
  <si>
    <t>QUADRANT</t>
  </si>
  <si>
    <t>Shervani Industrial Syndicate Ltd</t>
  </si>
  <si>
    <t>SHERVANI</t>
  </si>
  <si>
    <t>Ansal Housing Ltd</t>
  </si>
  <si>
    <t>ANSALHSG</t>
  </si>
  <si>
    <t>Zenith Drugs Ltd</t>
  </si>
  <si>
    <t>ZENITHDRUG</t>
  </si>
  <si>
    <t>Master Components Ltd</t>
  </si>
  <si>
    <t>MASTER</t>
  </si>
  <si>
    <t>Future Consumer Ltd</t>
  </si>
  <si>
    <t>FCONSUMER</t>
  </si>
  <si>
    <t>Skil Infrastructure Ltd</t>
  </si>
  <si>
    <t>SKIL</t>
  </si>
  <si>
    <t>Naman In-Store (India) Ltd</t>
  </si>
  <si>
    <t>NAMAN</t>
  </si>
  <si>
    <t>Touchwood Entertainment Ltd</t>
  </si>
  <si>
    <t>TOUCHWOOD</t>
  </si>
  <si>
    <t>Likhami Consulting Ltd</t>
  </si>
  <si>
    <t>LIKHAMI</t>
  </si>
  <si>
    <t>MRO-TEK Realty Ltd</t>
  </si>
  <si>
    <t>MRO-TEK</t>
  </si>
  <si>
    <t>Cinerad Communications Ltd</t>
  </si>
  <si>
    <t>CINERAD</t>
  </si>
  <si>
    <t>United Van Der Horst Ltd</t>
  </si>
  <si>
    <t>UVDRHOR</t>
  </si>
  <si>
    <t>Maiden Forgings Ltd</t>
  </si>
  <si>
    <t>MAIDEN</t>
  </si>
  <si>
    <t>Bengal Tea &amp; Fabrics Ltd</t>
  </si>
  <si>
    <t>BENGALT</t>
  </si>
  <si>
    <t>AMD Industries Ltd</t>
  </si>
  <si>
    <t>AMDIND</t>
  </si>
  <si>
    <t>Ultracab (India) Ltd</t>
  </si>
  <si>
    <t>ULTRACAB</t>
  </si>
  <si>
    <t>Vaswani Industries Ltd</t>
  </si>
  <si>
    <t>VASWANI</t>
  </si>
  <si>
    <t>Active Clothing Co Ltd</t>
  </si>
  <si>
    <t>ACTIVE</t>
  </si>
  <si>
    <t>Pioneer Embroideries Ltd</t>
  </si>
  <si>
    <t>PIONEEREMB</t>
  </si>
  <si>
    <t>Kundan Edifice Ltd</t>
  </si>
  <si>
    <t>KEL</t>
  </si>
  <si>
    <t>Vaidya Sane Ayurved Laboratories Ltd</t>
  </si>
  <si>
    <t>MADHAVBAUG</t>
  </si>
  <si>
    <t>Stratmont Industries Ltd</t>
  </si>
  <si>
    <t>STRATMONT</t>
  </si>
  <si>
    <t>Golkunda Diamonds and Jewellery Ltd</t>
  </si>
  <si>
    <t>GOLKUNDIA</t>
  </si>
  <si>
    <t>Ahlada Engineers Ltd</t>
  </si>
  <si>
    <t>AHLADA</t>
  </si>
  <si>
    <t>Beardsell Ltd</t>
  </si>
  <si>
    <t>BEARDSELL</t>
  </si>
  <si>
    <t>Milgrey Finance and Investments Ltd</t>
  </si>
  <si>
    <t>ZMILGFIN</t>
  </si>
  <si>
    <t>3rd Rock Multimedia Ltd</t>
  </si>
  <si>
    <t>3RDROCK</t>
  </si>
  <si>
    <t>Vishal Bearings Ltd</t>
  </si>
  <si>
    <t>VISHALBL</t>
  </si>
  <si>
    <t>Agri-Tech (India) Ltd</t>
  </si>
  <si>
    <t>AGRITECH</t>
  </si>
  <si>
    <t>Sagarsoft (India) Ltd</t>
  </si>
  <si>
    <t>SAGARSOFT</t>
  </si>
  <si>
    <t>Digidrive Distributors Ltd</t>
  </si>
  <si>
    <t>DIGIDRIVE</t>
  </si>
  <si>
    <t>Motor and General Finance Ltd</t>
  </si>
  <si>
    <t>MOTOGENFIN</t>
  </si>
  <si>
    <t>Suraj Industries Ltd</t>
  </si>
  <si>
    <t>SURJIND</t>
  </si>
  <si>
    <t>Sumuka Agro Industries Ltd</t>
  </si>
  <si>
    <t>SUMUKA</t>
  </si>
  <si>
    <t>Pramara Promotions Ltd</t>
  </si>
  <si>
    <t>PRAMARA</t>
  </si>
  <si>
    <t>ITL Industries Ltd</t>
  </si>
  <si>
    <t>ITL</t>
  </si>
  <si>
    <t>Kotak S&amp;P BSE Sensex ETF</t>
  </si>
  <si>
    <t>SENSEX1</t>
  </si>
  <si>
    <t>AAA Technologies Ltd</t>
  </si>
  <si>
    <t>AAATECH</t>
  </si>
  <si>
    <t>B-Right RealEstate Ltd</t>
  </si>
  <si>
    <t>BRRL</t>
  </si>
  <si>
    <t>Credent Global Finance Ltd</t>
  </si>
  <si>
    <t>CGFL</t>
  </si>
  <si>
    <t>Ahasolar Technologies Ltd</t>
  </si>
  <si>
    <t>AHASOLAR</t>
  </si>
  <si>
    <t>ANI Integrated Services Ltd</t>
  </si>
  <si>
    <t>AISL</t>
  </si>
  <si>
    <t>Aksh Optifibre Ltd</t>
  </si>
  <si>
    <t>AKSHOPTFBR</t>
  </si>
  <si>
    <t>Upsurge Investment and Finance Ltd</t>
  </si>
  <si>
    <t>UPSURGE</t>
  </si>
  <si>
    <t>Sampann Utpadan India Ltd</t>
  </si>
  <si>
    <t>SAMPANN</t>
  </si>
  <si>
    <t>Transteel Seating Technologies Ltd</t>
  </si>
  <si>
    <t>TRANSTEEL</t>
  </si>
  <si>
    <t>ICICI Prudential Nifty Next 50 ETF</t>
  </si>
  <si>
    <t>NEXT50IETF</t>
  </si>
  <si>
    <t>B &amp; A Packaging India Ltd</t>
  </si>
  <si>
    <t>BAPACK</t>
  </si>
  <si>
    <t>GTV Engineering Ltd</t>
  </si>
  <si>
    <t>GTV</t>
  </si>
  <si>
    <t>Accel Ltd</t>
  </si>
  <si>
    <t>ACCEL</t>
  </si>
  <si>
    <t>Apis India Ltd</t>
  </si>
  <si>
    <t>APIS</t>
  </si>
  <si>
    <t>Aarey Drugs and Pharmaceuticals Ltd</t>
  </si>
  <si>
    <t>AAREYDRUGS</t>
  </si>
  <si>
    <t>Paras Petrofils Ltd</t>
  </si>
  <si>
    <t>PARASPETRO</t>
  </si>
  <si>
    <t>Power and Instrumentation (Gujarat) Ltd</t>
  </si>
  <si>
    <t>PIGL</t>
  </si>
  <si>
    <t>Lotus Eye Hospital and Institute Ltd</t>
  </si>
  <si>
    <t>LOTUSEYE</t>
  </si>
  <si>
    <t>Steel City Securities Ltd</t>
  </si>
  <si>
    <t>STEELCITY</t>
  </si>
  <si>
    <t>Bharat Immunologicals and Biologicals Corporation Ltd</t>
  </si>
  <si>
    <t>BIBCL</t>
  </si>
  <si>
    <t>Prerna Infrabuild Ltd</t>
  </si>
  <si>
    <t>PRERINFRA</t>
  </si>
  <si>
    <t>Bhilwara Spinners Ltd</t>
  </si>
  <si>
    <t>BHILSPIN</t>
  </si>
  <si>
    <t>Aakash Exploration Services Ltd</t>
  </si>
  <si>
    <t>AAKASH</t>
  </si>
  <si>
    <t>Banka BioLoo Ltd</t>
  </si>
  <si>
    <t>BANKA</t>
  </si>
  <si>
    <t>Palash Securities Ltd</t>
  </si>
  <si>
    <t>PALASHSECU</t>
  </si>
  <si>
    <t>Sharp Chucks and Machines Ltd</t>
  </si>
  <si>
    <t>SCML</t>
  </si>
  <si>
    <t>Lahoti Overseas Ltd</t>
  </si>
  <si>
    <t>LAHOTIOV</t>
  </si>
  <si>
    <t>COSCO (India) Ltd</t>
  </si>
  <si>
    <t>COSCO</t>
  </si>
  <si>
    <t>Good Value Irrigation Ltd</t>
  </si>
  <si>
    <t>VUENOW</t>
  </si>
  <si>
    <t>Facor Alloys Ltd</t>
  </si>
  <si>
    <t>FACORALL</t>
  </si>
  <si>
    <t>Bhagyanagar Properties Ltd</t>
  </si>
  <si>
    <t>BHAGYAPROP</t>
  </si>
  <si>
    <t>Transwarranty Finance Ltd</t>
  </si>
  <si>
    <t>TFL</t>
  </si>
  <si>
    <t>Dhruva Capital Services Ltd</t>
  </si>
  <si>
    <t>DHRUVCA</t>
  </si>
  <si>
    <t>Shri Gang Industries and Allied Products Ltd</t>
  </si>
  <si>
    <t>SHRIGANG</t>
  </si>
  <si>
    <t>Nath Industries Ltd</t>
  </si>
  <si>
    <t>NATHIND</t>
  </si>
  <si>
    <t>MEP Infrastructure Developers Ltd</t>
  </si>
  <si>
    <t>MEP</t>
  </si>
  <si>
    <t>BLS Infotech Ltd</t>
  </si>
  <si>
    <t>BLSINFOTE</t>
  </si>
  <si>
    <t>Sanco Trans Ltd</t>
  </si>
  <si>
    <t>SANCTRN</t>
  </si>
  <si>
    <t>Ajooni Biotech Ltd</t>
  </si>
  <si>
    <t>AJOONI</t>
  </si>
  <si>
    <t>Cravatex Ltd</t>
  </si>
  <si>
    <t>CRAVATEX</t>
  </si>
  <si>
    <t>Three M Paper Boards Ltd</t>
  </si>
  <si>
    <t>THREEMPAPE</t>
  </si>
  <si>
    <t>Goyal Aluminiums Ltd</t>
  </si>
  <si>
    <t>GOYALALUM</t>
  </si>
  <si>
    <t>Western India Plywoods Ltd</t>
  </si>
  <si>
    <t>WIPL</t>
  </si>
  <si>
    <t>Gujchem Distillers India Ltd</t>
  </si>
  <si>
    <t>GUJCMDS</t>
  </si>
  <si>
    <t>Tamboli Industries Ltd</t>
  </si>
  <si>
    <t>TAMBOLIIN</t>
  </si>
  <si>
    <t>Swashthik Plascon Ltd</t>
  </si>
  <si>
    <t>SPL</t>
  </si>
  <si>
    <t>Vedavaag Systems Ltd</t>
  </si>
  <si>
    <t>VEDAVAAG</t>
  </si>
  <si>
    <t>Ind Swift Ltd</t>
  </si>
  <si>
    <t>INDSWFTLTD</t>
  </si>
  <si>
    <t>Party Cruisers Ltd</t>
  </si>
  <si>
    <t>PARTYCRUS</t>
  </si>
  <si>
    <t>Kkalpana Industries (India) Ltd</t>
  </si>
  <si>
    <t>KKALPANAIND</t>
  </si>
  <si>
    <t>Bhagwati Autocast Ltd</t>
  </si>
  <si>
    <t>BGWTATO</t>
  </si>
  <si>
    <t>Suvidhaa Infoserve Ltd</t>
  </si>
  <si>
    <t>SUVIDHAA</t>
  </si>
  <si>
    <t>Pritika Engineering Components Ltd</t>
  </si>
  <si>
    <t>PRITIKA</t>
  </si>
  <si>
    <t>Garg Furnace Ltd</t>
  </si>
  <si>
    <t>GARGFUR</t>
  </si>
  <si>
    <t>Yarn Syndicate Ltd</t>
  </si>
  <si>
    <t>YARNSYN</t>
  </si>
  <si>
    <t>APM Industries Ltd</t>
  </si>
  <si>
    <t>APMIN</t>
  </si>
  <si>
    <t>Himalaya Food International Ltd</t>
  </si>
  <si>
    <t>HFIL</t>
  </si>
  <si>
    <t>Integrated Personnel Services Ltd</t>
  </si>
  <si>
    <t>IPSL</t>
  </si>
  <si>
    <t>Sharika Enterprises Ltd</t>
  </si>
  <si>
    <t>SHARIKA</t>
  </si>
  <si>
    <t>IBL Finance Ltd</t>
  </si>
  <si>
    <t>IBLFL</t>
  </si>
  <si>
    <t>Financial Technology</t>
  </si>
  <si>
    <t>Alkali Metals Ltd</t>
  </si>
  <si>
    <t>ALKALI</t>
  </si>
  <si>
    <t>TCI Industries Ltd</t>
  </si>
  <si>
    <t>TCIIND</t>
  </si>
  <si>
    <t>VL Infraprojects Ltd</t>
  </si>
  <si>
    <t>VLINFRA</t>
  </si>
  <si>
    <t>G. G. Automotive Gears Ltd</t>
  </si>
  <si>
    <t>GGAUTO</t>
  </si>
  <si>
    <t>Latteys Industries Ltd</t>
  </si>
  <si>
    <t>LATTEYS</t>
  </si>
  <si>
    <t>Rudra Gas Enterprise Ltd</t>
  </si>
  <si>
    <t>RUDRAGAS</t>
  </si>
  <si>
    <t>Binayak Tex Processors Ltd</t>
  </si>
  <si>
    <t>ZBINTXPP</t>
  </si>
  <si>
    <t>Aditya Consumer Marketing Ltd</t>
  </si>
  <si>
    <t>ACML</t>
  </si>
  <si>
    <t>Palred Technologies Ltd</t>
  </si>
  <si>
    <t>PALREDTEC</t>
  </si>
  <si>
    <t>Future Retail Ltd</t>
  </si>
  <si>
    <t>FRETAIL</t>
  </si>
  <si>
    <t>SNL Bearings Ltd</t>
  </si>
  <si>
    <t>SNL</t>
  </si>
  <si>
    <t>Abhinav Capital Services Ltd</t>
  </si>
  <si>
    <t>ABHICAP</t>
  </si>
  <si>
    <t>Quantum Gold Fund</t>
  </si>
  <si>
    <t>QGOLDHALF</t>
  </si>
  <si>
    <t>MRP Agro Ltd</t>
  </si>
  <si>
    <t>MRP</t>
  </si>
  <si>
    <t>Saptarishi Agro Industries Ltd</t>
  </si>
  <si>
    <t>SPTRSHI</t>
  </si>
  <si>
    <t>Ausom Enterprise Ltd</t>
  </si>
  <si>
    <t>AUSOMENT</t>
  </si>
  <si>
    <t>HDFC S&amp;P BSE Sensex ETF</t>
  </si>
  <si>
    <t>HDFCSENSEX</t>
  </si>
  <si>
    <t>D &amp; H India Ltd</t>
  </si>
  <si>
    <t>DHINDIA</t>
  </si>
  <si>
    <t>Bilcare Ltd</t>
  </si>
  <si>
    <t>BI</t>
  </si>
  <si>
    <t>City Pulse Multiplex Ltd</t>
  </si>
  <si>
    <t>CPML</t>
  </si>
  <si>
    <t>Asarfi Hospital Ltd</t>
  </si>
  <si>
    <t>ASARFI</t>
  </si>
  <si>
    <t>Orissa Bengal Carrier Ltd</t>
  </si>
  <si>
    <t>OBCL</t>
  </si>
  <si>
    <t>Varanium Cloud Ltd</t>
  </si>
  <si>
    <t>CLOUD</t>
  </si>
  <si>
    <t>Advik Capital Ltd</t>
  </si>
  <si>
    <t>ADVIKCA</t>
  </si>
  <si>
    <t>Relicab Cable Manufacturing Ltd</t>
  </si>
  <si>
    <t>RELICAB</t>
  </si>
  <si>
    <t>Mysore Petro Chemicals Ltd</t>
  </si>
  <si>
    <t>MYSORPETRO</t>
  </si>
  <si>
    <t>Saumya Consultants Ltd</t>
  </si>
  <si>
    <t>SAUMYA</t>
  </si>
  <si>
    <t>Energy Development Company Ltd</t>
  </si>
  <si>
    <t>ENERGYDEV</t>
  </si>
  <si>
    <t>National Fittings Ltd</t>
  </si>
  <si>
    <t>NATFIT</t>
  </si>
  <si>
    <t>Everest Organics Ltd</t>
  </si>
  <si>
    <t>EVERESTO</t>
  </si>
  <si>
    <t>Royal Cushion Vinyl Products Ltd</t>
  </si>
  <si>
    <t>ROYALCU</t>
  </si>
  <si>
    <t>Regency Ceramics Ltd</t>
  </si>
  <si>
    <t>REGENCERAM</t>
  </si>
  <si>
    <t>Shanti Spintex Ltd</t>
  </si>
  <si>
    <t>SHANTIDENM</t>
  </si>
  <si>
    <t>Arshiya Ltd</t>
  </si>
  <si>
    <t>ARSHIYA</t>
  </si>
  <si>
    <t>Securekloud Technologies Ltd</t>
  </si>
  <si>
    <t>SECURKLOUD</t>
  </si>
  <si>
    <t>Jamshri Realty Ltd</t>
  </si>
  <si>
    <t>JAMSHRI</t>
  </si>
  <si>
    <t>Womancart Ltd</t>
  </si>
  <si>
    <t>WOMANCART</t>
  </si>
  <si>
    <t>Mauria Udyog Ltd</t>
  </si>
  <si>
    <t>MUL</t>
  </si>
  <si>
    <t>Nidhi Granites Ltd</t>
  </si>
  <si>
    <t>NIDHGRN</t>
  </si>
  <si>
    <t>Virat Leasing Ltd</t>
  </si>
  <si>
    <t>VLL</t>
  </si>
  <si>
    <t>Ishan Dyes and Chemicals Ltd</t>
  </si>
  <si>
    <t>ISHANCH</t>
  </si>
  <si>
    <t>Damodar Industries Ltd</t>
  </si>
  <si>
    <t>DAMODARIND</t>
  </si>
  <si>
    <t>Rainbow Foundations Ltd</t>
  </si>
  <si>
    <t>RAINBOWF</t>
  </si>
  <si>
    <t>Pulz Electronics Ltd</t>
  </si>
  <si>
    <t>PULZ</t>
  </si>
  <si>
    <t>Raja Bahadur International Ltd</t>
  </si>
  <si>
    <t>RAJABAH</t>
  </si>
  <si>
    <t>WSFx Global Pay Ltd</t>
  </si>
  <si>
    <t>WSFX</t>
  </si>
  <si>
    <t>Sal Automotive Ltd</t>
  </si>
  <si>
    <t>SALAUTO</t>
  </si>
  <si>
    <t>Genpharmasec Ltd</t>
  </si>
  <si>
    <t>GENPHARMA</t>
  </si>
  <si>
    <t>Cerebra Integrated Technologies Ltd</t>
  </si>
  <si>
    <t>CEREBRAINT</t>
  </si>
  <si>
    <t>Rachana Infrastructure Ltd</t>
  </si>
  <si>
    <t>RILINFRA</t>
  </si>
  <si>
    <t>Veekayem Fashion &amp; Apparels Ltd</t>
  </si>
  <si>
    <t>VEEKAYEM</t>
  </si>
  <si>
    <t>Asit C Mehta Financial Services Ltd</t>
  </si>
  <si>
    <t>ASITCFIN</t>
  </si>
  <si>
    <t>Debock Industries Ltd</t>
  </si>
  <si>
    <t>DIL</t>
  </si>
  <si>
    <t>Arunjyoti Bio Ventures Ltd</t>
  </si>
  <si>
    <t>ABVL</t>
  </si>
  <si>
    <t>Durlax Top Surface Ltd</t>
  </si>
  <si>
    <t>DURLAX</t>
  </si>
  <si>
    <t>Transcorp International Ltd</t>
  </si>
  <si>
    <t>TRANSCOR</t>
  </si>
  <si>
    <t>Blue Pebble Ltd</t>
  </si>
  <si>
    <t>BLUEPEBBLE</t>
  </si>
  <si>
    <t>Thacker and Company Ltd</t>
  </si>
  <si>
    <t>THACKER</t>
  </si>
  <si>
    <t>Nagreeka Exports Ltd</t>
  </si>
  <si>
    <t>NAGREEKEXP</t>
  </si>
  <si>
    <t>Kothari Fermentation and Biochem Ltd</t>
  </si>
  <si>
    <t>KFBL</t>
  </si>
  <si>
    <t>Peria Karamalai Tea and Produce Company Ltd</t>
  </si>
  <si>
    <t>PKTEA</t>
  </si>
  <si>
    <t>Winsome Breweries Ltd</t>
  </si>
  <si>
    <t>WINSOMBR</t>
  </si>
  <si>
    <t>Akar Auto Industries Ltd</t>
  </si>
  <si>
    <t>AAIL</t>
  </si>
  <si>
    <t>Shetron Ltd</t>
  </si>
  <si>
    <t>SHETR</t>
  </si>
  <si>
    <t>HB Stockholdings Ltd</t>
  </si>
  <si>
    <t>HBSL</t>
  </si>
  <si>
    <t>Harshdeep Hortico Ltd</t>
  </si>
  <si>
    <t>HARSHDEEP</t>
  </si>
  <si>
    <t>Aztec Fluids &amp; Machinery Ltd</t>
  </si>
  <si>
    <t>AZTEC</t>
  </si>
  <si>
    <t>Madhucon Projects Ltd</t>
  </si>
  <si>
    <t>MADHUCON</t>
  </si>
  <si>
    <t>Cian Agro Industries &amp; Infrastructure Ltd</t>
  </si>
  <si>
    <t>CIANAGRO</t>
  </si>
  <si>
    <t>Maruti Interior Products Ltd</t>
  </si>
  <si>
    <t>SPITZE</t>
  </si>
  <si>
    <t>Parnax Lab Ltd</t>
  </si>
  <si>
    <t>PARNAXLAB</t>
  </si>
  <si>
    <t>Promax Power Ltd</t>
  </si>
  <si>
    <t>PROMAX</t>
  </si>
  <si>
    <t>Eco Hotels and Resorts Ltd</t>
  </si>
  <si>
    <t>ECOHOTELS</t>
  </si>
  <si>
    <t>Modern Dairies Ltd</t>
  </si>
  <si>
    <t>MODAIRY</t>
  </si>
  <si>
    <t>United Cotfab Ltd</t>
  </si>
  <si>
    <t>COTFAB</t>
  </si>
  <si>
    <t>Lasa Supergenerics Ltd</t>
  </si>
  <si>
    <t>LASA</t>
  </si>
  <si>
    <t>Minal Industries Ltd</t>
  </si>
  <si>
    <t>MINALIND</t>
  </si>
  <si>
    <t>Times Guaranty Ltd</t>
  </si>
  <si>
    <t>TIMESGTY</t>
  </si>
  <si>
    <t>Mehai Technology Ltd</t>
  </si>
  <si>
    <t>MEHAI</t>
  </si>
  <si>
    <t>Narbada Gems and Jewellery Ltd</t>
  </si>
  <si>
    <t>NARBADA</t>
  </si>
  <si>
    <t>Tilak Ventures Ltd</t>
  </si>
  <si>
    <t>TILAK</t>
  </si>
  <si>
    <t>Chowgule Steamships Ltd</t>
  </si>
  <si>
    <t>CHOWGULSTM</t>
  </si>
  <si>
    <t>AK Spintex Ltd</t>
  </si>
  <si>
    <t>AKSPINTEX</t>
  </si>
  <si>
    <t>Source Natural Foods and Herbal Supplements Ltd</t>
  </si>
  <si>
    <t>SOURCENTRL</t>
  </si>
  <si>
    <t>Astron Paper &amp; Board Mill Ltd</t>
  </si>
  <si>
    <t>ASTRON</t>
  </si>
  <si>
    <t>Fortis Malar Hospitals Ltd</t>
  </si>
  <si>
    <t>FORTISMLR</t>
  </si>
  <si>
    <t>Polychem Ltd</t>
  </si>
  <si>
    <t>POLYCHEM</t>
  </si>
  <si>
    <t>Avro India Ltd</t>
  </si>
  <si>
    <t>AVROIND</t>
  </si>
  <si>
    <t>Gokak Textiles Ltd</t>
  </si>
  <si>
    <t>GOKAKTEX</t>
  </si>
  <si>
    <t>Dynavision Ltd</t>
  </si>
  <si>
    <t>DYNAVSN</t>
  </si>
  <si>
    <t>Soma Textiles &amp; Industries Ltd</t>
  </si>
  <si>
    <t>SOMATEX</t>
  </si>
  <si>
    <t>Resonance Specialties Ltd</t>
  </si>
  <si>
    <t>RESONANCE</t>
  </si>
  <si>
    <t>Shah Alloys Ltd</t>
  </si>
  <si>
    <t>SHAHALLOYS</t>
  </si>
  <si>
    <t>Mercury Laboratories Ltd</t>
  </si>
  <si>
    <t>MERCURYLAB</t>
  </si>
  <si>
    <t>Acme Resources Ltd</t>
  </si>
  <si>
    <t>ACME</t>
  </si>
  <si>
    <t>Pee Cee Cosma Sope Ltd</t>
  </si>
  <si>
    <t>PCCOSMA</t>
  </si>
  <si>
    <t>Sattrix Information Security Ltd</t>
  </si>
  <si>
    <t>SATTRIX</t>
  </si>
  <si>
    <t>T &amp; I Global Ltd</t>
  </si>
  <si>
    <t>TIGLOB</t>
  </si>
  <si>
    <t>Anjani Foods Ltd</t>
  </si>
  <si>
    <t>ANJANIFOODS</t>
  </si>
  <si>
    <t>Raaj Medisafe India Ltd</t>
  </si>
  <si>
    <t>RAAJMEDI</t>
  </si>
  <si>
    <t>Mcon Rasayan India Ltd</t>
  </si>
  <si>
    <t>MCON</t>
  </si>
  <si>
    <t>Tokyo Plast International Ltd</t>
  </si>
  <si>
    <t>TOKYOPLAST</t>
  </si>
  <si>
    <t>DRS Cargo Movers Ltd</t>
  </si>
  <si>
    <t>DRSCARGO</t>
  </si>
  <si>
    <t>Sayaji Industries Ltd</t>
  </si>
  <si>
    <t>SAYAJIIND</t>
  </si>
  <si>
    <t>Holmarc Opto-Mechatronics Ltd</t>
  </si>
  <si>
    <t>HOLMARC</t>
  </si>
  <si>
    <t>Wallfort Financial Services Ltd</t>
  </si>
  <si>
    <t>WALLFORT</t>
  </si>
  <si>
    <t>Archit Organosys Ltd</t>
  </si>
  <si>
    <t>ARCHITORG</t>
  </si>
  <si>
    <t>Som Datt Finance Corporation Ltd</t>
  </si>
  <si>
    <t>SODFC</t>
  </si>
  <si>
    <t>Alfred Herbert (India) Ltd</t>
  </si>
  <si>
    <t>ALFREDHE</t>
  </si>
  <si>
    <t>Creative Castings Ltd</t>
  </si>
  <si>
    <t>Gujarat Natural Resources Ltd</t>
  </si>
  <si>
    <t>GNRL</t>
  </si>
  <si>
    <t>Shri Krishna Devcon Ltd</t>
  </si>
  <si>
    <t>SHRIKRISH</t>
  </si>
  <si>
    <t>Dangee Dums Ltd</t>
  </si>
  <si>
    <t>DANGEE</t>
  </si>
  <si>
    <t>Sati Poly Plast Ltd</t>
  </si>
  <si>
    <t>SATIPOLY</t>
  </si>
  <si>
    <t>CNI Research Ltd</t>
  </si>
  <si>
    <t>CNIRESLTD</t>
  </si>
  <si>
    <t>KG Petrochem Ltd</t>
  </si>
  <si>
    <t>KGPETRO</t>
  </si>
  <si>
    <t>Bansal Roofing Products Ltd</t>
  </si>
  <si>
    <t>BRPL</t>
  </si>
  <si>
    <t>Nrb Industrial Bearings Ltd</t>
  </si>
  <si>
    <t>NIBL</t>
  </si>
  <si>
    <t>Auro Laboratories Ltd</t>
  </si>
  <si>
    <t>AUROLAB</t>
  </si>
  <si>
    <t>Kesar Terminals &amp; Infrastructure Ltd</t>
  </si>
  <si>
    <t>KTIL</t>
  </si>
  <si>
    <t>Chartered Logistics Ltd</t>
  </si>
  <si>
    <t>CHLOGIST</t>
  </si>
  <si>
    <t>HEC Infra Projects Ltd</t>
  </si>
  <si>
    <t>HECPROJECT</t>
  </si>
  <si>
    <t>Mayank Cattle Food Ltd</t>
  </si>
  <si>
    <t>MCFL</t>
  </si>
  <si>
    <t>Aditya BSL Nifty Next 50 ETF</t>
  </si>
  <si>
    <t>ABSLNN50ET</t>
  </si>
  <si>
    <t>Ansal Buildwell Ltd</t>
  </si>
  <si>
    <t>ANSALBU</t>
  </si>
  <si>
    <t>Oxygenta Pharmaceutical Ltd</t>
  </si>
  <si>
    <t>OXYGENTAPH</t>
  </si>
  <si>
    <t>Grob Tea Co Ltd</t>
  </si>
  <si>
    <t>GROBTEA</t>
  </si>
  <si>
    <t>Silkflex Polymers (India) Ltd</t>
  </si>
  <si>
    <t>SILKFLEX</t>
  </si>
  <si>
    <t>Pressure Sensitive Systems (India) Ltd</t>
  </si>
  <si>
    <t>PRESSURS</t>
  </si>
  <si>
    <t>One Global Service Provider Ltd</t>
  </si>
  <si>
    <t>ONEGLOBAL</t>
  </si>
  <si>
    <t>Jasch Industries Ltd</t>
  </si>
  <si>
    <t>JASCH</t>
  </si>
  <si>
    <t>Ludlow Jute &amp; Specialities Ltd</t>
  </si>
  <si>
    <t>LUDLOWJUT</t>
  </si>
  <si>
    <t>Biofil Chemicals and Pharmaceuticals Ltd</t>
  </si>
  <si>
    <t>BIOFILCHEM</t>
  </si>
  <si>
    <t>Lesha Industries Ltd</t>
  </si>
  <si>
    <t>LESHAIND</t>
  </si>
  <si>
    <t>Porwal Auto Components Ltd</t>
  </si>
  <si>
    <t>PORWAL</t>
  </si>
  <si>
    <t>Simbhaoli Sugars Ltd</t>
  </si>
  <si>
    <t>SIMBHALS</t>
  </si>
  <si>
    <t>Haryana Capfin Ltd</t>
  </si>
  <si>
    <t>HARYNACAP</t>
  </si>
  <si>
    <t>Kemp and Company Ltd</t>
  </si>
  <si>
    <t>KEMP</t>
  </si>
  <si>
    <t>Shine Fashions (India) Ltd</t>
  </si>
  <si>
    <t>SHINEFASH</t>
  </si>
  <si>
    <t>Hisar Metal Industries Ltd</t>
  </si>
  <si>
    <t>HISARMETAL</t>
  </si>
  <si>
    <t>Samrat Pharmachem Ltd</t>
  </si>
  <si>
    <t>SAMRATPH</t>
  </si>
  <si>
    <t>Arnold Holdings Ltd</t>
  </si>
  <si>
    <t>ARNOLD</t>
  </si>
  <si>
    <t>MKP Mobility Ltd</t>
  </si>
  <si>
    <t>MKPMOB</t>
  </si>
  <si>
    <t>Karma Energy Ltd</t>
  </si>
  <si>
    <t>KARMAENG</t>
  </si>
  <si>
    <t>Excel Realty N Infra Ltd</t>
  </si>
  <si>
    <t>EXCEL</t>
  </si>
  <si>
    <t>Baroda Extrusion Ltd</t>
  </si>
  <si>
    <t>BAROEXT</t>
  </si>
  <si>
    <t>SunGarner Energies Ltd</t>
  </si>
  <si>
    <t>SEL</t>
  </si>
  <si>
    <t>Welcast Steels Ltd</t>
  </si>
  <si>
    <t>ZWELCAST</t>
  </si>
  <si>
    <t>ICICI Prudential Silver ETF</t>
  </si>
  <si>
    <t>SILVERIETF</t>
  </si>
  <si>
    <t>Alstone Textiles (India) Ltd</t>
  </si>
  <si>
    <t>ALSTONE</t>
  </si>
  <si>
    <t>Srei Infrastructure Finance Ltd</t>
  </si>
  <si>
    <t>SREINFRA</t>
  </si>
  <si>
    <t>Aplab Ltd</t>
  </si>
  <si>
    <t>APLAB</t>
  </si>
  <si>
    <t>Shalimar Wires Industries Ltd</t>
  </si>
  <si>
    <t>SHALIWIR</t>
  </si>
  <si>
    <t>Ganga Papers India Ltd</t>
  </si>
  <si>
    <t>GANGAPA</t>
  </si>
  <si>
    <t>Deepak Chemtex Ltd</t>
  </si>
  <si>
    <t>DEEPAKCHEM</t>
  </si>
  <si>
    <t>Super Tannery Ltd</t>
  </si>
  <si>
    <t>SUPTANERY</t>
  </si>
  <si>
    <t>Dhanashree Electronics Ltd</t>
  </si>
  <si>
    <t>DEL</t>
  </si>
  <si>
    <t>Nilachal Refractories Ltd</t>
  </si>
  <si>
    <t>NILACHAL</t>
  </si>
  <si>
    <t>Mangalam Alloys Ltd</t>
  </si>
  <si>
    <t>MAL</t>
  </si>
  <si>
    <t>Shristi Infrastructure Development Corporation Ltd</t>
  </si>
  <si>
    <t>SHRISTI</t>
  </si>
  <si>
    <t>CIL Nova Petrochemicals Ltd</t>
  </si>
  <si>
    <t>CNOVAPETRO</t>
  </si>
  <si>
    <t>Mohini Health &amp; Hygiene Ltd</t>
  </si>
  <si>
    <t>MHHL</t>
  </si>
  <si>
    <t>Freshtrop Fruits Ltd</t>
  </si>
  <si>
    <t>FRSHTRP</t>
  </si>
  <si>
    <t>Dutron Polymers Ltd</t>
  </si>
  <si>
    <t>DUTRON</t>
  </si>
  <si>
    <t>Hariyana Ship Breakers Ltd</t>
  </si>
  <si>
    <t>HRYNSHP</t>
  </si>
  <si>
    <t>Shilp Gravures Ltd</t>
  </si>
  <si>
    <t>SHILGRAVQ</t>
  </si>
  <si>
    <t>Skyline Millars Ltd</t>
  </si>
  <si>
    <t>SKYLMILAR</t>
  </si>
  <si>
    <t>Retina Paints Ltd</t>
  </si>
  <si>
    <t>RETINA</t>
  </si>
  <si>
    <t>Yogi Ltd</t>
  </si>
  <si>
    <t>YOGI</t>
  </si>
  <si>
    <t>Marco Cables &amp; Conductors Ltd</t>
  </si>
  <si>
    <t>MARCO</t>
  </si>
  <si>
    <t>NCL Research and Financial Services Ltd</t>
  </si>
  <si>
    <t>NCLRESE</t>
  </si>
  <si>
    <t>AVSL Industries Ltd</t>
  </si>
  <si>
    <t>AVSL</t>
  </si>
  <si>
    <t>Cinevista Ltd</t>
  </si>
  <si>
    <t>CINEVISTA</t>
  </si>
  <si>
    <t>Mohite Industries Ltd</t>
  </si>
  <si>
    <t>MOHITE</t>
  </si>
  <si>
    <t>Trescon Ltd</t>
  </si>
  <si>
    <t>TRESCON</t>
  </si>
  <si>
    <t>Rasi Electrodes Ltd</t>
  </si>
  <si>
    <t>RASIELEC</t>
  </si>
  <si>
    <t>Madhav Copper Ltd</t>
  </si>
  <si>
    <t>MCL</t>
  </si>
  <si>
    <t>Vasudhagama Enterprises Ltd</t>
  </si>
  <si>
    <t>VASUDHAGAM</t>
  </si>
  <si>
    <t>Delta Manufacturing Ltd</t>
  </si>
  <si>
    <t>DELTAMAGNT</t>
  </si>
  <si>
    <t>SecMark Consultancy Ltd</t>
  </si>
  <si>
    <t>SECMARK</t>
  </si>
  <si>
    <t>Future Enterprises Ltd</t>
  </si>
  <si>
    <t>FELDVR</t>
  </si>
  <si>
    <t>Agni Green Power Ltd</t>
  </si>
  <si>
    <t>AGNI</t>
  </si>
  <si>
    <t>McNally Bharat Engg Co Ltd</t>
  </si>
  <si>
    <t>MBECL</t>
  </si>
  <si>
    <t>Tree House Education and Accessories Ltd</t>
  </si>
  <si>
    <t>TREEHOUSE</t>
  </si>
  <si>
    <t>Mukesh Babu Financial Services Ltd</t>
  </si>
  <si>
    <t>MUKESHB</t>
  </si>
  <si>
    <t>Ameya Precision Engineers Ltd</t>
  </si>
  <si>
    <t>AMEYA</t>
  </si>
  <si>
    <t>Pritish Nandy Communications Ltd</t>
  </si>
  <si>
    <t>PNC</t>
  </si>
  <si>
    <t>AIK Pipes and Polymers Ltd</t>
  </si>
  <si>
    <t>AIKPIPES</t>
  </si>
  <si>
    <t>Krishanveer Forge Ltd</t>
  </si>
  <si>
    <t>KVFORGE</t>
  </si>
  <si>
    <t>Reliable Data Services Ltd</t>
  </si>
  <si>
    <t>RELIABLE</t>
  </si>
  <si>
    <t>Filtra Consultants and Engineers Ltd</t>
  </si>
  <si>
    <t>FILTRA</t>
  </si>
  <si>
    <t>Murae Organisor Ltd</t>
  </si>
  <si>
    <t>MURAE</t>
  </si>
  <si>
    <t>Sambhaav Media Ltd</t>
  </si>
  <si>
    <t>SAMBHAAV</t>
  </si>
  <si>
    <t>Scoobee Day Garments (India) Ltd</t>
  </si>
  <si>
    <t>SCOOBEEDAY</t>
  </si>
  <si>
    <t>Macobs Technologies Ltd</t>
  </si>
  <si>
    <t>MACOBSTECH</t>
  </si>
  <si>
    <t>Simmonds Marshall Ltd</t>
  </si>
  <si>
    <t>SIMMOND</t>
  </si>
  <si>
    <t>Sameera Agro and Infra Ltd</t>
  </si>
  <si>
    <t>SAIFL</t>
  </si>
  <si>
    <t>Homebuilding</t>
  </si>
  <si>
    <t>Futuristic Solutions Ltd</t>
  </si>
  <si>
    <t>FUTSOL</t>
  </si>
  <si>
    <t>Agro Phos (India) Ltd</t>
  </si>
  <si>
    <t>AGROPHOS</t>
  </si>
  <si>
    <t>Kaizen Agro Infrabuild Ltd</t>
  </si>
  <si>
    <t>KAIZENAGRO</t>
  </si>
  <si>
    <t>Orient Press Ltd</t>
  </si>
  <si>
    <t>ORIENTLTD</t>
  </si>
  <si>
    <t>Celebrity Fashions Ltd</t>
  </si>
  <si>
    <t>CELEBRITY</t>
  </si>
  <si>
    <t>SKP Securities Ltd</t>
  </si>
  <si>
    <t>SKPSEC</t>
  </si>
  <si>
    <t>Trishakti Industries Ltd</t>
  </si>
  <si>
    <t>TRISHAKT</t>
  </si>
  <si>
    <t>Titan Securities Ltd</t>
  </si>
  <si>
    <t>TITANSEC</t>
  </si>
  <si>
    <t>Auro Impex &amp; Chemicals Ltd</t>
  </si>
  <si>
    <t>AUROIMPEX</t>
  </si>
  <si>
    <t>Remi Edelstahl Tubulars Ltd</t>
  </si>
  <si>
    <t>REMIEDEL</t>
  </si>
  <si>
    <t>Riddhi Corporate Services Ltd</t>
  </si>
  <si>
    <t>RIDDHICORP</t>
  </si>
  <si>
    <t>Kontor Space Ltd</t>
  </si>
  <si>
    <t>KONTOR</t>
  </si>
  <si>
    <t>Vinny Overseas Ltd</t>
  </si>
  <si>
    <t>VINNY</t>
  </si>
  <si>
    <t>Keerthi Industries Ltd</t>
  </si>
  <si>
    <t>KEERTHI</t>
  </si>
  <si>
    <t>Lykis Ltd</t>
  </si>
  <si>
    <t>LYKISLTD</t>
  </si>
  <si>
    <t>Ganga Forging Ltd</t>
  </si>
  <si>
    <t>GANGAFORGE</t>
  </si>
  <si>
    <t>Sanrhea Technical Textiles Ltd</t>
  </si>
  <si>
    <t>SANTETX</t>
  </si>
  <si>
    <t>Moksh Ornaments Ltd</t>
  </si>
  <si>
    <t>MOKSH</t>
  </si>
  <si>
    <t>SVP Global Textiles Ltd</t>
  </si>
  <si>
    <t>SVPGLOB</t>
  </si>
  <si>
    <t>BSEL Algo Ltd</t>
  </si>
  <si>
    <t>BSELALGO</t>
  </si>
  <si>
    <t>Superior Industrial Enterprises Ltd</t>
  </si>
  <si>
    <t>SIEL</t>
  </si>
  <si>
    <t>Gujarat Hotels Ltd</t>
  </si>
  <si>
    <t>GUJHOTE</t>
  </si>
  <si>
    <t>LIC MF Nifty 8-13 yr G-Sec ETF</t>
  </si>
  <si>
    <t>LICNETFGSC</t>
  </si>
  <si>
    <t>Shivam Chemicals Ltd</t>
  </si>
  <si>
    <t>SHIVAM</t>
  </si>
  <si>
    <t>Medicamen Organics Ltd</t>
  </si>
  <si>
    <t>MEDIORG</t>
  </si>
  <si>
    <t>Global Pet Industries Ltd</t>
  </si>
  <si>
    <t>GLOBALPET</t>
  </si>
  <si>
    <t>Acknit Industries Ltd</t>
  </si>
  <si>
    <t>ACKNIT</t>
  </si>
  <si>
    <t>Hindustan Hardy Ltd</t>
  </si>
  <si>
    <t>HINDHARD</t>
  </si>
  <si>
    <t>Graphisads Ltd</t>
  </si>
  <si>
    <t>GRAPHISAD</t>
  </si>
  <si>
    <t>Tayo Rolls Ltd</t>
  </si>
  <si>
    <t>TATAYODOGA</t>
  </si>
  <si>
    <t>Key Corp Ltd</t>
  </si>
  <si>
    <t>KEYCORP</t>
  </si>
  <si>
    <t>Constronics Infra Ltd</t>
  </si>
  <si>
    <t>CONSTRONIC</t>
  </si>
  <si>
    <t>Vippy Spinpro Ltd</t>
  </si>
  <si>
    <t>VIPPYSP</t>
  </si>
  <si>
    <t>Vasundhara Rasayans Ltd</t>
  </si>
  <si>
    <t>VRL</t>
  </si>
  <si>
    <t>Sangam Finserv Ltd</t>
  </si>
  <si>
    <t>SANGAMFIN</t>
  </si>
  <si>
    <t>Kay Power and Paper Ltd</t>
  </si>
  <si>
    <t>KAYPOWR</t>
  </si>
  <si>
    <t>TPI India Ltd</t>
  </si>
  <si>
    <t>TPINDIA</t>
  </si>
  <si>
    <t>Bright Brothers Ltd</t>
  </si>
  <si>
    <t>BRIGHTBR</t>
  </si>
  <si>
    <t>IDBI Gold Exchange Traded Fund</t>
  </si>
  <si>
    <t>LICMFGOLD</t>
  </si>
  <si>
    <t>Bheema Cements Ltd</t>
  </si>
  <si>
    <t>BHEEMACEM</t>
  </si>
  <si>
    <t>Patdiam Jewellery Ltd</t>
  </si>
  <si>
    <t>PJL</t>
  </si>
  <si>
    <t>BLB Ltd</t>
  </si>
  <si>
    <t>BLBLIMITED</t>
  </si>
  <si>
    <t>Biogen Pharmachem Industries Ltd</t>
  </si>
  <si>
    <t>BIOGEN</t>
  </si>
  <si>
    <t>Sakthi Finance Ltd</t>
  </si>
  <si>
    <t>SAKTHIFIN</t>
  </si>
  <si>
    <t>Gujarat Containers Ltd</t>
  </si>
  <si>
    <t>GUJCONT</t>
  </si>
  <si>
    <t>Tera Software Ltd</t>
  </si>
  <si>
    <t>TERASOFT</t>
  </si>
  <si>
    <t>Aro Granite Industries Ltd</t>
  </si>
  <si>
    <t>AROGRANITE</t>
  </si>
  <si>
    <t>Raminfo Ltd</t>
  </si>
  <si>
    <t>RAMINFO</t>
  </si>
  <si>
    <t>Aayush Wellness Ltd</t>
  </si>
  <si>
    <t>AAYUSH</t>
  </si>
  <si>
    <t>Healthy Life Agritec Ltd</t>
  </si>
  <si>
    <t>HEALTHYLIFE</t>
  </si>
  <si>
    <t>Royale Manor Hotels and Industries Ltd</t>
  </si>
  <si>
    <t>RAYALEMA</t>
  </si>
  <si>
    <t>Dollex Agrotech Ltd</t>
  </si>
  <si>
    <t>DOLLEX</t>
  </si>
  <si>
    <t>Seya Industries Ltd</t>
  </si>
  <si>
    <t>SEYAIND</t>
  </si>
  <si>
    <t>Manoj Ceramic Ltd</t>
  </si>
  <si>
    <t>MCPL</t>
  </si>
  <si>
    <t>Alfa Transformers Ltd</t>
  </si>
  <si>
    <t>ALFATRAN</t>
  </si>
  <si>
    <t>KBS India Ltd</t>
  </si>
  <si>
    <t>KBSINDIA</t>
  </si>
  <si>
    <t>Aimco Pesticides Ltd</t>
  </si>
  <si>
    <t>AIMCOPEST</t>
  </si>
  <si>
    <t>Real Touch Finance Ltd</t>
  </si>
  <si>
    <t>RTFL</t>
  </si>
  <si>
    <t>Universal Starch Chem Allied Ltd</t>
  </si>
  <si>
    <t>UNIVSTAR</t>
  </si>
  <si>
    <t>Krishna Ventures Ltd</t>
  </si>
  <si>
    <t>KRISHNA</t>
  </si>
  <si>
    <t>Pentagon Rubber Ltd</t>
  </si>
  <si>
    <t>PENTAGON</t>
  </si>
  <si>
    <t>Yaari Digital Integrated Services Ltd</t>
  </si>
  <si>
    <t>YAARI</t>
  </si>
  <si>
    <t>Pulsar International Ltd</t>
  </si>
  <si>
    <t>PULSRIN</t>
  </si>
  <si>
    <t>Marshall Machines Ltd</t>
  </si>
  <si>
    <t>MARSHALL</t>
  </si>
  <si>
    <t>Synoptics Technologies Ltd</t>
  </si>
  <si>
    <t>SYNOPTICS</t>
  </si>
  <si>
    <t>Aarvee Denims and Exports Ltd</t>
  </si>
  <si>
    <t>AARVEEDEN</t>
  </si>
  <si>
    <t>IFL Enterprises Ltd</t>
  </si>
  <si>
    <t>IFL</t>
  </si>
  <si>
    <t>Everlon Financials Ltd</t>
  </si>
  <si>
    <t>EVERFIN</t>
  </si>
  <si>
    <t>Mirae Asset S&amp;P 500 Top 50 ETF</t>
  </si>
  <si>
    <t>MASPTOP50</t>
  </si>
  <si>
    <t>Arihant Academy Ltd</t>
  </si>
  <si>
    <t>ARIHANTACA</t>
  </si>
  <si>
    <t>Amrapali Industries Ltd</t>
  </si>
  <si>
    <t>AMRAPLIN</t>
  </si>
  <si>
    <t>M V K Agro Food Product Ltd</t>
  </si>
  <si>
    <t>MVKAGRO</t>
  </si>
  <si>
    <t>Dharni Capital Services Ltd</t>
  </si>
  <si>
    <t>DHARNI</t>
  </si>
  <si>
    <t>Krypton Industries Ltd</t>
  </si>
  <si>
    <t>KRYPTONQ</t>
  </si>
  <si>
    <t>Gujarat Poly Electronics Ltd</t>
  </si>
  <si>
    <t>GUJARATPOLY</t>
  </si>
  <si>
    <t>Saboo Sodium Chloro Ltd</t>
  </si>
  <si>
    <t>SABOOSOD</t>
  </si>
  <si>
    <t>East West Freight Carriers Ltd</t>
  </si>
  <si>
    <t>EASTWEST</t>
  </si>
  <si>
    <t>TCFC Finance Ltd</t>
  </si>
  <si>
    <t>TCFCFINQ</t>
  </si>
  <si>
    <t>Rajeshwari Cans Ltd</t>
  </si>
  <si>
    <t>RCAN</t>
  </si>
  <si>
    <t>Radiowalla Network Ltd</t>
  </si>
  <si>
    <t>RADIOWALLA</t>
  </si>
  <si>
    <t>Rama Vision Ltd</t>
  </si>
  <si>
    <t>RAMAVISION</t>
  </si>
  <si>
    <t>Arabian Petroleum Ltd</t>
  </si>
  <si>
    <t>ARABIAN</t>
  </si>
  <si>
    <t>Prolife Industries Ltd</t>
  </si>
  <si>
    <t>PROLIFE</t>
  </si>
  <si>
    <t>Presstonic Engineering Ltd</t>
  </si>
  <si>
    <t>PRESSTONIC</t>
  </si>
  <si>
    <t>Locomotive Engines &amp; Rolling Stock</t>
  </si>
  <si>
    <t>Trans India House Impex Ltd</t>
  </si>
  <si>
    <t>TIHIL</t>
  </si>
  <si>
    <t>Jindal Hotels Ltd</t>
  </si>
  <si>
    <t>JINDHOT</t>
  </si>
  <si>
    <t>Banas Finance Ltd</t>
  </si>
  <si>
    <t>BANASFN</t>
  </si>
  <si>
    <t>HOV Services Ltd</t>
  </si>
  <si>
    <t>HOVS</t>
  </si>
  <si>
    <t>Mirae Asset NYSE FANG+ ETF</t>
  </si>
  <si>
    <t>MAFANG</t>
  </si>
  <si>
    <t>Dev Labtech Venture Ltd</t>
  </si>
  <si>
    <t>DEVLAB</t>
  </si>
  <si>
    <t>Deem Roll Tech Ltd</t>
  </si>
  <si>
    <t>DEEM</t>
  </si>
  <si>
    <t>Archies Ltd</t>
  </si>
  <si>
    <t>ARCHIES</t>
  </si>
  <si>
    <t>Quicktouch Technologies Ltd</t>
  </si>
  <si>
    <t>QUICKTOUCH</t>
  </si>
  <si>
    <t>Clara Industries Ltd</t>
  </si>
  <si>
    <t>CLARA</t>
  </si>
  <si>
    <t>Dhanalaxmi Roto Spinners Ltd</t>
  </si>
  <si>
    <t>DHANROTO</t>
  </si>
  <si>
    <t>Baba Food Processing (India) Ltd</t>
  </si>
  <si>
    <t>BABAFP</t>
  </si>
  <si>
    <t>Lexus Granito (India) Ltd</t>
  </si>
  <si>
    <t>LEXUS</t>
  </si>
  <si>
    <t>Perfectpac Ltd</t>
  </si>
  <si>
    <t>PERFEPA</t>
  </si>
  <si>
    <t>Daikaffil Chemicals India Ltd</t>
  </si>
  <si>
    <t>DAIKAFFI</t>
  </si>
  <si>
    <t>Southern Magnesium and Chemicals Ltd</t>
  </si>
  <si>
    <t>SOUTHMG</t>
  </si>
  <si>
    <t>Supra Pacific Financial Services Ltd</t>
  </si>
  <si>
    <t>SUPRAPFSL</t>
  </si>
  <si>
    <t>Aditya BSL Nifty Bank ETF</t>
  </si>
  <si>
    <t>ABSLBANETF</t>
  </si>
  <si>
    <t>Innovative Tech Pack Ltd</t>
  </si>
  <si>
    <t>INNOVTEC</t>
  </si>
  <si>
    <t>ITCONS e-Solutions Ltd</t>
  </si>
  <si>
    <t>ITCONS</t>
  </si>
  <si>
    <t>Oceanic Foods Ltd</t>
  </si>
  <si>
    <t>OCEANIC</t>
  </si>
  <si>
    <t>ICICI Prudential S&amp;P BSE Liquid Rate ETF</t>
  </si>
  <si>
    <t>LIQUIDIETF</t>
  </si>
  <si>
    <t>Growington Ventures India Ltd</t>
  </si>
  <si>
    <t>GROWINGTON</t>
  </si>
  <si>
    <t>Eiko Lifesciences Ltd</t>
  </si>
  <si>
    <t>EIKO</t>
  </si>
  <si>
    <t>F Mec International Financial Services Ltd</t>
  </si>
  <si>
    <t>FMEC</t>
  </si>
  <si>
    <t>Mahickra Chemicals Ltd</t>
  </si>
  <si>
    <t>MAHICKRA</t>
  </si>
  <si>
    <t>Sam Industries Ltd</t>
  </si>
  <si>
    <t>SAMINDUS</t>
  </si>
  <si>
    <t>Alkosign Ltd</t>
  </si>
  <si>
    <t>ALKOSIGN</t>
  </si>
  <si>
    <t>Maitreya Medicare Ltd</t>
  </si>
  <si>
    <t>MAITREYA</t>
  </si>
  <si>
    <t>Twentyfirst Century Management Services Ltd</t>
  </si>
  <si>
    <t>21STCENMGM</t>
  </si>
  <si>
    <t>Sky Industries Ltd</t>
  </si>
  <si>
    <t>SKYIND</t>
  </si>
  <si>
    <t>Polylink Polymers (India) Ltd</t>
  </si>
  <si>
    <t>POLYLINK</t>
  </si>
  <si>
    <t>Ganesha Ecoverse Ltd</t>
  </si>
  <si>
    <t>GANVERSE</t>
  </si>
  <si>
    <t>Siddhika Coatings Ltd</t>
  </si>
  <si>
    <t>SIDDHIKA</t>
  </si>
  <si>
    <t>Sunil Healthcare Ltd</t>
  </si>
  <si>
    <t>SUNLOC</t>
  </si>
  <si>
    <t>Shree Krishna Infrastructure Ltd</t>
  </si>
  <si>
    <t>SKIFL</t>
  </si>
  <si>
    <t>Ambar Protein Industries Ltd</t>
  </si>
  <si>
    <t>AMBARPIL</t>
  </si>
  <si>
    <t>Kalyan Capitals Ltd</t>
  </si>
  <si>
    <t>KALYANCAP</t>
  </si>
  <si>
    <t>Jeevan Scientific Technology Ltd</t>
  </si>
  <si>
    <t>JSTL</t>
  </si>
  <si>
    <t>CMX Holdings Ltd</t>
  </si>
  <si>
    <t>SIELFNS</t>
  </si>
  <si>
    <t>Khoobsurat Ltd</t>
  </si>
  <si>
    <t>KHOOBSURAT</t>
  </si>
  <si>
    <t>Rollatainers Ltd</t>
  </si>
  <si>
    <t>ROLLT</t>
  </si>
  <si>
    <t>Crop Life Science Ltd</t>
  </si>
  <si>
    <t>CLSL</t>
  </si>
  <si>
    <t>Auto Pins (India) Ltd</t>
  </si>
  <si>
    <t>AUTOPINS</t>
  </si>
  <si>
    <t>Malu Paper Mills Ltd</t>
  </si>
  <si>
    <t>MALUPAPER</t>
  </si>
  <si>
    <t>Titan Intech Ltd</t>
  </si>
  <si>
    <t>TITANIN</t>
  </si>
  <si>
    <t>Hindustan Appliances Ltd</t>
  </si>
  <si>
    <t>HINDAPL</t>
  </si>
  <si>
    <t>Max Heights Infrastructure Ltd</t>
  </si>
  <si>
    <t>MAXHEIGHTS</t>
  </si>
  <si>
    <t>Modulex Construction Technologies Ltd</t>
  </si>
  <si>
    <t>MODULEX</t>
  </si>
  <si>
    <t>James Warren Tea Ltd</t>
  </si>
  <si>
    <t>JAMESWARREN</t>
  </si>
  <si>
    <t>Vidli Restaurants Ltd</t>
  </si>
  <si>
    <t>VIDLI</t>
  </si>
  <si>
    <t>Punjab Communications Ltd</t>
  </si>
  <si>
    <t>PUNJCOMMU</t>
  </si>
  <si>
    <t>Vishwas Agri Seeds Ltd</t>
  </si>
  <si>
    <t>VISHWAS</t>
  </si>
  <si>
    <t>Expo Gas Containers Ltd</t>
  </si>
  <si>
    <t>EXPOGAS</t>
  </si>
  <si>
    <t>Nova Iron and Steel Ltd</t>
  </si>
  <si>
    <t>NOVIS</t>
  </si>
  <si>
    <t>Achyut Healthcare Ltd</t>
  </si>
  <si>
    <t>ACHYUT</t>
  </si>
  <si>
    <t>Divyashakti Ltd</t>
  </si>
  <si>
    <t>DIVSHKT</t>
  </si>
  <si>
    <t>Akiko Global Services Ltd</t>
  </si>
  <si>
    <t>AKIKO</t>
  </si>
  <si>
    <t>Rapicut Carbides Ltd</t>
  </si>
  <si>
    <t>RAPICUT</t>
  </si>
  <si>
    <t>Optimus Finance Ltd</t>
  </si>
  <si>
    <t>OPTIFIN</t>
  </si>
  <si>
    <t>Shiva Mills Ltd</t>
  </si>
  <si>
    <t>SHIVAMILLS</t>
  </si>
  <si>
    <t>Precision Metaliks Ltd</t>
  </si>
  <si>
    <t>PRECISION</t>
  </si>
  <si>
    <t>Slone Infosystems Ltd</t>
  </si>
  <si>
    <t>SLONE</t>
  </si>
  <si>
    <t>Rajgor Castor Derivatives Ltd</t>
  </si>
  <si>
    <t>RCDL</t>
  </si>
  <si>
    <t>Kanishk Steel Industries Ltd</t>
  </si>
  <si>
    <t>KANSHST</t>
  </si>
  <si>
    <t>Ceejay Finance Ltd</t>
  </si>
  <si>
    <t>CEEJAY</t>
  </si>
  <si>
    <t>GACM Technologies Ltd</t>
  </si>
  <si>
    <t>GATECH</t>
  </si>
  <si>
    <t>HB Portfolio Ltd</t>
  </si>
  <si>
    <t>HBPOR</t>
  </si>
  <si>
    <t>Kalahridhaan Trendz Ltd</t>
  </si>
  <si>
    <t>KTL</t>
  </si>
  <si>
    <t>Terai Tea Co Ltd</t>
  </si>
  <si>
    <t>TERAI</t>
  </si>
  <si>
    <t>Balkrishna Paper Mills Ltd</t>
  </si>
  <si>
    <t>BALKRISHNA</t>
  </si>
  <si>
    <t>Evans Electric Ltd</t>
  </si>
  <si>
    <t>EVANS</t>
  </si>
  <si>
    <t>Ravi Kumar Distilleries Ltd</t>
  </si>
  <si>
    <t>RKDL</t>
  </si>
  <si>
    <t>Thinkink Picturez Ltd</t>
  </si>
  <si>
    <t>THINKINK</t>
  </si>
  <si>
    <t>Elegant Marbles and Grani Industries Ltd</t>
  </si>
  <si>
    <t>ELEMARB</t>
  </si>
  <si>
    <t>Kranti Industries Ltd</t>
  </si>
  <si>
    <t>KRANTI</t>
  </si>
  <si>
    <t>Escorp Asset Management Ltd</t>
  </si>
  <si>
    <t>ESCORP</t>
  </si>
  <si>
    <t>Vertexplus Technologies Ltd</t>
  </si>
  <si>
    <t>VERTEXPLUS</t>
  </si>
  <si>
    <t>Maestros Electronics &amp; Telecommunications Systems Ltd</t>
  </si>
  <si>
    <t>METSL</t>
  </si>
  <si>
    <t>Riba Textiles Ltd</t>
  </si>
  <si>
    <t>RIBATEX</t>
  </si>
  <si>
    <t>G-Tec Jainx Education Ltd</t>
  </si>
  <si>
    <t>GTECJAINX</t>
  </si>
  <si>
    <t>Popees Cares Ltd</t>
  </si>
  <si>
    <t>POPEES</t>
  </si>
  <si>
    <t>Makers Laboratories Ltd</t>
  </si>
  <si>
    <t>MAKERSL</t>
  </si>
  <si>
    <t>Modipon Ltd</t>
  </si>
  <si>
    <t>MODIPON</t>
  </si>
  <si>
    <t>Kreon Finnancial Services Ltd</t>
  </si>
  <si>
    <t>KREONFIN</t>
  </si>
  <si>
    <t>Arvind and Company Shipping Agencies Ltd</t>
  </si>
  <si>
    <t>ACSAL</t>
  </si>
  <si>
    <t>Orient Beverages Ltd</t>
  </si>
  <si>
    <t>ORIBEVER</t>
  </si>
  <si>
    <t>Shri Vasuprada Plantations Ltd</t>
  </si>
  <si>
    <t>VASUPRADA</t>
  </si>
  <si>
    <t>Magson Retail and Distribution Ltd</t>
  </si>
  <si>
    <t>MAGSON</t>
  </si>
  <si>
    <t>Le Lavoir Ltd</t>
  </si>
  <si>
    <t>LELAVOIR</t>
  </si>
  <si>
    <t>Globesecure Technologies Ltd</t>
  </si>
  <si>
    <t>GSTL</t>
  </si>
  <si>
    <t>Globalspace Technologies Ltd</t>
  </si>
  <si>
    <t>Phoenix International Ltd</t>
  </si>
  <si>
    <t>PHOENXINTL</t>
  </si>
  <si>
    <t>Envair Electrodyne Ltd</t>
  </si>
  <si>
    <t>ENVAIREL</t>
  </si>
  <si>
    <t>Kiduja India Ltd</t>
  </si>
  <si>
    <t>KIDUJA</t>
  </si>
  <si>
    <t>Nhc Foods Ltd</t>
  </si>
  <si>
    <t>NHCFOODS</t>
  </si>
  <si>
    <t>Rathi Bars Ltd</t>
  </si>
  <si>
    <t>RATHIBAR</t>
  </si>
  <si>
    <t>Astal Laboratories Ltd</t>
  </si>
  <si>
    <t>ASTALLTD</t>
  </si>
  <si>
    <t>Motilal Oswal Midcap 100 ETF</t>
  </si>
  <si>
    <t>MOM100</t>
  </si>
  <si>
    <t>Godavari Drugs Ltd</t>
  </si>
  <si>
    <t>GODAVARI</t>
  </si>
  <si>
    <t>Raj Oil Mills Ltd</t>
  </si>
  <si>
    <t>ROML</t>
  </si>
  <si>
    <t>Kenvi Jewels Ltd</t>
  </si>
  <si>
    <t>KENVI</t>
  </si>
  <si>
    <t>Bombay Metrics Supply Chain Ltd</t>
  </si>
  <si>
    <t>BMETRICS</t>
  </si>
  <si>
    <t>Virat Industries Ltd</t>
  </si>
  <si>
    <t>VIRAT</t>
  </si>
  <si>
    <t>Burnpur Cement Ltd</t>
  </si>
  <si>
    <t>BURNPUR</t>
  </si>
  <si>
    <t>Bombay Cycle and Motor Agency Ltd</t>
  </si>
  <si>
    <t>BOMBCYC</t>
  </si>
  <si>
    <t>Royal Sense Ltd</t>
  </si>
  <si>
    <t>ROYAL</t>
  </si>
  <si>
    <t>Akshar Spintex Ltd</t>
  </si>
  <si>
    <t>AKSHAR</t>
  </si>
  <si>
    <t>Elixir Capital Ltd</t>
  </si>
  <si>
    <t>ELIXIR</t>
  </si>
  <si>
    <t>Joindre Capital Services Ltd</t>
  </si>
  <si>
    <t>JOINDRE</t>
  </si>
  <si>
    <t>Austin Engineering Company Ltd</t>
  </si>
  <si>
    <t>AUSTENG</t>
  </si>
  <si>
    <t>SM Auto Stamping Ltd</t>
  </si>
  <si>
    <t>SMAUTO</t>
  </si>
  <si>
    <t>AccelerateBS India Ltd</t>
  </si>
  <si>
    <t>ACCELERATE</t>
  </si>
  <si>
    <t>Kotak Nifty PSU Bank ETF</t>
  </si>
  <si>
    <t>PSUBANK</t>
  </si>
  <si>
    <t>Candour Techtex Ltd</t>
  </si>
  <si>
    <t>CANDOUR</t>
  </si>
  <si>
    <t>Gita Renewable Energy Ltd</t>
  </si>
  <si>
    <t>GITARENEW</t>
  </si>
  <si>
    <t>Morarka Finance Ltd</t>
  </si>
  <si>
    <t>MORARKFI</t>
  </si>
  <si>
    <t>Pattech Fitwell Tube Components Ltd</t>
  </si>
  <si>
    <t>PATTECH</t>
  </si>
  <si>
    <t>Omfurn India Ltd</t>
  </si>
  <si>
    <t>OMFURN</t>
  </si>
  <si>
    <t>Prospect Commodities Ltd</t>
  </si>
  <si>
    <t>PCL</t>
  </si>
  <si>
    <t>Golden Tobacco Ltd</t>
  </si>
  <si>
    <t>GOLDENTOBC</t>
  </si>
  <si>
    <t>Deccan Health Care Ltd</t>
  </si>
  <si>
    <t>DECCAN</t>
  </si>
  <si>
    <t>Invesco India Gold Exchange Traded Fund</t>
  </si>
  <si>
    <t>IVZINGOLD</t>
  </si>
  <si>
    <t>Siti Networks Ltd</t>
  </si>
  <si>
    <t>SITINET</t>
  </si>
  <si>
    <t>AKG Exim Ltd</t>
  </si>
  <si>
    <t>AKG</t>
  </si>
  <si>
    <t>Shreyas Intermediates Ltd</t>
  </si>
  <si>
    <t>SHREYASI</t>
  </si>
  <si>
    <t>Rex Pipes and Cables Industries Ltd</t>
  </si>
  <si>
    <t>REXPIPES</t>
  </si>
  <si>
    <t>Chrome Silicon Ltd</t>
  </si>
  <si>
    <t>CHROME</t>
  </si>
  <si>
    <t>Transgene Biotek Ltd</t>
  </si>
  <si>
    <t>TRABI</t>
  </si>
  <si>
    <t>Walchand Peoplefirst Ltd</t>
  </si>
  <si>
    <t>WALCHPF</t>
  </si>
  <si>
    <t>Apoorva Leasing Finance and Investment Company Ltd</t>
  </si>
  <si>
    <t>APOORVA</t>
  </si>
  <si>
    <t>UR Sugar Industries Ltd</t>
  </si>
  <si>
    <t>URSUGAR</t>
  </si>
  <si>
    <t>GV Films Ltd</t>
  </si>
  <si>
    <t>GVFILM</t>
  </si>
  <si>
    <t>LCC Infotech Ltd</t>
  </si>
  <si>
    <t>LCCINFOTEC</t>
  </si>
  <si>
    <t>We Win Ltd</t>
  </si>
  <si>
    <t>WEWIN</t>
  </si>
  <si>
    <t>Ekansh Concepts Ltd</t>
  </si>
  <si>
    <t>EKANSH</t>
  </si>
  <si>
    <t>Dhampure Speciality Sugars Ltd</t>
  </si>
  <si>
    <t>DHAMPURE</t>
  </si>
  <si>
    <t>Vels Film International Ltd</t>
  </si>
  <si>
    <t>VELS</t>
  </si>
  <si>
    <t>Prudential Sugar Corp Ltd</t>
  </si>
  <si>
    <t>PRUDMOULI</t>
  </si>
  <si>
    <t>PCS Technology Ltd</t>
  </si>
  <si>
    <t>PCS</t>
  </si>
  <si>
    <t>NAM Securities Ltd</t>
  </si>
  <si>
    <t>NAM</t>
  </si>
  <si>
    <t>Viaz Tyres Ltd</t>
  </si>
  <si>
    <t>VIAZ</t>
  </si>
  <si>
    <t>Amkay Products Ltd</t>
  </si>
  <si>
    <t>AMKAY</t>
  </si>
  <si>
    <t>Silgo Retail Ltd</t>
  </si>
  <si>
    <t>SILGO</t>
  </si>
  <si>
    <t>Service Care Ltd</t>
  </si>
  <si>
    <t>SERVICE</t>
  </si>
  <si>
    <t>Sunrise Efficient Marketing Ltd</t>
  </si>
  <si>
    <t>SEML</t>
  </si>
  <si>
    <t>Rasandik Engineering Industries India Ltd</t>
  </si>
  <si>
    <t>RASANDIK</t>
  </si>
  <si>
    <t>Gini Silk Mills Ltd</t>
  </si>
  <si>
    <t>GINISILK</t>
  </si>
  <si>
    <t>K G Denim Ltd</t>
  </si>
  <si>
    <t>KGDENIM</t>
  </si>
  <si>
    <t>Rolta India Ltd</t>
  </si>
  <si>
    <t>ROLTA</t>
  </si>
  <si>
    <t>Sambandam Spinning Mills Ltd</t>
  </si>
  <si>
    <t>SAMBANDAM</t>
  </si>
  <si>
    <t>Tridhya Tech Ltd</t>
  </si>
  <si>
    <t>TRIDHYA</t>
  </si>
  <si>
    <t>Ambo Agritec Ltd</t>
  </si>
  <si>
    <t>AMBOAGRI</t>
  </si>
  <si>
    <t>P B M Polytex Ltd</t>
  </si>
  <si>
    <t>PBMPOLY</t>
  </si>
  <si>
    <t>Jagan Lamps Ltd</t>
  </si>
  <si>
    <t>JAGANLAM</t>
  </si>
  <si>
    <t>Mirae Asset Nifty Financial Services ETF</t>
  </si>
  <si>
    <t>BFSI</t>
  </si>
  <si>
    <t>Ashnoor Textile Mills Ltd</t>
  </si>
  <si>
    <t>ASHNOOR</t>
  </si>
  <si>
    <t>Unifinz Capital India Ltd</t>
  </si>
  <si>
    <t>UCIL</t>
  </si>
  <si>
    <t>Milton Industries Ltd</t>
  </si>
  <si>
    <t>MILTON</t>
  </si>
  <si>
    <t>Ambani Orgochem Ltd</t>
  </si>
  <si>
    <t>AMBANIORG</t>
  </si>
  <si>
    <t>BITS Ltd</t>
  </si>
  <si>
    <t>BITS</t>
  </si>
  <si>
    <t>Sri KPR Industries Ltd</t>
  </si>
  <si>
    <t>SRIKPRIND</t>
  </si>
  <si>
    <t>Baba Arts Ltd</t>
  </si>
  <si>
    <t>BABA</t>
  </si>
  <si>
    <t>Omnitex Industries (India) Ltd</t>
  </si>
  <si>
    <t>OMNITEX</t>
  </si>
  <si>
    <t>National Oxygen Ltd</t>
  </si>
  <si>
    <t>NOL</t>
  </si>
  <si>
    <t>Cranes Software International Ltd</t>
  </si>
  <si>
    <t>CRANESSOFT</t>
  </si>
  <si>
    <t>Inter Globe Finance Ltd</t>
  </si>
  <si>
    <t>INTRGLB</t>
  </si>
  <si>
    <t>Lee &amp; Nee Softwares (Exports) Ltd</t>
  </si>
  <si>
    <t>LEENEE</t>
  </si>
  <si>
    <t>Diligent Media Corporation Ltd</t>
  </si>
  <si>
    <t>DNAMEDIA</t>
  </si>
  <si>
    <t>P H Capital Ltd</t>
  </si>
  <si>
    <t>PHCAP</t>
  </si>
  <si>
    <t>SVC Industries Ltd</t>
  </si>
  <si>
    <t>SVCIND</t>
  </si>
  <si>
    <t>Softrak Venture Investment Limited</t>
  </si>
  <si>
    <t>SOFTRAKV</t>
  </si>
  <si>
    <t>Anand Rayons Ltd</t>
  </si>
  <si>
    <t>ARL</t>
  </si>
  <si>
    <t>G.S. Auto International Ltd</t>
  </si>
  <si>
    <t>GSAUTO</t>
  </si>
  <si>
    <t>S &amp; T Corporation Ltd</t>
  </si>
  <si>
    <t>STCORP</t>
  </si>
  <si>
    <t>Mefcom Capital Markets Ltd</t>
  </si>
  <si>
    <t>MEFCOMCAP</t>
  </si>
  <si>
    <t>Katare Spinning Mills Ltd</t>
  </si>
  <si>
    <t>KATRSPG</t>
  </si>
  <si>
    <t>Shree Krishna Paper Mills &amp; Industries Ltd</t>
  </si>
  <si>
    <t>SKPMIL</t>
  </si>
  <si>
    <t>Ravalgaon Sugar Farm Ltd</t>
  </si>
  <si>
    <t>RAVALSUGAR</t>
  </si>
  <si>
    <t>DSJ Keep Learning Ltd</t>
  </si>
  <si>
    <t>KEEPLEARN</t>
  </si>
  <si>
    <t>Luharuka Media &amp; Infra Ltd</t>
  </si>
  <si>
    <t>LUHARUKA</t>
  </si>
  <si>
    <t>Bang Overseas Ltd</t>
  </si>
  <si>
    <t>BANG</t>
  </si>
  <si>
    <t>Vistar Amar Ltd</t>
  </si>
  <si>
    <t>VISTARAMAR</t>
  </si>
  <si>
    <t>Valencia Nutrition Ltd</t>
  </si>
  <si>
    <t>VALENCIA</t>
  </si>
  <si>
    <t>Fundviser Capital (India) Ltd</t>
  </si>
  <si>
    <t>FUNDVISER</t>
  </si>
  <si>
    <t>Chartered Capital and Investment Ltd</t>
  </si>
  <si>
    <t>CHRTEDCA</t>
  </si>
  <si>
    <t>3P Land Holdings Ltd</t>
  </si>
  <si>
    <t>3PLAND</t>
  </si>
  <si>
    <t>Real Eco Energy Ltd</t>
  </si>
  <si>
    <t>REALECO</t>
  </si>
  <si>
    <t>Poddar Housing and Development Ltd</t>
  </si>
  <si>
    <t>PODDARHOUS</t>
  </si>
  <si>
    <t>JFL Life Sciences Ltd</t>
  </si>
  <si>
    <t>JFLLIFE</t>
  </si>
  <si>
    <t>Mono Pharmacare Ltd</t>
  </si>
  <si>
    <t>MONOPHARMA</t>
  </si>
  <si>
    <t>Veeram Securities Ltd</t>
  </si>
  <si>
    <t>VSL</t>
  </si>
  <si>
    <t>Comrade Appliances Ltd</t>
  </si>
  <si>
    <t>COMRADE</t>
  </si>
  <si>
    <t>Shrydus Industries Ltd</t>
  </si>
  <si>
    <t>SHRYDUS</t>
  </si>
  <si>
    <t>Banaras Beads Ltd</t>
  </si>
  <si>
    <t>BANARBEADS</t>
  </si>
  <si>
    <t>Vista Pharmaceuticals Ltd</t>
  </si>
  <si>
    <t>VISTAPH</t>
  </si>
  <si>
    <t>Uma Converter Ltd</t>
  </si>
  <si>
    <t>UMA</t>
  </si>
  <si>
    <t>Sheetal Universal Ltd</t>
  </si>
  <si>
    <t>SHEETAL</t>
  </si>
  <si>
    <t>Shree Marutinandan Tubes Ltd</t>
  </si>
  <si>
    <t>SHREE</t>
  </si>
  <si>
    <t>Swasti Vinayaka Synthetics Ltd</t>
  </si>
  <si>
    <t>SWASTIVI</t>
  </si>
  <si>
    <t>Tarini International Ltd</t>
  </si>
  <si>
    <t>TARINI</t>
  </si>
  <si>
    <t>Ushanti Colour Chem Ltd</t>
  </si>
  <si>
    <t>UCL</t>
  </si>
  <si>
    <t>Kshitij Polyline Ltd</t>
  </si>
  <si>
    <t>KSHITIJPOL</t>
  </si>
  <si>
    <t>Lakshmi Finance and Industrial Corp Ltd</t>
  </si>
  <si>
    <t>LFIC</t>
  </si>
  <si>
    <t>ANG Lifesciences India Ltd</t>
  </si>
  <si>
    <t>ANG</t>
  </si>
  <si>
    <t>Godha Cabcon &amp; Insulation Ltd</t>
  </si>
  <si>
    <t>GODHA</t>
  </si>
  <si>
    <t>AJR Infra and Tolling Ltd</t>
  </si>
  <si>
    <t>AJRINFRA</t>
  </si>
  <si>
    <t>Sampre Nutritions Ltd</t>
  </si>
  <si>
    <t>SAMPRE</t>
  </si>
  <si>
    <t>Vadivarhe Speciality Chemicals Ltd</t>
  </si>
  <si>
    <t>VSCL</t>
  </si>
  <si>
    <t>GTN Industries Ltd</t>
  </si>
  <si>
    <t>GTNINDS</t>
  </si>
  <si>
    <t>Diligent Industries Ltd</t>
  </si>
  <si>
    <t>DILIGENT</t>
  </si>
  <si>
    <t>Dmr Hydroengineering &amp; Infrastructures Ltd</t>
  </si>
  <si>
    <t>DMR</t>
  </si>
  <si>
    <t>Cell Point (India) Ltd</t>
  </si>
  <si>
    <t>CELLPOINT</t>
  </si>
  <si>
    <t>Kavveri Telecom Products Ltd</t>
  </si>
  <si>
    <t>KAVVERITEL</t>
  </si>
  <si>
    <t>Akash Infra-Projects Ltd</t>
  </si>
  <si>
    <t>AKASH</t>
  </si>
  <si>
    <t>Saven Technologies Ltd</t>
  </si>
  <si>
    <t>7TEC</t>
  </si>
  <si>
    <t>Signoria Creation Ltd</t>
  </si>
  <si>
    <t>SIGNORIA</t>
  </si>
  <si>
    <t>Mish Designs Ltd</t>
  </si>
  <si>
    <t>MISHDESIGN</t>
  </si>
  <si>
    <t>Aristo Bio-Tech and Lifescience Ltd</t>
  </si>
  <si>
    <t>ARISTO</t>
  </si>
  <si>
    <t>HOAC Foods India Ltd</t>
  </si>
  <si>
    <t>HOACFOODS</t>
  </si>
  <si>
    <t>Goel Food Products Ltd</t>
  </si>
  <si>
    <t>GOEL</t>
  </si>
  <si>
    <t>Manugraph India Ltd</t>
  </si>
  <si>
    <t>MANUGRAPH</t>
  </si>
  <si>
    <t>Vruddhi Engineering Works Ltd</t>
  </si>
  <si>
    <t>VRUDDHI</t>
  </si>
  <si>
    <t>Greenhitech Ventures Ltd</t>
  </si>
  <si>
    <t>GVL</t>
  </si>
  <si>
    <t>Mediaone Global Entertainment Ltd</t>
  </si>
  <si>
    <t>MEDIAONE</t>
  </si>
  <si>
    <t>Vivid Mercantile Ltd</t>
  </si>
  <si>
    <t>VIVIDM</t>
  </si>
  <si>
    <t>Naapbooks Ltd</t>
  </si>
  <si>
    <t>NBL</t>
  </si>
  <si>
    <t>Comfort Fincap Ltd</t>
  </si>
  <si>
    <t>COMFINCAP</t>
  </si>
  <si>
    <t>Hemadri Cements Ltd</t>
  </si>
  <si>
    <t>HEMACEM</t>
  </si>
  <si>
    <t>Balgopal Commercial Ltd</t>
  </si>
  <si>
    <t>BALGOPAL</t>
  </si>
  <si>
    <t>Ahmedabad Steel Craft Ltd</t>
  </si>
  <si>
    <t>AHMDSTE</t>
  </si>
  <si>
    <t>AmpVolts Ltd</t>
  </si>
  <si>
    <t>QUEST</t>
  </si>
  <si>
    <t>Riddhi Steel and Tube Ltd</t>
  </si>
  <si>
    <t>RSTL</t>
  </si>
  <si>
    <t>Associated Ceramics Ltd</t>
  </si>
  <si>
    <t>ASSOCER</t>
  </si>
  <si>
    <t>Metal Coatings (India) Ltd</t>
  </si>
  <si>
    <t>METALCO</t>
  </si>
  <si>
    <t>National Plastic Industries Ltd</t>
  </si>
  <si>
    <t>NATPLAS</t>
  </si>
  <si>
    <t>Erp Soft Systems Ltd</t>
  </si>
  <si>
    <t>ERPSOFT</t>
  </si>
  <si>
    <t>Medi-Caps Ltd</t>
  </si>
  <si>
    <t>MEDICAPQ</t>
  </si>
  <si>
    <t>Jet Freight Logistics Ltd</t>
  </si>
  <si>
    <t>JETFREIGHT</t>
  </si>
  <si>
    <t>Mittal Life Style Ltd</t>
  </si>
  <si>
    <t>MITTAL</t>
  </si>
  <si>
    <t>Nandani Creation Ltd</t>
  </si>
  <si>
    <t>JAIPURKURT</t>
  </si>
  <si>
    <t>Mohit Paper Mills Ltd</t>
  </si>
  <si>
    <t>MOHITPPR</t>
  </si>
  <si>
    <t>Olatech Solutions Ltd</t>
  </si>
  <si>
    <t>OLATECH</t>
  </si>
  <si>
    <t>Goblin India Ltd</t>
  </si>
  <si>
    <t>GOBLIN</t>
  </si>
  <si>
    <t>Hardcastle and Waud Manufacturing Co Ltd</t>
  </si>
  <si>
    <t>HARDCAS</t>
  </si>
  <si>
    <t>SPS Finquest Ltd</t>
  </si>
  <si>
    <t>SPS</t>
  </si>
  <si>
    <t>Micropro Software Solutions Ltd</t>
  </si>
  <si>
    <t>MICROPRO</t>
  </si>
  <si>
    <t>Kanani Industries Ltd</t>
  </si>
  <si>
    <t>KANANIIND</t>
  </si>
  <si>
    <t>MM Rubber Company Ltd</t>
  </si>
  <si>
    <t>MMRUBBR-B</t>
  </si>
  <si>
    <t>Garment Mantra Lifestyle Ltd</t>
  </si>
  <si>
    <t>GARMNTMNTR</t>
  </si>
  <si>
    <t>Angel Fibers Ltd</t>
  </si>
  <si>
    <t>ANGEL</t>
  </si>
  <si>
    <t>Isl Consulting Ltd</t>
  </si>
  <si>
    <t>ISLCONSUL</t>
  </si>
  <si>
    <t>Yudiz Solutions Ltd</t>
  </si>
  <si>
    <t>YUDIZ</t>
  </si>
  <si>
    <t>Prismx Global Ventures Ltd</t>
  </si>
  <si>
    <t>PRISMX</t>
  </si>
  <si>
    <t>Monotype India Ltd</t>
  </si>
  <si>
    <t>MONOT</t>
  </si>
  <si>
    <t>Advance Metering Technology Ltd</t>
  </si>
  <si>
    <t>AMTL</t>
  </si>
  <si>
    <t>Winny Immigration &amp; Education Services Ltd</t>
  </si>
  <si>
    <t>WINNY</t>
  </si>
  <si>
    <t>Academic &amp; Educational Services</t>
  </si>
  <si>
    <t>Innovassynth Investments Ltd</t>
  </si>
  <si>
    <t>INOVSYNTH</t>
  </si>
  <si>
    <t>Camex Ltd</t>
  </si>
  <si>
    <t>CAMEXLTD</t>
  </si>
  <si>
    <t>AA Plus Tradelink Ltd</t>
  </si>
  <si>
    <t>AAPLUSTRAD</t>
  </si>
  <si>
    <t>Yamini Investments Company Ltd</t>
  </si>
  <si>
    <t>YAMNINV</t>
  </si>
  <si>
    <t>ABC India Ltd</t>
  </si>
  <si>
    <t>ABCINDQ</t>
  </si>
  <si>
    <t>Veejay Lakshmi Engineering Works Ltd</t>
  </si>
  <si>
    <t>VJLAXMIE</t>
  </si>
  <si>
    <t>Mandeep Auto Industries Ltd</t>
  </si>
  <si>
    <t>MANDEEP</t>
  </si>
  <si>
    <t>Ultra Wiring Connectivity System Ltd</t>
  </si>
  <si>
    <t>UWCSL</t>
  </si>
  <si>
    <t>Bhatia Colour Chem Ltd</t>
  </si>
  <si>
    <t>BCCL</t>
  </si>
  <si>
    <t>The Victoria Mills Ltd</t>
  </si>
  <si>
    <t>VICTMILL</t>
  </si>
  <si>
    <t>Ind Bank Housing Ltd</t>
  </si>
  <si>
    <t>INDBNK</t>
  </si>
  <si>
    <t>Sylph Technologies Ltd</t>
  </si>
  <si>
    <t>SYLPH</t>
  </si>
  <si>
    <t>Kabsons Industries Ltd</t>
  </si>
  <si>
    <t>KABSON</t>
  </si>
  <si>
    <t>Warren Tea Ltd</t>
  </si>
  <si>
    <t>WARRENTEA</t>
  </si>
  <si>
    <t>Vineet Laboratories Ltd</t>
  </si>
  <si>
    <t>VINEETLAB</t>
  </si>
  <si>
    <t>Regency Fincorp Ltd</t>
  </si>
  <si>
    <t>REGENCY</t>
  </si>
  <si>
    <t>Agarwal Float Glass India Ltd</t>
  </si>
  <si>
    <t>AGARWALFT</t>
  </si>
  <si>
    <t>Shelter Pharma Ltd</t>
  </si>
  <si>
    <t>SHELTER</t>
  </si>
  <si>
    <t>C P S Shapers Ltd</t>
  </si>
  <si>
    <t>CPS</t>
  </si>
  <si>
    <t>Response Informatics Ltd</t>
  </si>
  <si>
    <t>RESPONSINF</t>
  </si>
  <si>
    <t>Aatmaj Healthcare Ltd</t>
  </si>
  <si>
    <t>AATMAJ</t>
  </si>
  <si>
    <t>Sintex Plastics Technology Ltd</t>
  </si>
  <si>
    <t>SPTL</t>
  </si>
  <si>
    <t>Committed Cargo Care Ltd</t>
  </si>
  <si>
    <t>COMMITTED</t>
  </si>
  <si>
    <t>Artefact Projects Ltd</t>
  </si>
  <si>
    <t>ARTEFACT</t>
  </si>
  <si>
    <t>Anjani Synthetics Ltd</t>
  </si>
  <si>
    <t>ANJANI</t>
  </si>
  <si>
    <t>Teesta Agro Industries Ltd</t>
  </si>
  <si>
    <t>TEEAI</t>
  </si>
  <si>
    <t>Smiths &amp; Founders (India) Ltd</t>
  </si>
  <si>
    <t>SMFIL</t>
  </si>
  <si>
    <t>GSM Foils Ltd</t>
  </si>
  <si>
    <t>GSMFOILS</t>
  </si>
  <si>
    <t>Contil India Ltd</t>
  </si>
  <si>
    <t>CONTILI</t>
  </si>
  <si>
    <t>Atal Realtech Ltd</t>
  </si>
  <si>
    <t>ATALREAL</t>
  </si>
  <si>
    <t>Laxmi Cotspin Ltd</t>
  </si>
  <si>
    <t>LAXMICOT</t>
  </si>
  <si>
    <t>ARCL Organics Ltd</t>
  </si>
  <si>
    <t>ARCL</t>
  </si>
  <si>
    <t>Sangani Hospitals Ltd</t>
  </si>
  <si>
    <t>SANGANI</t>
  </si>
  <si>
    <t>Abm International Ltd</t>
  </si>
  <si>
    <t>ABMINTLLTD</t>
  </si>
  <si>
    <t>Super Crop Safe Ltd</t>
  </si>
  <si>
    <t>SUCROSA</t>
  </si>
  <si>
    <t>Shree Pacetronix Ltd</t>
  </si>
  <si>
    <t>SHREEPAC</t>
  </si>
  <si>
    <t>Ashnisha Industries Ltd</t>
  </si>
  <si>
    <t>ASHNI</t>
  </si>
  <si>
    <t>Pioneer Investcorp Ltd</t>
  </si>
  <si>
    <t>PIONRINV</t>
  </si>
  <si>
    <t>Nakoda Group of Industries Ltd</t>
  </si>
  <si>
    <t>NGIL</t>
  </si>
  <si>
    <t>Swarnsarita Jewels India Ltd</t>
  </si>
  <si>
    <t>SWARNSAR</t>
  </si>
  <si>
    <t>Jigar Cables Ltd</t>
  </si>
  <si>
    <t>JIGAR</t>
  </si>
  <si>
    <t>Pace E-Commerce Ventures Ltd</t>
  </si>
  <si>
    <t>PACE</t>
  </si>
  <si>
    <t>Visaman Global Sales Ltd</t>
  </si>
  <si>
    <t>VISAMAN</t>
  </si>
  <si>
    <t>Dhanlaxmi Fabrics Ltd</t>
  </si>
  <si>
    <t>DHANFAB</t>
  </si>
  <si>
    <t>Hawa Engineers Ltd</t>
  </si>
  <si>
    <t>HAWAENG</t>
  </si>
  <si>
    <t>Orchasp Ltd</t>
  </si>
  <si>
    <t>ORCHASP</t>
  </si>
  <si>
    <t>Aeonx Digital Technology Ltd</t>
  </si>
  <si>
    <t>AEONXDIGI</t>
  </si>
  <si>
    <t>Shalimar Productions Ltd</t>
  </si>
  <si>
    <t>SHALPRO</t>
  </si>
  <si>
    <t>Tirupati Tyres Ltd</t>
  </si>
  <si>
    <t>TTIL</t>
  </si>
  <si>
    <t>Satchmo Holdings Ltd</t>
  </si>
  <si>
    <t>SATCH</t>
  </si>
  <si>
    <t>Ankit Metal &amp; Power Ltd</t>
  </si>
  <si>
    <t>ANKITMETAL</t>
  </si>
  <si>
    <t>VSF Projects Ltd</t>
  </si>
  <si>
    <t>VSFPROJ</t>
  </si>
  <si>
    <t>Unique Organics Ltd</t>
  </si>
  <si>
    <t>UNIQUEO</t>
  </si>
  <si>
    <t>Galactico Corporate Services Ltd</t>
  </si>
  <si>
    <t>GALACTICO</t>
  </si>
  <si>
    <t>GKB Ophthalmics Ltd</t>
  </si>
  <si>
    <t>GKB</t>
  </si>
  <si>
    <t>CCL International Ltd</t>
  </si>
  <si>
    <t>CCLINTER</t>
  </si>
  <si>
    <t>BDR Buildcon Ltd</t>
  </si>
  <si>
    <t>BDR</t>
  </si>
  <si>
    <t>Vivo Bio Tech Ltd</t>
  </si>
  <si>
    <t>VIVOBIOT</t>
  </si>
  <si>
    <t>Inani Marbles and Industries Ltd</t>
  </si>
  <si>
    <t>INANI</t>
  </si>
  <si>
    <t>ARC Finance Ltd</t>
  </si>
  <si>
    <t>ARCFIN</t>
  </si>
  <si>
    <t>Sandu Pharmaceuticals Ltd</t>
  </si>
  <si>
    <t>SANDUPHQ</t>
  </si>
  <si>
    <t>Arex Industries Ltd</t>
  </si>
  <si>
    <t>AREXMIS</t>
  </si>
  <si>
    <t>Haryana Leather Chemicals Ltd</t>
  </si>
  <si>
    <t>HARLETH</t>
  </si>
  <si>
    <t>N G Industries Ltd</t>
  </si>
  <si>
    <t>NGIND</t>
  </si>
  <si>
    <t>Phosphate Company Ltd</t>
  </si>
  <si>
    <t>PHOSPHATE</t>
  </si>
  <si>
    <t>Gujarat Craft Industries Ltd</t>
  </si>
  <si>
    <t>GUJCRAFT</t>
  </si>
  <si>
    <t>Sonu Infratech Ltd</t>
  </si>
  <si>
    <t>SONUINFRA</t>
  </si>
  <si>
    <t>STL Global Ltd</t>
  </si>
  <si>
    <t>SGL</t>
  </si>
  <si>
    <t>AD- Manum Finance Ltd</t>
  </si>
  <si>
    <t>ADMANUM</t>
  </si>
  <si>
    <t>FEL</t>
  </si>
  <si>
    <t>Johnson Pharmacare Ltd</t>
  </si>
  <si>
    <t>JOHNPHARMA</t>
  </si>
  <si>
    <t>Country Condo's Ltd</t>
  </si>
  <si>
    <t>COUNCODOS</t>
  </si>
  <si>
    <t>Gorani Industries Ltd</t>
  </si>
  <si>
    <t>GORANIN</t>
  </si>
  <si>
    <t>MSR India Ltd</t>
  </si>
  <si>
    <t>MSRINDIA</t>
  </si>
  <si>
    <t>Yash Chemex Ltd</t>
  </si>
  <si>
    <t>YASHCHEM</t>
  </si>
  <si>
    <t>Restile Ceramics Ltd</t>
  </si>
  <si>
    <t>RESTILE</t>
  </si>
  <si>
    <t>Prime Property Development Corp Ltd</t>
  </si>
  <si>
    <t>PRIMEPRO</t>
  </si>
  <si>
    <t>Zodiac Ventures Ltd</t>
  </si>
  <si>
    <t>ZODIACVEN</t>
  </si>
  <si>
    <t>SBEC Systems (India) Ltd</t>
  </si>
  <si>
    <t>SBECSYS</t>
  </si>
  <si>
    <t>Adroit Infotech Ltd</t>
  </si>
  <si>
    <t>ADROITINFO</t>
  </si>
  <si>
    <t>Innokaiz India Ltd</t>
  </si>
  <si>
    <t>INNOKAIZ</t>
  </si>
  <si>
    <t>Salem Erode Investments Ltd</t>
  </si>
  <si>
    <t>SALEM</t>
  </si>
  <si>
    <t>Cranex Ltd</t>
  </si>
  <si>
    <t>CRANEX</t>
  </si>
  <si>
    <t>Chandra Bhagat Pharma Ltd</t>
  </si>
  <si>
    <t>CBPL</t>
  </si>
  <si>
    <t>West Leisure Resorts Ltd</t>
  </si>
  <si>
    <t>WESTLEIRES</t>
  </si>
  <si>
    <t>Cybele Industries Ltd</t>
  </si>
  <si>
    <t>CYBELEIND</t>
  </si>
  <si>
    <t>Mehta Housing Finance Ltd</t>
  </si>
  <si>
    <t>MEHTAHG</t>
  </si>
  <si>
    <t>Telogica Ltd</t>
  </si>
  <si>
    <t>TELOGICA</t>
  </si>
  <si>
    <t>Nimbus Projects Ltd</t>
  </si>
  <si>
    <t>NIMBSPROJ</t>
  </si>
  <si>
    <t>Ladderup Finance Ltd</t>
  </si>
  <si>
    <t>LADDERUP</t>
  </si>
  <si>
    <t>Ashoka Metcast Ltd</t>
  </si>
  <si>
    <t>ASHOKAMET</t>
  </si>
  <si>
    <t>ASL Industries Ltd</t>
  </si>
  <si>
    <t>ASLIND</t>
  </si>
  <si>
    <t>Axis NIFTY IT ETF</t>
  </si>
  <si>
    <t>AXISTECETF</t>
  </si>
  <si>
    <t>Wires and Fabriks (SA) Ltd</t>
  </si>
  <si>
    <t>WIREFABR</t>
  </si>
  <si>
    <t>Sagardeep Alloys Ltd</t>
  </si>
  <si>
    <t>SAGARDEEP</t>
  </si>
  <si>
    <t>G G Dandekar Properties Ltd</t>
  </si>
  <si>
    <t>GGDPROP</t>
  </si>
  <si>
    <t>Gujrat Credit Corporation Ltd</t>
  </si>
  <si>
    <t>GUJCRED</t>
  </si>
  <si>
    <t>Earthstahl &amp; Alloys Ltd</t>
  </si>
  <si>
    <t>EARTH</t>
  </si>
  <si>
    <t>Grovy India Ltd</t>
  </si>
  <si>
    <t>GROVY</t>
  </si>
  <si>
    <t>Sulabh Engineers and Services Ltd</t>
  </si>
  <si>
    <t>SULABEN</t>
  </si>
  <si>
    <t>Salora International Ltd</t>
  </si>
  <si>
    <t>SALORAINTL</t>
  </si>
  <si>
    <t>KKV Agro Powers Limited</t>
  </si>
  <si>
    <t>KKVAPOW</t>
  </si>
  <si>
    <t>Inland Printers Ltd</t>
  </si>
  <si>
    <t>INLANPR</t>
  </si>
  <si>
    <t>Tapi Fruit Processing Ltd</t>
  </si>
  <si>
    <t>TAPIFRUIT</t>
  </si>
  <si>
    <t>Axel Polymers Ltd</t>
  </si>
  <si>
    <t>AXELPOLY</t>
  </si>
  <si>
    <t>ICICI Prudential S&amp;P BSE Sensex ETF</t>
  </si>
  <si>
    <t>SENSEXIETF</t>
  </si>
  <si>
    <t>Pan India Corp Ltd</t>
  </si>
  <si>
    <t>PANINDIAC</t>
  </si>
  <si>
    <t>Containe Technologies Ltd</t>
  </si>
  <si>
    <t>CONTAINE</t>
  </si>
  <si>
    <t>DRA Consultants Ltd</t>
  </si>
  <si>
    <t>DRA</t>
  </si>
  <si>
    <t>DK Enterprises Global Ltd</t>
  </si>
  <si>
    <t>DKEGL</t>
  </si>
  <si>
    <t>Abhishek Integrations Ltd</t>
  </si>
  <si>
    <t>AILIMITED</t>
  </si>
  <si>
    <t>Walpar Nutritions Ltd</t>
  </si>
  <si>
    <t>WALPAR</t>
  </si>
  <si>
    <t>Julien Agro Infratech Ltd</t>
  </si>
  <si>
    <t>JULIEN</t>
  </si>
  <si>
    <t>Gogia Capital Services Ltd</t>
  </si>
  <si>
    <t>GOGIACAP</t>
  </si>
  <si>
    <t>India Cements Capital Ltd</t>
  </si>
  <si>
    <t>INDCEMCAP</t>
  </si>
  <si>
    <t>Kwality Ltd</t>
  </si>
  <si>
    <t>KWALITY</t>
  </si>
  <si>
    <t>Alfavision Overseas (India) Ltd</t>
  </si>
  <si>
    <t>ALFAVIO</t>
  </si>
  <si>
    <t>Meera Industries Ltd</t>
  </si>
  <si>
    <t>MEERA</t>
  </si>
  <si>
    <t>Tamilnadu Telecommunication Ltd</t>
  </si>
  <si>
    <t>TNTELE</t>
  </si>
  <si>
    <t>Mishka Exim Ltd</t>
  </si>
  <si>
    <t>MISHKA</t>
  </si>
  <si>
    <t>Jet Knitwears Ltd</t>
  </si>
  <si>
    <t>JETKNIT</t>
  </si>
  <si>
    <t>Pearl Polymers Ltd</t>
  </si>
  <si>
    <t>PEARLPOLY</t>
  </si>
  <si>
    <t>Hindoostan Mills Ltd</t>
  </si>
  <si>
    <t>HINDMILL</t>
  </si>
  <si>
    <t>Ashirwad Steels And Industries Ltd</t>
  </si>
  <si>
    <t>ASHSI</t>
  </si>
  <si>
    <t>Visagar Financial Services Ltd</t>
  </si>
  <si>
    <t>VISAGAR</t>
  </si>
  <si>
    <t>Simran Farms Ltd</t>
  </si>
  <si>
    <t>SIMRAN</t>
  </si>
  <si>
    <t>Archidply Decor Ltd</t>
  </si>
  <si>
    <t>ADL</t>
  </si>
  <si>
    <t>Kaiser Corporation Ltd</t>
  </si>
  <si>
    <t>KACL</t>
  </si>
  <si>
    <t>Uniinfo Telecom Services Ltd</t>
  </si>
  <si>
    <t>UNIINFO</t>
  </si>
  <si>
    <t>Addi Industries Ltd</t>
  </si>
  <si>
    <t>ADDIND</t>
  </si>
  <si>
    <t>VAMA Industries Ltd</t>
  </si>
  <si>
    <t>VAMA</t>
  </si>
  <si>
    <t>Sacheta Metals Ltd</t>
  </si>
  <si>
    <t>SACHEMT</t>
  </si>
  <si>
    <t>Unison Metals Ltd</t>
  </si>
  <si>
    <t>UNISON</t>
  </si>
  <si>
    <t>Pearl Green Clubs and Resorts Ltd</t>
  </si>
  <si>
    <t>PGCRL</t>
  </si>
  <si>
    <t>H P Cotton Textile Mills Ltd</t>
  </si>
  <si>
    <t>HPCOTTON</t>
  </si>
  <si>
    <t>Modern Engineering and Projects Ltd</t>
  </si>
  <si>
    <t>MEAPL</t>
  </si>
  <si>
    <t>Cian Healthcare Ltd</t>
  </si>
  <si>
    <t>CHCL</t>
  </si>
  <si>
    <t>SPA Capital Advisors Limited</t>
  </si>
  <si>
    <t>SPACAPS</t>
  </si>
  <si>
    <t>Tatia Global Vennture Ltd</t>
  </si>
  <si>
    <t>TATIAGLOB</t>
  </si>
  <si>
    <t>Khandwala Securities Ltd</t>
  </si>
  <si>
    <t>KHANDSE</t>
  </si>
  <si>
    <t>Sumeet Industries Ltd</t>
  </si>
  <si>
    <t>SUMEETINDS</t>
  </si>
  <si>
    <t>Fervent Synergies Ltd</t>
  </si>
  <si>
    <t>FERVENTSYN</t>
  </si>
  <si>
    <t>Indianivesh Ltd</t>
  </si>
  <si>
    <t>INDIANVSH</t>
  </si>
  <si>
    <t>Ecoboard Industries Ltd</t>
  </si>
  <si>
    <t>ECOBOAR</t>
  </si>
  <si>
    <t>Maharashtra Corp Ltd</t>
  </si>
  <si>
    <t>MAHACORP</t>
  </si>
  <si>
    <t>Tejnaksh Healthcare Ltd</t>
  </si>
  <si>
    <t>TEJNAKSH</t>
  </si>
  <si>
    <t>Franklin Industries Ltd</t>
  </si>
  <si>
    <t>FRANKLININD</t>
  </si>
  <si>
    <t>Sellwin Traders Ltd</t>
  </si>
  <si>
    <t>SELLWIN</t>
  </si>
  <si>
    <t>Shree Ganesh Bio-Tech (India) Ltd</t>
  </si>
  <si>
    <t>SHREEGANES</t>
  </si>
  <si>
    <t>TGB Banquets and Hotels Ltd</t>
  </si>
  <si>
    <t>TGBHOTELS</t>
  </si>
  <si>
    <t>Rose Merc Ltd</t>
  </si>
  <si>
    <t>ROSEMER</t>
  </si>
  <si>
    <t>Vivanta Industries Ltd</t>
  </si>
  <si>
    <t>VIVANTA</t>
  </si>
  <si>
    <t>Transchem Ltd</t>
  </si>
  <si>
    <t>TRANSCHEM</t>
  </si>
  <si>
    <t>Veerhealth Care Ltd</t>
  </si>
  <si>
    <t>VEERHEALTH</t>
  </si>
  <si>
    <t>Sainik Finance &amp; Industries Ltd</t>
  </si>
  <si>
    <t>SAINIK</t>
  </si>
  <si>
    <t>Simplex Realty Ltd</t>
  </si>
  <si>
    <t>SIMPLXREA</t>
  </si>
  <si>
    <t>Italian Edibles Ltd</t>
  </si>
  <si>
    <t>ITALIANE</t>
  </si>
  <si>
    <t>E L Forge Ltd</t>
  </si>
  <si>
    <t>ELFORGE</t>
  </si>
  <si>
    <t>Ceeta Industries Ltd</t>
  </si>
  <si>
    <t>CEETAIN</t>
  </si>
  <si>
    <t>Sri Ramakrishna Mills (Coimbatore) Ltd</t>
  </si>
  <si>
    <t>SRMCL</t>
  </si>
  <si>
    <t>Bonlon Industries Ltd</t>
  </si>
  <si>
    <t>BONLON</t>
  </si>
  <si>
    <t>Transvoy Logistics India Ltd</t>
  </si>
  <si>
    <t>TRANSVOY</t>
  </si>
  <si>
    <t>Diana Tea Co Ltd</t>
  </si>
  <si>
    <t>DIANATEA</t>
  </si>
  <si>
    <t>Flomic Global Logistics Ltd</t>
  </si>
  <si>
    <t>FLOMIC</t>
  </si>
  <si>
    <t>Super Spinning Mills Ltd</t>
  </si>
  <si>
    <t>SUPERSPIN</t>
  </si>
  <si>
    <t>Suryaamba Spinning Mills Ltd</t>
  </si>
  <si>
    <t>SURYAAMBA</t>
  </si>
  <si>
    <t>Kamadgiri Fashion Ltd</t>
  </si>
  <si>
    <t>KAMADGIRI</t>
  </si>
  <si>
    <t>Uttam Galva Steels Ltd</t>
  </si>
  <si>
    <t>UTTAMSTL</t>
  </si>
  <si>
    <t>Next Mediaworks Ltd</t>
  </si>
  <si>
    <t>NEXTMEDIA</t>
  </si>
  <si>
    <t>Eighty Jewellers Ltd</t>
  </si>
  <si>
    <t>EIGHTY</t>
  </si>
  <si>
    <t>ICDS Ltd</t>
  </si>
  <si>
    <t>ICDSLTD</t>
  </si>
  <si>
    <t>Choksi Laboratories Ltd</t>
  </si>
  <si>
    <t>CHOKSILA</t>
  </si>
  <si>
    <t>Manjeera Constructions Ltd</t>
  </si>
  <si>
    <t>MANJEERA</t>
  </si>
  <si>
    <t>Morgan Ventures Ltd</t>
  </si>
  <si>
    <t>MORGAN</t>
  </si>
  <si>
    <t>Ishan International Ltd</t>
  </si>
  <si>
    <t>ISHAN</t>
  </si>
  <si>
    <t>Tijaria Polypipes Ltd</t>
  </si>
  <si>
    <t>TIJARIA</t>
  </si>
  <si>
    <t>India Home Loan Ltd</t>
  </si>
  <si>
    <t>INDIAHOME</t>
  </si>
  <si>
    <t>Standard Surfactants Ltd</t>
  </si>
  <si>
    <t>STDSFAC</t>
  </si>
  <si>
    <t>Binani Industries Ltd</t>
  </si>
  <si>
    <t>BINANIIND</t>
  </si>
  <si>
    <t>Libas Consumer Products Ltd</t>
  </si>
  <si>
    <t>LIBAS</t>
  </si>
  <si>
    <t>Future Lifestyle Fashions Ltd</t>
  </si>
  <si>
    <t>FLFL</t>
  </si>
  <si>
    <t>PVV Infra Ltd</t>
  </si>
  <si>
    <t>PVVINFRA</t>
  </si>
  <si>
    <t>Chennai Ferrous Industries Ltd</t>
  </si>
  <si>
    <t>CHENFERRO</t>
  </si>
  <si>
    <t>Sonal Adhesives Ltd</t>
  </si>
  <si>
    <t>SONALAD</t>
  </si>
  <si>
    <t>Tirupati Sarjan Ltd</t>
  </si>
  <si>
    <t>TIRSARJ</t>
  </si>
  <si>
    <t>Vandana Knitwear Ltd</t>
  </si>
  <si>
    <t>VANDANA</t>
  </si>
  <si>
    <t>Prabhhans Industries Ltd</t>
  </si>
  <si>
    <t>PRABHHANS</t>
  </si>
  <si>
    <t>PS IT Infrastructure &amp; Services Ltd</t>
  </si>
  <si>
    <t>PSITINFRA</t>
  </si>
  <si>
    <t>Manbro Industries Ltd</t>
  </si>
  <si>
    <t>MANBRO</t>
  </si>
  <si>
    <t>Shrenik Ltd</t>
  </si>
  <si>
    <t>SHRENIK</t>
  </si>
  <si>
    <t>Arigato Universe Ltd</t>
  </si>
  <si>
    <t>ARIGATO</t>
  </si>
  <si>
    <t>Shanthala FMCG Products Ltd</t>
  </si>
  <si>
    <t>SHANTHALA</t>
  </si>
  <si>
    <t>Vapi Enterprise Ltd</t>
  </si>
  <si>
    <t>VAPIENTER</t>
  </si>
  <si>
    <t>Gayatri BioOrganics Ltd</t>
  </si>
  <si>
    <t>GAYATRIBI</t>
  </si>
  <si>
    <t>Nidan Laboratories and Healthcare Ltd</t>
  </si>
  <si>
    <t>NIDAN</t>
  </si>
  <si>
    <t>Conart Engineers Ltd</t>
  </si>
  <si>
    <t>CONART</t>
  </si>
  <si>
    <t>Patspin India Ltd</t>
  </si>
  <si>
    <t>PATSPINLTD</t>
  </si>
  <si>
    <t>Chandra Prabhu International Ltd</t>
  </si>
  <si>
    <t>CHANDRAP</t>
  </si>
  <si>
    <t>Roopa Industries Ltd</t>
  </si>
  <si>
    <t>ROOPAIND</t>
  </si>
  <si>
    <t>Shiva Global Agro Industries Ltd</t>
  </si>
  <si>
    <t>SHIVAAGRO</t>
  </si>
  <si>
    <t>Picturehouse Media Ltd</t>
  </si>
  <si>
    <t>PICTUREHS</t>
  </si>
  <si>
    <t>Continental Seeds and Chemicals Ltd</t>
  </si>
  <si>
    <t>CONTI</t>
  </si>
  <si>
    <t>Sai Capital Ltd</t>
  </si>
  <si>
    <t>SAICAPI</t>
  </si>
  <si>
    <t>Supreme Engineering Ltd</t>
  </si>
  <si>
    <t>SUPREMEENG</t>
  </si>
  <si>
    <t>Polyspin Exports Ltd</t>
  </si>
  <si>
    <t>POLYSPIN</t>
  </si>
  <si>
    <t>Tirupati Foam Ltd</t>
  </si>
  <si>
    <t>TIRUFOAM</t>
  </si>
  <si>
    <t>Shreeram Proteins Ltd</t>
  </si>
  <si>
    <t>SRPL</t>
  </si>
  <si>
    <t>Yasons Chemex Care Ltd</t>
  </si>
  <si>
    <t>YCCL</t>
  </si>
  <si>
    <t>Kridhan Infra Ltd</t>
  </si>
  <si>
    <t>KRIDHANINF</t>
  </si>
  <si>
    <t>Medico Intercontinental Ltd</t>
  </si>
  <si>
    <t>MIL</t>
  </si>
  <si>
    <t>Cyber Media (India) Ltd</t>
  </si>
  <si>
    <t>CYBERMEDIA</t>
  </si>
  <si>
    <t>Emergent Industrial Solutions Ltd</t>
  </si>
  <si>
    <t>EMERGENT</t>
  </si>
  <si>
    <t>Balurghat Technologies Ltd</t>
  </si>
  <si>
    <t>BALTE</t>
  </si>
  <si>
    <t>Swasti Vinayaka Art and Heritage Corporation Ltd</t>
  </si>
  <si>
    <t>SVARTCORP</t>
  </si>
  <si>
    <t>Destiny Logistics &amp; Infra Ltd</t>
  </si>
  <si>
    <t>DESTINY</t>
  </si>
  <si>
    <t>Rolcon Engineering Company Ltd</t>
  </si>
  <si>
    <t>ROLCOEN</t>
  </si>
  <si>
    <t>Rishi Techtex Ltd</t>
  </si>
  <si>
    <t>RISHITECH</t>
  </si>
  <si>
    <t>Pecos Hotels and Pubs Ltd</t>
  </si>
  <si>
    <t>PECOS</t>
  </si>
  <si>
    <t>Dynamic Portfolio Management &amp; Services Ltd</t>
  </si>
  <si>
    <t>DYNAMICP</t>
  </si>
  <si>
    <t>SP Refractories Ltd</t>
  </si>
  <si>
    <t>SPRL</t>
  </si>
  <si>
    <t>Standard Batteries Ltd</t>
  </si>
  <si>
    <t>STDBAT</t>
  </si>
  <si>
    <t>Naturite Agro Products Ltd</t>
  </si>
  <si>
    <t>NAPL</t>
  </si>
  <si>
    <t>Solitaire Machine Tools Ltd</t>
  </si>
  <si>
    <t>SOLIMAC</t>
  </si>
  <si>
    <t>Poona Dal and Oil Industries Ltd</t>
  </si>
  <si>
    <t>POONADAL</t>
  </si>
  <si>
    <t>Perfect Infraengineers Ltd</t>
  </si>
  <si>
    <t>PERFECT</t>
  </si>
  <si>
    <t>ARSS Infrastructure Projects Ltd</t>
  </si>
  <si>
    <t>ARSSINFRA</t>
  </si>
  <si>
    <t>Ambica Agarbathies Aroma &amp; Industries Ltd</t>
  </si>
  <si>
    <t>AMBICAAGAR</t>
  </si>
  <si>
    <t>Trident Texofab Ltd</t>
  </si>
  <si>
    <t>TTFL</t>
  </si>
  <si>
    <t>Nippon India Nifty Pharma ETF</t>
  </si>
  <si>
    <t>PHARMABEES</t>
  </si>
  <si>
    <t>Quality RO Industries Ltd</t>
  </si>
  <si>
    <t>QRIL</t>
  </si>
  <si>
    <t>J Taparia Projects Ltd</t>
  </si>
  <si>
    <t>JTAPARIA</t>
  </si>
  <si>
    <t>Qgo Finance Ltd</t>
  </si>
  <si>
    <t>QGO</t>
  </si>
  <si>
    <t>Shantidoot Infra Services Ltd</t>
  </si>
  <si>
    <t>SISL</t>
  </si>
  <si>
    <t>Khaitan (India) Ltd</t>
  </si>
  <si>
    <t>KHAITANLTD</t>
  </si>
  <si>
    <t>Laxmipati Engineering Works Ltd</t>
  </si>
  <si>
    <t>LAXMIPATI</t>
  </si>
  <si>
    <t>Sanginita Chemicals Ltd</t>
  </si>
  <si>
    <t>SANGINITA</t>
  </si>
  <si>
    <t>Aditya Spinners Ltd</t>
  </si>
  <si>
    <t>ADITYASP</t>
  </si>
  <si>
    <t>Genus Prime Infra Ltd</t>
  </si>
  <si>
    <t>GENUSPRIME</t>
  </si>
  <si>
    <t>Inspire Films Ltd</t>
  </si>
  <si>
    <t>INSPIRE</t>
  </si>
  <si>
    <t>Madhav Marbles and Granites Ltd</t>
  </si>
  <si>
    <t>MADHAV</t>
  </si>
  <si>
    <t>Timescan Logistics (India) Ltd</t>
  </si>
  <si>
    <t>TIMESCAN</t>
  </si>
  <si>
    <t>Yug Decor Ltd</t>
  </si>
  <si>
    <t>YUG</t>
  </si>
  <si>
    <t>Sunil Agro Foods Ltd</t>
  </si>
  <si>
    <t>SUNILAGR</t>
  </si>
  <si>
    <t>Hrh Next Services Ltd</t>
  </si>
  <si>
    <t>HRHNEXT</t>
  </si>
  <si>
    <t>Call Center Services</t>
  </si>
  <si>
    <t>Poojawestern Metaliks Ltd</t>
  </si>
  <si>
    <t>POOJA</t>
  </si>
  <si>
    <t>Infronics Systems Ltd</t>
  </si>
  <si>
    <t>INFRONICS</t>
  </si>
  <si>
    <t>Hipolin Ltd</t>
  </si>
  <si>
    <t>HIPOLIN</t>
  </si>
  <si>
    <t>Assam Entrade Ltd</t>
  </si>
  <si>
    <t>ASSAMENT</t>
  </si>
  <si>
    <t>Crestchem Ltd</t>
  </si>
  <si>
    <t>CRSTCHM</t>
  </si>
  <si>
    <t>Odyssey Corporation Ltd</t>
  </si>
  <si>
    <t>ODYCORP</t>
  </si>
  <si>
    <t>Ashirwad Capital Ltd</t>
  </si>
  <si>
    <t>ASHCAP</t>
  </si>
  <si>
    <t>DECO MICA Ltd</t>
  </si>
  <si>
    <t>DECOMIC</t>
  </si>
  <si>
    <t>Acrow India Ltd</t>
  </si>
  <si>
    <t>ACROW</t>
  </si>
  <si>
    <t>Cospower Engineering Ltd</t>
  </si>
  <si>
    <t>COSPOWER</t>
  </si>
  <si>
    <t>Kallam Textiles Ltd</t>
  </si>
  <si>
    <t>KALLAM</t>
  </si>
  <si>
    <t>VERTEX Securities Ltd</t>
  </si>
  <si>
    <t>VERTEX</t>
  </si>
  <si>
    <t>Nippon India Silver ETF</t>
  </si>
  <si>
    <t>SILVERBEES</t>
  </si>
  <si>
    <t>Techindia Nirman Ltd</t>
  </si>
  <si>
    <t>TECHIN</t>
  </si>
  <si>
    <t>Utique Enterprises Ltd</t>
  </si>
  <si>
    <t>UTIQUE</t>
  </si>
  <si>
    <t>Bombay Talkies Ltd</t>
  </si>
  <si>
    <t>BOMTALKIES</t>
  </si>
  <si>
    <t>Hemang Resources Ltd</t>
  </si>
  <si>
    <t>HEMANG</t>
  </si>
  <si>
    <t>Kemistar Corporation Ltd</t>
  </si>
  <si>
    <t>KEMISTAR</t>
  </si>
  <si>
    <t>Starlog Enterprises Ltd</t>
  </si>
  <si>
    <t>STARLOG</t>
  </si>
  <si>
    <t>Fortune International Ltd</t>
  </si>
  <si>
    <t>FORINTL</t>
  </si>
  <si>
    <t>Centenial Surgical Suture Ltd</t>
  </si>
  <si>
    <t>CSURGSU</t>
  </si>
  <si>
    <t>Focus Business Solution Ltd</t>
  </si>
  <si>
    <t>Smart Finsec Ltd</t>
  </si>
  <si>
    <t>SMARTFIN</t>
  </si>
  <si>
    <t>Aruna Hotels Ltd</t>
  </si>
  <si>
    <t>ARUNAHTEL</t>
  </si>
  <si>
    <t>Sumedha Fiscal Services Ltd</t>
  </si>
  <si>
    <t>SUMEDHA</t>
  </si>
  <si>
    <t>Golden Crest Education &amp; Services Ltd</t>
  </si>
  <si>
    <t>GOLDENCREST</t>
  </si>
  <si>
    <t>Nippon India ETF Nifty 50 Value 20</t>
  </si>
  <si>
    <t>NV20BEES</t>
  </si>
  <si>
    <t>Libord Finance Ltd</t>
  </si>
  <si>
    <t>LIBORDFIN</t>
  </si>
  <si>
    <t>National General Industries Ltd</t>
  </si>
  <si>
    <t>NATGENI</t>
  </si>
  <si>
    <t>Family Care Hospitals Ltd</t>
  </si>
  <si>
    <t>FAMILYCARE</t>
  </si>
  <si>
    <t>Ravileela Granites Ltd</t>
  </si>
  <si>
    <t>RALEGRA</t>
  </si>
  <si>
    <t>Marble City India Ltd</t>
  </si>
  <si>
    <t>MARBLE</t>
  </si>
  <si>
    <t>KMS Medisurgi Ltd</t>
  </si>
  <si>
    <t>KMSMEDI</t>
  </si>
  <si>
    <t>City Crops Agro Ltd</t>
  </si>
  <si>
    <t>CCAL</t>
  </si>
  <si>
    <t>Integra Switchgear Ltd</t>
  </si>
  <si>
    <t>INTEGSW</t>
  </si>
  <si>
    <t>Vera Synthetic Ltd</t>
  </si>
  <si>
    <t>VERA</t>
  </si>
  <si>
    <t>Faalcon Concepts Ltd</t>
  </si>
  <si>
    <t>FAALCON</t>
  </si>
  <si>
    <t>JMD Ventures Ltd</t>
  </si>
  <si>
    <t>JMDVL</t>
  </si>
  <si>
    <t>Unick Fix-A-Form And Printers Ltd</t>
  </si>
  <si>
    <t>UNICK</t>
  </si>
  <si>
    <t>Shreeshay Engineers Ltd</t>
  </si>
  <si>
    <t>SHREESHAY</t>
  </si>
  <si>
    <t>Morarjee Textiles Ltd</t>
  </si>
  <si>
    <t>MORARJEE</t>
  </si>
  <si>
    <t>Williamson Magor and Co Ltd</t>
  </si>
  <si>
    <t>WILLAMAGOR</t>
  </si>
  <si>
    <t>Yuranus Infrastructure Ltd</t>
  </si>
  <si>
    <t>YURANUS</t>
  </si>
  <si>
    <t>Cyber Media Research &amp; Services Ltd</t>
  </si>
  <si>
    <t>CMRSL</t>
  </si>
  <si>
    <t>E-Land Apparel Ltd</t>
  </si>
  <si>
    <t>ELAND</t>
  </si>
  <si>
    <t>Suumaya Industries Ltd</t>
  </si>
  <si>
    <t>SUULD</t>
  </si>
  <si>
    <t>Vinyoflex Ltd</t>
  </si>
  <si>
    <t>VINYOFL</t>
  </si>
  <si>
    <t>Anuroop Packaging Ltd</t>
  </si>
  <si>
    <t>ANUROOP</t>
  </si>
  <si>
    <t>Bhaskar Agro Chemicals Ltd</t>
  </si>
  <si>
    <t>BHASKAGR</t>
  </si>
  <si>
    <t>Veritaas Advertising Ltd</t>
  </si>
  <si>
    <t>VERITAAS</t>
  </si>
  <si>
    <t>Nivaka Fashions Ltd</t>
  </si>
  <si>
    <t>NIVAKA</t>
  </si>
  <si>
    <t>Piotex Industries Ltd</t>
  </si>
  <si>
    <t>PIOTEX</t>
  </si>
  <si>
    <t>Add-Shop E-Retail Ltd</t>
  </si>
  <si>
    <t>ASRL</t>
  </si>
  <si>
    <t>B2B Software Technologies Ltd</t>
  </si>
  <si>
    <t>B2BSOFT</t>
  </si>
  <si>
    <t>Mega Flex Plastics Ltd</t>
  </si>
  <si>
    <t>MEGAFLEX</t>
  </si>
  <si>
    <t>Thakral Services (India) Ltd</t>
  </si>
  <si>
    <t>THAKRAL</t>
  </si>
  <si>
    <t>Hindustan Fluoro Carbons Ltd</t>
  </si>
  <si>
    <t>HINFLUR</t>
  </si>
  <si>
    <t>Leading Leasing Finance and Investment Company Ltd</t>
  </si>
  <si>
    <t>LLFICL</t>
  </si>
  <si>
    <t>Five Core Electronics Ltd</t>
  </si>
  <si>
    <t>FIVECORE</t>
  </si>
  <si>
    <t>Benchmark Computer Solutions Ltd</t>
  </si>
  <si>
    <t>BENCHMARK</t>
  </si>
  <si>
    <t>Prakash Woollen &amp; Synthetic Mills Ltd</t>
  </si>
  <si>
    <t>PWASML</t>
  </si>
  <si>
    <t>Duropack Ltd</t>
  </si>
  <si>
    <t>DUROPACK</t>
  </si>
  <si>
    <t>Indong Tea Company Ltd</t>
  </si>
  <si>
    <t>INDONG</t>
  </si>
  <si>
    <t>HCKK Ventures Ltd</t>
  </si>
  <si>
    <t>HCKKVENTURE</t>
  </si>
  <si>
    <t>Adeshwar Meditex Ltd</t>
  </si>
  <si>
    <t>ADESHWAR</t>
  </si>
  <si>
    <t>Frontier Capital Ltd</t>
  </si>
  <si>
    <t>FRONTCAP</t>
  </si>
  <si>
    <t>Bombay Wire Ropes Ltd</t>
  </si>
  <si>
    <t>BOMBWIR</t>
  </si>
  <si>
    <t>Humming Bird Education Ltd</t>
  </si>
  <si>
    <t>HBEL</t>
  </si>
  <si>
    <t>Bizotic Commercial Ltd</t>
  </si>
  <si>
    <t>BIZOTIC</t>
  </si>
  <si>
    <t>UTI Nifty Bank ETF</t>
  </si>
  <si>
    <t>UTIBANKETF</t>
  </si>
  <si>
    <t>Maks Energy Solutions India Ltd</t>
  </si>
  <si>
    <t>MAKS</t>
  </si>
  <si>
    <t>Netlink Solutions (India) Ltd</t>
  </si>
  <si>
    <t>NETLINK</t>
  </si>
  <si>
    <t>Gujarat Petrosynthese Ltd</t>
  </si>
  <si>
    <t>GUJPETR</t>
  </si>
  <si>
    <t>Megri Soft Ltd</t>
  </si>
  <si>
    <t>MEGRISOFT</t>
  </si>
  <si>
    <t>Shree Hari Chemicals Export Ltd</t>
  </si>
  <si>
    <t>SHHARICH</t>
  </si>
  <si>
    <t>Mohit Industries Ltd</t>
  </si>
  <si>
    <t>MOHITIND</t>
  </si>
  <si>
    <t>Informed Technologies India Ltd</t>
  </si>
  <si>
    <t>INFORTEC</t>
  </si>
  <si>
    <t>KK Shah Hospitals Limited</t>
  </si>
  <si>
    <t>KKSHL</t>
  </si>
  <si>
    <t>Mukand Engineers Ltd</t>
  </si>
  <si>
    <t>MUKANDENGG</t>
  </si>
  <si>
    <t>Mirae Asset Nifty India Manufacturing ETF</t>
  </si>
  <si>
    <t>MAKEINDIA</t>
  </si>
  <si>
    <t>Concord Drugs Ltd</t>
  </si>
  <si>
    <t>CONCORD</t>
  </si>
  <si>
    <t>Mirae Asset Nifty Midcap 150 ETF</t>
  </si>
  <si>
    <t>MIDCAPETF</t>
  </si>
  <si>
    <t>Tejassvi Aaharam Ltd</t>
  </si>
  <si>
    <t>TEJASSVI</t>
  </si>
  <si>
    <t>Aastamangalam Finance Ltd</t>
  </si>
  <si>
    <t>AASTAFIN</t>
  </si>
  <si>
    <t>Inducto Steels Ltd</t>
  </si>
  <si>
    <t>INDCTST</t>
  </si>
  <si>
    <t>Gothi Plascon (India) Ltd</t>
  </si>
  <si>
    <t>GOTHIPL</t>
  </si>
  <si>
    <t>Sri Havisha Hospitality and Infrastructure Ltd</t>
  </si>
  <si>
    <t>HAVISHA</t>
  </si>
  <si>
    <t>Continental Petroleums Ltd</t>
  </si>
  <si>
    <t>CONTPTR</t>
  </si>
  <si>
    <t>Suditi Industries Ltd</t>
  </si>
  <si>
    <t>SUDTIND-B</t>
  </si>
  <si>
    <t>Tecil Chemicals and Hydro Power Ltd</t>
  </si>
  <si>
    <t>TECILCHEM</t>
  </si>
  <si>
    <t>Moxsh Overseas Educon Ltd</t>
  </si>
  <si>
    <t>MOXSH</t>
  </si>
  <si>
    <t>Rex Sealing &amp; Packing Industries Ltd</t>
  </si>
  <si>
    <t>REXSEAL</t>
  </si>
  <si>
    <t>Misquita Engineering Ltd</t>
  </si>
  <si>
    <t>MISQUITA</t>
  </si>
  <si>
    <t>Bandaram Pharma Packtech Ltd</t>
  </si>
  <si>
    <t>BANDARAM</t>
  </si>
  <si>
    <t>Polysil Irrigation Systems Ltd</t>
  </si>
  <si>
    <t>POLYSIL</t>
  </si>
  <si>
    <t>Getalong Enterprise Ltd</t>
  </si>
  <si>
    <t>GETALONG</t>
  </si>
  <si>
    <t>Hind Aluminium Industries Ltd</t>
  </si>
  <si>
    <t>HINDALUMI</t>
  </si>
  <si>
    <t>Hybrid Financial Services Ltd</t>
  </si>
  <si>
    <t>HYBRIDFIN</t>
  </si>
  <si>
    <t>Pratik Panels Ltd</t>
  </si>
  <si>
    <t>PRATIK</t>
  </si>
  <si>
    <t>Kanco Tea &amp; Industries Ltd</t>
  </si>
  <si>
    <t>KANCOTEA</t>
  </si>
  <si>
    <t>Sudal Industries Ltd</t>
  </si>
  <si>
    <t>SUDAI</t>
  </si>
  <si>
    <t>Lakhotia Polyesters (India) Ltd</t>
  </si>
  <si>
    <t>LAKHOTIA</t>
  </si>
  <si>
    <t>Sadhna Broadcast Ltd</t>
  </si>
  <si>
    <t>SADHNA</t>
  </si>
  <si>
    <t>Ace Integrated Solutions Ltd</t>
  </si>
  <si>
    <t>ACEINTEG</t>
  </si>
  <si>
    <t>Virtual Global Education Ltd</t>
  </si>
  <si>
    <t>VIRTUALG</t>
  </si>
  <si>
    <t>Future Market Networks Ltd</t>
  </si>
  <si>
    <t>FMNL</t>
  </si>
  <si>
    <t>Betex India Ltd</t>
  </si>
  <si>
    <t>BETXIND</t>
  </si>
  <si>
    <t>Shahi Shipping Ltd</t>
  </si>
  <si>
    <t>SHAHISHIP</t>
  </si>
  <si>
    <t>Gautam Gems Ltd</t>
  </si>
  <si>
    <t>GGL</t>
  </si>
  <si>
    <t>Axis Nifty 50 ETF</t>
  </si>
  <si>
    <t>AXISNIFTY</t>
  </si>
  <si>
    <t>Ascensive Educare Ltd</t>
  </si>
  <si>
    <t>ASCENSIVE</t>
  </si>
  <si>
    <t>Oasis Securities Ltd</t>
  </si>
  <si>
    <t>OASISEC</t>
  </si>
  <si>
    <t>Jupiter Infomedia Ltd</t>
  </si>
  <si>
    <t>JUPITERIN</t>
  </si>
  <si>
    <t>Garnet Construction Ltd</t>
  </si>
  <si>
    <t>GARNET</t>
  </si>
  <si>
    <t>Gabriel Pet Straps Ltd</t>
  </si>
  <si>
    <t>GPSL</t>
  </si>
  <si>
    <t>Nippon India Nifty Auto ETF</t>
  </si>
  <si>
    <t>AUTOBEES</t>
  </si>
  <si>
    <t>Harshil Agrotech Ltd</t>
  </si>
  <si>
    <t>HARSHILAGR</t>
  </si>
  <si>
    <t>Inditrade Capital Ltd</t>
  </si>
  <si>
    <t>INDICAP</t>
  </si>
  <si>
    <t>Global Capital Markets Ltd</t>
  </si>
  <si>
    <t>GLOBALCA</t>
  </si>
  <si>
    <t>Zodiac-JRD-MKJ Ltd</t>
  </si>
  <si>
    <t>ZODJRDMKJ</t>
  </si>
  <si>
    <t>Indo Cotspin Ltd</t>
  </si>
  <si>
    <t>ICL</t>
  </si>
  <si>
    <t>Shashijit Infraprojects Ltd</t>
  </si>
  <si>
    <t>SHASHIJIT</t>
  </si>
  <si>
    <t>Raw Edge Industrial Solutions Ltd</t>
  </si>
  <si>
    <t>RAWEDGE</t>
  </si>
  <si>
    <t>Tyroon Tea Co Ltd</t>
  </si>
  <si>
    <t>TYROON</t>
  </si>
  <si>
    <t>USG Tech Solutions Ltd</t>
  </si>
  <si>
    <t>USGTECH</t>
  </si>
  <si>
    <t>Kandarp Digi Smart Bpo Ltd</t>
  </si>
  <si>
    <t>KANDARP</t>
  </si>
  <si>
    <t>MPDLLtd</t>
  </si>
  <si>
    <t>MPDL</t>
  </si>
  <si>
    <t>Sobhaygya Mercantile Ltd</t>
  </si>
  <si>
    <t>SOBME</t>
  </si>
  <si>
    <t>Sawaca Business Machines Ltd</t>
  </si>
  <si>
    <t>SAWABUSI</t>
  </si>
  <si>
    <t>Mindpool Technologies Ltd</t>
  </si>
  <si>
    <t>MINDPOOL</t>
  </si>
  <si>
    <t>Nirmitee Robotics India Ltd</t>
  </si>
  <si>
    <t>NIRMITEE</t>
  </si>
  <si>
    <t>Hiliks Technologies Ltd</t>
  </si>
  <si>
    <t>HILIKS</t>
  </si>
  <si>
    <t>Panjon Ltd</t>
  </si>
  <si>
    <t>PANJON</t>
  </si>
  <si>
    <t>Grill Splendour Services Ltd</t>
  </si>
  <si>
    <t>BIRDYS</t>
  </si>
  <si>
    <t>Jetking Infotrain Ltd</t>
  </si>
  <si>
    <t>JETKINGQ</t>
  </si>
  <si>
    <t>Jiwanram Sheoduttrai Industries Ltd</t>
  </si>
  <si>
    <t>JIWANRAM</t>
  </si>
  <si>
    <t>Chordia Food Products Ltd</t>
  </si>
  <si>
    <t>CHORDIA</t>
  </si>
  <si>
    <t>Goenka Diamond And Jewels Ltd</t>
  </si>
  <si>
    <t>GOENKA</t>
  </si>
  <si>
    <t>N K Industries Ltd</t>
  </si>
  <si>
    <t>NKIND</t>
  </si>
  <si>
    <t>Gujarat Terce Laboratories Ltd</t>
  </si>
  <si>
    <t>GUJTERC</t>
  </si>
  <si>
    <t>Medinova Diagnostic Services Ltd</t>
  </si>
  <si>
    <t>MEDINOV</t>
  </si>
  <si>
    <t>Varyaa Creations Ltd</t>
  </si>
  <si>
    <t>VARYAA</t>
  </si>
  <si>
    <t>Falcon Technoprojects India Ltd</t>
  </si>
  <si>
    <t>FALCONTECH</t>
  </si>
  <si>
    <t>Frontline corporation Ltd</t>
  </si>
  <si>
    <t>FRONTCORP</t>
  </si>
  <si>
    <t>The Cochin Malabar Estates and Industries Ltd</t>
  </si>
  <si>
    <t>COCHMAL</t>
  </si>
  <si>
    <t>Sai Swami Metals and Alloys Ltd</t>
  </si>
  <si>
    <t>SAI</t>
  </si>
  <si>
    <t>Munoth Financial Services Ltd</t>
  </si>
  <si>
    <t>MUNOTHFI</t>
  </si>
  <si>
    <t>Sabar Flex India Ltd</t>
  </si>
  <si>
    <t>SABAR</t>
  </si>
  <si>
    <t>DSP NIFTY 1D Rate Liquid ETF</t>
  </si>
  <si>
    <t>LIQUIDETF</t>
  </si>
  <si>
    <t>Vanta Bioscience Ltd</t>
  </si>
  <si>
    <t>VANTABIO</t>
  </si>
  <si>
    <t>Shaival Reality Ltd</t>
  </si>
  <si>
    <t>SHAIVAL</t>
  </si>
  <si>
    <t>Cargosol Logistics Ltd</t>
  </si>
  <si>
    <t>CARGOSOL</t>
  </si>
  <si>
    <t>Greencrest Financial Services Ltd</t>
  </si>
  <si>
    <t>GREENCREST</t>
  </si>
  <si>
    <t>Sparc Electrex Ltd</t>
  </si>
  <si>
    <t>SPAR</t>
  </si>
  <si>
    <t>Colorchips New Media Ltd</t>
  </si>
  <si>
    <t>COLORCHIPS</t>
  </si>
  <si>
    <t>Olympia Industries Ltd</t>
  </si>
  <si>
    <t>OLYMPTX</t>
  </si>
  <si>
    <t>Jay Kailash Namkeen Ltd</t>
  </si>
  <si>
    <t>JAYKAILASH</t>
  </si>
  <si>
    <t>Kaushalya Infrastructure Development Corporation Ltd</t>
  </si>
  <si>
    <t>KAUSHALYA</t>
  </si>
  <si>
    <t>Beekay Niryat Ltd</t>
  </si>
  <si>
    <t>BNL</t>
  </si>
  <si>
    <t>Arman Holdings Ltd</t>
  </si>
  <si>
    <t>ARMAN</t>
  </si>
  <si>
    <t>Epuja Spiritech Ltd</t>
  </si>
  <si>
    <t>EPUJA</t>
  </si>
  <si>
    <t>Global Longlife Hospital and Research Ltd</t>
  </si>
  <si>
    <t>GLHRL</t>
  </si>
  <si>
    <t>Arrowhead Seperation Engineering Ltd</t>
  </si>
  <si>
    <t>ARROWHEAD</t>
  </si>
  <si>
    <t>Orient Tradelink Ltd</t>
  </si>
  <si>
    <t>ORIENTTR</t>
  </si>
  <si>
    <t>Stanrose Mafatlal Investments and Finance Ltd</t>
  </si>
  <si>
    <t>STANROS</t>
  </si>
  <si>
    <t>Rithwik Facility Management Services Ltd</t>
  </si>
  <si>
    <t>RITHWIKFMS</t>
  </si>
  <si>
    <t>TCM Ltd</t>
  </si>
  <si>
    <t>TCMLMTD</t>
  </si>
  <si>
    <t>Polymechplast Machines Ltd</t>
  </si>
  <si>
    <t>POLYCHMP</t>
  </si>
  <si>
    <t>Net Avenue Technologies Ltd</t>
  </si>
  <si>
    <t>CBAZAAR</t>
  </si>
  <si>
    <t>Shubhlaxmi Jewel Art Ltd</t>
  </si>
  <si>
    <t>SHUBHLAXMI</t>
  </si>
  <si>
    <t>Texel Industries Ltd</t>
  </si>
  <si>
    <t>TEXELIN</t>
  </si>
  <si>
    <t>KCD Industries India Ltd</t>
  </si>
  <si>
    <t>KCDGROUP</t>
  </si>
  <si>
    <t>Parabolic Drugs Ltd</t>
  </si>
  <si>
    <t>PARABDRUGS</t>
  </si>
  <si>
    <t>Blue Chip India Ltd</t>
  </si>
  <si>
    <t>BLUECHIP</t>
  </si>
  <si>
    <t>Technopack Polymers Ltd</t>
  </si>
  <si>
    <t>TECHNOPACK</t>
  </si>
  <si>
    <t>Quadpro Ites Ltd</t>
  </si>
  <si>
    <t>QUADPRO</t>
  </si>
  <si>
    <t>Phaarmasia Ltd</t>
  </si>
  <si>
    <t>PHRMASI</t>
  </si>
  <si>
    <t>Sahara Housingfina Corporation Ltd</t>
  </si>
  <si>
    <t>SAHARAHOUS</t>
  </si>
  <si>
    <t>Marinetrans India Ltd</t>
  </si>
  <si>
    <t>MARINETRAN</t>
  </si>
  <si>
    <t>Zenith Fibres Ltd</t>
  </si>
  <si>
    <t>ZENIFIB</t>
  </si>
  <si>
    <t>S P Capital Financing Ltd</t>
  </si>
  <si>
    <t>SPCAPIT</t>
  </si>
  <si>
    <t>Vikas WSP Ltd</t>
  </si>
  <si>
    <t>VIKASWSP</t>
  </si>
  <si>
    <t>Markobenz Ventures Ltd</t>
  </si>
  <si>
    <t>MARKOBENZ</t>
  </si>
  <si>
    <t>Incap Ltd</t>
  </si>
  <si>
    <t>INCAP</t>
  </si>
  <si>
    <t>Gconnect Logitech and Supply Chain Ltd</t>
  </si>
  <si>
    <t>GCONNECT</t>
  </si>
  <si>
    <t>BC Power Controls Ltd</t>
  </si>
  <si>
    <t>BCP</t>
  </si>
  <si>
    <t>TTI Enterprise Ltd</t>
  </si>
  <si>
    <t>TTIENT</t>
  </si>
  <si>
    <t>Nagreeka Capital &amp; Infrastructure Ltd</t>
  </si>
  <si>
    <t>NAGREEKCAP</t>
  </si>
  <si>
    <t>Spectrum Foods Ltd</t>
  </si>
  <si>
    <t>SPECFOOD</t>
  </si>
  <si>
    <t>Narendra Properties Ltd</t>
  </si>
  <si>
    <t>NARPROP</t>
  </si>
  <si>
    <t>Dhanlaxmi Cotex Ltd</t>
  </si>
  <si>
    <t>DHANCOT</t>
  </si>
  <si>
    <t>Ventura Textiles Ltd</t>
  </si>
  <si>
    <t>VENTURA</t>
  </si>
  <si>
    <t>Oriental Trimex Ltd</t>
  </si>
  <si>
    <t>ORIENTALTL</t>
  </si>
  <si>
    <t>Safa Systems &amp; Technologies Ltd</t>
  </si>
  <si>
    <t>SSTL</t>
  </si>
  <si>
    <t>Sagar Diamonds Ltd</t>
  </si>
  <si>
    <t>SAGAR</t>
  </si>
  <si>
    <t>Ashiana Ispat Ltd</t>
  </si>
  <si>
    <t>ASHIS</t>
  </si>
  <si>
    <t>Blue Chip Tex Industries Ltd</t>
  </si>
  <si>
    <t>BLUECHIPT</t>
  </si>
  <si>
    <t>Infomedia Press Ltd</t>
  </si>
  <si>
    <t>INFOMEDIA</t>
  </si>
  <si>
    <t>TV Vision Ltd</t>
  </si>
  <si>
    <t>TVVISION</t>
  </si>
  <si>
    <t>Viji Finance Ltd</t>
  </si>
  <si>
    <t>VIJIFIN</t>
  </si>
  <si>
    <t>Adhbhut Infrastructure Ltd</t>
  </si>
  <si>
    <t>ADHBHUTIN</t>
  </si>
  <si>
    <t>JHS Svendgaard Retail Ventures Ltd</t>
  </si>
  <si>
    <t>RETAIL</t>
  </si>
  <si>
    <t>Roni Households Ltd</t>
  </si>
  <si>
    <t>RONI</t>
  </si>
  <si>
    <t>Laffans Petrochemicals Ltd</t>
  </si>
  <si>
    <t>LAFFANSQ</t>
  </si>
  <si>
    <t>Miven Machine Tools Ltd</t>
  </si>
  <si>
    <t>MIVENMACH</t>
  </si>
  <si>
    <t>Neil Industries Ltd</t>
  </si>
  <si>
    <t>NEIL</t>
  </si>
  <si>
    <t>Advance Lifestyles Ltd</t>
  </si>
  <si>
    <t>ADVLIFE</t>
  </si>
  <si>
    <t>COSYN Ltd</t>
  </si>
  <si>
    <t>COSYN</t>
  </si>
  <si>
    <t>Asian Tea &amp; Exports Ltd</t>
  </si>
  <si>
    <t>ASIANTNE</t>
  </si>
  <si>
    <t>Madhusudan Industries Ltd</t>
  </si>
  <si>
    <t>MADHUDIN</t>
  </si>
  <si>
    <t>Garden Silk Mills Ltd</t>
  </si>
  <si>
    <t>GARDENSILK</t>
  </si>
  <si>
    <t>Aspira Pathlab &amp; Diagnostics Ltd</t>
  </si>
  <si>
    <t>ASPIRA</t>
  </si>
  <si>
    <t>DSP Nifty50 Equal weight ETF</t>
  </si>
  <si>
    <t>EQUAL50ADD</t>
  </si>
  <si>
    <t>J A Finance Ltd</t>
  </si>
  <si>
    <t>JAFINANCE</t>
  </si>
  <si>
    <t>SBI Nifty 200 Quality 30 ETF</t>
  </si>
  <si>
    <t>SBIETFQLTY</t>
  </si>
  <si>
    <t>Bangalore Fort Farms Ltd</t>
  </si>
  <si>
    <t>BFFL</t>
  </si>
  <si>
    <t>Zenith Healthcare Ltd</t>
  </si>
  <si>
    <t>ZENITHHE</t>
  </si>
  <si>
    <t>Citadel Realty and Developers Ltd</t>
  </si>
  <si>
    <t>CITADEL</t>
  </si>
  <si>
    <t>Gayatri Highways Ltd</t>
  </si>
  <si>
    <t>GAYAHWS</t>
  </si>
  <si>
    <t>Secur Credentials Ltd</t>
  </si>
  <si>
    <t>SECURCRED</t>
  </si>
  <si>
    <t>Paragon Finance Ltd</t>
  </si>
  <si>
    <t>PARAGONF</t>
  </si>
  <si>
    <t>Motilal Oswal M50 ETF</t>
  </si>
  <si>
    <t>MOM50</t>
  </si>
  <si>
    <t>DocMode Health Technologies Ltd</t>
  </si>
  <si>
    <t>DHTL</t>
  </si>
  <si>
    <t>Palco Metals Ltd</t>
  </si>
  <si>
    <t>PALCO</t>
  </si>
  <si>
    <t>A G Universal Ltd</t>
  </si>
  <si>
    <t>AGUL</t>
  </si>
  <si>
    <t>Veer Energy &amp; Infrastructure Ltd</t>
  </si>
  <si>
    <t>VEERENRGY</t>
  </si>
  <si>
    <t>Educomp Solutions Ltd</t>
  </si>
  <si>
    <t>EDUCOMP</t>
  </si>
  <si>
    <t>Visagar Polytex Ltd</t>
  </si>
  <si>
    <t>VIVIDHA</t>
  </si>
  <si>
    <t>Nippon India ETF Nifty 5 yr Benchmark G-Sec</t>
  </si>
  <si>
    <t>GILT5YBEES</t>
  </si>
  <si>
    <t>Oneclick Logistics India Ltd</t>
  </si>
  <si>
    <t>OLIL</t>
  </si>
  <si>
    <t>KJMC Financial Services Ltd</t>
  </si>
  <si>
    <t>KJMCFIN</t>
  </si>
  <si>
    <t>Roselabs Finance Ltd</t>
  </si>
  <si>
    <t>ROSELABS</t>
  </si>
  <si>
    <t>Quality Foils (India) Ltd</t>
  </si>
  <si>
    <t>QFIL</t>
  </si>
  <si>
    <t>Spenta International Ltd</t>
  </si>
  <si>
    <t>SPENTA</t>
  </si>
  <si>
    <t>Kratos Energy &amp; Infrastructure Ltd</t>
  </si>
  <si>
    <t>KRATOSENER</t>
  </si>
  <si>
    <t>Impex Ferro Tech Ltd</t>
  </si>
  <si>
    <t>IMPEXFERRO</t>
  </si>
  <si>
    <t>Intec Capital Ltd</t>
  </si>
  <si>
    <t>INTECCAP</t>
  </si>
  <si>
    <t>Pentokey Organy (India) Ltd</t>
  </si>
  <si>
    <t>PNTKYOR</t>
  </si>
  <si>
    <t>Abirami Financial Services (India) Ltd</t>
  </si>
  <si>
    <t>ABIRAFN</t>
  </si>
  <si>
    <t>Venlon Enterprises Ltd</t>
  </si>
  <si>
    <t>VENLONENT</t>
  </si>
  <si>
    <t>Winro Commercial (India) Ltd</t>
  </si>
  <si>
    <t>WINROC</t>
  </si>
  <si>
    <t>Kapil Cotex Ltd</t>
  </si>
  <si>
    <t>KAPILCO</t>
  </si>
  <si>
    <t>Adarsh Plant Protect Ltd</t>
  </si>
  <si>
    <t>ADARSHPL</t>
  </si>
  <si>
    <t>Scarnose International Ltd</t>
  </si>
  <si>
    <t>SCARNOSE</t>
  </si>
  <si>
    <t>Chothani Foods Ltd</t>
  </si>
  <si>
    <t>CHOTHANI</t>
  </si>
  <si>
    <t>Sreechem Resins Ltd</t>
  </si>
  <si>
    <t>SRECR</t>
  </si>
  <si>
    <t>Pasupati Spinning and Weaving Mills Ltd</t>
  </si>
  <si>
    <t>PASUSPG</t>
  </si>
  <si>
    <t>Maris Spinners Ltd</t>
  </si>
  <si>
    <t>MARIS</t>
  </si>
  <si>
    <t>Suncare Traders Ltd</t>
  </si>
  <si>
    <t>SCTL</t>
  </si>
  <si>
    <t>BAMPSL Securities Ltd</t>
  </si>
  <si>
    <t>BAMPSL</t>
  </si>
  <si>
    <t>Castex Technologies Ltd</t>
  </si>
  <si>
    <t>CASTEXTECH</t>
  </si>
  <si>
    <t>Steel Strips Infrastructures Ltd</t>
  </si>
  <si>
    <t>STLSTRINF</t>
  </si>
  <si>
    <t>Sangal Papers Ltd</t>
  </si>
  <si>
    <t>SANPA</t>
  </si>
  <si>
    <t>MPIL Corporation Ltd</t>
  </si>
  <si>
    <t>MPILCORPL</t>
  </si>
  <si>
    <t>RRP Semiconductor Ltd</t>
  </si>
  <si>
    <t>GDTRAGN</t>
  </si>
  <si>
    <t>Danube Industries Ltd</t>
  </si>
  <si>
    <t>DANUBE</t>
  </si>
  <si>
    <t>Tradewell Holdings Ltd</t>
  </si>
  <si>
    <t>TRADEWELL</t>
  </si>
  <si>
    <t>Shanti Guru Industries Ltd</t>
  </si>
  <si>
    <t>SHANTIGURU</t>
  </si>
  <si>
    <t>EP Biocomposites Ltd</t>
  </si>
  <si>
    <t>EPBIO</t>
  </si>
  <si>
    <t>Aditya BSL Nifty IT ETF</t>
  </si>
  <si>
    <t>TECH</t>
  </si>
  <si>
    <t>Rodium Realty Ltd</t>
  </si>
  <si>
    <t>RODIUM</t>
  </si>
  <si>
    <t>Narmada Agrobase Ltd</t>
  </si>
  <si>
    <t>NARMADA</t>
  </si>
  <si>
    <t>Swojas Energy Foods Ltd</t>
  </si>
  <si>
    <t>SWOEF</t>
  </si>
  <si>
    <t>Glance Finance Ltd</t>
  </si>
  <si>
    <t>GLANCE</t>
  </si>
  <si>
    <t>Mini Diamonds (India) Ltd</t>
  </si>
  <si>
    <t>MINID</t>
  </si>
  <si>
    <t>ICICI Prudential S&amp;P BSE Midcap Select ETF</t>
  </si>
  <si>
    <t>MIDSELIETF</t>
  </si>
  <si>
    <t>Popular Estate Management Ltd</t>
  </si>
  <si>
    <t>POPULARES</t>
  </si>
  <si>
    <t>H S India Ltd</t>
  </si>
  <si>
    <t>HOTLSILV</t>
  </si>
  <si>
    <t>SVS Ventures Ltd</t>
  </si>
  <si>
    <t>SVS</t>
  </si>
  <si>
    <t>Mega Corp Ltd</t>
  </si>
  <si>
    <t>MEGACOR</t>
  </si>
  <si>
    <t>Best Eastern Hotels Ltd</t>
  </si>
  <si>
    <t>BESTEAST</t>
  </si>
  <si>
    <t>Gujarat Raffia Industries Ltd</t>
  </si>
  <si>
    <t>GUJRAFFIA</t>
  </si>
  <si>
    <t>Mask Investments Ltd</t>
  </si>
  <si>
    <t>MASKINVEST</t>
  </si>
  <si>
    <t>Sinnar Bidi Udyog Ltd</t>
  </si>
  <si>
    <t>SINNAR</t>
  </si>
  <si>
    <t>Martin Burn Ltd</t>
  </si>
  <si>
    <t>MARBU</t>
  </si>
  <si>
    <t>Lerthai Finance Ltd</t>
  </si>
  <si>
    <t>LERTHAI</t>
  </si>
  <si>
    <t>Shubham Polyspin Ltd</t>
  </si>
  <si>
    <t>SHUBHAM</t>
  </si>
  <si>
    <t>MFL India Ltd</t>
  </si>
  <si>
    <t>MFLINDIA</t>
  </si>
  <si>
    <t>Invigorated Business Consulting Ltd</t>
  </si>
  <si>
    <t>INVIGO</t>
  </si>
  <si>
    <t>Shree Securities Ltd</t>
  </si>
  <si>
    <t>SHREESEC</t>
  </si>
  <si>
    <t>Sunil Industries Ltd</t>
  </si>
  <si>
    <t>SUNILTX</t>
  </si>
  <si>
    <t>Chennai Meenakshi Multispeciality Hospital Ltd</t>
  </si>
  <si>
    <t>CMMHOSP</t>
  </si>
  <si>
    <t>Alfa Ica (India) Ltd</t>
  </si>
  <si>
    <t>ALFAICA</t>
  </si>
  <si>
    <t>Madhusudan Securities Ltd</t>
  </si>
  <si>
    <t>MADHUSE</t>
  </si>
  <si>
    <t>Winsome Yarns Ltd</t>
  </si>
  <si>
    <t>WINSOME</t>
  </si>
  <si>
    <t>Heads UP Ventures Limited</t>
  </si>
  <si>
    <t>HEADSUP</t>
  </si>
  <si>
    <t>Challani Capital Ltd</t>
  </si>
  <si>
    <t>CHALLANI</t>
  </si>
  <si>
    <t>SBI Nifty 10 yr Benchmark G-Sec ETF</t>
  </si>
  <si>
    <t>SETF10GILT</t>
  </si>
  <si>
    <t>Grandma Trading and Agencies Ltd</t>
  </si>
  <si>
    <t>GRANDMA</t>
  </si>
  <si>
    <t>Purshottam Investofin Ltd</t>
  </si>
  <si>
    <t>PURSHOTTAM</t>
  </si>
  <si>
    <t>Roopshri Resorts Ltd</t>
  </si>
  <si>
    <t>ROOPSHRI</t>
  </si>
  <si>
    <t>SMIFS Capital Markets Ltd</t>
  </si>
  <si>
    <t>SMIFS</t>
  </si>
  <si>
    <t>Deep Diamond India Ltd</t>
  </si>
  <si>
    <t>DDIL</t>
  </si>
  <si>
    <t>Valson Industries Ltd</t>
  </si>
  <si>
    <t>VALSONQ</t>
  </si>
  <si>
    <t>Nalin Lease Finance Ltd</t>
  </si>
  <si>
    <t>NLFL</t>
  </si>
  <si>
    <t>Lex Nimble Solutions Ltd</t>
  </si>
  <si>
    <t>LEX</t>
  </si>
  <si>
    <t>Brisk Technovision Ltd</t>
  </si>
  <si>
    <t>BRISK</t>
  </si>
  <si>
    <t>Associated Coaters Ltd</t>
  </si>
  <si>
    <t>ASSOCIATED</t>
  </si>
  <si>
    <t>VR Films &amp; Studios Ltd</t>
  </si>
  <si>
    <t>VRFILMS</t>
  </si>
  <si>
    <t>Kotak Nifty IT ETF</t>
  </si>
  <si>
    <t>IT</t>
  </si>
  <si>
    <t>Pan Electronics (India) Ltd</t>
  </si>
  <si>
    <t>PANELEC</t>
  </si>
  <si>
    <t>Jagjanani Textiles Ltd</t>
  </si>
  <si>
    <t>JAGJANANI</t>
  </si>
  <si>
    <t>Amco India Ltd</t>
  </si>
  <si>
    <t>AMCOIND</t>
  </si>
  <si>
    <t>Lead Reclaim and Rubber Products Ltd</t>
  </si>
  <si>
    <t>LRRPL</t>
  </si>
  <si>
    <t>BNR Udyog Ltd</t>
  </si>
  <si>
    <t>BNRUDY</t>
  </si>
  <si>
    <t>Naturo Indiabull Ltd</t>
  </si>
  <si>
    <t>NATURO</t>
  </si>
  <si>
    <t>Veerkrupa Jewellers Ltd</t>
  </si>
  <si>
    <t>VEERKRUPA</t>
  </si>
  <si>
    <t>Grand Foundry Ltd</t>
  </si>
  <si>
    <t>GFSTEELS</t>
  </si>
  <si>
    <t>KJMC Corporate Advisors (India) Ltd</t>
  </si>
  <si>
    <t>KJMCCORP</t>
  </si>
  <si>
    <t>Machhar Industries Ltd</t>
  </si>
  <si>
    <t>MACIND</t>
  </si>
  <si>
    <t>NMS Global Ltd</t>
  </si>
  <si>
    <t>NMSRESRC</t>
  </si>
  <si>
    <t>Kapil Raj Finance Ltd</t>
  </si>
  <si>
    <t>KAPILRAJ</t>
  </si>
  <si>
    <t>Innovative Ideals and Services (India) Ltd</t>
  </si>
  <si>
    <t>INNOVATIVE</t>
  </si>
  <si>
    <t>Bhakti Gems and Jewellery Ltd</t>
  </si>
  <si>
    <t>BGJL</t>
  </si>
  <si>
    <t>Sahaj Fashions Ltd</t>
  </si>
  <si>
    <t>SAHAJ</t>
  </si>
  <si>
    <t>Sanwaria Consumer Ltd</t>
  </si>
  <si>
    <t>SANWARIA</t>
  </si>
  <si>
    <t>Cella Space Ltd</t>
  </si>
  <si>
    <t>CELLA</t>
  </si>
  <si>
    <t>Adcon Capital Services Ltd</t>
  </si>
  <si>
    <t>ADCON</t>
  </si>
  <si>
    <t>Croissance Ltd</t>
  </si>
  <si>
    <t>CROISSANCE</t>
  </si>
  <si>
    <t>Choksi Imaging Ltd</t>
  </si>
  <si>
    <t>CHOKSI</t>
  </si>
  <si>
    <t>NIKS Technology Ltd</t>
  </si>
  <si>
    <t>NIKSTECH</t>
  </si>
  <si>
    <t>Ashish Polyplast Ltd</t>
  </si>
  <si>
    <t>ASHISHPO</t>
  </si>
  <si>
    <t>Paramount Cosmetics (India) Ltd</t>
  </si>
  <si>
    <t>PARMCOS-B</t>
  </si>
  <si>
    <t>Samyak International Ltd</t>
  </si>
  <si>
    <t>SAMYAKINT</t>
  </si>
  <si>
    <t>Apex Capital and Finance Ltd</t>
  </si>
  <si>
    <t>ACFL</t>
  </si>
  <si>
    <t>Ajel Ltd</t>
  </si>
  <si>
    <t>AJEL</t>
  </si>
  <si>
    <t>Axis NIFTY Healthcare ETF</t>
  </si>
  <si>
    <t>AXISHCETF</t>
  </si>
  <si>
    <t>HDFC Nifty IT ETF</t>
  </si>
  <si>
    <t>HDFCNIFIT</t>
  </si>
  <si>
    <t>Continental Securities Ltd</t>
  </si>
  <si>
    <t>CSL</t>
  </si>
  <si>
    <t>Comfort Commotrade Ltd</t>
  </si>
  <si>
    <t>COMCL</t>
  </si>
  <si>
    <t>K K Fincorp Ltd</t>
  </si>
  <si>
    <t>KKFIN</t>
  </si>
  <si>
    <t>Magenta Lifecare Ltd</t>
  </si>
  <si>
    <t>MAGENTA</t>
  </si>
  <si>
    <t>Vikas Proppant &amp; Granite Ltd</t>
  </si>
  <si>
    <t>VIKASPROP</t>
  </si>
  <si>
    <t>Modern Steel Ltd</t>
  </si>
  <si>
    <t>MDRNSTL</t>
  </si>
  <si>
    <t>Jayshree Chemicals Ltd</t>
  </si>
  <si>
    <t>JAYCH</t>
  </si>
  <si>
    <t>Elnet Technologies Ltd</t>
  </si>
  <si>
    <t>ELNET</t>
  </si>
  <si>
    <t>Onesource Ideas Venture Ltd</t>
  </si>
  <si>
    <t>OIVL</t>
  </si>
  <si>
    <t>Prime Urban Development India Ltd</t>
  </si>
  <si>
    <t>PRIMEURB</t>
  </si>
  <si>
    <t>Sunrest Lifescience Ltd</t>
  </si>
  <si>
    <t>SUNREST</t>
  </si>
  <si>
    <t>Mukat Pipes Ltd</t>
  </si>
  <si>
    <t>MUKATPIP</t>
  </si>
  <si>
    <t>Amin Tannery Ltd</t>
  </si>
  <si>
    <t>AMINTAN</t>
  </si>
  <si>
    <t>New Light Apparels Ltd</t>
  </si>
  <si>
    <t>NEWLIGHT</t>
  </si>
  <si>
    <t>Triveni Glass Ltd</t>
  </si>
  <si>
    <t>TRIVENIGQ</t>
  </si>
  <si>
    <t>Plada Infotech Services Ltd</t>
  </si>
  <si>
    <t>PLADAINFO</t>
  </si>
  <si>
    <t>Cargotrans Maritime Ltd</t>
  </si>
  <si>
    <t>CARGOTRANS</t>
  </si>
  <si>
    <t>ACI Infocom Ltd</t>
  </si>
  <si>
    <t>ACIIN</t>
  </si>
  <si>
    <t>California Software Company Ltd</t>
  </si>
  <si>
    <t>CALSOFT</t>
  </si>
  <si>
    <t>Ecs Biztech Ltd</t>
  </si>
  <si>
    <t>ECS</t>
  </si>
  <si>
    <t>Zenlabs Ethica Ltd</t>
  </si>
  <si>
    <t>ZENLABS</t>
  </si>
  <si>
    <t>Yaan Enterprises Ltd</t>
  </si>
  <si>
    <t>YAANENT</t>
  </si>
  <si>
    <t>Command Polymers Ltd</t>
  </si>
  <si>
    <t>COMMAND</t>
  </si>
  <si>
    <t>Computer Point Ltd</t>
  </si>
  <si>
    <t>COMPUPN</t>
  </si>
  <si>
    <t>Nanavati Ventures Ltd</t>
  </si>
  <si>
    <t>NVENTURES</t>
  </si>
  <si>
    <t>S V J Enterprises Ltd</t>
  </si>
  <si>
    <t>SVJ</t>
  </si>
  <si>
    <t>Antarctica Ltd</t>
  </si>
  <si>
    <t>ANTGRAPHIC</t>
  </si>
  <si>
    <t>Paos Industries Ltd</t>
  </si>
  <si>
    <t>PAOS</t>
  </si>
  <si>
    <t>Sanblue Corporation Ltd</t>
  </si>
  <si>
    <t>SANBLUE</t>
  </si>
  <si>
    <t>Nirav Commercials Ltd</t>
  </si>
  <si>
    <t>NIRAVCOM</t>
  </si>
  <si>
    <t>Jindal Capital Ltd</t>
  </si>
  <si>
    <t>JINDCAP</t>
  </si>
  <si>
    <t>SSPDL Ltd</t>
  </si>
  <si>
    <t>SSPDL</t>
  </si>
  <si>
    <t>White Organic Agro Ltd</t>
  </si>
  <si>
    <t>WHITEORG</t>
  </si>
  <si>
    <t>Ajcon Global Services Ltd</t>
  </si>
  <si>
    <t>AJCON</t>
  </si>
  <si>
    <t>Tarapur Transformers Ltd</t>
  </si>
  <si>
    <t>TARAPUR</t>
  </si>
  <si>
    <t>JMJ Fintech Ltd</t>
  </si>
  <si>
    <t>JMJFIN</t>
  </si>
  <si>
    <t>CIL Securities Ltd</t>
  </si>
  <si>
    <t>CILSEC</t>
  </si>
  <si>
    <t>Samsrita Labs Ltd</t>
  </si>
  <si>
    <t>SAMSRITA</t>
  </si>
  <si>
    <t>Osiajee Texfab Ltd</t>
  </si>
  <si>
    <t>OSIAJEE</t>
  </si>
  <si>
    <t>Tai Industries Ltd</t>
  </si>
  <si>
    <t>TAIIND</t>
  </si>
  <si>
    <t>Compuage Infocom Ltd</t>
  </si>
  <si>
    <t>COMPINFO</t>
  </si>
  <si>
    <t>Alan Scott Enterprises Ltd</t>
  </si>
  <si>
    <t>ALAN SCOTT</t>
  </si>
  <si>
    <t>Tuni Textile Mills Ltd</t>
  </si>
  <si>
    <t>TUNITEX</t>
  </si>
  <si>
    <t>Indergiri Finance Ltd</t>
  </si>
  <si>
    <t>INDERGR</t>
  </si>
  <si>
    <t>Mahaan Foods Ltd</t>
  </si>
  <si>
    <t>MAHAANF</t>
  </si>
  <si>
    <t>Sancode Technologies Ltd</t>
  </si>
  <si>
    <t>SANCODE</t>
  </si>
  <si>
    <t>Sterling Powergensys Ltd</t>
  </si>
  <si>
    <t>STERPOW</t>
  </si>
  <si>
    <t>Caprolactam Chemicals Ltd</t>
  </si>
  <si>
    <t>CAPRO</t>
  </si>
  <si>
    <t>Vrundavan Plantation Ltd</t>
  </si>
  <si>
    <t>VPL</t>
  </si>
  <si>
    <t>Marg Techno-Projects Ltd</t>
  </si>
  <si>
    <t>MTPL</t>
  </si>
  <si>
    <t>SBI Nifty Next 50 ETF</t>
  </si>
  <si>
    <t>SETFNN50</t>
  </si>
  <si>
    <t>Prima Industries Ltd</t>
  </si>
  <si>
    <t>PRIMAIN</t>
  </si>
  <si>
    <t>LWS Knitwear Ltd</t>
  </si>
  <si>
    <t>LWSKNIT</t>
  </si>
  <si>
    <t>HB Leasing and Finance Co Ltd</t>
  </si>
  <si>
    <t>HBLEAS</t>
  </si>
  <si>
    <t>Gian Life Care Ltd</t>
  </si>
  <si>
    <t>GIANLIFE</t>
  </si>
  <si>
    <t>Indifra Ltd</t>
  </si>
  <si>
    <t>INDIFRA</t>
  </si>
  <si>
    <t>N D A Securities Ltd</t>
  </si>
  <si>
    <t>NDASEC</t>
  </si>
  <si>
    <t>MY Money Securities Ltd</t>
  </si>
  <si>
    <t>MYMONEY</t>
  </si>
  <si>
    <t>Aditya BSL Nifty Healthcare ETF</t>
  </si>
  <si>
    <t>HEALTHY</t>
  </si>
  <si>
    <t>PlatinumOne Business Services Ltd</t>
  </si>
  <si>
    <t>POBS</t>
  </si>
  <si>
    <t>Bervin Investment and Leasing Ltd</t>
  </si>
  <si>
    <t>BERVINL</t>
  </si>
  <si>
    <t>MRC Agrotech Ltd</t>
  </si>
  <si>
    <t>MRCAGRO</t>
  </si>
  <si>
    <t>Suvidha Infraestate Corporation Ltd</t>
  </si>
  <si>
    <t>SICL</t>
  </si>
  <si>
    <t>Richirich Inventures Ltd</t>
  </si>
  <si>
    <t>KISAAN</t>
  </si>
  <si>
    <t>Sanghvi Forging and Engineering Ltd</t>
  </si>
  <si>
    <t>SANGHVIFOR</t>
  </si>
  <si>
    <t>Kcl Infra Projects Ltd</t>
  </si>
  <si>
    <t>KCLINFRA</t>
  </si>
  <si>
    <t>Sungold Media and Entertainment Ltd</t>
  </si>
  <si>
    <t>SMEL</t>
  </si>
  <si>
    <t>TGIF Agribusiness Ltd</t>
  </si>
  <si>
    <t>TGIF</t>
  </si>
  <si>
    <t>EVOQ Remedies Ltd</t>
  </si>
  <si>
    <t>EVOQ</t>
  </si>
  <si>
    <t>Reliable Ventures India Ltd</t>
  </si>
  <si>
    <t>RELIABVEN</t>
  </si>
  <si>
    <t>Howard Hotels Ltd</t>
  </si>
  <si>
    <t>HOWARHO</t>
  </si>
  <si>
    <t>Usha Martin Education And Solutions Ltd</t>
  </si>
  <si>
    <t>UMESLTD</t>
  </si>
  <si>
    <t>MT Educare Ltd</t>
  </si>
  <si>
    <t>MTEDUCARE</t>
  </si>
  <si>
    <t>Trans Freight Containers Ltd</t>
  </si>
  <si>
    <t>TRANSFRE</t>
  </si>
  <si>
    <t>Jaihind Synthetics Ltd</t>
  </si>
  <si>
    <t>JAIHINDS</t>
  </si>
  <si>
    <t>Bhanderi Infracon Ltd</t>
  </si>
  <si>
    <t>BHANDERI</t>
  </si>
  <si>
    <t>Onelife Capital Advisors Ltd</t>
  </si>
  <si>
    <t>ONELIFECAP</t>
  </si>
  <si>
    <t>Dynamic Archistructures Ltd</t>
  </si>
  <si>
    <t>DAL</t>
  </si>
  <si>
    <t>RICHA INFO SYSTEMS LIMITED</t>
  </si>
  <si>
    <t>RICHA</t>
  </si>
  <si>
    <t>Vilin Bio Med Ltd</t>
  </si>
  <si>
    <t>VILINBIO</t>
  </si>
  <si>
    <t>Silly Monks Entertainment Ltd</t>
  </si>
  <si>
    <t>SILLYMONKS</t>
  </si>
  <si>
    <t>Flora Textiles Ltd</t>
  </si>
  <si>
    <t>FLORATX</t>
  </si>
  <si>
    <t>Karnavati Finance Ltd</t>
  </si>
  <si>
    <t>KARNAVATI</t>
  </si>
  <si>
    <t>Gajanan Securities Services Ltd</t>
  </si>
  <si>
    <t>GAJANANSEC</t>
  </si>
  <si>
    <t>Anupam Finserv Ltd</t>
  </si>
  <si>
    <t>ANUPAM</t>
  </si>
  <si>
    <t>Mihika Industries Ltd</t>
  </si>
  <si>
    <t>MIHIKA</t>
  </si>
  <si>
    <t>3C IT Solutions &amp; Telecoms (India) Ltd</t>
  </si>
  <si>
    <t>3CIT</t>
  </si>
  <si>
    <t>S R G Securities Finance Ltd</t>
  </si>
  <si>
    <t>SRGSFL</t>
  </si>
  <si>
    <t>Sibar Auto Parts Ltd</t>
  </si>
  <si>
    <t>SIBARAUT</t>
  </si>
  <si>
    <t>Eastern Treads Ltd</t>
  </si>
  <si>
    <t>EASTRED</t>
  </si>
  <si>
    <t>HDFC Silver ETF</t>
  </si>
  <si>
    <t>HDFCSILVER</t>
  </si>
  <si>
    <t>Ishita Drugs and Industries Ltd</t>
  </si>
  <si>
    <t>ISHITADR</t>
  </si>
  <si>
    <t>Ritesh International Ltd</t>
  </si>
  <si>
    <t>RITESHIN</t>
  </si>
  <si>
    <t>Prag Bosimi Synthetics Ltd</t>
  </si>
  <si>
    <t>PRAGBOS</t>
  </si>
  <si>
    <t>WINPRO INDUSTRIES LIMITED</t>
  </si>
  <si>
    <t>WINPRO</t>
  </si>
  <si>
    <t>Easy Fincorp Ltd</t>
  </si>
  <si>
    <t>EASYFIN</t>
  </si>
  <si>
    <t>Sarthak Industries Ltd</t>
  </si>
  <si>
    <t>SARTHAKIND</t>
  </si>
  <si>
    <t>Jackson Investments Ltd</t>
  </si>
  <si>
    <t>JACKSON</t>
  </si>
  <si>
    <t>Yogi Infra Projects Ltd</t>
  </si>
  <si>
    <t>YOGISUNG</t>
  </si>
  <si>
    <t>Octavius Plantations Ltd</t>
  </si>
  <si>
    <t>OCTAVIUSPL</t>
  </si>
  <si>
    <t>Labelkraft Technologies Ltd</t>
  </si>
  <si>
    <t>LABELKRAFT</t>
  </si>
  <si>
    <t>BKV Industries Ltd</t>
  </si>
  <si>
    <t>BKV</t>
  </si>
  <si>
    <t>Easun Capital Markets Ltd</t>
  </si>
  <si>
    <t>EASUN</t>
  </si>
  <si>
    <t>Darshan Orna Ltd</t>
  </si>
  <si>
    <t>DARSHANORNA</t>
  </si>
  <si>
    <t>Groarc Industries India Ltd</t>
  </si>
  <si>
    <t>TELESYS</t>
  </si>
  <si>
    <t>Parshwanath Corp Ltd</t>
  </si>
  <si>
    <t>PARSHWANA</t>
  </si>
  <si>
    <t>Axis NIFTY India Consumption ETF</t>
  </si>
  <si>
    <t>AXISCETF</t>
  </si>
  <si>
    <t>Jainex Aamcol Ltd</t>
  </si>
  <si>
    <t>JAINEX</t>
  </si>
  <si>
    <t>Yash Management &amp; Satellite Ltd.</t>
  </si>
  <si>
    <t>YASHMGM</t>
  </si>
  <si>
    <t>Shree Metalloys Ltd</t>
  </si>
  <si>
    <t>SHREMETAL</t>
  </si>
  <si>
    <t>Emmessar Biotech and Nutrition Ltd</t>
  </si>
  <si>
    <t>EMMESSA</t>
  </si>
  <si>
    <t>Gautam Exim Ltd</t>
  </si>
  <si>
    <t>GEL</t>
  </si>
  <si>
    <t>Asian Warehousing Ltd</t>
  </si>
  <si>
    <t>ASIAN</t>
  </si>
  <si>
    <t>Pro Fin Capital Services Ltd</t>
  </si>
  <si>
    <t>PROFINC</t>
  </si>
  <si>
    <t>Indus Finance Ltd</t>
  </si>
  <si>
    <t>INDUSFINL</t>
  </si>
  <si>
    <t>7NR Retail Ltd</t>
  </si>
  <si>
    <t>7NR</t>
  </si>
  <si>
    <t>A F Enterprises Ltd</t>
  </si>
  <si>
    <t>AFEL</t>
  </si>
  <si>
    <t>Daulat Securities Ltd</t>
  </si>
  <si>
    <t>DAULAT</t>
  </si>
  <si>
    <t>ICICI Pru Nifty 5 yr Benchmark G-SEC ETF</t>
  </si>
  <si>
    <t>GSEC5IETF</t>
  </si>
  <si>
    <t>Jaipan Industries Ltd</t>
  </si>
  <si>
    <t>JAIPAN</t>
  </si>
  <si>
    <t>Sharma East India Hospitals and Medical Research Ltd</t>
  </si>
  <si>
    <t>SHARMEH</t>
  </si>
  <si>
    <t>Hindustan Agrigentics Ltd</t>
  </si>
  <si>
    <t>HINDUST</t>
  </si>
  <si>
    <t>Franklin Leasing and Finance Ltd</t>
  </si>
  <si>
    <t>FRANKLIN</t>
  </si>
  <si>
    <t>Suncity Synthetics Ltd</t>
  </si>
  <si>
    <t>SUNCITYSY</t>
  </si>
  <si>
    <t>Shree Bhavya Fabrics Ltd</t>
  </si>
  <si>
    <t>SBFL</t>
  </si>
  <si>
    <t>Sanghvi Brands Ltd</t>
  </si>
  <si>
    <t>SBRANDS</t>
  </si>
  <si>
    <t>Novateor Research Laboratories Ltd</t>
  </si>
  <si>
    <t>NOVATEOR</t>
  </si>
  <si>
    <t>Dynamic Industries Ltd</t>
  </si>
  <si>
    <t>DYNAMIND</t>
  </si>
  <si>
    <t>Duke Offshore Ltd</t>
  </si>
  <si>
    <t>DUKEOFS</t>
  </si>
  <si>
    <t>Rishabh Digha Steel and Allied Products Ltd</t>
  </si>
  <si>
    <t>RISHDIGA</t>
  </si>
  <si>
    <t>Neeraj Paper Marketing Ltd</t>
  </si>
  <si>
    <t>NEERAJ</t>
  </si>
  <si>
    <t>Reetech International Cargo and Courier Ltd</t>
  </si>
  <si>
    <t>REETECH</t>
  </si>
  <si>
    <t>Adinath Textiles Ltd</t>
  </si>
  <si>
    <t>ADINATH</t>
  </si>
  <si>
    <t>Scan Projects Ltd</t>
  </si>
  <si>
    <t>SCANPRO</t>
  </si>
  <si>
    <t>Kamanwala Housing Construction Ltd</t>
  </si>
  <si>
    <t>KAMANWALA</t>
  </si>
  <si>
    <t>Northlink Fiscal and Capital Services Ltd</t>
  </si>
  <si>
    <t>NORTHLINK</t>
  </si>
  <si>
    <t>Vamshi Rubber Ltd</t>
  </si>
  <si>
    <t>VAMSHIRU</t>
  </si>
  <si>
    <t>Octaware Technologies Ltd</t>
  </si>
  <si>
    <t>OCTAWARE</t>
  </si>
  <si>
    <t>Nippon India ETF Nifty IT</t>
  </si>
  <si>
    <t>ITBEES</t>
  </si>
  <si>
    <t>IITL Projects Ltd</t>
  </si>
  <si>
    <t>IITLPROJ</t>
  </si>
  <si>
    <t>RTCL Ltd</t>
  </si>
  <si>
    <t>RAGHUTOB</t>
  </si>
  <si>
    <t>O P Chains Ltd</t>
  </si>
  <si>
    <t>OPCHAINS</t>
  </si>
  <si>
    <t>Palm Jewels Limited</t>
  </si>
  <si>
    <t>PALMJEWELS</t>
  </si>
  <si>
    <t>Diggi Multitrade Ltd</t>
  </si>
  <si>
    <t>DML</t>
  </si>
  <si>
    <t>Shreevatsaa Finance and Leasing Ltd</t>
  </si>
  <si>
    <t>SHVFL</t>
  </si>
  <si>
    <t>Brandbucket Media &amp; Technology Ltd</t>
  </si>
  <si>
    <t>BRANDBUCKT</t>
  </si>
  <si>
    <t>G K P Printing &amp; Packaging Ltd</t>
  </si>
  <si>
    <t>GKP</t>
  </si>
  <si>
    <t>IEL Ltd</t>
  </si>
  <si>
    <t>INDXTRA</t>
  </si>
  <si>
    <t>Cindrella Hotels Ltd</t>
  </si>
  <si>
    <t>CINDHO</t>
  </si>
  <si>
    <t>Margo Finance Ltd</t>
  </si>
  <si>
    <t>MARGOFIN</t>
  </si>
  <si>
    <t>Kunststoffe Industries Ltd</t>
  </si>
  <si>
    <t>KUNSTOFF</t>
  </si>
  <si>
    <t>Spice Islands Industries Ltd</t>
  </si>
  <si>
    <t>SPICEISLIN</t>
  </si>
  <si>
    <t>Nippon India ETF Nifty India Consumption</t>
  </si>
  <si>
    <t>CONSUMBEES</t>
  </si>
  <si>
    <t>Sanathnagar Enterprises Ltd</t>
  </si>
  <si>
    <t>Gujarat Lease Financing Ltd</t>
  </si>
  <si>
    <t>GLFL</t>
  </si>
  <si>
    <t>Harish Textile Engineers Ltd</t>
  </si>
  <si>
    <t>HARISH</t>
  </si>
  <si>
    <t>Yunik Managing Advisors Ltd</t>
  </si>
  <si>
    <t>YUNIKM</t>
  </si>
  <si>
    <t>RO Jewels Ltd</t>
  </si>
  <si>
    <t>ROJL</t>
  </si>
  <si>
    <t>Classic Filaments Ltd</t>
  </si>
  <si>
    <t>CFL</t>
  </si>
  <si>
    <t>Gem Spinners India Ltd</t>
  </si>
  <si>
    <t>GEMSPIN</t>
  </si>
  <si>
    <t>Innovatus Entertainment Networks Ltd</t>
  </si>
  <si>
    <t>INNOVATUS</t>
  </si>
  <si>
    <t>Ind Renewable Energy Ltd</t>
  </si>
  <si>
    <t>INDRENEW</t>
  </si>
  <si>
    <t>DSP Silver ETF</t>
  </si>
  <si>
    <t>SILVERADD</t>
  </si>
  <si>
    <t>Titaanium Ten Enterprise Ltd</t>
  </si>
  <si>
    <t>TITAANIUM</t>
  </si>
  <si>
    <t>Asian Petro Products and Exports Ltd</t>
  </si>
  <si>
    <t>ASINPET</t>
  </si>
  <si>
    <t>Stampede Capital Ltd</t>
  </si>
  <si>
    <t>GATECHDVR</t>
  </si>
  <si>
    <t>Velan Hotels Ltd</t>
  </si>
  <si>
    <t>VELHO</t>
  </si>
  <si>
    <t>Nagarjuna Agri Tech Ltd</t>
  </si>
  <si>
    <t>NAGTECH</t>
  </si>
  <si>
    <t>Sterling Guaranty &amp; Finance Ltd</t>
  </si>
  <si>
    <t>STRLGUA</t>
  </si>
  <si>
    <t>Shree Hanuman Sugar &amp; Industries Ltd</t>
  </si>
  <si>
    <t>HANSUGAR</t>
  </si>
  <si>
    <t>Fruition venture Ltd</t>
  </si>
  <si>
    <t>FRUTION</t>
  </si>
  <si>
    <t>Sarvottam Finvest Ltd</t>
  </si>
  <si>
    <t>SARVOTTAM</t>
  </si>
  <si>
    <t>Link Pharmachem Ltd</t>
  </si>
  <si>
    <t>LINKPH</t>
  </si>
  <si>
    <t>Tasty Dairy Specialities Ltd</t>
  </si>
  <si>
    <t>TDSL</t>
  </si>
  <si>
    <t>Euphoria Infotech (India) Ltd</t>
  </si>
  <si>
    <t>EUPHORIAIT</t>
  </si>
  <si>
    <t>Indiabulls NIFTY50 Exchange Traded Fund</t>
  </si>
  <si>
    <t>IBMFNIFTY</t>
  </si>
  <si>
    <t>Sujala Trading &amp; Holdings Ltd</t>
  </si>
  <si>
    <t>SUJALA</t>
  </si>
  <si>
    <t>Ranjeet Mechatronics Ltd</t>
  </si>
  <si>
    <t>RANJEET</t>
  </si>
  <si>
    <t>Kahan Packaging Ltd</t>
  </si>
  <si>
    <t>KAHAN</t>
  </si>
  <si>
    <t>Gujarat Hy Spin Ltd</t>
  </si>
  <si>
    <t>GUJHYSPIN</t>
  </si>
  <si>
    <t>Jai Mata Glass Ltd</t>
  </si>
  <si>
    <t>JAIMATAG</t>
  </si>
  <si>
    <t>Helpage Finlease Ltd</t>
  </si>
  <si>
    <t>HELPAGE</t>
  </si>
  <si>
    <t>Nippon India ETF S&amp;P BSE Sensex Next 50</t>
  </si>
  <si>
    <t>SNXT50BEES</t>
  </si>
  <si>
    <t>ETT Ltd</t>
  </si>
  <si>
    <t>ETT</t>
  </si>
  <si>
    <t>Samtex Fashions Ltd</t>
  </si>
  <si>
    <t>SAMTEX</t>
  </si>
  <si>
    <t>Nyssa Corporation Ltd</t>
  </si>
  <si>
    <t>NYSSACORP</t>
  </si>
  <si>
    <t>Finelistings Technologies Ltd</t>
  </si>
  <si>
    <t>FTL</t>
  </si>
  <si>
    <t>Shree Karthik Papers Ltd</t>
  </si>
  <si>
    <t>SHKARTP</t>
  </si>
  <si>
    <t>ICICI Prudential Nifty FMCG ETF</t>
  </si>
  <si>
    <t>FMCGIETF</t>
  </si>
  <si>
    <t>IB Infotech Enterprises Ltd</t>
  </si>
  <si>
    <t>IBINFO</t>
  </si>
  <si>
    <t>Regent Enterprises Ltd</t>
  </si>
  <si>
    <t>REGENTRP</t>
  </si>
  <si>
    <t>Saianand Commercial Ltd</t>
  </si>
  <si>
    <t>SAICOM</t>
  </si>
  <si>
    <t>Shricon Industries Ltd</t>
  </si>
  <si>
    <t>SHRICON</t>
  </si>
  <si>
    <t>Padam Cotton Yarns Ltd</t>
  </si>
  <si>
    <t>PADAMCO</t>
  </si>
  <si>
    <t>R R Financial Consultants Ltd</t>
  </si>
  <si>
    <t>RRFIN</t>
  </si>
  <si>
    <t>Husys Consulting Ltd</t>
  </si>
  <si>
    <t>HUSYSLTD</t>
  </si>
  <si>
    <t>Billwin Industries Ltd</t>
  </si>
  <si>
    <t>BILLWIN</t>
  </si>
  <si>
    <t>U H Zaveri Ltd</t>
  </si>
  <si>
    <t>UHZAVERI</t>
  </si>
  <si>
    <t>Omkar Speciality Chemicals Ltd</t>
  </si>
  <si>
    <t>OMKARCHEM</t>
  </si>
  <si>
    <t>Southern Latex Ltd</t>
  </si>
  <si>
    <t>SOUTLAT</t>
  </si>
  <si>
    <t>Bhudevi Infra Projects Ltd</t>
  </si>
  <si>
    <t>BHUDEVI</t>
  </si>
  <si>
    <t>Patron Exim Ltd</t>
  </si>
  <si>
    <t>PATRON</t>
  </si>
  <si>
    <t>ICICI Prudential Nifty 100 ETF</t>
  </si>
  <si>
    <t>NIF100IETF</t>
  </si>
  <si>
    <t>Gala Global Products Ltd</t>
  </si>
  <si>
    <t>GGPL</t>
  </si>
  <si>
    <t>Vivanza Biosciences Ltd</t>
  </si>
  <si>
    <t>VIVANZA</t>
  </si>
  <si>
    <t>Mansi Finance (Chennai) Ltd</t>
  </si>
  <si>
    <t>MANSIFIN</t>
  </si>
  <si>
    <t>Lime Chemicals Ltd</t>
  </si>
  <si>
    <t>LIMECHM</t>
  </si>
  <si>
    <t>Sugal and Damani Share Brokers Ltd</t>
  </si>
  <si>
    <t>SUGALDAM</t>
  </si>
  <si>
    <t>Richfield Financial Services Ltd</t>
  </si>
  <si>
    <t>RFSL</t>
  </si>
  <si>
    <t>Rajkamal Synthetics Ltd</t>
  </si>
  <si>
    <t>RAJKSYN</t>
  </si>
  <si>
    <t>Uniroyal Industries Ltd</t>
  </si>
  <si>
    <t>UNIROYAL</t>
  </si>
  <si>
    <t>Ironwood Education Ltd</t>
  </si>
  <si>
    <t>IRONWOOD</t>
  </si>
  <si>
    <t>Bohra Industries Ltd</t>
  </si>
  <si>
    <t>BOHRAIND</t>
  </si>
  <si>
    <t>Super Fine Knitters Ltd</t>
  </si>
  <si>
    <t>SKL</t>
  </si>
  <si>
    <t>Polymac Thermoformers Ltd</t>
  </si>
  <si>
    <t>POLYMAC</t>
  </si>
  <si>
    <t>Garbi Finvest Ltd</t>
  </si>
  <si>
    <t>GARBIFIN</t>
  </si>
  <si>
    <t>Hira Automobiles Ltd</t>
  </si>
  <si>
    <t>HIRAUTO</t>
  </si>
  <si>
    <t>KMG Milk Food Ltd</t>
  </si>
  <si>
    <t>KMGMILK</t>
  </si>
  <si>
    <t>Prism Finance Ltd</t>
  </si>
  <si>
    <t>PRISMFN</t>
  </si>
  <si>
    <t>Crane Infrastructure Ltd</t>
  </si>
  <si>
    <t>CRANEINFRA</t>
  </si>
  <si>
    <t>Kkalpana Plastick Limited</t>
  </si>
  <si>
    <t>KKPLASTICK</t>
  </si>
  <si>
    <t>ISF Ltd</t>
  </si>
  <si>
    <t>ISFL</t>
  </si>
  <si>
    <t>Solid Stone Co Ltd</t>
  </si>
  <si>
    <t>SOLIDSTON</t>
  </si>
  <si>
    <t>Meyer Apparel Ltd</t>
  </si>
  <si>
    <t>Shiva Granito Export Ltd</t>
  </si>
  <si>
    <t>SHIVAEXPO</t>
  </si>
  <si>
    <t>Dipna Pharmachem Ltd</t>
  </si>
  <si>
    <t>DPL</t>
  </si>
  <si>
    <t>Sonalis Consumer Products Ltd</t>
  </si>
  <si>
    <t>SONALIS</t>
  </si>
  <si>
    <t>Natraj Proteins Ltd</t>
  </si>
  <si>
    <t>NATRAJPR</t>
  </si>
  <si>
    <t>Silver Oak (India) Ltd</t>
  </si>
  <si>
    <t>SILVOAK</t>
  </si>
  <si>
    <t>Switching Technologies Gunther Ltd</t>
  </si>
  <si>
    <t>SWITCHTE</t>
  </si>
  <si>
    <t>Interstate Oil Carrier Ltd</t>
  </si>
  <si>
    <t>INTSTOIL</t>
  </si>
  <si>
    <t>Polo Hotels Ltd</t>
  </si>
  <si>
    <t>POLOHOT</t>
  </si>
  <si>
    <t>Ortin Global Ltd</t>
  </si>
  <si>
    <t>ORTINLAB</t>
  </si>
  <si>
    <t>Decipher Labs Ltd</t>
  </si>
  <si>
    <t>DECIPHER</t>
  </si>
  <si>
    <t>MPL Plastics Ltd</t>
  </si>
  <si>
    <t>MPL</t>
  </si>
  <si>
    <t>Advance Petrochemicals Ltd</t>
  </si>
  <si>
    <t>ADVPETR-B</t>
  </si>
  <si>
    <t>Nippon India ETF Nifty Infrastructure BeES</t>
  </si>
  <si>
    <t>INFRABEES</t>
  </si>
  <si>
    <t>Milestone Global Limited</t>
  </si>
  <si>
    <t>MILESTONE</t>
  </si>
  <si>
    <t>Econo Trade (India) Ltd</t>
  </si>
  <si>
    <t>ETIL</t>
  </si>
  <si>
    <t>Rite Zone Chemcon India Ltd</t>
  </si>
  <si>
    <t>RITEZONE</t>
  </si>
  <si>
    <t>Golechha Global Finance Ltd</t>
  </si>
  <si>
    <t>GOLECHA</t>
  </si>
  <si>
    <t>Shyam Telecom Ltd</t>
  </si>
  <si>
    <t>SHYAMTEL</t>
  </si>
  <si>
    <t>GCM Securities Ltd</t>
  </si>
  <si>
    <t>GCMSECU</t>
  </si>
  <si>
    <t>Lypsa Gems &amp; Jewellery Ltd</t>
  </si>
  <si>
    <t>LYPSAGEMS</t>
  </si>
  <si>
    <t>Amrapali Capital and Finance Services Ltd</t>
  </si>
  <si>
    <t>ACFSL</t>
  </si>
  <si>
    <t>Chandni Machines Ltd</t>
  </si>
  <si>
    <t>CHANDNIMACH</t>
  </si>
  <si>
    <t>APT Packaging Ltd</t>
  </si>
  <si>
    <t>APTPACK</t>
  </si>
  <si>
    <t>Metalyst Forgings Ltd</t>
  </si>
  <si>
    <t>METALFORGE</t>
  </si>
  <si>
    <t>Premier Capital Services Ltd</t>
  </si>
  <si>
    <t>PREMCAP</t>
  </si>
  <si>
    <t>Ras Resorts and Apart Hotels Ltd</t>
  </si>
  <si>
    <t>RASRESOR</t>
  </si>
  <si>
    <t>Colinz Laboratories Ltd</t>
  </si>
  <si>
    <t>COLINZ</t>
  </si>
  <si>
    <t>Rita Finance and Leasing Ltd</t>
  </si>
  <si>
    <t>RFLL</t>
  </si>
  <si>
    <t>Muller and Phipps (India) Ltd</t>
  </si>
  <si>
    <t>MULLER</t>
  </si>
  <si>
    <t>Sahara Maritime Ltd</t>
  </si>
  <si>
    <t>SMARITIME</t>
  </si>
  <si>
    <t>United Credit Ltd</t>
  </si>
  <si>
    <t>UNITDCR</t>
  </si>
  <si>
    <t>Amforge Industries Ltd</t>
  </si>
  <si>
    <t>AMFORG</t>
  </si>
  <si>
    <t>Shanti Overseas (India) Ltd</t>
  </si>
  <si>
    <t>SHANTI</t>
  </si>
  <si>
    <t>Mehta Integrated Finance Ltd</t>
  </si>
  <si>
    <t>MEHIF</t>
  </si>
  <si>
    <t>Mitshi India Ltd</t>
  </si>
  <si>
    <t>MITSHI</t>
  </si>
  <si>
    <t>Shree Ganesh Elastoplast Ltd</t>
  </si>
  <si>
    <t>SHGANEL</t>
  </si>
  <si>
    <t>Tirth Plastic Ltd</t>
  </si>
  <si>
    <t>TIRTPLS</t>
  </si>
  <si>
    <t>Rajasthan Tube Manufacturing Co Ltd</t>
  </si>
  <si>
    <t>RAJTUBE</t>
  </si>
  <si>
    <t>Bright Solar Ltd</t>
  </si>
  <si>
    <t>Aditya BSL Silver ETF</t>
  </si>
  <si>
    <t>SILVER</t>
  </si>
  <si>
    <t>Coastal Roadways Ltd</t>
  </si>
  <si>
    <t>COARO</t>
  </si>
  <si>
    <t>ICICI Prudential Nifty Healthcare ETF</t>
  </si>
  <si>
    <t>HEALTHIETF</t>
  </si>
  <si>
    <t>Garware Marine Industries Ltd</t>
  </si>
  <si>
    <t>GARWAMAR</t>
  </si>
  <si>
    <t>Bloom Industries Ltd</t>
  </si>
  <si>
    <t>BLOIN</t>
  </si>
  <si>
    <t>Amrapali Fincap Ltd</t>
  </si>
  <si>
    <t>AMRAFIN</t>
  </si>
  <si>
    <t>Square Four Projects India Ltd</t>
  </si>
  <si>
    <t>SFPIL</t>
  </si>
  <si>
    <t>ICICI Prudential Nifty Auto ETF</t>
  </si>
  <si>
    <t>AUTOIETF</t>
  </si>
  <si>
    <t>Tarai Foods Ltd</t>
  </si>
  <si>
    <t>TARAI</t>
  </si>
  <si>
    <t>Skyline Ventures India Ltd</t>
  </si>
  <si>
    <t>SKILVEN</t>
  </si>
  <si>
    <t>S M Gold Ltd</t>
  </si>
  <si>
    <t>SMGOLD</t>
  </si>
  <si>
    <t>Tci Finance Ltd</t>
  </si>
  <si>
    <t>TCIFINANCE</t>
  </si>
  <si>
    <t>Saroja Pharma Industries India Ltd</t>
  </si>
  <si>
    <t>SAROJA</t>
  </si>
  <si>
    <t>Enbee Trade and Finance Ltd</t>
  </si>
  <si>
    <t>ENBETRD</t>
  </si>
  <si>
    <t>Unistar Multimedia Ltd</t>
  </si>
  <si>
    <t>UNISTRMU</t>
  </si>
  <si>
    <t>Hathway Bhawani Cabletel and Datacom Ltd</t>
  </si>
  <si>
    <t>HATHWAYB</t>
  </si>
  <si>
    <t>Hisar Spinning Mills Ltd</t>
  </si>
  <si>
    <t>HISARSP</t>
  </si>
  <si>
    <t>EPIC Energy Ltd</t>
  </si>
  <si>
    <t>EPIC</t>
  </si>
  <si>
    <t>PBA Infrastructure Ltd</t>
  </si>
  <si>
    <t>PBAINFRA</t>
  </si>
  <si>
    <t>Prism Medico and Pharmacy Ltd</t>
  </si>
  <si>
    <t>PRISMMEDI</t>
  </si>
  <si>
    <t>Vaxtex Cotfab Ltd</t>
  </si>
  <si>
    <t>VCL</t>
  </si>
  <si>
    <t>Dhanuka Realty Ltd</t>
  </si>
  <si>
    <t>DRL</t>
  </si>
  <si>
    <t>Bothra Metals and Alloys Ltd</t>
  </si>
  <si>
    <t>BMAL</t>
  </si>
  <si>
    <t>Ador Multi Products Ltd</t>
  </si>
  <si>
    <t>ADORMUL</t>
  </si>
  <si>
    <t>Vishvprabha Ventures Ltd</t>
  </si>
  <si>
    <t>VISVEN</t>
  </si>
  <si>
    <t>Mid India Industries Ltd</t>
  </si>
  <si>
    <t>MIDINDIA</t>
  </si>
  <si>
    <t>United Interactive Ltd</t>
  </si>
  <si>
    <t>UNITEDINT</t>
  </si>
  <si>
    <t>Manraj Housing Finance Ltd</t>
  </si>
  <si>
    <t>MANRAJH</t>
  </si>
  <si>
    <t>White Organic Retail Ltd</t>
  </si>
  <si>
    <t>WORL</t>
  </si>
  <si>
    <t>Neelkanth Ltd</t>
  </si>
  <si>
    <t>NEELKANTH</t>
  </si>
  <si>
    <t>SBI Nifty Consumption ETF</t>
  </si>
  <si>
    <t>SBIETFCON</t>
  </si>
  <si>
    <t>Continental Chemicals Ltd</t>
  </si>
  <si>
    <t>CONTCHM</t>
  </si>
  <si>
    <t>Madhya Pradesh Today Media Ltd</t>
  </si>
  <si>
    <t>MPTODAY</t>
  </si>
  <si>
    <t>Octal Credit Capital Ltd</t>
  </si>
  <si>
    <t>OCTAL</t>
  </si>
  <si>
    <t>Vivo Collaboration Solutions Ltd</t>
  </si>
  <si>
    <t>VIVO</t>
  </si>
  <si>
    <t>BFL Asset Finvest Ltd</t>
  </si>
  <si>
    <t>BFLAFL</t>
  </si>
  <si>
    <t>DSP Nifty Midcap 150 Quality 50 ETF</t>
  </si>
  <si>
    <t>MIDQ50ADD</t>
  </si>
  <si>
    <t>Genomic Valley Biotech Ltd</t>
  </si>
  <si>
    <t>GVBL</t>
  </si>
  <si>
    <t>Sovereign Diamonds Ltd</t>
  </si>
  <si>
    <t>SOVERDIA</t>
  </si>
  <si>
    <t>Svaraj Trading and Agencies Ltd</t>
  </si>
  <si>
    <t>ZSVARAJT</t>
  </si>
  <si>
    <t>Yash Innoventures Ltd</t>
  </si>
  <si>
    <t>YASHINNO</t>
  </si>
  <si>
    <t>Parle Industries Ltd</t>
  </si>
  <si>
    <t>PARLEIND</t>
  </si>
  <si>
    <t>Span Divergent Ltd</t>
  </si>
  <si>
    <t>SDL</t>
  </si>
  <si>
    <t>HDFC Nifty50 Value 20 ETF</t>
  </si>
  <si>
    <t>HDFCVALUE</t>
  </si>
  <si>
    <t>GTN Textiles Ltd</t>
  </si>
  <si>
    <t>GTNTEX</t>
  </si>
  <si>
    <t>Beryl Drugs Ltd</t>
  </si>
  <si>
    <t>BERLDRG</t>
  </si>
  <si>
    <t>Sita Enterprises Ltd</t>
  </si>
  <si>
    <t>SITAENT</t>
  </si>
  <si>
    <t>Rajdarshan Industries Ltd</t>
  </si>
  <si>
    <t>ARENTERP</t>
  </si>
  <si>
    <t>SRM Energy Ltd</t>
  </si>
  <si>
    <t>SRMENERGY</t>
  </si>
  <si>
    <t>Orosil Smiths India Ltd</t>
  </si>
  <si>
    <t>OROSMITHS</t>
  </si>
  <si>
    <t>Sri Nachammai Cotton Mills Ltd</t>
  </si>
  <si>
    <t>SRINACHA</t>
  </si>
  <si>
    <t>Vikalp Securities Ltd</t>
  </si>
  <si>
    <t>VIKALPS</t>
  </si>
  <si>
    <t>Kush Industries Ltd</t>
  </si>
  <si>
    <t>KUSHIND</t>
  </si>
  <si>
    <t>SOFCOM Systems Ltd</t>
  </si>
  <si>
    <t>SOFCOM</t>
  </si>
  <si>
    <t>Maitri Enterprises Ltd</t>
  </si>
  <si>
    <t>MAITRI</t>
  </si>
  <si>
    <t>Indo-City Infotech Ltd</t>
  </si>
  <si>
    <t>INDOCITY</t>
  </si>
  <si>
    <t>Modern Shares and Stockbrokers Ltd</t>
  </si>
  <si>
    <t>MODRNSH</t>
  </si>
  <si>
    <t>DAPS Advertising Ltd</t>
  </si>
  <si>
    <t>DAPS</t>
  </si>
  <si>
    <t>Tata Nifty India Digital Exchange Traded Fund</t>
  </si>
  <si>
    <t>TNIDETF</t>
  </si>
  <si>
    <t>Bridge Securities Ltd</t>
  </si>
  <si>
    <t>BRIDGESE</t>
  </si>
  <si>
    <t>Future Supply Chain Solutions Ltd</t>
  </si>
  <si>
    <t>FSC</t>
  </si>
  <si>
    <t>Amarnath Securities Ltd</t>
  </si>
  <si>
    <t>AMARSEC</t>
  </si>
  <si>
    <t>Kachchh Minerals Ltd</t>
  </si>
  <si>
    <t>KACHCHH</t>
  </si>
  <si>
    <t>R J Shah and Company Ltd</t>
  </si>
  <si>
    <t>RJSHAH</t>
  </si>
  <si>
    <t>Vivaa Tradecom Ltd</t>
  </si>
  <si>
    <t>VIVAA</t>
  </si>
  <si>
    <t>Pasari Spinning Mills Ltd</t>
  </si>
  <si>
    <t>PASARI</t>
  </si>
  <si>
    <t>RAP Media Ltd</t>
  </si>
  <si>
    <t>RAP</t>
  </si>
  <si>
    <t>Prima Agro Ltd</t>
  </si>
  <si>
    <t>PRIMAGR</t>
  </si>
  <si>
    <t>Moongipa Capital Finance Ltd</t>
  </si>
  <si>
    <t>MONGIPA</t>
  </si>
  <si>
    <t>HDFC Nifty 100 ETF</t>
  </si>
  <si>
    <t>HDFCNIF100</t>
  </si>
  <si>
    <t>Koura Fine Diamond Jewelry Ltd</t>
  </si>
  <si>
    <t>KOURA</t>
  </si>
  <si>
    <t>Kotak Nifty Midcap 50 ETF</t>
  </si>
  <si>
    <t>MIDCAP</t>
  </si>
  <si>
    <t>Ace men engg works Ltd</t>
  </si>
  <si>
    <t>ACEMEN</t>
  </si>
  <si>
    <t>Kothari Industrial Corp Ltd</t>
  </si>
  <si>
    <t>KOTIC</t>
  </si>
  <si>
    <t>Perfect-Octave Media Projects Ltd</t>
  </si>
  <si>
    <t>OCTAVE</t>
  </si>
  <si>
    <t>Swarna Securities Ltd</t>
  </si>
  <si>
    <t>SWRNASE</t>
  </si>
  <si>
    <t>Step Two Corporation Ltd</t>
  </si>
  <si>
    <t>STEP2COR</t>
  </si>
  <si>
    <t>Mayukh Dealtrade Ltd</t>
  </si>
  <si>
    <t>MAYUKH</t>
  </si>
  <si>
    <t>Premier Ltd</t>
  </si>
  <si>
    <t>PREMIER</t>
  </si>
  <si>
    <t>Garware Synthetics Ltd</t>
  </si>
  <si>
    <t>GARWSYN</t>
  </si>
  <si>
    <t>Objectone Information Systems Ltd</t>
  </si>
  <si>
    <t>OONE</t>
  </si>
  <si>
    <t>Deccan Bearings Ltd</t>
  </si>
  <si>
    <t>DECANBRG</t>
  </si>
  <si>
    <t>Libord Securities Ltd</t>
  </si>
  <si>
    <t>LIBORD</t>
  </si>
  <si>
    <t>Dalal Street Investments Ltd</t>
  </si>
  <si>
    <t>DSINVEST</t>
  </si>
  <si>
    <t>Sri Lakshmi Saraswathi Textiles (Arni) Ltd</t>
  </si>
  <si>
    <t>SLSTLQ</t>
  </si>
  <si>
    <t>Raama Paper Mills Ltd</t>
  </si>
  <si>
    <t>RAMAPPR-B</t>
  </si>
  <si>
    <t>Beryl Securities Ltd</t>
  </si>
  <si>
    <t>BERYLSE</t>
  </si>
  <si>
    <t>Norben Tea and Exports Ltd</t>
  </si>
  <si>
    <t>NORBTEAEXP</t>
  </si>
  <si>
    <t>Anka India Ltd</t>
  </si>
  <si>
    <t>ANKIN</t>
  </si>
  <si>
    <t>Seven Hill Industries Ltd</t>
  </si>
  <si>
    <t>SEVENHILL</t>
  </si>
  <si>
    <t>Delta Industrial Resources Ltd</t>
  </si>
  <si>
    <t>DELTA</t>
  </si>
  <si>
    <t>Pradhin Ltd</t>
  </si>
  <si>
    <t>PRADHIN</t>
  </si>
  <si>
    <t>Kretto Syscon Ltd</t>
  </si>
  <si>
    <t>KRETTOSYS</t>
  </si>
  <si>
    <t>Asia Pack Ltd</t>
  </si>
  <si>
    <t>ASIAPAK</t>
  </si>
  <si>
    <t>Tokyo Finance Ltd</t>
  </si>
  <si>
    <t>TOKYOFIN</t>
  </si>
  <si>
    <t>Gemstone Investments Ltd</t>
  </si>
  <si>
    <t>GEMSI</t>
  </si>
  <si>
    <t>Padmanabh Alloys and Polymers Ltd</t>
  </si>
  <si>
    <t>PADALPO</t>
  </si>
  <si>
    <t>SRU Steels Ltd</t>
  </si>
  <si>
    <t>SRUSTEELS</t>
  </si>
  <si>
    <t>Kotia Enterprises Ltd</t>
  </si>
  <si>
    <t>Abhishek Finlease Ltd</t>
  </si>
  <si>
    <t>ABHIFIN</t>
  </si>
  <si>
    <t>Jindal Leasefin Ltd</t>
  </si>
  <si>
    <t>JLL</t>
  </si>
  <si>
    <t>Sailani Tours N Travel Limited</t>
  </si>
  <si>
    <t>SAILANI</t>
  </si>
  <si>
    <t>Opal Luxury Time Products Ltd</t>
  </si>
  <si>
    <t>OPAL</t>
  </si>
  <si>
    <t>Midwest Gold Ltd</t>
  </si>
  <si>
    <t>MIDWEST</t>
  </si>
  <si>
    <t>NPR Finance Ltd</t>
  </si>
  <si>
    <t>NPRFIN</t>
  </si>
  <si>
    <t>Neueon Towers Ltd</t>
  </si>
  <si>
    <t>NTL</t>
  </si>
  <si>
    <t>Rapid Investments Ltd</t>
  </si>
  <si>
    <t>RAPIDIN</t>
  </si>
  <si>
    <t>Euro-Leder Fashion Ltd</t>
  </si>
  <si>
    <t>EUROLED</t>
  </si>
  <si>
    <t>Mirae Asset Hang Seng TECH ETF</t>
  </si>
  <si>
    <t>MAHKTECH</t>
  </si>
  <si>
    <t>Bharat Bhushan Finance And Commodity Brokers Ltd</t>
  </si>
  <si>
    <t>BHARAT</t>
  </si>
  <si>
    <t>Integrated Capital Services Ltd</t>
  </si>
  <si>
    <t>ICSL</t>
  </si>
  <si>
    <t>Amalgamated Electricity Company Ltd</t>
  </si>
  <si>
    <t>AMALGAM</t>
  </si>
  <si>
    <t>Jattashankar Industries Ltd</t>
  </si>
  <si>
    <t>JATTAINDUS</t>
  </si>
  <si>
    <t>Longview Tea Co Ltd</t>
  </si>
  <si>
    <t>LONTE</t>
  </si>
  <si>
    <t>Globe Multi Ventures Ltd</t>
  </si>
  <si>
    <t>GLCL</t>
  </si>
  <si>
    <t>Triveni Enterprises Ltd</t>
  </si>
  <si>
    <t>TRIVENIENT</t>
  </si>
  <si>
    <t>Amiable Logistics (India) Ltd</t>
  </si>
  <si>
    <t>AMIABLE</t>
  </si>
  <si>
    <t>Natural Biocon (India) Ltd</t>
  </si>
  <si>
    <t>NATURAL</t>
  </si>
  <si>
    <t>Suryavanshi Spinning Mills Ltd</t>
  </si>
  <si>
    <t>SURYVANSP</t>
  </si>
  <si>
    <t>Rander Corp Ltd</t>
  </si>
  <si>
    <t>RANDER</t>
  </si>
  <si>
    <t>Gilada Finance and Investments Ltd</t>
  </si>
  <si>
    <t>GILADAFINS</t>
  </si>
  <si>
    <t>Supreme (India) Impex Ltd</t>
  </si>
  <si>
    <t>SIIL</t>
  </si>
  <si>
    <t>Alexander Stamps and Coin Ltd</t>
  </si>
  <si>
    <t>ALEXANDER</t>
  </si>
  <si>
    <t>Manav Infra Projects Ltd</t>
  </si>
  <si>
    <t>MANAV</t>
  </si>
  <si>
    <t>Transwind Infrastructures Ltd</t>
  </si>
  <si>
    <t>TRANSWIND</t>
  </si>
  <si>
    <t>Parmax Pharma Ltd</t>
  </si>
  <si>
    <t>PARMAX</t>
  </si>
  <si>
    <t>Eastcoast Steel Ltd</t>
  </si>
  <si>
    <t>ECSTSTL</t>
  </si>
  <si>
    <t>Creative Eye Ltd</t>
  </si>
  <si>
    <t>CREATIVEYE</t>
  </si>
  <si>
    <t>Jakharia Fabric Ltd</t>
  </si>
  <si>
    <t>JAKHARIA</t>
  </si>
  <si>
    <t>ICICI Prudential Nifty50 Value 20 ETF</t>
  </si>
  <si>
    <t>NV20IETF</t>
  </si>
  <si>
    <t>Janus Corporation Ltd</t>
  </si>
  <si>
    <t>JANUSCORP</t>
  </si>
  <si>
    <t>Catvision Ltd</t>
  </si>
  <si>
    <t>CATVISION</t>
  </si>
  <si>
    <t>Radaan Media Works India Ltd</t>
  </si>
  <si>
    <t>RADAAN</t>
  </si>
  <si>
    <t>Radha Madhav Corp Ltd</t>
  </si>
  <si>
    <t>RMCL</t>
  </si>
  <si>
    <t>Cubical Financial Services Ltd</t>
  </si>
  <si>
    <t>CUBIFIN</t>
  </si>
  <si>
    <t>Indo Euro Indchem Ltd</t>
  </si>
  <si>
    <t>INDOEURO</t>
  </si>
  <si>
    <t>Sun Retail Ltd</t>
  </si>
  <si>
    <t>SUNRETAIL</t>
  </si>
  <si>
    <t>First Custodian Fund (India) Ltd</t>
  </si>
  <si>
    <t>1STCUS</t>
  </si>
  <si>
    <t>Amraworld Agrico Ltd</t>
  </si>
  <si>
    <t>AMRAAGRI</t>
  </si>
  <si>
    <t>Yashraj Containeurs Ltd</t>
  </si>
  <si>
    <t>YASHRAJC</t>
  </si>
  <si>
    <t>Ekennis Software Service Ltd</t>
  </si>
  <si>
    <t>EKENNIS</t>
  </si>
  <si>
    <t>Velox Industries Ltd</t>
  </si>
  <si>
    <t>VELOXIND</t>
  </si>
  <si>
    <t>India Lease Development Ltd</t>
  </si>
  <si>
    <t>INDLEASE</t>
  </si>
  <si>
    <t>Photoquip India Ltd</t>
  </si>
  <si>
    <t>PHOTOQUP</t>
  </si>
  <si>
    <t>Lords Ishwar Hotels Ltd</t>
  </si>
  <si>
    <t>LORDSHOTL</t>
  </si>
  <si>
    <t>Rich Universe Network Ltd</t>
  </si>
  <si>
    <t>RICHUNV</t>
  </si>
  <si>
    <t>Raj Packaging Industries Ltd</t>
  </si>
  <si>
    <t>RAJPACK</t>
  </si>
  <si>
    <t>Organic Coatings Ltd</t>
  </si>
  <si>
    <t>ORGCOAT</t>
  </si>
  <si>
    <t>Anna Infrastructures Ltd</t>
  </si>
  <si>
    <t>ANNAINFRA</t>
  </si>
  <si>
    <t>Sumeru Industries Ltd</t>
  </si>
  <si>
    <t>SUMERUIND</t>
  </si>
  <si>
    <t>Olympic Oil Industries Ltd</t>
  </si>
  <si>
    <t>OLYOI</t>
  </si>
  <si>
    <t>Shukra Bullions Ltd</t>
  </si>
  <si>
    <t>SKRABUL</t>
  </si>
  <si>
    <t>Sharpline Broadcast Ltd</t>
  </si>
  <si>
    <t>SHARPLINE</t>
  </si>
  <si>
    <t>Disha Resources Ltd</t>
  </si>
  <si>
    <t>SI Capital &amp; Financial Services Ltd</t>
  </si>
  <si>
    <t>SICAPIT</t>
  </si>
  <si>
    <t>Eurotex Industries and Exports Ltd</t>
  </si>
  <si>
    <t>EUROTEXIND</t>
  </si>
  <si>
    <t>Lippi Systems Ltd</t>
  </si>
  <si>
    <t>LIPPISYS</t>
  </si>
  <si>
    <t>SK International Export Ltd</t>
  </si>
  <si>
    <t>SKIEL</t>
  </si>
  <si>
    <t>Raunaq lnternational Ltd</t>
  </si>
  <si>
    <t>RAUNAQEPC</t>
  </si>
  <si>
    <t>ICICI Prudential Nifty India Consumption ETF</t>
  </si>
  <si>
    <t>CONSUMIETF</t>
  </si>
  <si>
    <t>Prabhat Dairy Ltd</t>
  </si>
  <si>
    <t>PRABHAT</t>
  </si>
  <si>
    <t>SMVD Poly Pack Ltd</t>
  </si>
  <si>
    <t>SMVD</t>
  </si>
  <si>
    <t>Shah Foods Ltd</t>
  </si>
  <si>
    <t>SHAHFOOD</t>
  </si>
  <si>
    <t>Kakatiya Textiles Ltd</t>
  </si>
  <si>
    <t>KAKTEX</t>
  </si>
  <si>
    <t>Polycon International Ltd</t>
  </si>
  <si>
    <t>POLYCON</t>
  </si>
  <si>
    <t>Sterling Greenwoods Ltd</t>
  </si>
  <si>
    <t>STRGRENWO</t>
  </si>
  <si>
    <t>Elegant Floriculture &amp; Agrotech (India) Ltd</t>
  </si>
  <si>
    <t>ELEFLOR</t>
  </si>
  <si>
    <t>Panafic Industrials Ltd</t>
  </si>
  <si>
    <t>PANAFIC</t>
  </si>
  <si>
    <t>DCM Financial Services Ltd</t>
  </si>
  <si>
    <t>DCMFINSERV</t>
  </si>
  <si>
    <t>Phyto Chem (India) Ltd</t>
  </si>
  <si>
    <t>PHYTO</t>
  </si>
  <si>
    <t>Alps Industries Ltd</t>
  </si>
  <si>
    <t>ALPSINDUS</t>
  </si>
  <si>
    <t>Uniroyal Marine Exports Ltd</t>
  </si>
  <si>
    <t>UNRYLMA</t>
  </si>
  <si>
    <t>Norris Medicines Ltd</t>
  </si>
  <si>
    <t>NORRIS</t>
  </si>
  <si>
    <t>Pratiksha Chemicals Ltd</t>
  </si>
  <si>
    <t>PRATIKSH</t>
  </si>
  <si>
    <t>DSP Nifty 50 ETF</t>
  </si>
  <si>
    <t>NIFTY50ADD</t>
  </si>
  <si>
    <t>HDFC Nifty Private Bank ETF</t>
  </si>
  <si>
    <t>HDFCPVTBAN</t>
  </si>
  <si>
    <t>Surya India Ltd</t>
  </si>
  <si>
    <t>SURYAINDIA</t>
  </si>
  <si>
    <t>Arunis Abode Ltd</t>
  </si>
  <si>
    <t>ARUNIS</t>
  </si>
  <si>
    <t>BCL Enterprises Ltd</t>
  </si>
  <si>
    <t>BCLENTERPR</t>
  </si>
  <si>
    <t>Trinity League India Ltd</t>
  </si>
  <si>
    <t>TRINITYLEA</t>
  </si>
  <si>
    <t>Esaar (India) Ltd</t>
  </si>
  <si>
    <t>ESARIND</t>
  </si>
  <si>
    <t>Aditya BSL S&amp;P BSE Sensex ETF</t>
  </si>
  <si>
    <t>BSLSENETFG</t>
  </si>
  <si>
    <t>Transpact Enterprises Ltd</t>
  </si>
  <si>
    <t>TRANSPACT</t>
  </si>
  <si>
    <t>Panth Infinity Ltd</t>
  </si>
  <si>
    <t>PANTH</t>
  </si>
  <si>
    <t>Nippon IN ETF Nifty 8-13 yr G-Sec Long Term Gilt</t>
  </si>
  <si>
    <t>LTGILTBEES</t>
  </si>
  <si>
    <t>York Exports Ltd</t>
  </si>
  <si>
    <t>YORKEXP</t>
  </si>
  <si>
    <t>Rajasthan Cylinders and Containers Ltd</t>
  </si>
  <si>
    <t>RCCL</t>
  </si>
  <si>
    <t>S V Trading and Agencies Ltd</t>
  </si>
  <si>
    <t>ZSVTRADI</t>
  </si>
  <si>
    <t>NB Footwear Ltd</t>
  </si>
  <si>
    <t>NBFOOT</t>
  </si>
  <si>
    <t>CRP Risk Management Ltd</t>
  </si>
  <si>
    <t>CRPRISK</t>
  </si>
  <si>
    <t>Southern Infosys Ltd</t>
  </si>
  <si>
    <t>SOUTHERNIN</t>
  </si>
  <si>
    <t>Shree Steel Wire Ropes Ltd</t>
  </si>
  <si>
    <t>SSWRL</t>
  </si>
  <si>
    <t>Vani Commercials Ltd</t>
  </si>
  <si>
    <t>VANICOM</t>
  </si>
  <si>
    <t>Stellar Capital Services Ltd</t>
  </si>
  <si>
    <t>STELLAR</t>
  </si>
  <si>
    <t>Synthiko Foils Ltd</t>
  </si>
  <si>
    <t>SYNTHFO</t>
  </si>
  <si>
    <t>Times Green Energy (India) Ltd</t>
  </si>
  <si>
    <t>TIMESGREEN</t>
  </si>
  <si>
    <t>Esha Media Research Ltd</t>
  </si>
  <si>
    <t>ESHAMEDIA</t>
  </si>
  <si>
    <t>Soni Medicare Ltd</t>
  </si>
  <si>
    <t>SML</t>
  </si>
  <si>
    <t>Mac Hotels Ltd</t>
  </si>
  <si>
    <t>MACH</t>
  </si>
  <si>
    <t>Swagtam Trading and Services Ltd</t>
  </si>
  <si>
    <t>SWAGTAM</t>
  </si>
  <si>
    <t>Kuwer Industries Ltd</t>
  </si>
  <si>
    <t>KUWERIN</t>
  </si>
  <si>
    <t>UTL Industries Ltd</t>
  </si>
  <si>
    <t>UTLINDS</t>
  </si>
  <si>
    <t>Gowra Leasing and Finance Ltd</t>
  </si>
  <si>
    <t>GOWRALE</t>
  </si>
  <si>
    <t>Sirohia &amp; Sons Ltd</t>
  </si>
  <si>
    <t>SIROHIA</t>
  </si>
  <si>
    <t>Simplex Mills Company Ltd</t>
  </si>
  <si>
    <t>SIMPLXMIL</t>
  </si>
  <si>
    <t>Mahan Industries Ltd</t>
  </si>
  <si>
    <t>MAHANIN</t>
  </si>
  <si>
    <t>Senthil Infotek Ltd</t>
  </si>
  <si>
    <t>SENINFO</t>
  </si>
  <si>
    <t>Quantum Nifty 50 ETF</t>
  </si>
  <si>
    <t>QNIFTY</t>
  </si>
  <si>
    <t>Glittek Granites Ltd</t>
  </si>
  <si>
    <t>GLITTEKG</t>
  </si>
  <si>
    <t>Rajputana Investment &amp; Finance Ltd</t>
  </si>
  <si>
    <t>RAJPUTANA</t>
  </si>
  <si>
    <t>Motilal Oswal S&amp;P BSE Low Volatility ETF</t>
  </si>
  <si>
    <t>MOLOWVOL</t>
  </si>
  <si>
    <t>Harmony Capital Services Ltd</t>
  </si>
  <si>
    <t>HRMNYCP</t>
  </si>
  <si>
    <t>Konark Synthetic Ltd</t>
  </si>
  <si>
    <t>KONARKSY</t>
  </si>
  <si>
    <t>Seasons Textiles Ltd</t>
  </si>
  <si>
    <t>SEASONST</t>
  </si>
  <si>
    <t>Navigant Corporate Advisors Ltd</t>
  </si>
  <si>
    <t>NAVIGANT</t>
  </si>
  <si>
    <t>Supertex Industries Ltd</t>
  </si>
  <si>
    <t>SUPERTEX</t>
  </si>
  <si>
    <t>Ganga Pharmaceuticals Ltd</t>
  </si>
  <si>
    <t>GANGAPHARM</t>
  </si>
  <si>
    <t>Kalyani Commercials Ltd</t>
  </si>
  <si>
    <t>Soma Papers and Industries Ltd</t>
  </si>
  <si>
    <t>SOMAPPR</t>
  </si>
  <si>
    <t>Jointeca Education Solutions Ltd</t>
  </si>
  <si>
    <t>JOINTECAED</t>
  </si>
  <si>
    <t>Consecutive Investments &amp; Trading Co Ltd</t>
  </si>
  <si>
    <t>CITL</t>
  </si>
  <si>
    <t>Anjani Finance Ltd</t>
  </si>
  <si>
    <t>ANJANIFIN</t>
  </si>
  <si>
    <t>Shyamkamal Investments Ltd</t>
  </si>
  <si>
    <t>SHYMINV</t>
  </si>
  <si>
    <t>Longspur International Ventures Ltd</t>
  </si>
  <si>
    <t>CONFINT</t>
  </si>
  <si>
    <t>Quantum Build-Tech Ltd</t>
  </si>
  <si>
    <t>QUANTBUILD</t>
  </si>
  <si>
    <t>National Plywood Industries Ltd</t>
  </si>
  <si>
    <t>NATPLY</t>
  </si>
  <si>
    <t>Risa International Ltd</t>
  </si>
  <si>
    <t>RISAINTL</t>
  </si>
  <si>
    <t>Galaxy Agrico Exports Ltd</t>
  </si>
  <si>
    <t>GALAGEX</t>
  </si>
  <si>
    <t>Blue Coast Hotels Ltd</t>
  </si>
  <si>
    <t>BLUECOAST</t>
  </si>
  <si>
    <t>Shree Manufacturing Co Ltd</t>
  </si>
  <si>
    <t>SHRMFGC</t>
  </si>
  <si>
    <t>Millennium Online Solutions (India) Ltd</t>
  </si>
  <si>
    <t>MILLENNIUM</t>
  </si>
  <si>
    <t>Munoth Communication Ltd</t>
  </si>
  <si>
    <t>MCLTD</t>
  </si>
  <si>
    <t>Market Creators Ltd</t>
  </si>
  <si>
    <t>MKTCREAT</t>
  </si>
  <si>
    <t>Goenka Business &amp; Finance Ltd</t>
  </si>
  <si>
    <t>GBFL</t>
  </si>
  <si>
    <t>Kotak Nifty Alpha 50 ETF</t>
  </si>
  <si>
    <t>ALPHA</t>
  </si>
  <si>
    <t>Niraj Ispat Industries Ltd</t>
  </si>
  <si>
    <t>NIRAJISPAT</t>
  </si>
  <si>
    <t>Univa Foods Ltd</t>
  </si>
  <si>
    <t>UNIVAFOODS</t>
  </si>
  <si>
    <t>Shivagrico Implements Ltd</t>
  </si>
  <si>
    <t>SHIVAGR</t>
  </si>
  <si>
    <t>Kotak Nifty 100 Low Volatility 30 ETF</t>
  </si>
  <si>
    <t>LOWVOL1</t>
  </si>
  <si>
    <t>Nippon India ETF Nifty 100</t>
  </si>
  <si>
    <t>NIF100BEES</t>
  </si>
  <si>
    <t>RGF Capital Markets Ltd</t>
  </si>
  <si>
    <t>RGF</t>
  </si>
  <si>
    <t>Pyxis Finvest Ltd</t>
  </si>
  <si>
    <t>PYXISFIN</t>
  </si>
  <si>
    <t>Arihant's Securities Ltd</t>
  </si>
  <si>
    <t>ARISE</t>
  </si>
  <si>
    <t>Bisil Plast Ltd</t>
  </si>
  <si>
    <t>BISIL</t>
  </si>
  <si>
    <t>Gallops Enterprise Ltd</t>
  </si>
  <si>
    <t>GALLOPENT</t>
  </si>
  <si>
    <t>Vedant Asset Ltd</t>
  </si>
  <si>
    <t>VEDANTASSET</t>
  </si>
  <si>
    <t>Shakti Press Ltd</t>
  </si>
  <si>
    <t>SHAKTIPR</t>
  </si>
  <si>
    <t>Rajasthan Petro Synthetics Ltd</t>
  </si>
  <si>
    <t>RAJSPTR</t>
  </si>
  <si>
    <t>Nippon India ETF Hang Seng BeES</t>
  </si>
  <si>
    <t>HNGSNGBEES</t>
  </si>
  <si>
    <t>Ashtasidhhi Industries Ltd</t>
  </si>
  <si>
    <t>GUJINV</t>
  </si>
  <si>
    <t>Motilal Oswal Nasdaq Q50 ETF</t>
  </si>
  <si>
    <t>MONQ50</t>
  </si>
  <si>
    <t>Chemo Pharma Laboratories Ltd</t>
  </si>
  <si>
    <t>CHEMOPH</t>
  </si>
  <si>
    <t>SC Agrotech Ltd</t>
  </si>
  <si>
    <t>SCAGRO</t>
  </si>
  <si>
    <t>VCU Data Management Ltd</t>
  </si>
  <si>
    <t>VCU</t>
  </si>
  <si>
    <t>Panabyte Technologies Ltd</t>
  </si>
  <si>
    <t>PANABYTE</t>
  </si>
  <si>
    <t>Sea TV Network Ltd</t>
  </si>
  <si>
    <t>SEATV</t>
  </si>
  <si>
    <t>Raconteur Global Resources Ltd</t>
  </si>
  <si>
    <t>RACONTEUR</t>
  </si>
  <si>
    <t>HDFC Nifty100 Quality 30 ETF</t>
  </si>
  <si>
    <t>HDFCQUAL</t>
  </si>
  <si>
    <t>Jagsonpal Finance and Leasing Ltd</t>
  </si>
  <si>
    <t>JAGSONFI</t>
  </si>
  <si>
    <t>Tulasee Bio-Ethanol Ltd</t>
  </si>
  <si>
    <t>TULASEEBIOE</t>
  </si>
  <si>
    <t>Abhinav Leasing &amp; Finance Ltd</t>
  </si>
  <si>
    <t>ALFL</t>
  </si>
  <si>
    <t>F G P Ltd</t>
  </si>
  <si>
    <t>FGP</t>
  </si>
  <si>
    <t>Virgo Global Ltd</t>
  </si>
  <si>
    <t>VIRGOGLOB</t>
  </si>
  <si>
    <t>KMF Builders and Developers Ltd</t>
  </si>
  <si>
    <t>KMFBLDR</t>
  </si>
  <si>
    <t>Subhash Silk Mills Ltd</t>
  </si>
  <si>
    <t>SUBSM</t>
  </si>
  <si>
    <t>Artificial Electronics Intelligent Material Ltd</t>
  </si>
  <si>
    <t>AEIM</t>
  </si>
  <si>
    <t>Vaksons Automobiles Ltd</t>
  </si>
  <si>
    <t>NAKSH</t>
  </si>
  <si>
    <t>First Fintec Ltd</t>
  </si>
  <si>
    <t>FIRSTFIN</t>
  </si>
  <si>
    <t>Bhagawati Oxygen Ltd</t>
  </si>
  <si>
    <t>BHAGWOX</t>
  </si>
  <si>
    <t>GSB Finance Ltd</t>
  </si>
  <si>
    <t>GSBFIN</t>
  </si>
  <si>
    <t>Bacil Pharma Ltd</t>
  </si>
  <si>
    <t>BACPHAR</t>
  </si>
  <si>
    <t>Pankaj Piyush Trade and Investment Ltd</t>
  </si>
  <si>
    <t>PANKAJPIYUS</t>
  </si>
  <si>
    <t>Dr Lalchandani Labs Ltd</t>
  </si>
  <si>
    <t>DLCL</t>
  </si>
  <si>
    <t>Sanchay Finvest Ltd</t>
  </si>
  <si>
    <t>SANCF</t>
  </si>
  <si>
    <t>Zinema Media and Entertainment Ltd</t>
  </si>
  <si>
    <t>ZINEMA</t>
  </si>
  <si>
    <t>Prime Capital Market Ltd</t>
  </si>
  <si>
    <t>PRIMECAPM</t>
  </si>
  <si>
    <t>MPAgro Industries Ltd</t>
  </si>
  <si>
    <t>MPAGI</t>
  </si>
  <si>
    <t>C J Gelatine Products Ltd</t>
  </si>
  <si>
    <t>CJGEL</t>
  </si>
  <si>
    <t>Inani Securities Ltd</t>
  </si>
  <si>
    <t>INANISEC</t>
  </si>
  <si>
    <t>Net Pix Shorts Digital Media Ltd</t>
  </si>
  <si>
    <t>NETPIX</t>
  </si>
  <si>
    <t>Kashyap Tele-Medicines Ltd</t>
  </si>
  <si>
    <t>KASHYAP</t>
  </si>
  <si>
    <t>Unjha Formulations Ltd</t>
  </si>
  <si>
    <t>UNJHAFOR</t>
  </si>
  <si>
    <t>Adinath Exim Resources Ltd</t>
  </si>
  <si>
    <t>ADIEXRE</t>
  </si>
  <si>
    <t>K Z Leasing and Finance Ltd</t>
  </si>
  <si>
    <t>KZLFIN</t>
  </si>
  <si>
    <t>Kandagiri Spinning Millis Ltd</t>
  </si>
  <si>
    <t>KANDAGIRI</t>
  </si>
  <si>
    <t>Ladam Affordable Housing Ltd</t>
  </si>
  <si>
    <t>LAHL</t>
  </si>
  <si>
    <t>Sanco Industries Ltd</t>
  </si>
  <si>
    <t>SANCO</t>
  </si>
  <si>
    <t>GCM Capital Advisors Ltd</t>
  </si>
  <si>
    <t>GCMCAPI</t>
  </si>
  <si>
    <t>Nexus Surgical and Medicare Ltd</t>
  </si>
  <si>
    <t>NEXUSSURGL</t>
  </si>
  <si>
    <t>Bindal Exports Ltd</t>
  </si>
  <si>
    <t>BINDALEXPO</t>
  </si>
  <si>
    <t>Suumaya Corporation Ltd</t>
  </si>
  <si>
    <t>SUUMAYA</t>
  </si>
  <si>
    <t>Shoora Designs Ltd</t>
  </si>
  <si>
    <t>SHOORA</t>
  </si>
  <si>
    <t>Bazel International Ltd</t>
  </si>
  <si>
    <t>BAZELINTER</t>
  </si>
  <si>
    <t>Sab Events &amp; Governance Now Media Ltd</t>
  </si>
  <si>
    <t>SABEVENTS</t>
  </si>
  <si>
    <t>Premier Synthetics Ltd</t>
  </si>
  <si>
    <t>PREMSYN</t>
  </si>
  <si>
    <t>Gagan Gases Ltd</t>
  </si>
  <si>
    <t>GAGAN</t>
  </si>
  <si>
    <t>Photon Capital Advisors Ltd</t>
  </si>
  <si>
    <t>PHOTON</t>
  </si>
  <si>
    <t>OTCO International Ltd</t>
  </si>
  <si>
    <t>OTCO</t>
  </si>
  <si>
    <t>Shukra Jewellery Ltd</t>
  </si>
  <si>
    <t>SHUKJEW</t>
  </si>
  <si>
    <t>VR Woodart Ltd</t>
  </si>
  <si>
    <t>VRWODAR</t>
  </si>
  <si>
    <t>Ushakiran Finance Ltd</t>
  </si>
  <si>
    <t>USHAKIRA</t>
  </si>
  <si>
    <t>Chemiesynth (Vapi) Ltd</t>
  </si>
  <si>
    <t>CHEMIESYNT</t>
  </si>
  <si>
    <t>HDFC Nifty Growth Sectors 15 ETF</t>
  </si>
  <si>
    <t>HDFCGROWTH</t>
  </si>
  <si>
    <t>Flora Corporation Ltd</t>
  </si>
  <si>
    <t>FLORACORP</t>
  </si>
  <si>
    <t>Shangar Decor Ltd</t>
  </si>
  <si>
    <t>SHANGAR</t>
  </si>
  <si>
    <t>Universal Office Automation Ltd</t>
  </si>
  <si>
    <t>UNIOFFICE</t>
  </si>
  <si>
    <t>Integra Capital Ltd</t>
  </si>
  <si>
    <t>INTCAPL</t>
  </si>
  <si>
    <t>BKM Industries Ltd</t>
  </si>
  <si>
    <t>BKMINDST</t>
  </si>
  <si>
    <t>Neo Infracon Ltd</t>
  </si>
  <si>
    <t>NEOINFRA</t>
  </si>
  <si>
    <t>Symbiox Investment &amp; Trading Co Ltd</t>
  </si>
  <si>
    <t>SYMBIOX</t>
  </si>
  <si>
    <t>Goyal Associates Ltd</t>
  </si>
  <si>
    <t>GOYALASS</t>
  </si>
  <si>
    <t>RLF Ltd</t>
  </si>
  <si>
    <t>RLF</t>
  </si>
  <si>
    <t>Dhyaani Tradeventtures Ltd</t>
  </si>
  <si>
    <t>DHYAANITR</t>
  </si>
  <si>
    <t>Vision Cinemas Ltd</t>
  </si>
  <si>
    <t>VISIONCINE</t>
  </si>
  <si>
    <t>Accord Synergy Ltd</t>
  </si>
  <si>
    <t>ACCORD</t>
  </si>
  <si>
    <t>Adline Chem Lab Ltd</t>
  </si>
  <si>
    <t>ADLINE</t>
  </si>
  <si>
    <t>Nouveau Global Ventures Ltd</t>
  </si>
  <si>
    <t>NOUVEAU</t>
  </si>
  <si>
    <t>Mount Housing and Infrastructure Ltd</t>
  </si>
  <si>
    <t>MOUNT</t>
  </si>
  <si>
    <t>VB Industries Ltd</t>
  </si>
  <si>
    <t>VBIND</t>
  </si>
  <si>
    <t>G K Consultants Ltd</t>
  </si>
  <si>
    <t>GKCONS</t>
  </si>
  <si>
    <t>Kiran Print Pack Ltd</t>
  </si>
  <si>
    <t>KIRANPR</t>
  </si>
  <si>
    <t>Retro Green Revolution Ltd</t>
  </si>
  <si>
    <t>RGRL</t>
  </si>
  <si>
    <t>KOBO Biotech Ltd</t>
  </si>
  <si>
    <t>KOBO</t>
  </si>
  <si>
    <t>Shashwat Furnishing Solutions Ltd</t>
  </si>
  <si>
    <t>SFSL</t>
  </si>
  <si>
    <t>Mystic Electronics Ltd</t>
  </si>
  <si>
    <t>MYSTICELE</t>
  </si>
  <si>
    <t>Ramsons Projects Ltd</t>
  </si>
  <si>
    <t>RAMSONS</t>
  </si>
  <si>
    <t>Kore Foods Ltd</t>
  </si>
  <si>
    <t>Integrated Proteins Ltd</t>
  </si>
  <si>
    <t>INTEGFD</t>
  </si>
  <si>
    <t>Siddha Ventures Ltd</t>
  </si>
  <si>
    <t>SIDDHA</t>
  </si>
  <si>
    <t>Chadha Papers Ltd</t>
  </si>
  <si>
    <t>CHADPAP</t>
  </si>
  <si>
    <t>Promact Impex Ltd</t>
  </si>
  <si>
    <t>PROMACT</t>
  </si>
  <si>
    <t>Peeti Securities Ltd</t>
  </si>
  <si>
    <t>PEETISEC</t>
  </si>
  <si>
    <t>Vaxfab Enterprises Ltd</t>
  </si>
  <si>
    <t>VEL</t>
  </si>
  <si>
    <t>Jet infraventure Ltd</t>
  </si>
  <si>
    <t>JETINFRA</t>
  </si>
  <si>
    <t>Jonjua Overseas Ltd</t>
  </si>
  <si>
    <t>JONJUA</t>
  </si>
  <si>
    <t>Vinayak Polycon International Ltd</t>
  </si>
  <si>
    <t>VINAYAKPOL</t>
  </si>
  <si>
    <t>iStreet Network Ltd</t>
  </si>
  <si>
    <t>ISTRNETWK</t>
  </si>
  <si>
    <t>ANS Industries Ltd</t>
  </si>
  <si>
    <t>ANSINDUS</t>
  </si>
  <si>
    <t>Mukta Agriculture Ltd</t>
  </si>
  <si>
    <t>MUKTA</t>
  </si>
  <si>
    <t>Rajath Finance Ltd</t>
  </si>
  <si>
    <t>RAJATH</t>
  </si>
  <si>
    <t>Hasti Finance Ltd</t>
  </si>
  <si>
    <t>HASTIFIN</t>
  </si>
  <si>
    <t>Sabrimala Industries India Ltd</t>
  </si>
  <si>
    <t>Setubandhan Infrastructure Ltd</t>
  </si>
  <si>
    <t>SETUINFRA</t>
  </si>
  <si>
    <t>Tashi India Ltd</t>
  </si>
  <si>
    <t>TASHIND</t>
  </si>
  <si>
    <t>Taparia Tools Ltd</t>
  </si>
  <si>
    <t>TAPARIA</t>
  </si>
  <si>
    <t>J J Finance Corporation Ltd</t>
  </si>
  <si>
    <t>JJFINCOR</t>
  </si>
  <si>
    <t>Agio Paper &amp; Industries Ltd</t>
  </si>
  <si>
    <t>AGIOPAPER</t>
  </si>
  <si>
    <t>Jayatma Industries Ltd</t>
  </si>
  <si>
    <t>JAYIND</t>
  </si>
  <si>
    <t>HDFC Nifty NEXT 50 ETF</t>
  </si>
  <si>
    <t>HDFCNEXT50</t>
  </si>
  <si>
    <t>Monind Ltd</t>
  </si>
  <si>
    <t>MONIND</t>
  </si>
  <si>
    <t>Tamil Nadu Steel Tubes Ltd</t>
  </si>
  <si>
    <t>TNSTLTU</t>
  </si>
  <si>
    <t>AMS Polymers Ltd</t>
  </si>
  <si>
    <t>AMS</t>
  </si>
  <si>
    <t>Super Bakers Ltd</t>
  </si>
  <si>
    <t>SUPERBAK</t>
  </si>
  <si>
    <t>Foundry Fuel Products Ltd</t>
  </si>
  <si>
    <t>FFPL</t>
  </si>
  <si>
    <t>Kumbhat Financial Services Ltd</t>
  </si>
  <si>
    <t>KUMPFIN</t>
  </si>
  <si>
    <t>Narmada Macplast Drip Irrigation Systems Ltd</t>
  </si>
  <si>
    <t>NARMP</t>
  </si>
  <si>
    <t>Benara Bearings and Pistons Ltd</t>
  </si>
  <si>
    <t>BENARA</t>
  </si>
  <si>
    <t>Khandelwal Extractions Ltd</t>
  </si>
  <si>
    <t>ZKHANDEN</t>
  </si>
  <si>
    <t>UTI S&amp;P BSE Sensex Next 50 Exchange Traded Fund</t>
  </si>
  <si>
    <t>UTISXN50</t>
  </si>
  <si>
    <t>Triliance Polymers Ltd</t>
  </si>
  <si>
    <t>TRILIANCE</t>
  </si>
  <si>
    <t>Indra Industries Ltd</t>
  </si>
  <si>
    <t>INDRAIND</t>
  </si>
  <si>
    <t>Haria Apparels Ltd</t>
  </si>
  <si>
    <t>HARIAAPL</t>
  </si>
  <si>
    <t>Sybly Industries Ltd</t>
  </si>
  <si>
    <t>SYBLY</t>
  </si>
  <si>
    <t>Shree Salasar Investments Ltd</t>
  </si>
  <si>
    <t>SALSAIN</t>
  </si>
  <si>
    <t>Dhanvantri Jeevan Rekha Ltd</t>
  </si>
  <si>
    <t>ZDHJERK</t>
  </si>
  <si>
    <t>Ashiana Agro Industries Ltd</t>
  </si>
  <si>
    <t>ASHAI</t>
  </si>
  <si>
    <t>Parker Agro Chem Exports Ltd</t>
  </si>
  <si>
    <t>PARKERAC</t>
  </si>
  <si>
    <t>Hittco Tools Ltd</t>
  </si>
  <si>
    <t>HITTCO</t>
  </si>
  <si>
    <t>Stanpacks (India) Ltd</t>
  </si>
  <si>
    <t>STANPACK</t>
  </si>
  <si>
    <t>Gujarat Cotex Ltd</t>
  </si>
  <si>
    <t>GUJCOTEX</t>
  </si>
  <si>
    <t>Agarwal Fortune India Ltd</t>
  </si>
  <si>
    <t>AGARWAL</t>
  </si>
  <si>
    <t>Amit International Ltd</t>
  </si>
  <si>
    <t>AMITINT</t>
  </si>
  <si>
    <t>BGIL Films &amp; Technologies Ltd</t>
  </si>
  <si>
    <t>BGIL</t>
  </si>
  <si>
    <t>V B Desai Financial Services Ltd</t>
  </si>
  <si>
    <t>VBDESAI</t>
  </si>
  <si>
    <t>Amanaya Ventures Ltd</t>
  </si>
  <si>
    <t>AMANAYA</t>
  </si>
  <si>
    <t>Axis Silver ETF</t>
  </si>
  <si>
    <t>AXISILVER</t>
  </si>
  <si>
    <t>Wherrelz IT Solutions Ltd</t>
  </si>
  <si>
    <t>WITS</t>
  </si>
  <si>
    <t>Sri Amarnath Finance Ltd</t>
  </si>
  <si>
    <t>AMARNATH</t>
  </si>
  <si>
    <t>Hindustan Bio Sciences Ltd</t>
  </si>
  <si>
    <t>HINDBIO</t>
  </si>
  <si>
    <t>Sheshadri Industries Ltd</t>
  </si>
  <si>
    <t>SHESHAINDS</t>
  </si>
  <si>
    <t>NCC Blue Water Products Ltd</t>
  </si>
  <si>
    <t>NCCBLUE</t>
  </si>
  <si>
    <t>Worldwide Aluminium Limited</t>
  </si>
  <si>
    <t>WWALUM</t>
  </si>
  <si>
    <t>Shri Niwas Leasing and Finance Ltd</t>
  </si>
  <si>
    <t>SHRINIWAS</t>
  </si>
  <si>
    <t>Mafia Trends Ltd</t>
  </si>
  <si>
    <t>MAFIA</t>
  </si>
  <si>
    <t>Vision Corporation Ltd</t>
  </si>
  <si>
    <t>VISIONCO</t>
  </si>
  <si>
    <t>S G N Telecoms Ltd</t>
  </si>
  <si>
    <t>SGNTE</t>
  </si>
  <si>
    <t>Kabra Commercial Ltd</t>
  </si>
  <si>
    <t>KCL</t>
  </si>
  <si>
    <t>Ramgopal Polytex Ltd</t>
  </si>
  <si>
    <t>RAMGOPOLY</t>
  </si>
  <si>
    <t>Tranway Technologies Ltd</t>
  </si>
  <si>
    <t>TRANWAY</t>
  </si>
  <si>
    <t>Melstar Information Technologies Ltd</t>
  </si>
  <si>
    <t>MELSTAR</t>
  </si>
  <si>
    <t>Space Incubatrics Technologies Ltd</t>
  </si>
  <si>
    <t>SPACEINCUBA</t>
  </si>
  <si>
    <t>Minolta Finance Ltd</t>
  </si>
  <si>
    <t>MINOLTAF</t>
  </si>
  <si>
    <t>Wagend Infra Venture Ltd</t>
  </si>
  <si>
    <t>WAGEND</t>
  </si>
  <si>
    <t>Vardhman Concrete Ltd</t>
  </si>
  <si>
    <t>VARDHMAN</t>
  </si>
  <si>
    <t>CDG Petchem Ltd</t>
  </si>
  <si>
    <t>CDG</t>
  </si>
  <si>
    <t>Bloom Dekor Ltd</t>
  </si>
  <si>
    <t>BLOOM</t>
  </si>
  <si>
    <t>Vintage Securities Ltd</t>
  </si>
  <si>
    <t>VINTAGES</t>
  </si>
  <si>
    <t>Golkonda Aluminium Extrusions Ltd</t>
  </si>
  <si>
    <t>GOLKONDA</t>
  </si>
  <si>
    <t>Aravali Securities and Finance Ltd</t>
  </si>
  <si>
    <t>ARAVALIS</t>
  </si>
  <si>
    <t>IGC Industries Ltd</t>
  </si>
  <si>
    <t>IGCIL</t>
  </si>
  <si>
    <t>Enterprise International Ltd</t>
  </si>
  <si>
    <t>ENTRINT</t>
  </si>
  <si>
    <t>Milestone Furniture Ltd</t>
  </si>
  <si>
    <t>MILEFUR</t>
  </si>
  <si>
    <t>Silver Pearl Hospitality &amp; Luxury Spaces Ltd</t>
  </si>
  <si>
    <t>SILVERPRL</t>
  </si>
  <si>
    <t>AVI Products India Ltd</t>
  </si>
  <si>
    <t>APIL</t>
  </si>
  <si>
    <t>CMI Ltd</t>
  </si>
  <si>
    <t>CMICABLES</t>
  </si>
  <si>
    <t>Lexoraa Industries Ltd</t>
  </si>
  <si>
    <t>SERVOTEACH</t>
  </si>
  <si>
    <t>Trio Mercantile And Trading Ltd</t>
  </si>
  <si>
    <t>TRIOMERC</t>
  </si>
  <si>
    <t>SDC Techmedia Ltd</t>
  </si>
  <si>
    <t>SDC</t>
  </si>
  <si>
    <t>Interactive Financial Services Ltd</t>
  </si>
  <si>
    <t>IFINSER</t>
  </si>
  <si>
    <t>Oswal Yarns Ltd</t>
  </si>
  <si>
    <t>OSWAYRN</t>
  </si>
  <si>
    <t>Jain Marmo Industries Ltd</t>
  </si>
  <si>
    <t>JAINMARMO</t>
  </si>
  <si>
    <t>Rahul Merchandising Ltd</t>
  </si>
  <si>
    <t>RAHME</t>
  </si>
  <si>
    <t>Classic Leasing &amp; Finance Ltd</t>
  </si>
  <si>
    <t>CLFL</t>
  </si>
  <si>
    <t>Haria Exports Ltd</t>
  </si>
  <si>
    <t>HARIAEXPO</t>
  </si>
  <si>
    <t>IEC Education Ltd</t>
  </si>
  <si>
    <t>IECEDU</t>
  </si>
  <si>
    <t>Continental Controls Ltd</t>
  </si>
  <si>
    <t>CONTICON</t>
  </si>
  <si>
    <t>GSL Securities Ltd</t>
  </si>
  <si>
    <t>GSLSEC</t>
  </si>
  <si>
    <t>Thirani Projects Ltd</t>
  </si>
  <si>
    <t>TPROJECT</t>
  </si>
  <si>
    <t>Ashram Online.com Ltd</t>
  </si>
  <si>
    <t>ASHRAM</t>
  </si>
  <si>
    <t>Unishire Urban Infra Ltd</t>
  </si>
  <si>
    <t>UNISHIRE</t>
  </si>
  <si>
    <t>Svarnim Trade Udyog Ltd</t>
  </si>
  <si>
    <t>SNIM</t>
  </si>
  <si>
    <t>Neelkanth Rock-Minerals Ltd</t>
  </si>
  <si>
    <t>NEELKAN</t>
  </si>
  <si>
    <t>Decillion Finance Ltd</t>
  </si>
  <si>
    <t>DFL</t>
  </si>
  <si>
    <t>Welterman International Ltd</t>
  </si>
  <si>
    <t>WELTI</t>
  </si>
  <si>
    <t>Krishna Capital and Securities Ltd</t>
  </si>
  <si>
    <t>KRISHNACAP</t>
  </si>
  <si>
    <t>Beeyu Overseas Ltd</t>
  </si>
  <si>
    <t>BEEYU</t>
  </si>
  <si>
    <t>Umiya Tubes Ltd</t>
  </si>
  <si>
    <t>UMIYA</t>
  </si>
  <si>
    <t>Shree Precoated Steels Ltd</t>
  </si>
  <si>
    <t>SPSL</t>
  </si>
  <si>
    <t>Ramchandra Leasing and Finance Ltd</t>
  </si>
  <si>
    <t>RLFL</t>
  </si>
  <si>
    <t>Chandrima Mercantiles Ltd</t>
  </si>
  <si>
    <t>CHANDRIMA</t>
  </si>
  <si>
    <t>Bijoy Hans Ltd</t>
  </si>
  <si>
    <t>BIJHANS</t>
  </si>
  <si>
    <t>Ambassador Intra Holdings Ltd</t>
  </si>
  <si>
    <t>AIHL</t>
  </si>
  <si>
    <t>Quasar India Ltd</t>
  </si>
  <si>
    <t>QUASAR</t>
  </si>
  <si>
    <t>Kanungo Financiers Ltd</t>
  </si>
  <si>
    <t>KANUNGO</t>
  </si>
  <si>
    <t>Mercury Trade Links Ltd</t>
  </si>
  <si>
    <t>MERCTRD</t>
  </si>
  <si>
    <t>HDFC Nifty200 Momentum 30 ETF</t>
  </si>
  <si>
    <t>HDFCMOMENT</t>
  </si>
  <si>
    <t>CHD Chemicals Ltd</t>
  </si>
  <si>
    <t>CHDCHEM</t>
  </si>
  <si>
    <t>Satiate Agri Ltd</t>
  </si>
  <si>
    <t>SATAGRI</t>
  </si>
  <si>
    <t>Sharanam Infraproject and Trading Ltd</t>
  </si>
  <si>
    <t>SIPTL</t>
  </si>
  <si>
    <t>VXL Instruments Ltd</t>
  </si>
  <si>
    <t>VXLINSTR</t>
  </si>
  <si>
    <t>Chambal Breweries and Distilleries Ltd</t>
  </si>
  <si>
    <t>CHMBBRW</t>
  </si>
  <si>
    <t>Oswal Overseas Ltd</t>
  </si>
  <si>
    <t>OSWALOR</t>
  </si>
  <si>
    <t>Integrated Hitech Ltd</t>
  </si>
  <si>
    <t>INTEGHIT</t>
  </si>
  <si>
    <t>Aryan Share &amp; Stock Brokers Ltd</t>
  </si>
  <si>
    <t>ARYAN</t>
  </si>
  <si>
    <t>Mathew Easow Research Securities Ltd</t>
  </si>
  <si>
    <t>MATHEWE</t>
  </si>
  <si>
    <t>Aananda Lakshmi Spinning Mills Ltd</t>
  </si>
  <si>
    <t>AANANDALAK</t>
  </si>
  <si>
    <t>Lakshmi Precision Screws Ltd</t>
  </si>
  <si>
    <t>LAKPRE</t>
  </si>
  <si>
    <t>Sree Jayalakshmi Autospin Ltd</t>
  </si>
  <si>
    <t>SREEJAYA</t>
  </si>
  <si>
    <t>Brijlaxmi Leasing &amp; Finance Ltd</t>
  </si>
  <si>
    <t>BRIJLEAS</t>
  </si>
  <si>
    <t>Mahalaxmi Seamless Ltd</t>
  </si>
  <si>
    <t>MAHALXSE</t>
  </si>
  <si>
    <t>Fone4 Communications(India) Ltd</t>
  </si>
  <si>
    <t>FONE4</t>
  </si>
  <si>
    <t>Gratex Industries Ltd</t>
  </si>
  <si>
    <t>GRATEXI</t>
  </si>
  <si>
    <t>Sophia Traexpo Ltd</t>
  </si>
  <si>
    <t>STRAEXPO</t>
  </si>
  <si>
    <t>Shantai Industries Ltd</t>
  </si>
  <si>
    <t>SHANTAI</t>
  </si>
  <si>
    <t>Incon Engineers Ltd</t>
  </si>
  <si>
    <t>INCON</t>
  </si>
  <si>
    <t>Athena Constructions Ltd</t>
  </si>
  <si>
    <t>ATHCON</t>
  </si>
  <si>
    <t>Clio Infotech Ltd</t>
  </si>
  <si>
    <t>CLIOINFO</t>
  </si>
  <si>
    <t>Omnipotent Industries Ltd</t>
  </si>
  <si>
    <t>OMNIPOTENT</t>
  </si>
  <si>
    <t>Modella Woollens Ltd</t>
  </si>
  <si>
    <t>MODWOOL</t>
  </si>
  <si>
    <t>ICICI Prudential Nifty Infrastructure ETF</t>
  </si>
  <si>
    <t>INFRAIETF</t>
  </si>
  <si>
    <t>Patidar Buildcon Ltd</t>
  </si>
  <si>
    <t>PATIDAR</t>
  </si>
  <si>
    <t>Shri Ram Switchgears Ltd</t>
  </si>
  <si>
    <t>SRIRAM</t>
  </si>
  <si>
    <t>SW Investments Ltd</t>
  </si>
  <si>
    <t>SW1</t>
  </si>
  <si>
    <t>Pankaj Polymers Ltd</t>
  </si>
  <si>
    <t>PANKAJPO</t>
  </si>
  <si>
    <t>Brawn Biotech Ltd</t>
  </si>
  <si>
    <t>BRAWN</t>
  </si>
  <si>
    <t>Olympic Cards Ltd</t>
  </si>
  <si>
    <t>OLPCL</t>
  </si>
  <si>
    <t>Motilal Oswal S&amp;P BSE Enhanced Value ETF</t>
  </si>
  <si>
    <t>MOVALUE</t>
  </si>
  <si>
    <t>ADITYA BSL Nifty 200 Momentum 30 ETF</t>
  </si>
  <si>
    <t>MOMENTUM</t>
  </si>
  <si>
    <t>United Leasing &amp; Industries Ltd</t>
  </si>
  <si>
    <t>UNTTEMI</t>
  </si>
  <si>
    <t>Suryo Foods and Industries Ltd</t>
  </si>
  <si>
    <t>SURFI</t>
  </si>
  <si>
    <t>Ramasigns Industries Ltd</t>
  </si>
  <si>
    <t>RAMASIGNS</t>
  </si>
  <si>
    <t>Jainco Projects (India) Ltd</t>
  </si>
  <si>
    <t>JAINCO</t>
  </si>
  <si>
    <t>Mayur Floorings Ltd</t>
  </si>
  <si>
    <t>MAYURFL</t>
  </si>
  <si>
    <t>TeleCanor Global Ltd</t>
  </si>
  <si>
    <t>TELECANOR</t>
  </si>
  <si>
    <t>Saffron Industries Ltd</t>
  </si>
  <si>
    <t>SAFFRON</t>
  </si>
  <si>
    <t>Fabino Enterprises Ltd</t>
  </si>
  <si>
    <t>FABINO</t>
  </si>
  <si>
    <t>Vas Infrastructure Ltd (cn)</t>
  </si>
  <si>
    <t>VASINFRA</t>
  </si>
  <si>
    <t>Mega Nirman &amp; Industries Ltd</t>
  </si>
  <si>
    <t>MNIL</t>
  </si>
  <si>
    <t>Omni AX's Software Ltd</t>
  </si>
  <si>
    <t>OMNIAX</t>
  </si>
  <si>
    <t>Prashant India Ltd</t>
  </si>
  <si>
    <t>PRSNTIN</t>
  </si>
  <si>
    <t>Sunraj Diamond Exports Ltd</t>
  </si>
  <si>
    <t>SUNRAJDI</t>
  </si>
  <si>
    <t>52 Weeks Entertainment Ltd</t>
  </si>
  <si>
    <t>SHAQUAK</t>
  </si>
  <si>
    <t>Raghunath International Ltd</t>
  </si>
  <si>
    <t>RAGHUNAT</t>
  </si>
  <si>
    <t>Karnimata Cold Storage Ltd</t>
  </si>
  <si>
    <t>KCSL</t>
  </si>
  <si>
    <t>Motilal Oswal S&amp;P BSE Quality ETF</t>
  </si>
  <si>
    <t>MOQUALITY</t>
  </si>
  <si>
    <t>Jetmall Spices and Masala Ltd</t>
  </si>
  <si>
    <t>JETMALL</t>
  </si>
  <si>
    <t>Motilal Oswal S&amp;P BSE Healthcare ETF</t>
  </si>
  <si>
    <t>MOHEALTH</t>
  </si>
  <si>
    <t>Typhoon Financial Services Ltd</t>
  </si>
  <si>
    <t>TFSL</t>
  </si>
  <si>
    <t>Voltaire Leasing and Finance Ltd</t>
  </si>
  <si>
    <t>VOLLF</t>
  </si>
  <si>
    <t>Relic Technologies Ltd</t>
  </si>
  <si>
    <t>RELICTEC</t>
  </si>
  <si>
    <t>HDFC Nifty100 Low Volatility 30 ETF</t>
  </si>
  <si>
    <t>HDFCLOWVOL</t>
  </si>
  <si>
    <t>Nutech Global Ltd</t>
  </si>
  <si>
    <t>NUTECGLOB</t>
  </si>
  <si>
    <t>Hanman Fit Ltd</t>
  </si>
  <si>
    <t>HANMAN</t>
  </si>
  <si>
    <t>Progrex Ventures Ltd</t>
  </si>
  <si>
    <t>PROGREXV</t>
  </si>
  <si>
    <t>Sungold Capital Ltd</t>
  </si>
  <si>
    <t>SUNGOLD</t>
  </si>
  <si>
    <t>International Data Management Ltd</t>
  </si>
  <si>
    <t>IDM</t>
  </si>
  <si>
    <t>Svam Software Ltd</t>
  </si>
  <si>
    <t>SVAMSOF</t>
  </si>
  <si>
    <t>Ganesh Holdings Ltd</t>
  </si>
  <si>
    <t>GANHOLD</t>
  </si>
  <si>
    <t>Pradip Overseas Ltd</t>
  </si>
  <si>
    <t>PRADIP</t>
  </si>
  <si>
    <t>Filmcity Media Ltd</t>
  </si>
  <si>
    <t>FILME</t>
  </si>
  <si>
    <t>Ganon Products Ltd</t>
  </si>
  <si>
    <t>GANONPRO</t>
  </si>
  <si>
    <t>Unitech International Ltd</t>
  </si>
  <si>
    <t>UNITINT</t>
  </si>
  <si>
    <t>Penta Gold Ltd</t>
  </si>
  <si>
    <t>PENTAGOLD</t>
  </si>
  <si>
    <t>Shamrock Industrial Company Ltd</t>
  </si>
  <si>
    <t>SHAMROIN</t>
  </si>
  <si>
    <t>Citi Port Financial Services Ltd</t>
  </si>
  <si>
    <t>CITIPOR</t>
  </si>
  <si>
    <t>Konndor Industries Ltd</t>
  </si>
  <si>
    <t>KONNDOR</t>
  </si>
  <si>
    <t>Scintilla Commercial &amp; Credit Ltd</t>
  </si>
  <si>
    <t>SCC</t>
  </si>
  <si>
    <t>Looks Health Services Ltd</t>
  </si>
  <si>
    <t>LOOKS</t>
  </si>
  <si>
    <t>Simplex Papers Ltd</t>
  </si>
  <si>
    <t>SIMPLXPAP</t>
  </si>
  <si>
    <t>Aditya Ispat Ltd</t>
  </si>
  <si>
    <t>ADITYA</t>
  </si>
  <si>
    <t>Corporate Merchant Bankers Ltd</t>
  </si>
  <si>
    <t>CMBL</t>
  </si>
  <si>
    <t>Aadi Industries Ltd</t>
  </si>
  <si>
    <t>AADIIND</t>
  </si>
  <si>
    <t>Nihar Info Global Ltd</t>
  </si>
  <si>
    <t>NIHARINF</t>
  </si>
  <si>
    <t>Navoday Enterprises Ltd</t>
  </si>
  <si>
    <t>NAVODAYENT</t>
  </si>
  <si>
    <t>Afloat Enterprises Ltd</t>
  </si>
  <si>
    <t>ADISHAKTI</t>
  </si>
  <si>
    <t>Manor Estates and Industries Ltd</t>
  </si>
  <si>
    <t>KARANWO</t>
  </si>
  <si>
    <t>Shyama Infosys Ltd</t>
  </si>
  <si>
    <t>SHYAMAINFO</t>
  </si>
  <si>
    <t>Quantum Digital Vision (India) Ltd</t>
  </si>
  <si>
    <t>QUANTDIA</t>
  </si>
  <si>
    <t>Kotak Nifty MNC ETF</t>
  </si>
  <si>
    <t>MNC</t>
  </si>
  <si>
    <t>Ontic Finserve Ltd</t>
  </si>
  <si>
    <t>ONTIC</t>
  </si>
  <si>
    <t>Kotak Nifty India Consumption ETF</t>
  </si>
  <si>
    <t>CONS</t>
  </si>
  <si>
    <t>ADITYA BSL Nifty 200 Quality 30 ETF</t>
  </si>
  <si>
    <t>NIFTYQLITY</t>
  </si>
  <si>
    <t>Williamson Financial Services Ltd</t>
  </si>
  <si>
    <t>WILLIMFI</t>
  </si>
  <si>
    <t>Explicit Finance Ltd</t>
  </si>
  <si>
    <t>EXPLICITFIN</t>
  </si>
  <si>
    <t>Epsom Properties Ltd</t>
  </si>
  <si>
    <t>EPSOMPRO</t>
  </si>
  <si>
    <t>P M Telelinnks Ltd</t>
  </si>
  <si>
    <t>PMTELELIN</t>
  </si>
  <si>
    <t>Bharatiya Global Infomedia Ltd</t>
  </si>
  <si>
    <t>BGLOBAL</t>
  </si>
  <si>
    <t>Sikozy Realtors Ltd</t>
  </si>
  <si>
    <t>SIKOZY</t>
  </si>
  <si>
    <t>AVI Polymers Ltd</t>
  </si>
  <si>
    <t>AVI</t>
  </si>
  <si>
    <t>Quintegra Solutions Ltd</t>
  </si>
  <si>
    <t>QUINTEGRA</t>
  </si>
  <si>
    <t>Mahasagar Travels Ltd</t>
  </si>
  <si>
    <t>MHSGRMS</t>
  </si>
  <si>
    <t>Elango Industries Ltd</t>
  </si>
  <si>
    <t>ELANGO</t>
  </si>
  <si>
    <t>Pro Clb Global Ltd</t>
  </si>
  <si>
    <t>PROCLB</t>
  </si>
  <si>
    <t>Asia Capital Ltd</t>
  </si>
  <si>
    <t>ASIACAP</t>
  </si>
  <si>
    <t>Sashwat Technocrats Ltd</t>
  </si>
  <si>
    <t>SASHWAT</t>
  </si>
  <si>
    <t>JMG Corporation Ltd</t>
  </si>
  <si>
    <t>JMGCORP</t>
  </si>
  <si>
    <t>Sujana Universal Industries Ltd</t>
  </si>
  <si>
    <t>SUJANAUNI</t>
  </si>
  <si>
    <t>Jayatma Enterprises Ltd</t>
  </si>
  <si>
    <t>JAYATMA</t>
  </si>
  <si>
    <t>Pushpanjali Realms and Infratech Ltd</t>
  </si>
  <si>
    <t>PUSHPREALM</t>
  </si>
  <si>
    <t>Cindrella Financial Services Ltd</t>
  </si>
  <si>
    <t>CINDRELL</t>
  </si>
  <si>
    <t>Checkpoint Trends Ltd</t>
  </si>
  <si>
    <t>CHECKPOINT</t>
  </si>
  <si>
    <t>Kaarya Facilities &amp; Services Ltd</t>
  </si>
  <si>
    <t>KAARYAFSL</t>
  </si>
  <si>
    <t>Coral Newsprints Ltd</t>
  </si>
  <si>
    <t>CORNE</t>
  </si>
  <si>
    <t>Datiware Maritime Infra Ltd</t>
  </si>
  <si>
    <t>DATIWARE</t>
  </si>
  <si>
    <t>Jayabharat Credit Ltd</t>
  </si>
  <si>
    <t>JAYBHCR</t>
  </si>
  <si>
    <t>Dhenu Buildcon Infra Ltd</t>
  </si>
  <si>
    <t>DHENUBUILD</t>
  </si>
  <si>
    <t>Padmalaya Telefilms Ltd</t>
  </si>
  <si>
    <t>PADMALAYAT</t>
  </si>
  <si>
    <t>Atharv Enterprises Ltd</t>
  </si>
  <si>
    <t>ATHARVENT</t>
  </si>
  <si>
    <t>Ishaan Infrastructures and Shelters Ltd</t>
  </si>
  <si>
    <t>IISL</t>
  </si>
  <si>
    <t>Innocorp Ltd</t>
  </si>
  <si>
    <t>INNOCORP</t>
  </si>
  <si>
    <t>Vallabh Steels Ltd</t>
  </si>
  <si>
    <t>VALLABHSQ</t>
  </si>
  <si>
    <t>Multipurpose Trading and Agencies Ltd</t>
  </si>
  <si>
    <t>ZMULTIPU</t>
  </si>
  <si>
    <t>IMP Powers Ltd</t>
  </si>
  <si>
    <t>INDLMETER</t>
  </si>
  <si>
    <t>Galada Finance Ltd</t>
  </si>
  <si>
    <t>GALADAFIN</t>
  </si>
  <si>
    <t>Gyan Developers and Builders Ltd</t>
  </si>
  <si>
    <t>GYANDEV</t>
  </si>
  <si>
    <t>Ambitious Plastomac Company Ltd</t>
  </si>
  <si>
    <t>AMBIT</t>
  </si>
  <si>
    <t>Kuber Udyog Ltd</t>
  </si>
  <si>
    <t>KUBERJI</t>
  </si>
  <si>
    <t>Superior Finlease Ltd</t>
  </si>
  <si>
    <t>SUPERIOR</t>
  </si>
  <si>
    <t>Jyothi Infraventures Ltd</t>
  </si>
  <si>
    <t>JYOTHI</t>
  </si>
  <si>
    <t>Ekam Leasing and Finance Co Ltd</t>
  </si>
  <si>
    <t>EKAMLEA</t>
  </si>
  <si>
    <t>Khyati Multimedia Entertainment Ltd</t>
  </si>
  <si>
    <t>KHYATI</t>
  </si>
  <si>
    <t>Pioneer Agro Extracts Ltd</t>
  </si>
  <si>
    <t>PIONAGR</t>
  </si>
  <si>
    <t>Ken Financial Services Ltd</t>
  </si>
  <si>
    <t>KENFIN</t>
  </si>
  <si>
    <t>Universal Arts Ltd</t>
  </si>
  <si>
    <t>UNIVARTS</t>
  </si>
  <si>
    <t>Garodia Chemicals Ltd</t>
  </si>
  <si>
    <t>GARODCH</t>
  </si>
  <si>
    <t>Amerise Biosciences Ltd</t>
  </si>
  <si>
    <t>AMERISE</t>
  </si>
  <si>
    <t>Siddheswari Garments Ltd</t>
  </si>
  <si>
    <t>SIDDHEGA</t>
  </si>
  <si>
    <t>Futuristic Securities Ltd</t>
  </si>
  <si>
    <t>FUTURSEC</t>
  </si>
  <si>
    <t>Jalan Transolutions (India) Ltd</t>
  </si>
  <si>
    <t>JALAN</t>
  </si>
  <si>
    <t>Desh Rakshak Aushdhalaya Ltd</t>
  </si>
  <si>
    <t>DESHRAK</t>
  </si>
  <si>
    <t>Gangotri Textiles Ltd</t>
  </si>
  <si>
    <t>GANGOTRI</t>
  </si>
  <si>
    <t>S K S Textiles Ltd</t>
  </si>
  <si>
    <t>SKSTEXTILE</t>
  </si>
  <si>
    <t>Ashoka Refineries Ltd</t>
  </si>
  <si>
    <t>ASHOKRE</t>
  </si>
  <si>
    <t>Rajkot Investment Trust Ltd</t>
  </si>
  <si>
    <t>RAJKOTINV</t>
  </si>
  <si>
    <t>Tridev Infraestates Ltd</t>
  </si>
  <si>
    <t>ASHUTPM</t>
  </si>
  <si>
    <t>GCM Commodity &amp; Derivatives Ltd</t>
  </si>
  <si>
    <t>GCMCOMM</t>
  </si>
  <si>
    <t>Manipal Finance Corp Ltd</t>
  </si>
  <si>
    <t>MNPLFIN</t>
  </si>
  <si>
    <t>Mahaveer Infoway Ltd</t>
  </si>
  <si>
    <t>MINFY</t>
  </si>
  <si>
    <t>Lead Financial Services Ltd</t>
  </si>
  <si>
    <t>LEADFIN</t>
  </si>
  <si>
    <t>Jauss Polymers Ltd</t>
  </si>
  <si>
    <t>JAUSPOL</t>
  </si>
  <si>
    <t>Mideast Portfolio Management Ltd</t>
  </si>
  <si>
    <t>MIDEASTP</t>
  </si>
  <si>
    <t>Crimson Metal Engineering Company Ltd</t>
  </si>
  <si>
    <t>CRIMSON</t>
  </si>
  <si>
    <t>Aarcon Facilities Ltd</t>
  </si>
  <si>
    <t>RBGUPTA</t>
  </si>
  <si>
    <t>Ortel Communications Ltd</t>
  </si>
  <si>
    <t>ORTEL</t>
  </si>
  <si>
    <t>Encode Packaging India Ltd</t>
  </si>
  <si>
    <t>ENCODE</t>
  </si>
  <si>
    <t>Shelter Infra Projects Ltd</t>
  </si>
  <si>
    <t>SIPL</t>
  </si>
  <si>
    <t>Purple Entertainment Ltd</t>
  </si>
  <si>
    <t>PURPLE</t>
  </si>
  <si>
    <t>Autoriders International Ltd</t>
  </si>
  <si>
    <t>AUTOINT</t>
  </si>
  <si>
    <t>Gleam Fabmat Ltd</t>
  </si>
  <si>
    <t>GLEAM</t>
  </si>
  <si>
    <t>MFS Intercorp Ltd</t>
  </si>
  <si>
    <t>MFSINTRCRP</t>
  </si>
  <si>
    <t>B J Duplex Boards Ltd</t>
  </si>
  <si>
    <t>BJDUP</t>
  </si>
  <si>
    <t>Capricorn Systems Global Solutions Ltd</t>
  </si>
  <si>
    <t>CAPRICORN</t>
  </si>
  <si>
    <t>Gravity (India) Ltd</t>
  </si>
  <si>
    <t>GRAVITY</t>
  </si>
  <si>
    <t>T Spiritual World Ltd</t>
  </si>
  <si>
    <t>TSPIRITUAL</t>
  </si>
  <si>
    <t>Priya Ltd</t>
  </si>
  <si>
    <t>PRIYALT</t>
  </si>
  <si>
    <t>Adjia Technologies Ltd</t>
  </si>
  <si>
    <t>ADJIA</t>
  </si>
  <si>
    <t>Richa Industries Ltd</t>
  </si>
  <si>
    <t>RICHAIND</t>
  </si>
  <si>
    <t>CKP Leisure Ltd</t>
  </si>
  <si>
    <t>CKPLEISURE</t>
  </si>
  <si>
    <t>Nippon India ETF Nifty 50 Shariah BeES</t>
  </si>
  <si>
    <t>SHARIABEES</t>
  </si>
  <si>
    <t>Dharani Finance Ltd</t>
  </si>
  <si>
    <t>DHARFIN</t>
  </si>
  <si>
    <t>Fraser and Co Ltd</t>
  </si>
  <si>
    <t>FRASER</t>
  </si>
  <si>
    <t>Gopal Iron and Steels Company (Gujarat) Ltd</t>
  </si>
  <si>
    <t>GOPAIST</t>
  </si>
  <si>
    <t>Vasa Retail and Overseas Ltd</t>
  </si>
  <si>
    <t>VASA</t>
  </si>
  <si>
    <t>Ahimsa Industries Ltd</t>
  </si>
  <si>
    <t>AHIMSA</t>
  </si>
  <si>
    <t>SS Infrastructure Development Consultants Ltd</t>
  </si>
  <si>
    <t>SSINFRA</t>
  </si>
  <si>
    <t>EMA India Ltd</t>
  </si>
  <si>
    <t>EMAINDIA</t>
  </si>
  <si>
    <t>Pagaria Energy Ltd</t>
  </si>
  <si>
    <t>WOMENNET</t>
  </si>
  <si>
    <t>Regency Trust Ltd</t>
  </si>
  <si>
    <t>REGTRUS</t>
  </si>
  <si>
    <t>Jumbo Bag Ltd</t>
  </si>
  <si>
    <t>JUMBO</t>
  </si>
  <si>
    <t>R R Securities Ltd</t>
  </si>
  <si>
    <t>RRSECUR</t>
  </si>
  <si>
    <t>Spectra Industries Ltd</t>
  </si>
  <si>
    <t>SPECTRA</t>
  </si>
  <si>
    <t>Shiva Suitings Ltd</t>
  </si>
  <si>
    <t>SHVSUIT</t>
  </si>
  <si>
    <t>Abhishek Infraventures Ltd</t>
  </si>
  <si>
    <t>ABHIINFRA</t>
  </si>
  <si>
    <t>Heera Ispat Ltd</t>
  </si>
  <si>
    <t>HEERAISP</t>
  </si>
  <si>
    <t>CMM Infraprojects Ltd</t>
  </si>
  <si>
    <t>CMMIPL</t>
  </si>
  <si>
    <t>Edelweiss Nifty 50 ETF</t>
  </si>
  <si>
    <t>NIFTYEES</t>
  </si>
  <si>
    <t>Hi-Klass Trading and Investment Ltd</t>
  </si>
  <si>
    <t>HIKLASS</t>
  </si>
  <si>
    <t>Kiran Syntex Ltd</t>
  </si>
  <si>
    <t>KIRANSY-B</t>
  </si>
  <si>
    <t>Diksha Greens Ltd</t>
  </si>
  <si>
    <t>DGL</t>
  </si>
  <si>
    <t>Systematix Securities Ltd</t>
  </si>
  <si>
    <t>SYTIXSE</t>
  </si>
  <si>
    <t>Adarsh Mercantile Ltd</t>
  </si>
  <si>
    <t>ADARSH</t>
  </si>
  <si>
    <t>Padmanabh Industries Ltd</t>
  </si>
  <si>
    <t>PADMAIND</t>
  </si>
  <si>
    <t>City Online Services Ltd</t>
  </si>
  <si>
    <t>CITYONLINE</t>
  </si>
  <si>
    <t>Invesco India Nifty 50 ETF</t>
  </si>
  <si>
    <t>IVZINNIFTY</t>
  </si>
  <si>
    <t>Natura Hue Chem Ltd</t>
  </si>
  <si>
    <t>NATHUEC</t>
  </si>
  <si>
    <t>Hemo Organic Ltd</t>
  </si>
  <si>
    <t>HEMORGANIC</t>
  </si>
  <si>
    <t>Radhagobind Commercial Ltd</t>
  </si>
  <si>
    <t>RCL</t>
  </si>
  <si>
    <t>Krishna Filament Industries Ltd</t>
  </si>
  <si>
    <t>KRIFILIND</t>
  </si>
  <si>
    <t>People's Investment Ltd</t>
  </si>
  <si>
    <t>PEOPLIN</t>
  </si>
  <si>
    <t>Kuberan Global Edu Solutions Ltd</t>
  </si>
  <si>
    <t>KGES</t>
  </si>
  <si>
    <t>SSPN Finance Ltd</t>
  </si>
  <si>
    <t>SSPNFIN</t>
  </si>
  <si>
    <t>Nikki Global Finance Ltd</t>
  </si>
  <si>
    <t>NIKKIGL</t>
  </si>
  <si>
    <t>S R Industries Ltd</t>
  </si>
  <si>
    <t>SRIND</t>
  </si>
  <si>
    <t>Arcee Industries Ltd</t>
  </si>
  <si>
    <t>ARCEEIN</t>
  </si>
  <si>
    <t>Nippon India ETF Nifty Dividend Opportunities 50</t>
  </si>
  <si>
    <t>DIVOPPBEES</t>
  </si>
  <si>
    <t>Source Industries (India) Ltd</t>
  </si>
  <si>
    <t>SOURCEIND</t>
  </si>
  <si>
    <t>Shri Kalyan Holdings Ltd</t>
  </si>
  <si>
    <t>SHKALYN</t>
  </si>
  <si>
    <t>Saptak Chem and Business Ltd</t>
  </si>
  <si>
    <t>SCBL</t>
  </si>
  <si>
    <t>Rajvir Industries Ltd</t>
  </si>
  <si>
    <t>RAJVIR</t>
  </si>
  <si>
    <t>Eureka Industries Ltd</t>
  </si>
  <si>
    <t>EUREKAI</t>
  </si>
  <si>
    <t>Capfin India Ltd</t>
  </si>
  <si>
    <t>CAPFIN</t>
  </si>
  <si>
    <t>SBL Infratech Ltd</t>
  </si>
  <si>
    <t>SBLI</t>
  </si>
  <si>
    <t>Kovalam Investment and Trading Co Ltd</t>
  </si>
  <si>
    <t>ZKOVALIN</t>
  </si>
  <si>
    <t>Tiaan Consumer Ltd</t>
  </si>
  <si>
    <t>TIAANC</t>
  </si>
  <si>
    <t>Tricom Fruit Products Ltd</t>
  </si>
  <si>
    <t>TRICOMFRU</t>
  </si>
  <si>
    <t>Thakkers Group Limited</t>
  </si>
  <si>
    <t>THAKKERS</t>
  </si>
  <si>
    <t>Decorous Investment and Trading Co Ltd</t>
  </si>
  <si>
    <t>DITCO</t>
  </si>
  <si>
    <t>AAR Shyam India Investment Company Ltd</t>
  </si>
  <si>
    <t>AARSHYAM</t>
  </si>
  <si>
    <t>IDFC Nifty 50 ETF</t>
  </si>
  <si>
    <t>IDFNIFTYET</t>
  </si>
  <si>
    <t>Bansisons Tea Industries Ltd</t>
  </si>
  <si>
    <t>BANSTEA</t>
  </si>
  <si>
    <t>Shivansh Finserve Ltd</t>
  </si>
  <si>
    <t>SHIVA</t>
  </si>
  <si>
    <t>Kanel Industries Ltd</t>
  </si>
  <si>
    <t>KANELIND</t>
  </si>
  <si>
    <t>SPV Global Trading Ltd</t>
  </si>
  <si>
    <t>SPVGLOBAL</t>
  </si>
  <si>
    <t>SVA India Ltd</t>
  </si>
  <si>
    <t>SVAINDIA</t>
  </si>
  <si>
    <t>JLA Infraville Shoppers Ltd</t>
  </si>
  <si>
    <t>JSHL</t>
  </si>
  <si>
    <t>Pasupati Fincap Ltd</t>
  </si>
  <si>
    <t>PASUFIN</t>
  </si>
  <si>
    <t>Euro Asia Exports Ltd</t>
  </si>
  <si>
    <t>EUROASIA</t>
  </si>
  <si>
    <t>G D L Leasing and Finance Ltd</t>
  </si>
  <si>
    <t>GDLLEAS</t>
  </si>
  <si>
    <t>Gaekwar Mills Ltd</t>
  </si>
  <si>
    <t>ZGAEKWAR</t>
  </si>
  <si>
    <t>Transglobe Foods Ltd</t>
  </si>
  <si>
    <t>TRANSFD</t>
  </si>
  <si>
    <t>Jaihind Projects Ltd</t>
  </si>
  <si>
    <t>JAIHINDPRO</t>
  </si>
  <si>
    <t>Stellant Securities (India) Ltd</t>
  </si>
  <si>
    <t>STELLANT</t>
  </si>
  <si>
    <t>Anand Projects Ltd</t>
  </si>
  <si>
    <t>ANANDPROJ</t>
  </si>
  <si>
    <t>Hindusthan Udyog Ltd</t>
  </si>
  <si>
    <t>ZHINUDYP</t>
  </si>
  <si>
    <t>M Lakhamsi Industries Ltd</t>
  </si>
  <si>
    <t>MLINDLTD</t>
  </si>
  <si>
    <t>Motilal Oswal Nifty 200 Momentum 30 ETF</t>
  </si>
  <si>
    <t>MOMOMENTUM</t>
  </si>
  <si>
    <t>Brilliant Portfolios Ltd</t>
  </si>
  <si>
    <t>BRIPORT</t>
  </si>
  <si>
    <t>ID Info Business Services Ltd</t>
  </si>
  <si>
    <t>IDINFO</t>
  </si>
  <si>
    <t>Goldcoin Health Foods Ltd</t>
  </si>
  <si>
    <t>GOLDCOINHF</t>
  </si>
  <si>
    <t>Mudra Financial Services Ltd</t>
  </si>
  <si>
    <t>MUDRA</t>
  </si>
  <si>
    <t>Sagar Systech Ltd</t>
  </si>
  <si>
    <t>SAGARSYST</t>
  </si>
  <si>
    <t>Powerful Technologies Ltd</t>
  </si>
  <si>
    <t>POWERFUL</t>
  </si>
  <si>
    <t>TMT (India) Ltd</t>
  </si>
  <si>
    <t>TMTIND-B1</t>
  </si>
  <si>
    <t>Edelweiss ETF-Nifty Bank</t>
  </si>
  <si>
    <t>EBANK</t>
  </si>
  <si>
    <t>CES Ltd</t>
  </si>
  <si>
    <t>CESL</t>
  </si>
  <si>
    <t>Surbhi Industries Ltd</t>
  </si>
  <si>
    <t>SURBHIN</t>
  </si>
  <si>
    <t>Sheraton Properties and Finance Ltd</t>
  </si>
  <si>
    <t>ZSHERAPR</t>
  </si>
  <si>
    <t>Valley Magnesite Company Ltd</t>
  </si>
  <si>
    <t>VALLEY</t>
  </si>
  <si>
    <t>Sindu Valley Technologies Ltd</t>
  </si>
  <si>
    <t>SINDUVA</t>
  </si>
  <si>
    <t>IDream Film Infrastructure Company Ltd</t>
  </si>
  <si>
    <t>SOFTBPO</t>
  </si>
  <si>
    <t>Elitecon International Ltd</t>
  </si>
  <si>
    <t>ELITECON</t>
  </si>
  <si>
    <t>Indoworth Holdings Ltd</t>
  </si>
  <si>
    <t>UNIWSEC</t>
  </si>
  <si>
    <t>Hind Commerce Ltd</t>
  </si>
  <si>
    <t>HCLTD</t>
  </si>
  <si>
    <t>Rajvi Logitrade Ltd</t>
  </si>
  <si>
    <t>RAJVI</t>
  </si>
  <si>
    <t>Bansal Multiflex Ltd</t>
  </si>
  <si>
    <t>BANSAL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</si>
  <si>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</si>
  <si>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</si>
  <si>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</si>
  <si>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</si>
  <si>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</si>
  <si>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</si>
  <si>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</si>
  <si>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</si>
  <si>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</si>
  <si>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</si>
  <si>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</si>
  <si>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</si>
  <si>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</si>
  <si>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</si>
  <si>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Yash Trading and Finance Ltd</t>
  </si>
  <si>
    <t>YASTF</t>
  </si>
  <si>
    <t>Ridhi Synthetics Ltd</t>
  </si>
  <si>
    <t>RIDHISYN</t>
  </si>
  <si>
    <t>Magnanimous Trade &amp; Finance Ltd</t>
  </si>
  <si>
    <t>MAGANTR</t>
  </si>
  <si>
    <t>Apollo Ingredients Ltd</t>
  </si>
  <si>
    <t>INDSOYA</t>
  </si>
  <si>
    <t>Dugar Housing Developments Ltd</t>
  </si>
  <si>
    <t>DUGARHOU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</si>
  <si>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</si>
  <si>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</si>
  <si>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</si>
  <si>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</si>
  <si>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</si>
  <si>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</si>
  <si>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</si>
  <si>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</si>
  <si>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</si>
  <si>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</si>
  <si>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Varun Mercantile Ltd</t>
  </si>
  <si>
    <t>VARUNME</t>
  </si>
  <si>
    <t>Coromandel Agro Products and Oils Ltd</t>
  </si>
  <si>
    <t>CORAGRO</t>
  </si>
  <si>
    <t>Nibe Ordnance and Maritime Ltd</t>
  </si>
  <si>
    <t>ANSHNCO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</si>
  <si>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</si>
  <si>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</si>
  <si>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</si>
  <si>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</si>
  <si>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</si>
  <si>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</si>
  <si>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PH Trading Ltd</t>
  </si>
  <si>
    <t>PHTRADING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</si>
  <si>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</si>
  <si>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</si>
  <si>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</si>
  <si>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</si>
  <si>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</si>
  <si>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</si>
  <si>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</si>
  <si>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</si>
  <si>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</si>
  <si>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</si>
  <si>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</si>
  <si>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</si>
  <si>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</si>
  <si>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</si>
  <si>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</si>
  <si>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</si>
  <si>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</si>
  <si>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</si>
  <si>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</si>
  <si>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</si>
  <si>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</si>
  <si>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</si>
  <si>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</si>
  <si>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</si>
  <si>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</si>
  <si>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</si>
  <si>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</si>
  <si>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</si>
  <si>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</si>
  <si>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</si>
  <si>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</si>
  <si>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</si>
  <si>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</si>
  <si>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</si>
  <si>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</si>
  <si>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</si>
  <si>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</si>
  <si>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</si>
  <si>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</si>
  <si>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</si>
  <si>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</si>
  <si>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</si>
  <si>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</si>
  <si>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</si>
  <si>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</si>
  <si>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</si>
  <si>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</si>
  <si>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</si>
  <si>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</si>
  <si>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</si>
  <si>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</si>
  <si>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</si>
  <si>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</si>
  <si>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</si>
  <si>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</si>
  <si>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</si>
  <si>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</si>
  <si>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</si>
  <si>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</si>
  <si>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</si>
  <si>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</si>
  <si>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</si>
  <si>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</si>
  <si>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</si>
  <si>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</si>
  <si>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</si>
  <si>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</si>
  <si>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</si>
  <si>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</si>
  <si>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</si>
  <si>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</si>
  <si>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</si>
  <si>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</si>
  <si>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</si>
  <si>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</si>
  <si>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</si>
  <si>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</si>
  <si>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</si>
  <si>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</si>
  <si>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</si>
  <si>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</si>
  <si>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</si>
  <si>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</si>
  <si>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</si>
  <si>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</si>
  <si>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</si>
  <si>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</si>
  <si>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</si>
  <si>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</si>
  <si>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</si>
  <si>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</si>
  <si>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</si>
  <si>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</si>
  <si>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</si>
  <si>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</si>
  <si>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</si>
  <si>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</si>
  <si>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</si>
  <si>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</si>
  <si>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</si>
  <si>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</si>
  <si>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</si>
  <si>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</si>
  <si>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</si>
  <si>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</si>
  <si>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</si>
  <si>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</si>
  <si>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</si>
  <si>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</si>
  <si>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</si>
  <si>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</si>
  <si>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</si>
  <si>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</si>
  <si>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</si>
  <si>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</si>
  <si>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</si>
  <si>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</si>
  <si>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</si>
  <si>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</si>
  <si>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</si>
  <si>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</si>
  <si>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</si>
  <si>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</si>
  <si>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</si>
  <si>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</si>
  <si>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</si>
  <si>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</si>
  <si>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</si>
  <si>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</si>
  <si>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</si>
  <si>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</si>
  <si>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</si>
  <si>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</si>
  <si>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</si>
  <si>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</si>
  <si>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</si>
  <si>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</si>
  <si>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</si>
  <si>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</si>
  <si>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</si>
  <si>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</si>
  <si>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</si>
  <si>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</si>
  <si>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</si>
  <si>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</si>
  <si>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</si>
  <si>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</si>
  <si>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</si>
  <si>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</si>
  <si>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</si>
  <si>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</si>
  <si>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</si>
  <si>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</si>
  <si>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</si>
  <si>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</si>
  <si>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</si>
  <si>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</si>
  <si>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</si>
  <si>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</si>
  <si>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</si>
  <si>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</si>
  <si>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</si>
  <si>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</si>
  <si>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</si>
  <si>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</si>
  <si>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</si>
  <si>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</si>
  <si>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</si>
  <si>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</si>
  <si>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</si>
  <si>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</si>
  <si>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</si>
  <si>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</si>
  <si>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</si>
  <si>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</si>
  <si>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</si>
  <si>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</si>
  <si>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</si>
  <si>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</si>
  <si>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</si>
  <si>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</si>
  <si>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</si>
  <si>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</si>
  <si>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</si>
  <si>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</si>
  <si>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</si>
  <si>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</si>
  <si>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</si>
  <si>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</si>
  <si>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</si>
  <si>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</si>
  <si>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</si>
  <si>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</si>
  <si>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</si>
  <si>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</si>
  <si>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</si>
  <si>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</si>
  <si>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</si>
  <si>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</si>
  <si>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</si>
  <si>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</si>
  <si>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</si>
  <si>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</si>
  <si>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</si>
  <si>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</si>
  <si>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</si>
  <si>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</si>
  <si>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</si>
  <si>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</si>
  <si>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</si>
  <si>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</si>
  <si>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</si>
  <si>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</si>
  <si>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</si>
  <si>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</si>
  <si>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</si>
  <si>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</si>
  <si>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</si>
  <si>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</si>
  <si>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</si>
  <si>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</si>
  <si>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</si>
  <si>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</si>
  <si>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</si>
  <si>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</si>
  <si>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</si>
  <si>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</si>
  <si>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</si>
  <si>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</si>
  <si>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</si>
  <si>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</si>
  <si>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</si>
  <si>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</si>
  <si>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</si>
  <si>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</si>
  <si>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</si>
  <si>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</si>
  <si>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</si>
  <si>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</si>
  <si>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</si>
  <si>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</si>
  <si>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</si>
  <si>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</si>
  <si>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</si>
  <si>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</si>
  <si>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</si>
  <si>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</si>
  <si>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</si>
  <si>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</si>
  <si>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</si>
  <si>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</si>
  <si>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</si>
  <si>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</si>
  <si>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</si>
  <si>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</si>
  <si>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</si>
  <si>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</si>
  <si>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</si>
  <si>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</si>
  <si>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</si>
  <si>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</si>
  <si>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</si>
  <si>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</si>
  <si>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Krishca Strapping Solutions Ltd</t>
  </si>
  <si>
    <t>KRISHCA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</si>
  <si>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</si>
  <si>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</si>
  <si>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</si>
  <si>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</si>
  <si>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</si>
  <si>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</si>
  <si>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</si>
  <si>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</si>
  <si>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</si>
  <si>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</si>
  <si>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</si>
  <si>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</si>
  <si>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</si>
  <si>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</si>
  <si>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</si>
  <si>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</si>
  <si>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</si>
  <si>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</si>
  <si>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</si>
  <si>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</si>
  <si>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</si>
  <si>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</si>
  <si>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</si>
  <si>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</si>
  <si>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</si>
  <si>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</si>
  <si>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</si>
  <si>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</si>
  <si>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</si>
  <si>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</si>
  <si>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</si>
  <si>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</si>
  <si>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</si>
  <si>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</si>
  <si>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</si>
  <si>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</si>
  <si>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</si>
  <si>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</si>
  <si>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</si>
  <si>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</si>
  <si>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</si>
  <si>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</si>
  <si>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</si>
  <si>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</si>
  <si>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</si>
  <si>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</si>
  <si>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</si>
  <si>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</si>
  <si>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</si>
  <si>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</si>
  <si>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</si>
  <si>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</si>
  <si>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</si>
  <si>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</si>
  <si>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</si>
  <si>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</si>
  <si>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</si>
  <si>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</si>
  <si>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</si>
  <si>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</si>
  <si>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</si>
  <si>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</si>
  <si>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</si>
  <si>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</si>
  <si>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</si>
  <si>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</si>
  <si>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</si>
  <si>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</si>
  <si>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NDR InvIT Trust</t>
  </si>
  <si>
    <t>NDRINVIT</t>
  </si>
  <si>
    <t>LIC MF Nifty Midcap 100 ETF</t>
  </si>
  <si>
    <t>LICNMID100</t>
  </si>
  <si>
    <t>Skipper Ltd Partly Paidup</t>
  </si>
  <si>
    <t>SKIPPERPP</t>
  </si>
  <si>
    <t>Mirae Asset Nifty Smallcap 250 Momen.Quali. 100ETF</t>
  </si>
  <si>
    <t>SMALLCAP</t>
  </si>
  <si>
    <t>Zerodha Gold ETF</t>
  </si>
  <si>
    <t>GOLDCASE</t>
  </si>
  <si>
    <t>Adroit Infotech Ltd Partly Paidup</t>
  </si>
  <si>
    <t>ADROITPP1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</si>
  <si>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</si>
  <si>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</si>
  <si>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</si>
  <si>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</si>
  <si>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</si>
  <si>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</si>
  <si>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</si>
  <si>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</si>
  <si>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</si>
  <si>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</si>
  <si>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</si>
  <si>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</si>
  <si>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</si>
  <si>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</si>
  <si>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AN Midsmallcap400 Momentum Quality 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</si>
  <si>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</si>
  <si>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</si>
  <si>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</si>
  <si>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</si>
  <si>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</si>
  <si>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</si>
  <si>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</si>
  <si>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</si>
  <si>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</si>
  <si>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</si>
  <si>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</si>
  <si>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</si>
  <si>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</si>
  <si>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</si>
  <si>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</si>
  <si>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</si>
  <si>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</si>
  <si>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</si>
  <si>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</si>
  <si>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SBI Silver ETF</t>
  </si>
  <si>
    <t>SBISILVER</t>
  </si>
  <si>
    <t>Shriram Nifty 1D Rate Liquid ETF</t>
  </si>
  <si>
    <t>LIQUIDSHRI</t>
  </si>
  <si>
    <t>VSF Projects Ltd Partly Paidup</t>
  </si>
  <si>
    <t>VSFPROJPP</t>
  </si>
  <si>
    <t>Aditya Birla Sun Life CRISIL Broad Based Gilt ETF</t>
  </si>
  <si>
    <t>ABGSEC</t>
  </si>
  <si>
    <t>Mirae Asset Nifty EV and New Age Automotive ETF</t>
  </si>
  <si>
    <t>EVINDIA</t>
  </si>
  <si>
    <t>Nakoda Group of Industries Ltd Partly Paidup</t>
  </si>
  <si>
    <t>NGILPP</t>
  </si>
  <si>
    <t>Sobha Ltd Partly Paidup</t>
  </si>
  <si>
    <t>SOBHAPP</t>
  </si>
  <si>
    <t>SBI Nifty50 Equal Weight ETF</t>
  </si>
  <si>
    <t>SBINEQWETF</t>
  </si>
  <si>
    <t>ICICI Prudential Nifty Oil &amp; Gas ETF</t>
  </si>
  <si>
    <t>OILIETF</t>
  </si>
  <si>
    <t>Chetana Education Ltd</t>
  </si>
  <si>
    <t>CHETANA</t>
  </si>
  <si>
    <t>Manglam Infra &amp; Engineering Ltd</t>
  </si>
  <si>
    <t>MIEL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</si>
  <si>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</si>
  <si>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</si>
  <si>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</si>
  <si>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</si>
  <si>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</si>
  <si>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</si>
  <si>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</si>
  <si>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</si>
  <si>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Healthcare</t>
  </si>
  <si>
    <t>Power</t>
  </si>
  <si>
    <t>Metals &amp; Mining</t>
  </si>
  <si>
    <t>Construction Materials</t>
  </si>
  <si>
    <t>Services</t>
  </si>
  <si>
    <t>Capital Goods</t>
  </si>
  <si>
    <t>Consumer Services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</si>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</sst>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B58E7B-55AC-4755-A234-C27FFBC9C98A}" name="Table3" displayName="Table3" ref="A1:Z122" totalsRowShown="0">
  <autoFilter ref="A1:Z122" xr:uid="{B4B58E7B-55AC-4755-A234-C27FFBC9C98A}"/>
  <sortState xmlns:xlrd2="http://schemas.microsoft.com/office/spreadsheetml/2017/richdata2" ref="A2:Z122">
    <sortCondition ref="Z1:Z122"/>
  </sortState>
  <tableColumns count="26">
    <tableColumn id="1" xr3:uid="{16196671-ABA5-4750-BC5C-FF8CBED22DD9}" name="Sub-Sector"/>
    <tableColumn id="2" xr3:uid="{1DBA97A4-D7F1-4BFF-BA45-13AE7DF77BCD}" name="Count" dataDxfId="56">
      <calculatedColumnFormula>COUNTIFS(Table2[Sub-Sector],Table3[[#This Row],[Sub-Sector]])</calculatedColumnFormula>
    </tableColumn>
    <tableColumn id="3" xr3:uid="{1AC67D8E-D88F-4AF7-9B34-4DD35871B54D}" name="Uptrend" dataDxfId="55">
      <calculatedColumnFormula>COUNTIFS(Table2[Sub-Sector],Table3[[#This Row],[Sub-Sector]],Table2[Uptrend],"Uptrend")/Table3[[#This Row],[Count]]</calculatedColumnFormula>
    </tableColumn>
    <tableColumn id="4" xr3:uid="{C0EFBAEB-09CA-4134-BB26-125AAE2EE34F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1AC7FFAD-1D22-462C-8B65-017E5E17EBD9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8825250C-7260-4EBD-968E-78CC2A8FFF49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538652A0-41C2-4297-9769-BA3C8801FFDE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AC7C35B5-90AA-4C2A-AE65-21E7F71AC2EE}" name="RSI" dataDxfId="50">
      <calculatedColumnFormula>COUNTIFS(Table2[Sub-Sector],Table3[[#This Row],[Sub-Sector]],Table2[RSI Exponential â€“ 14D],"&gt;=50")/Table3[[#This Row],[Count]]</calculatedColumnFormula>
    </tableColumn>
    <tableColumn id="9" xr3:uid="{583D35BC-2717-4FE9-9D95-71EB6A5F17B8}" name="Relative Volume" dataDxfId="49">
      <calculatedColumnFormula>COUNTIFS(Table2[Sub-Sector],Table3[[#This Row],[Sub-Sector]],Table2[Relative Volume],"&gt;=1")/Table3[[#This Row],[Count]]</calculatedColumnFormula>
    </tableColumn>
    <tableColumn id="10" xr3:uid="{E2628865-F8B3-4EB9-85A9-3072C0D98FED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868AEB8F-FB43-4301-852E-E5CCEAEDF326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BE62732B-8746-416F-BDB2-B933EA7094A6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BDEF02FD-F428-4473-93C4-757CCAD05CBE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01FD6A7E-401A-4815-BDDC-FC0B38E25A6C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6C233D98-0B9E-4630-8C21-9795C9E113AC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22522FE0-94A4-4A0C-AE4A-844753F5BDA0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1BF219EC-14A6-42B1-9E55-54CD6560CFA5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489C8866-DB89-4D66-A2F1-6853FED8702C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42253CE8-5170-4CC0-A25F-6D92B4BB0EDE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38C67B4F-9A29-4651-B212-6058AA1DBE7B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0839659A-983D-4AFB-864C-0293EF0BF978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6E9ACC34-67C7-4BCB-A869-FD2283A92307}" name="Sharpe Ratio" dataDxfId="36">
      <calculatedColumnFormula>COUNTIFS(Table2[Sub-Sector],Table3[[#This Row],[Sub-Sector]],Table2[Sharpe Ratio],"&gt;=0.10")/Table3[[#This Row],[Count]]</calculatedColumnFormula>
    </tableColumn>
    <tableColumn id="23" xr3:uid="{AE359CE4-178E-4A23-AD5F-2F17102F929A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69FC714F-45F3-482B-8F4F-EC270AAFB5D2}" name="Rank" dataDxfId="34">
      <calculatedColumnFormula>_xlfn.RANK.AVG(Table3[[#This Row],[Score]],Table3[Score],1)</calculatedColumnFormula>
    </tableColumn>
    <tableColumn id="25" xr3:uid="{599883F6-8547-4DE2-8D25-DD9F07EFEA53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AEA75AD3-4CA0-48A0-8E28-9741E7EB9B5D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BA753C-8986-487A-8646-F896962B99E1}" name="Table2" displayName="Table2" ref="A1:AV731" totalsRowShown="0">
  <sortState xmlns:xlrd2="http://schemas.microsoft.com/office/spreadsheetml/2017/richdata2" ref="A2:AV731">
    <sortCondition ref="AV1:AV731"/>
  </sortState>
  <tableColumns count="48">
    <tableColumn id="1" xr3:uid="{24B9FF92-65E8-41E6-8F3A-3700E2FF475F}" name="Name"/>
    <tableColumn id="2" xr3:uid="{FDEA4F0E-00FF-4D3B-90D6-DA545B4A05CC}" name="Ticker"/>
    <tableColumn id="3" xr3:uid="{BAE9BF33-254E-49C3-9695-2E5041D35E42}" name="Industry"/>
    <tableColumn id="4" xr3:uid="{DA03F36B-B2D2-432B-9F4D-51B422710378}" name="Sub-Sector"/>
    <tableColumn id="5" xr3:uid="{6AD398F2-3FE4-4AC9-8B14-4404A01FE347}" name="Market Cap"/>
    <tableColumn id="6" xr3:uid="{01E447E3-DE3C-4D9B-9045-6D132BA97936}" name="Close Price"/>
    <tableColumn id="7" xr3:uid="{E8C847ED-859F-4353-9872-2D3C8204A8C5}" name="1Y Return vs Nifty"/>
    <tableColumn id="18" xr3:uid="{6DA43176-5EDD-4516-82CF-45B42B6145C0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752A696B-B3FB-4C9D-9F76-EC1433C6F4A7}" name="1M Return vs Nifty"/>
    <tableColumn id="19" xr3:uid="{9F2148C4-8361-4A09-9240-6A2B0BF22CDF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17F2AD77-5BFD-4FE8-8DE6-88F0D67C33BE}" name="6M Return vs Nifty"/>
    <tableColumn id="20" xr3:uid="{032C0F69-CCF9-4B01-97D0-398DAE8ADBCA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DD3FB844-F68B-43F9-A900-D81DE435D8FF}" name="1W Return vs Nifty"/>
    <tableColumn id="22" xr3:uid="{157AD2BD-A61D-4D7A-9AE4-11CCD1F19EE8}" name="1W Return vs Nifty Z-Score" dataDxfId="28">
      <calculatedColumnFormula>(Table2[[#This Row],[1W Return vs Nifty]]-AVERAGE(Table2[1W Return vs Nifty]))/_xlfn.STDEV.P(Table2[1W Return vs Nifty])</calculatedColumnFormula>
    </tableColumn>
    <tableColumn id="21" xr3:uid="{ECF04AC7-9779-40C5-9EF8-727DB61F3B2F}" name="20D EMA" dataDxfId="27"/>
    <tableColumn id="11" xr3:uid="{21016B8E-DB0C-4719-A4E9-CC4D2916B5F9}" name="50D EMA"/>
    <tableColumn id="12" xr3:uid="{6FFC0F73-C7D8-4437-80FF-E928C2A94FF4}" name="200D EMA"/>
    <tableColumn id="13" xr3:uid="{6AEF7C7F-BBD3-4BB9-929D-BEB4D01CDF0D}" name="RSI Exponential â€“ 14D"/>
    <tableColumn id="25" xr3:uid="{A29DEEA3-3094-486D-9FCB-A7C58FB62FE8}" name="% Price above 20 EMA" dataDxfId="26">
      <calculatedColumnFormula>(Table2[[#This Row],[Close Price]]-Table2[[#This Row],[20D EMA]])/Table2[[#This Row],[20D EMA]]</calculatedColumnFormula>
    </tableColumn>
    <tableColumn id="24" xr3:uid="{975D2900-DFE0-47E3-9832-0238E0651AAF}" name="% Price above 50 EMA" dataDxfId="25">
      <calculatedColumnFormula>(Table2[[#This Row],[Close Price]]-Table2[[#This Row],[50D EMA]])/Table2[[#This Row],[50D EMA]]</calculatedColumnFormula>
    </tableColumn>
    <tableColumn id="23" xr3:uid="{161627FD-9558-45AC-9928-90FFDF2A4051}" name="% Price above 200 EMA" dataDxfId="24">
      <calculatedColumnFormula>(Table2[[#This Row],[Close Price]]-Table2[[#This Row],[200D EMA]])/Table2[[#This Row],[200D EMA]]</calculatedColumnFormula>
    </tableColumn>
    <tableColumn id="14" xr3:uid="{25B01E73-1B9A-4701-B6AD-032CB3DE619F}" name="Relative Volume"/>
    <tableColumn id="37" xr3:uid="{3291DDDB-227D-482C-9C0D-ED6519A0AFC2}" name="Day Low" dataDxfId="23"/>
    <tableColumn id="36" xr3:uid="{1B7F9356-843B-47B8-9431-6195EB58A664}" name="Day High" dataDxfId="22"/>
    <tableColumn id="35" xr3:uid="{C0EBA708-A68F-4368-866A-0D31C5176BD9}" name="Current Week Low" dataDxfId="21"/>
    <tableColumn id="34" xr3:uid="{38D7BF38-263A-4EEA-80E8-F870F5ED3C5C}" name="Current Week High" dataDxfId="20"/>
    <tableColumn id="33" xr3:uid="{97095829-47E3-46C6-8C9F-96E85D0B8CDE}" name="Current Month Low" dataDxfId="19"/>
    <tableColumn id="32" xr3:uid="{F7BC5397-9AF4-4D18-BF48-B249EA09D4B0}" name="Current Month High" dataDxfId="18"/>
    <tableColumn id="31" xr3:uid="{981DD480-E578-4F8E-8A57-26873D1F9BEF}" name="% Away From Day Low" dataDxfId="17">
      <calculatedColumnFormula>(Table2[[#This Row],[Close Price]]/Table2[[#This Row],[Day Low]])-1</calculatedColumnFormula>
    </tableColumn>
    <tableColumn id="30" xr3:uid="{63CC0A8D-01D4-4AF2-8984-DAE0914EF6AA}" name="% Away From Day High" dataDxfId="16">
      <calculatedColumnFormula>(Table2[[#This Row],[Day High]]/Table2[[#This Row],[Close Price]])-1</calculatedColumnFormula>
    </tableColumn>
    <tableColumn id="29" xr3:uid="{CC865837-CEB6-40AD-AEA4-D69B49130A8F}" name="% Away From Current Week Low" dataDxfId="15">
      <calculatedColumnFormula>(Table2[[#This Row],[Close Price]]/Table2[[#This Row],[Current Week Low]])-1</calculatedColumnFormula>
    </tableColumn>
    <tableColumn id="28" xr3:uid="{DAE28F9C-6BD7-4A41-8764-9993EC264CB3}" name="% Away From Current Week High" dataDxfId="14">
      <calculatedColumnFormula>(Table2[[#This Row],[Current Week High]]/Table2[[#This Row],[Close Price]])-1</calculatedColumnFormula>
    </tableColumn>
    <tableColumn id="27" xr3:uid="{9672140D-145F-4A4C-9997-84AC67B2B422}" name="% Away From Current Month Low" dataDxfId="13">
      <calculatedColumnFormula>(Table2[[#This Row],[Close Price]]/Table2[[#This Row],[Current Month Low]])-1</calculatedColumnFormula>
    </tableColumn>
    <tableColumn id="26" xr3:uid="{A6C63418-AEDC-486B-B0FE-293252E6D7E9}" name="% Away From Current Month High" dataDxfId="12">
      <calculatedColumnFormula>(Table2[[#This Row],[Current Month High]]/Table2[[#This Row],[Close Price]])-1</calculatedColumnFormula>
    </tableColumn>
    <tableColumn id="15" xr3:uid="{D9FC1A2D-26AB-43BA-AECD-F69B1B5DD3E0}" name="% Away From 52W High"/>
    <tableColumn id="16" xr3:uid="{148C6462-24A8-44AA-89ED-325754CE8D4E}" name="% Away From 52W Low"/>
    <tableColumn id="38" xr3:uid="{559032AB-CE36-4BFE-8D1E-3E600E3C1411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C583277C-9097-4F80-93E8-1A478CE7E606}" name="Relative Strength Sector Index" dataDxfId="10"/>
    <tableColumn id="41" xr3:uid="{EBE6E320-47F2-4DBF-BBE2-C0689760DE48}" name="Relative Strength Sector Index - Zone" dataDxfId="9"/>
    <tableColumn id="40" xr3:uid="{02594623-BB5B-4863-84BE-BF62022A8274}" name="Rate of Change" dataDxfId="8"/>
    <tableColumn id="39" xr3:uid="{7103A426-513A-429D-A264-9CD558E7F396}" name="Rate of Change - Zone" dataDxfId="7"/>
    <tableColumn id="17" xr3:uid="{8A490A68-EECE-409E-8EF4-76B6F6FEC48A}" name="Sharpe Ratio"/>
    <tableColumn id="43" xr3:uid="{818162E1-2AC1-4E2F-B8EC-C4151B875F22}" name="Sharpe Ratio Z-Score" dataDxfId="6">
      <calculatedColumnFormula>(Table2[[#This Row],[Sharpe Ratio]]-AVERAGE(Table2[Sharpe Ratio]))/_xlfn.STDEV.P(Table2[Sharpe Ratio])</calculatedColumnFormula>
    </tableColumn>
    <tableColumn id="44" xr3:uid="{13EDD1E7-7EB9-46EF-92EC-C5916DCABE42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7BCC77D4-A88C-4663-9FF0-3F4021B15818}" name="Rank 1Y" dataDxfId="4">
      <calculatedColumnFormula>_xlfn.RANK.AVG(Table2[[#This Row],[1Y Return vs Nifty Z-Score]],Table2[1Y Return vs Nifty Z-Score])</calculatedColumnFormula>
    </tableColumn>
    <tableColumn id="46" xr3:uid="{5A7E62B8-2477-4614-8458-3D8FD9E85920}" name="Rank 6M" dataDxfId="3">
      <calculatedColumnFormula>_xlfn.RANK.AVG(Table2[[#This Row],[6M Return vs Nifty Z-Score]],Table2[6M Return vs Nifty Z-Score])</calculatedColumnFormula>
    </tableColumn>
    <tableColumn id="47" xr3:uid="{DF310C10-1D9A-43B9-9D66-C5F99AC890C2}" name="Rank Sharpe" dataDxfId="2">
      <calculatedColumnFormula>_xlfn.RANK.AVG(Table2[[#This Row],[Sharpe Ratio Z-Score]],Table2[Sharpe Ratio Z-Score])</calculatedColumnFormula>
    </tableColumn>
    <tableColumn id="48" xr3:uid="{5BDF4D4E-EBCB-498C-8519-7B064445688E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E9E238-CF91-4F0C-938C-E1F9C1C801F2}" name="Table1" displayName="Table1" ref="A1:Q5001" totalsRowShown="0">
  <autoFilter ref="A1:Q5001" xr:uid="{A9E9E238-CF91-4F0C-938C-E1F9C1C801F2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</autoFilter>
  <sortState xmlns:xlrd2="http://schemas.microsoft.com/office/spreadsheetml/2017/richdata2" ref="A2:Q1156">
    <sortCondition descending="1" ref="E1:E5001"/>
  </sortState>
  <tableColumns count="17">
    <tableColumn id="1" xr3:uid="{6A8265D2-5083-44C5-8150-02A35E31B2A3}" name="Name"/>
    <tableColumn id="2" xr3:uid="{297C9217-57E9-4FF4-A45C-1B85178CF942}" name="Ticker"/>
    <tableColumn id="17" xr3:uid="{22954532-38CD-4D53-8E2A-F2A2228BBAF2}" name="Industry" dataDxfId="0"/>
    <tableColumn id="3" xr3:uid="{A96A6F1C-2733-416E-AA1C-F35428949C73}" name="Sub-Sector"/>
    <tableColumn id="4" xr3:uid="{7F85B01F-CE0D-41E9-84B1-1BEF9A6CF43C}" name="Market Cap"/>
    <tableColumn id="5" xr3:uid="{77D046FF-5297-455E-989B-80C9D41AB6F7}" name="Close Price"/>
    <tableColumn id="6" xr3:uid="{B71ABDB3-45A2-45AF-B8E1-6FA49729CB18}" name="1Y Return vs Nifty"/>
    <tableColumn id="7" xr3:uid="{68872AAF-4A54-4550-9FBF-5A820690AF4E}" name="1M Return vs Nifty"/>
    <tableColumn id="8" xr3:uid="{55A2877A-AD73-4072-9D0C-230D29DC166B}" name="6M Return vs Nifty"/>
    <tableColumn id="9" xr3:uid="{CFBA1F0A-3E64-43CE-B51E-B0035618D371}" name="1W Return vs Nifty"/>
    <tableColumn id="10" xr3:uid="{57CF301E-5A16-42E9-98CD-AE50941BF9BD}" name="50D EMA"/>
    <tableColumn id="11" xr3:uid="{24BACF79-7CF0-4468-BDF9-E49A6781E2A9}" name="200D EMA"/>
    <tableColumn id="12" xr3:uid="{7248B28E-D857-4E10-8F7C-77D08DCB6518}" name="RSI Exponential â€“ 14D"/>
    <tableColumn id="13" xr3:uid="{234D51EA-1FC6-4A77-B19E-AF53F642091C}" name="Relative Volume"/>
    <tableColumn id="14" xr3:uid="{78BA5039-7B8E-4F17-A487-3E2EE4D95834}" name="% Away From 52W High"/>
    <tableColumn id="15" xr3:uid="{AF2E3714-C2B2-4468-9391-BB5ED0809B56}" name="% Away From 52W Low"/>
    <tableColumn id="16" xr3:uid="{0929C205-67A8-4DBC-BB4E-3DFAA2723EA5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45DA-5938-4695-A583-6153805BDDD9}">
  <dimension ref="A1:Z122"/>
  <sheetViews>
    <sheetView workbookViewId="0">
      <selection activeCell="A20" sqref="A20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33203125" bestFit="1" customWidth="1"/>
    <col min="4" max="5" width="21.33203125" bestFit="1" customWidth="1"/>
    <col min="6" max="6" width="19" bestFit="1" customWidth="1"/>
    <col min="7" max="7" width="18.3320312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33203125" bestFit="1" customWidth="1"/>
    <col min="14" max="14" width="32" bestFit="1" customWidth="1"/>
    <col min="15" max="15" width="32.33203125" bestFit="1" customWidth="1"/>
    <col min="16" max="16" width="23.33203125" bestFit="1" customWidth="1"/>
    <col min="17" max="17" width="22.88671875" bestFit="1" customWidth="1"/>
    <col min="18" max="18" width="23.3320312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  <col min="23" max="23" width="7.88671875" bestFit="1" customWidth="1"/>
    <col min="24" max="24" width="7.44140625" bestFit="1" customWidth="1"/>
    <col min="25" max="25" width="9.6640625" bestFit="1" customWidth="1"/>
    <col min="26" max="26" width="8.88671875" bestFit="1" customWidth="1"/>
  </cols>
  <sheetData>
    <row r="1" spans="1:26" x14ac:dyDescent="0.3">
      <c r="A1" t="s">
        <v>2</v>
      </c>
      <c r="B1" t="s">
        <v>10214</v>
      </c>
      <c r="C1" t="s">
        <v>10200</v>
      </c>
      <c r="D1" t="s">
        <v>10215</v>
      </c>
      <c r="E1" t="s">
        <v>10216</v>
      </c>
      <c r="F1" t="s">
        <v>7</v>
      </c>
      <c r="G1" t="s">
        <v>5</v>
      </c>
      <c r="H1" t="s">
        <v>10217</v>
      </c>
      <c r="I1" t="s">
        <v>12</v>
      </c>
      <c r="J1" t="s">
        <v>10194</v>
      </c>
      <c r="K1" t="s">
        <v>10195</v>
      </c>
      <c r="L1" t="s">
        <v>10196</v>
      </c>
      <c r="M1" t="s">
        <v>10197</v>
      </c>
      <c r="N1" t="s">
        <v>10198</v>
      </c>
      <c r="O1" t="s">
        <v>10199</v>
      </c>
      <c r="P1" t="s">
        <v>13</v>
      </c>
      <c r="Q1" t="s">
        <v>14</v>
      </c>
      <c r="R1" t="s">
        <v>10218</v>
      </c>
      <c r="S1" t="s">
        <v>10186</v>
      </c>
      <c r="T1" t="s">
        <v>10187</v>
      </c>
      <c r="U1" t="s">
        <v>10204</v>
      </c>
      <c r="V1" t="s">
        <v>15</v>
      </c>
      <c r="W1" t="s">
        <v>10209</v>
      </c>
      <c r="X1" t="s">
        <v>10219</v>
      </c>
      <c r="Y1" t="s">
        <v>10220</v>
      </c>
      <c r="Z1" t="s">
        <v>10221</v>
      </c>
    </row>
    <row r="2" spans="1:26" x14ac:dyDescent="0.3">
      <c r="A2" t="s">
        <v>1599</v>
      </c>
      <c r="B2">
        <f>COUNTIFS(Table2[Sub-Sector],Table3[[#This Row],[Sub-Sector]])</f>
        <v>1</v>
      </c>
      <c r="C2" s="2">
        <f>COUNTIFS(Table2[Sub-Sector],Table3[[#This Row],[Sub-Sector]],Table2[Uptrend],"Uptrend")/Table3[[#This Row],[Count]]</f>
        <v>1</v>
      </c>
      <c r="D2" s="2">
        <f>COUNTIFS(Table2[Sub-Sector],Table3[[#This Row],[Sub-Sector]],Table2[1W Return vs Nifty],"&gt;=5")/Table3[[#This Row],[Count]]</f>
        <v>1</v>
      </c>
      <c r="E2" s="2">
        <f>COUNTIFS(Table2[Sub-Sector],Table3[[#This Row],[Sub-Sector]],Table2[1M Return vs Nifty],"&gt;=5")/Table3[[#This Row],[Count]]</f>
        <v>1</v>
      </c>
      <c r="F2" s="2">
        <f>COUNTIFS(Table2[Sub-Sector],Table3[[#This Row],[Sub-Sector]],Table2[6M Return vs Nifty],"&gt;=10")/Table3[[#This Row],[Count]]</f>
        <v>1</v>
      </c>
      <c r="G2" s="2">
        <f>COUNTIFS(Table2[Sub-Sector],Table3[[#This Row],[Sub-Sector]],Table2[1Y Return vs Nifty],"&gt;=10")/Table3[[#This Row],[Count]]</f>
        <v>1</v>
      </c>
      <c r="H2" s="2">
        <f>COUNTIFS(Table2[Sub-Sector],Table3[[#This Row],[Sub-Sector]],Table2[RSI Exponential â€“ 14D],"&gt;=50")/Table3[[#This Row],[Count]]</f>
        <v>1</v>
      </c>
      <c r="I2" s="2">
        <f>COUNTIFS(Table2[Sub-Sector],Table3[[#This Row],[Sub-Sector]],Table2[Relative Volume],"&gt;=1")/Table3[[#This Row],[Count]]</f>
        <v>1</v>
      </c>
      <c r="J2" s="2">
        <f>COUNTIFS(Table2[Sub-Sector],Table3[[#This Row],[Sub-Sector]],Table2[% Away From Day Low],"&gt;=0.05")/Table3[[#This Row],[Count]]</f>
        <v>0</v>
      </c>
      <c r="K2" s="2">
        <f>COUNTIFS(Table2[Sub-Sector],Table3[[#This Row],[Sub-Sector]],Table2[% Away From Day High],"&lt;=0.05")/Table3[[#This Row],[Count]]</f>
        <v>1</v>
      </c>
      <c r="L2" s="2">
        <f>COUNTIFS(Table2[Sub-Sector],Table3[[#This Row],[Sub-Sector]],Table2[% Away From Current Week Low],"&gt;=0.05")/Table3[[#This Row],[Count]]</f>
        <v>1</v>
      </c>
      <c r="M2" s="2">
        <f>COUNTIFS(Table2[Sub-Sector],Table3[[#This Row],[Sub-Sector]],Table2[% Away From Current Week High],"&lt;=0.05")/Table3[[#This Row],[Count]]</f>
        <v>1</v>
      </c>
      <c r="N2" s="2">
        <f>COUNTIFS(Table2[Sub-Sector],Table3[[#This Row],[Sub-Sector]],Table2[% Away From Current Month Low],"&gt;=0.05")/Table3[[#This Row],[Count]]</f>
        <v>1</v>
      </c>
      <c r="O2" s="2">
        <f>COUNTIFS(Table2[Sub-Sector],Table3[[#This Row],[Sub-Sector]],Table2[% Away From Current Month High],"&lt;=0.05")/Table3[[#This Row],[Count]]</f>
        <v>1</v>
      </c>
      <c r="P2" s="2">
        <f>COUNTIFS(Table2[Sub-Sector],Table3[[#This Row],[Sub-Sector]],Table2[% Away From 52W High],"&lt;=10")/Table3[[#This Row],[Count]]</f>
        <v>1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Price above 20 EMA],"&gt;=0")/Table3[[#This Row],[Count]]</f>
        <v>1</v>
      </c>
      <c r="S2" s="2">
        <f>COUNTIFS(Table2[Sub-Sector],Table3[[#This Row],[Sub-Sector]],Table2[% Price above 50 EMA],"&gt;=0")/Table3[[#This Row],[Count]]</f>
        <v>1</v>
      </c>
      <c r="T2" s="2">
        <f>COUNTIFS(Table2[Sub-Sector],Table3[[#This Row],[Sub-Sector]],Table2[% Price above 200 EMA],"&gt;=0")/Table3[[#This Row],[Count]]</f>
        <v>1</v>
      </c>
      <c r="U2" s="2">
        <f>COUNTIFS(Table2[Sub-Sector],Table3[[#This Row],[Sub-Sector]],Table2[Rate of Change - Zone],"Positive")/Table3[[#This Row],[Count]]</f>
        <v>1</v>
      </c>
      <c r="V2" s="2">
        <f>COUNTIFS(Table2[Sub-Sector],Table3[[#This Row],[Sub-Sector]],Table2[Sharpe Ratio],"&gt;=0.10")/Table3[[#This Row],[Count]]</f>
        <v>0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94.5</v>
      </c>
      <c r="X2">
        <f>_xlfn.RANK.AVG(Table3[[#This Row],[Score]],Table3[Score],1)</f>
        <v>1.5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57</v>
      </c>
      <c r="Z2">
        <f>_xlfn.RANK.AVG(Table3[[#This Row],[Score 2 ]],Table3[[Score 2 ]],1)</f>
        <v>1.5</v>
      </c>
    </row>
    <row r="3" spans="1:26" x14ac:dyDescent="0.3">
      <c r="A3" t="s">
        <v>1121</v>
      </c>
      <c r="B3">
        <f>COUNTIFS(Table2[Sub-Sector],Table3[[#This Row],[Sub-Sector]])</f>
        <v>1</v>
      </c>
      <c r="C3" s="2">
        <f>COUNTIFS(Table2[Sub-Sector],Table3[[#This Row],[Sub-Sector]],Table2[Uptrend],"Uptrend")/Table3[[#This Row],[Count]]</f>
        <v>1</v>
      </c>
      <c r="D3" s="2">
        <f>COUNTIFS(Table2[Sub-Sector],Table3[[#This Row],[Sub-Sector]],Table2[1W Return vs Nifty],"&gt;=5")/Table3[[#This Row],[Count]]</f>
        <v>1</v>
      </c>
      <c r="E3" s="2">
        <f>COUNTIFS(Table2[Sub-Sector],Table3[[#This Row],[Sub-Sector]],Table2[1M Return vs Nifty],"&gt;=5")/Table3[[#This Row],[Count]]</f>
        <v>1</v>
      </c>
      <c r="F3" s="2">
        <f>COUNTIFS(Table2[Sub-Sector],Table3[[#This Row],[Sub-Sector]],Table2[6M Return vs Nifty],"&gt;=10")/Table3[[#This Row],[Count]]</f>
        <v>1</v>
      </c>
      <c r="G3" s="2">
        <f>COUNTIFS(Table2[Sub-Sector],Table3[[#This Row],[Sub-Sector]],Table2[1Y Return vs Nifty],"&gt;=10")/Table3[[#This Row],[Count]]</f>
        <v>1</v>
      </c>
      <c r="H3" s="2">
        <f>COUNTIFS(Table2[Sub-Sector],Table3[[#This Row],[Sub-Sector]],Table2[RSI Exponential â€“ 14D],"&gt;=50")/Table3[[#This Row],[Count]]</f>
        <v>1</v>
      </c>
      <c r="I3" s="2">
        <f>COUNTIFS(Table2[Sub-Sector],Table3[[#This Row],[Sub-Sector]],Table2[Relative Volume],"&gt;=1")/Table3[[#This Row],[Count]]</f>
        <v>1</v>
      </c>
      <c r="J3" s="2">
        <f>COUNTIFS(Table2[Sub-Sector],Table3[[#This Row],[Sub-Sector]],Table2[% Away From Day Low],"&gt;=0.05")/Table3[[#This Row],[Count]]</f>
        <v>0</v>
      </c>
      <c r="K3" s="2">
        <f>COUNTIFS(Table2[Sub-Sector],Table3[[#This Row],[Sub-Sector]],Table2[% Away From Day High],"&lt;=0.05")/Table3[[#This Row],[Count]]</f>
        <v>1</v>
      </c>
      <c r="L3" s="2">
        <f>COUNTIFS(Table2[Sub-Sector],Table3[[#This Row],[Sub-Sector]],Table2[% Away From Current Week Low],"&gt;=0.05")/Table3[[#This Row],[Count]]</f>
        <v>0</v>
      </c>
      <c r="M3" s="2">
        <f>COUNTIFS(Table2[Sub-Sector],Table3[[#This Row],[Sub-Sector]],Table2[% Away From Current Week High],"&lt;=0.05")/Table3[[#This Row],[Count]]</f>
        <v>1</v>
      </c>
      <c r="N3" s="2">
        <f>COUNTIFS(Table2[Sub-Sector],Table3[[#This Row],[Sub-Sector]],Table2[% Away From Current Month Low],"&gt;=0.05")/Table3[[#This Row],[Count]]</f>
        <v>1</v>
      </c>
      <c r="O3" s="2">
        <f>COUNTIFS(Table2[Sub-Sector],Table3[[#This Row],[Sub-Sector]],Table2[% Away From Current Month High],"&lt;=0.05")/Table3[[#This Row],[Count]]</f>
        <v>0</v>
      </c>
      <c r="P3" s="2">
        <f>COUNTIFS(Table2[Sub-Sector],Table3[[#This Row],[Sub-Sector]],Table2[% Away From 52W High],"&lt;=10")/Table3[[#This Row],[Count]]</f>
        <v>1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Price above 20 EMA],"&gt;=0")/Table3[[#This Row],[Count]]</f>
        <v>1</v>
      </c>
      <c r="S3" s="2">
        <f>COUNTIFS(Table2[Sub-Sector],Table3[[#This Row],[Sub-Sector]],Table2[% Price above 50 EMA],"&gt;=0")/Table3[[#This Row],[Count]]</f>
        <v>1</v>
      </c>
      <c r="T3" s="2">
        <f>COUNTIFS(Table2[Sub-Sector],Table3[[#This Row],[Sub-Sector]],Table2[% Price above 200 EMA],"&gt;=0")/Table3[[#This Row],[Count]]</f>
        <v>1</v>
      </c>
      <c r="U3" s="2">
        <f>COUNTIFS(Table2[Sub-Sector],Table3[[#This Row],[Sub-Sector]],Table2[Rate of Change - Zone],"Positive")/Table3[[#This Row],[Count]]</f>
        <v>1</v>
      </c>
      <c r="V3" s="2">
        <f>COUNTIFS(Table2[Sub-Sector],Table3[[#This Row],[Sub-Sector]],Table2[Sharpe Ratio],"&gt;=0.10")/Table3[[#This Row],[Count]]</f>
        <v>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94.5</v>
      </c>
      <c r="X3">
        <f>_xlfn.RANK.AVG(Table3[[#This Row],[Score]],Table3[Score],1)</f>
        <v>1.5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57</v>
      </c>
      <c r="Z3">
        <f>_xlfn.RANK.AVG(Table3[[#This Row],[Score 2 ]],Table3[[Score 2 ]],1)</f>
        <v>1.5</v>
      </c>
    </row>
    <row r="4" spans="1:26" x14ac:dyDescent="0.3">
      <c r="A4" t="s">
        <v>1139</v>
      </c>
      <c r="B4">
        <f>COUNTIFS(Table2[Sub-Sector],Table3[[#This Row],[Sub-Sector]])</f>
        <v>3</v>
      </c>
      <c r="C4" s="2">
        <f>COUNTIFS(Table2[Sub-Sector],Table3[[#This Row],[Sub-Sector]],Table2[Uptrend],"Uptrend")/Table3[[#This Row],[Count]]</f>
        <v>0.66666666666666663</v>
      </c>
      <c r="D4" s="2">
        <f>COUNTIFS(Table2[Sub-Sector],Table3[[#This Row],[Sub-Sector]],Table2[1W Return vs Nifty],"&gt;=5")/Table3[[#This Row],[Count]]</f>
        <v>0.66666666666666663</v>
      </c>
      <c r="E4" s="2">
        <f>COUNTIFS(Table2[Sub-Sector],Table3[[#This Row],[Sub-Sector]],Table2[1M Return vs Nifty],"&gt;=5")/Table3[[#This Row],[Count]]</f>
        <v>0.66666666666666663</v>
      </c>
      <c r="F4" s="2">
        <f>COUNTIFS(Table2[Sub-Sector],Table3[[#This Row],[Sub-Sector]],Table2[6M Return vs Nifty],"&gt;=10")/Table3[[#This Row],[Count]]</f>
        <v>0.66666666666666663</v>
      </c>
      <c r="G4" s="2">
        <f>COUNTIFS(Table2[Sub-Sector],Table3[[#This Row],[Sub-Sector]],Table2[1Y Return vs Nifty],"&gt;=10")/Table3[[#This Row],[Count]]</f>
        <v>1</v>
      </c>
      <c r="H4" s="2">
        <f>COUNTIFS(Table2[Sub-Sector],Table3[[#This Row],[Sub-Sector]],Table2[RSI Exponential â€“ 14D],"&gt;=50")/Table3[[#This Row],[Count]]</f>
        <v>1</v>
      </c>
      <c r="I4" s="2">
        <f>COUNTIFS(Table2[Sub-Sector],Table3[[#This Row],[Sub-Sector]],Table2[Relative Volume],"&gt;=1")/Table3[[#This Row],[Count]]</f>
        <v>0.66666666666666663</v>
      </c>
      <c r="J4" s="2">
        <f>COUNTIFS(Table2[Sub-Sector],Table3[[#This Row],[Sub-Sector]],Table2[% Away From Day Low],"&gt;=0.05")/Table3[[#This Row],[Count]]</f>
        <v>0</v>
      </c>
      <c r="K4" s="2">
        <f>COUNTIFS(Table2[Sub-Sector],Table3[[#This Row],[Sub-Sector]],Table2[% Away From Day High],"&lt;=0.05")/Table3[[#This Row],[Count]]</f>
        <v>0.66666666666666663</v>
      </c>
      <c r="L4" s="2">
        <f>COUNTIFS(Table2[Sub-Sector],Table3[[#This Row],[Sub-Sector]],Table2[% Away From Current Week Low],"&gt;=0.05")/Table3[[#This Row],[Count]]</f>
        <v>0.33333333333333331</v>
      </c>
      <c r="M4" s="2">
        <f>COUNTIFS(Table2[Sub-Sector],Table3[[#This Row],[Sub-Sector]],Table2[% Away From Current Week High],"&lt;=0.05")/Table3[[#This Row],[Count]]</f>
        <v>0.66666666666666663</v>
      </c>
      <c r="N4" s="2">
        <f>COUNTIFS(Table2[Sub-Sector],Table3[[#This Row],[Sub-Sector]],Table2[% Away From Current Month Low],"&gt;=0.05")/Table3[[#This Row],[Count]]</f>
        <v>1</v>
      </c>
      <c r="O4" s="2">
        <f>COUNTIFS(Table2[Sub-Sector],Table3[[#This Row],[Sub-Sector]],Table2[% Away From Current Month High],"&lt;=0.05")/Table3[[#This Row],[Count]]</f>
        <v>0.66666666666666663</v>
      </c>
      <c r="P4" s="2">
        <f>COUNTIFS(Table2[Sub-Sector],Table3[[#This Row],[Sub-Sector]],Table2[% Away From 52W High],"&lt;=10")/Table3[[#This Row],[Count]]</f>
        <v>0.66666666666666663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Price above 20 EMA],"&gt;=0")/Table3[[#This Row],[Count]]</f>
        <v>1</v>
      </c>
      <c r="S4" s="2">
        <f>COUNTIFS(Table2[Sub-Sector],Table3[[#This Row],[Sub-Sector]],Table2[% Price above 50 EMA],"&gt;=0")/Table3[[#This Row],[Count]]</f>
        <v>1</v>
      </c>
      <c r="T4" s="2">
        <f>COUNTIFS(Table2[Sub-Sector],Table3[[#This Row],[Sub-Sector]],Table2[% Price above 200 EMA],"&gt;=0")/Table3[[#This Row],[Count]]</f>
        <v>1</v>
      </c>
      <c r="U4" s="2">
        <f>COUNTIFS(Table2[Sub-Sector],Table3[[#This Row],[Sub-Sector]],Table2[Rate of Change - Zone],"Positive")/Table3[[#This Row],[Count]]</f>
        <v>1</v>
      </c>
      <c r="V4" s="2">
        <f>COUNTIFS(Table2[Sub-Sector],Table3[[#This Row],[Sub-Sector]],Table2[Sharpe Ratio],"&gt;=0.10")/Table3[[#This Row],[Count]]</f>
        <v>0.33333333333333331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204</v>
      </c>
      <c r="X4">
        <f>_xlfn.RANK.AVG(Table3[[#This Row],[Score]],Table3[Score],1)</f>
        <v>8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90</v>
      </c>
      <c r="Z4">
        <f>_xlfn.RANK.AVG(Table3[[#This Row],[Score 2 ]],Table3[[Score 2 ]],1)</f>
        <v>3</v>
      </c>
    </row>
    <row r="5" spans="1:26" x14ac:dyDescent="0.3">
      <c r="A5" t="s">
        <v>1148</v>
      </c>
      <c r="B5">
        <f>COUNTIFS(Table2[Sub-Sector],Table3[[#This Row],[Sub-Sector]])</f>
        <v>2</v>
      </c>
      <c r="C5" s="2">
        <f>COUNTIFS(Table2[Sub-Sector],Table3[[#This Row],[Sub-Sector]],Table2[Uptrend],"Uptrend")/Table3[[#This Row],[Count]]</f>
        <v>1</v>
      </c>
      <c r="D5" s="2">
        <f>COUNTIFS(Table2[Sub-Sector],Table3[[#This Row],[Sub-Sector]],Table2[1W Return vs Nifty],"&gt;=5")/Table3[[#This Row],[Count]]</f>
        <v>1</v>
      </c>
      <c r="E5" s="2">
        <f>COUNTIFS(Table2[Sub-Sector],Table3[[#This Row],[Sub-Sector]],Table2[1M Return vs Nifty],"&gt;=5")/Table3[[#This Row],[Count]]</f>
        <v>1</v>
      </c>
      <c r="F5" s="2">
        <f>COUNTIFS(Table2[Sub-Sector],Table3[[#This Row],[Sub-Sector]],Table2[6M Return vs Nifty],"&gt;=10")/Table3[[#This Row],[Count]]</f>
        <v>0.5</v>
      </c>
      <c r="G5" s="2">
        <f>COUNTIFS(Table2[Sub-Sector],Table3[[#This Row],[Sub-Sector]],Table2[1Y Return vs Nifty],"&gt;=10")/Table3[[#This Row],[Count]]</f>
        <v>1</v>
      </c>
      <c r="H5" s="2">
        <f>COUNTIFS(Table2[Sub-Sector],Table3[[#This Row],[Sub-Sector]],Table2[RSI Exponential â€“ 14D],"&gt;=50")/Table3[[#This Row],[Count]]</f>
        <v>1</v>
      </c>
      <c r="I5" s="2">
        <f>COUNTIFS(Table2[Sub-Sector],Table3[[#This Row],[Sub-Sector]],Table2[Relative Volume],"&gt;=1")/Table3[[#This Row],[Count]]</f>
        <v>1</v>
      </c>
      <c r="J5" s="2">
        <f>COUNTIFS(Table2[Sub-Sector],Table3[[#This Row],[Sub-Sector]],Table2[% Away From Day Low],"&gt;=0.05")/Table3[[#This Row],[Count]]</f>
        <v>0</v>
      </c>
      <c r="K5" s="2">
        <f>COUNTIFS(Table2[Sub-Sector],Table3[[#This Row],[Sub-Sector]],Table2[% Away From Day High],"&lt;=0.05")/Table3[[#This Row],[Count]]</f>
        <v>1</v>
      </c>
      <c r="L5" s="2">
        <f>COUNTIFS(Table2[Sub-Sector],Table3[[#This Row],[Sub-Sector]],Table2[% Away From Current Week Low],"&gt;=0.05")/Table3[[#This Row],[Count]]</f>
        <v>0</v>
      </c>
      <c r="M5" s="2">
        <f>COUNTIFS(Table2[Sub-Sector],Table3[[#This Row],[Sub-Sector]],Table2[% Away From Current Week High],"&lt;=0.05")/Table3[[#This Row],[Count]]</f>
        <v>1</v>
      </c>
      <c r="N5" s="2">
        <f>COUNTIFS(Table2[Sub-Sector],Table3[[#This Row],[Sub-Sector]],Table2[% Away From Current Month Low],"&gt;=0.05")/Table3[[#This Row],[Count]]</f>
        <v>1</v>
      </c>
      <c r="O5" s="2">
        <f>COUNTIFS(Table2[Sub-Sector],Table3[[#This Row],[Sub-Sector]],Table2[% Away From Current Month High],"&lt;=0.05")/Table3[[#This Row],[Count]]</f>
        <v>1</v>
      </c>
      <c r="P5" s="2">
        <f>COUNTIFS(Table2[Sub-Sector],Table3[[#This Row],[Sub-Sector]],Table2[% Away From 52W High],"&lt;=10")/Table3[[#This Row],[Count]]</f>
        <v>1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Price above 20 EMA],"&gt;=0")/Table3[[#This Row],[Count]]</f>
        <v>1</v>
      </c>
      <c r="S5" s="2">
        <f>COUNTIFS(Table2[Sub-Sector],Table3[[#This Row],[Sub-Sector]],Table2[% Price above 50 EMA],"&gt;=0")/Table3[[#This Row],[Count]]</f>
        <v>1</v>
      </c>
      <c r="T5" s="2">
        <f>COUNTIFS(Table2[Sub-Sector],Table3[[#This Row],[Sub-Sector]],Table2[% Price above 200 EMA],"&gt;=0")/Table3[[#This Row],[Count]]</f>
        <v>1</v>
      </c>
      <c r="U5" s="2">
        <f>COUNTIFS(Table2[Sub-Sector],Table3[[#This Row],[Sub-Sector]],Table2[Rate of Change - Zone],"Positive")/Table3[[#This Row],[Count]]</f>
        <v>1</v>
      </c>
      <c r="V5" s="2">
        <f>COUNTIFS(Table2[Sub-Sector],Table3[[#This Row],[Sub-Sector]],Table2[Sharpe Ratio],"&gt;=0.10")/Table3[[#This Row],[Count]]</f>
        <v>0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131</v>
      </c>
      <c r="X5">
        <f>_xlfn.RANK.AVG(Table3[[#This Row],[Score]],Table3[Score],1)</f>
        <v>3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93.5</v>
      </c>
      <c r="Z5">
        <f>_xlfn.RANK.AVG(Table3[[#This Row],[Score 2 ]],Table3[[Score 2 ]],1)</f>
        <v>4</v>
      </c>
    </row>
    <row r="6" spans="1:26" x14ac:dyDescent="0.3">
      <c r="A6" t="s">
        <v>485</v>
      </c>
      <c r="B6">
        <f>COUNTIFS(Table2[Sub-Sector],Table3[[#This Row],[Sub-Sector]])</f>
        <v>2</v>
      </c>
      <c r="C6" s="2">
        <f>COUNTIFS(Table2[Sub-Sector],Table3[[#This Row],[Sub-Sector]],Table2[Uptrend],"Uptrend")/Table3[[#This Row],[Count]]</f>
        <v>1</v>
      </c>
      <c r="D6" s="2">
        <f>COUNTIFS(Table2[Sub-Sector],Table3[[#This Row],[Sub-Sector]],Table2[1W Return vs Nifty],"&gt;=5")/Table3[[#This Row],[Count]]</f>
        <v>0</v>
      </c>
      <c r="E6" s="2">
        <f>COUNTIFS(Table2[Sub-Sector],Table3[[#This Row],[Sub-Sector]],Table2[1M Return vs Nifty],"&gt;=5")/Table3[[#This Row],[Count]]</f>
        <v>0</v>
      </c>
      <c r="F6" s="2">
        <f>COUNTIFS(Table2[Sub-Sector],Table3[[#This Row],[Sub-Sector]],Table2[6M Return vs Nifty],"&gt;=10")/Table3[[#This Row],[Count]]</f>
        <v>1</v>
      </c>
      <c r="G6" s="2">
        <f>COUNTIFS(Table2[Sub-Sector],Table3[[#This Row],[Sub-Sector]],Table2[1Y Return vs Nifty],"&gt;=10")/Table3[[#This Row],[Count]]</f>
        <v>1</v>
      </c>
      <c r="H6" s="2">
        <f>COUNTIFS(Table2[Sub-Sector],Table3[[#This Row],[Sub-Sector]],Table2[RSI Exponential â€“ 14D],"&gt;=50")/Table3[[#This Row],[Count]]</f>
        <v>1</v>
      </c>
      <c r="I6" s="2">
        <f>COUNTIFS(Table2[Sub-Sector],Table3[[#This Row],[Sub-Sector]],Table2[Relative Volume],"&gt;=1")/Table3[[#This Row],[Count]]</f>
        <v>0.5</v>
      </c>
      <c r="J6" s="2">
        <f>COUNTIFS(Table2[Sub-Sector],Table3[[#This Row],[Sub-Sector]],Table2[% Away From Day Low],"&gt;=0.05")/Table3[[#This Row],[Count]]</f>
        <v>0</v>
      </c>
      <c r="K6" s="2">
        <f>COUNTIFS(Table2[Sub-Sector],Table3[[#This Row],[Sub-Sector]],Table2[% Away From Day High],"&lt;=0.05")/Table3[[#This Row],[Count]]</f>
        <v>1</v>
      </c>
      <c r="L6" s="2">
        <f>COUNTIFS(Table2[Sub-Sector],Table3[[#This Row],[Sub-Sector]],Table2[% Away From Current Week Low],"&gt;=0.05")/Table3[[#This Row],[Count]]</f>
        <v>0</v>
      </c>
      <c r="M6" s="2">
        <f>COUNTIFS(Table2[Sub-Sector],Table3[[#This Row],[Sub-Sector]],Table2[% Away From Current Week High],"&lt;=0.05")/Table3[[#This Row],[Count]]</f>
        <v>1</v>
      </c>
      <c r="N6" s="2">
        <f>COUNTIFS(Table2[Sub-Sector],Table3[[#This Row],[Sub-Sector]],Table2[% Away From Current Month Low],"&gt;=0.05")/Table3[[#This Row],[Count]]</f>
        <v>1</v>
      </c>
      <c r="O6" s="2">
        <f>COUNTIFS(Table2[Sub-Sector],Table3[[#This Row],[Sub-Sector]],Table2[% Away From Current Month High],"&lt;=0.05")/Table3[[#This Row],[Count]]</f>
        <v>1</v>
      </c>
      <c r="P6" s="2">
        <f>COUNTIFS(Table2[Sub-Sector],Table3[[#This Row],[Sub-Sector]],Table2[% Away From 52W High],"&lt;=10")/Table3[[#This Row],[Count]]</f>
        <v>1</v>
      </c>
      <c r="Q6" s="2">
        <f>COUNTIFS(Table2[Sub-Sector],Table3[[#This Row],[Sub-Sector]],Table2[% Away From 52W Low],"&gt;=10")/Table3[[#This Row],[Count]]</f>
        <v>1</v>
      </c>
      <c r="R6" s="2">
        <f>COUNTIFS(Table2[Sub-Sector],Table3[[#This Row],[Sub-Sector]],Table2[% Price above 20 EMA],"&gt;=0")/Table3[[#This Row],[Count]]</f>
        <v>1</v>
      </c>
      <c r="S6" s="2">
        <f>COUNTIFS(Table2[Sub-Sector],Table3[[#This Row],[Sub-Sector]],Table2[% Price above 50 EMA],"&gt;=0")/Table3[[#This Row],[Count]]</f>
        <v>1</v>
      </c>
      <c r="T6" s="2">
        <f>COUNTIFS(Table2[Sub-Sector],Table3[[#This Row],[Sub-Sector]],Table2[% Price above 200 EMA],"&gt;=0")/Table3[[#This Row],[Count]]</f>
        <v>1</v>
      </c>
      <c r="U6" s="2">
        <f>COUNTIFS(Table2[Sub-Sector],Table3[[#This Row],[Sub-Sector]],Table2[Rate of Change - Zone],"Positive")/Table3[[#This Row],[Count]]</f>
        <v>1</v>
      </c>
      <c r="V6" s="2">
        <f>COUNTIFS(Table2[Sub-Sector],Table3[[#This Row],[Sub-Sector]],Table2[Sharpe Ratio],"&gt;=0.10")/Table3[[#This Row],[Count]]</f>
        <v>0.5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321.5</v>
      </c>
      <c r="X6">
        <f>_xlfn.RANK.AVG(Table3[[#This Row],[Score]],Table3[Score],1)</f>
        <v>22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97</v>
      </c>
      <c r="Z6">
        <f>_xlfn.RANK.AVG(Table3[[#This Row],[Score 2 ]],Table3[[Score 2 ]],1)</f>
        <v>5</v>
      </c>
    </row>
    <row r="7" spans="1:26" x14ac:dyDescent="0.3">
      <c r="A7" t="s">
        <v>57</v>
      </c>
      <c r="B7">
        <f>COUNTIFS(Table2[Sub-Sector],Table3[[#This Row],[Sub-Sector]])</f>
        <v>3</v>
      </c>
      <c r="C7" s="2">
        <f>COUNTIFS(Table2[Sub-Sector],Table3[[#This Row],[Sub-Sector]],Table2[Uptrend],"Uptrend")/Table3[[#This Row],[Count]]</f>
        <v>1</v>
      </c>
      <c r="D7" s="2">
        <f>COUNTIFS(Table2[Sub-Sector],Table3[[#This Row],[Sub-Sector]],Table2[1W Return vs Nifty],"&gt;=5")/Table3[[#This Row],[Count]]</f>
        <v>0.33333333333333331</v>
      </c>
      <c r="E7" s="2">
        <f>COUNTIFS(Table2[Sub-Sector],Table3[[#This Row],[Sub-Sector]],Table2[1M Return vs Nifty],"&gt;=5")/Table3[[#This Row],[Count]]</f>
        <v>1</v>
      </c>
      <c r="F7" s="2">
        <f>COUNTIFS(Table2[Sub-Sector],Table3[[#This Row],[Sub-Sector]],Table2[6M Return vs Nifty],"&gt;=10")/Table3[[#This Row],[Count]]</f>
        <v>1</v>
      </c>
      <c r="G7" s="2">
        <f>COUNTIFS(Table2[Sub-Sector],Table3[[#This Row],[Sub-Sector]],Table2[1Y Return vs Nifty],"&gt;=10")/Table3[[#This Row],[Count]]</f>
        <v>0.66666666666666663</v>
      </c>
      <c r="H7" s="2">
        <f>COUNTIFS(Table2[Sub-Sector],Table3[[#This Row],[Sub-Sector]],Table2[RSI Exponential â€“ 14D],"&gt;=50")/Table3[[#This Row],[Count]]</f>
        <v>1</v>
      </c>
      <c r="I7" s="2">
        <f>COUNTIFS(Table2[Sub-Sector],Table3[[#This Row],[Sub-Sector]],Table2[Relative Volume],"&gt;=1")/Table3[[#This Row],[Count]]</f>
        <v>1</v>
      </c>
      <c r="J7" s="2">
        <f>COUNTIFS(Table2[Sub-Sector],Table3[[#This Row],[Sub-Sector]],Table2[% Away From Day Low],"&gt;=0.05")/Table3[[#This Row],[Count]]</f>
        <v>0</v>
      </c>
      <c r="K7" s="2">
        <f>COUNTIFS(Table2[Sub-Sector],Table3[[#This Row],[Sub-Sector]],Table2[% Away From Day High],"&lt;=0.05")/Table3[[#This Row],[Count]]</f>
        <v>1</v>
      </c>
      <c r="L7" s="2">
        <f>COUNTIFS(Table2[Sub-Sector],Table3[[#This Row],[Sub-Sector]],Table2[% Away From Current Week Low],"&gt;=0.05")/Table3[[#This Row],[Count]]</f>
        <v>0</v>
      </c>
      <c r="M7" s="2">
        <f>COUNTIFS(Table2[Sub-Sector],Table3[[#This Row],[Sub-Sector]],Table2[% Away From Current Week High],"&lt;=0.05")/Table3[[#This Row],[Count]]</f>
        <v>1</v>
      </c>
      <c r="N7" s="2">
        <f>COUNTIFS(Table2[Sub-Sector],Table3[[#This Row],[Sub-Sector]],Table2[% Away From Current Month Low],"&gt;=0.05")/Table3[[#This Row],[Count]]</f>
        <v>1</v>
      </c>
      <c r="O7" s="2">
        <f>COUNTIFS(Table2[Sub-Sector],Table3[[#This Row],[Sub-Sector]],Table2[% Away From Current Month High],"&lt;=0.05")/Table3[[#This Row],[Count]]</f>
        <v>0.66666666666666663</v>
      </c>
      <c r="P7" s="2">
        <f>COUNTIFS(Table2[Sub-Sector],Table3[[#This Row],[Sub-Sector]],Table2[% Away From 52W High],"&lt;=10")/Table3[[#This Row],[Count]]</f>
        <v>0.66666666666666663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Price above 20 EMA],"&gt;=0")/Table3[[#This Row],[Count]]</f>
        <v>1</v>
      </c>
      <c r="S7" s="2">
        <f>COUNTIFS(Table2[Sub-Sector],Table3[[#This Row],[Sub-Sector]],Table2[% Price above 50 EMA],"&gt;=0")/Table3[[#This Row],[Count]]</f>
        <v>1</v>
      </c>
      <c r="T7" s="2">
        <f>COUNTIFS(Table2[Sub-Sector],Table3[[#This Row],[Sub-Sector]],Table2[% Price above 200 EMA],"&gt;=0")/Table3[[#This Row],[Count]]</f>
        <v>1</v>
      </c>
      <c r="U7" s="2">
        <f>COUNTIFS(Table2[Sub-Sector],Table3[[#This Row],[Sub-Sector]],Table2[Rate of Change - Zone],"Positive")/Table3[[#This Row],[Count]]</f>
        <v>1</v>
      </c>
      <c r="V7" s="2">
        <f>COUNTIFS(Table2[Sub-Sector],Table3[[#This Row],[Sub-Sector]],Table2[Sharpe Ratio],"&gt;=0.10")/Table3[[#This Row],[Count]]</f>
        <v>0.66666666666666663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167.5</v>
      </c>
      <c r="X7">
        <f>_xlfn.RANK.AVG(Table3[[#This Row],[Score]],Table3[Score],1)</f>
        <v>4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98</v>
      </c>
      <c r="Z7">
        <f>_xlfn.RANK.AVG(Table3[[#This Row],[Score 2 ]],Table3[[Score 2 ]],1)</f>
        <v>6</v>
      </c>
    </row>
    <row r="8" spans="1:26" x14ac:dyDescent="0.3">
      <c r="A8" t="s">
        <v>51</v>
      </c>
      <c r="B8">
        <f>COUNTIFS(Table2[Sub-Sector],Table3[[#This Row],[Sub-Sector]])</f>
        <v>4</v>
      </c>
      <c r="C8" s="2">
        <f>COUNTIFS(Table2[Sub-Sector],Table3[[#This Row],[Sub-Sector]],Table2[Uptrend],"Uptrend")/Table3[[#This Row],[Count]]</f>
        <v>1</v>
      </c>
      <c r="D8" s="2">
        <f>COUNTIFS(Table2[Sub-Sector],Table3[[#This Row],[Sub-Sector]],Table2[1W Return vs Nifty],"&gt;=5")/Table3[[#This Row],[Count]]</f>
        <v>0.5</v>
      </c>
      <c r="E8" s="2">
        <f>COUNTIFS(Table2[Sub-Sector],Table3[[#This Row],[Sub-Sector]],Table2[1M Return vs Nifty],"&gt;=5")/Table3[[#This Row],[Count]]</f>
        <v>0.5</v>
      </c>
      <c r="F8" s="2">
        <f>COUNTIFS(Table2[Sub-Sector],Table3[[#This Row],[Sub-Sector]],Table2[6M Return vs Nifty],"&gt;=10")/Table3[[#This Row],[Count]]</f>
        <v>1</v>
      </c>
      <c r="G8" s="2">
        <f>COUNTIFS(Table2[Sub-Sector],Table3[[#This Row],[Sub-Sector]],Table2[1Y Return vs Nifty],"&gt;=10")/Table3[[#This Row],[Count]]</f>
        <v>0.75</v>
      </c>
      <c r="H8" s="2">
        <f>COUNTIFS(Table2[Sub-Sector],Table3[[#This Row],[Sub-Sector]],Table2[RSI Exponential â€“ 14D],"&gt;=50")/Table3[[#This Row],[Count]]</f>
        <v>0.75</v>
      </c>
      <c r="I8" s="2">
        <f>COUNTIFS(Table2[Sub-Sector],Table3[[#This Row],[Sub-Sector]],Table2[Relative Volume],"&gt;=1")/Table3[[#This Row],[Count]]</f>
        <v>0.5</v>
      </c>
      <c r="J8" s="2">
        <f>COUNTIFS(Table2[Sub-Sector],Table3[[#This Row],[Sub-Sector]],Table2[% Away From Day Low],"&gt;=0.05")/Table3[[#This Row],[Count]]</f>
        <v>0</v>
      </c>
      <c r="K8" s="2">
        <f>COUNTIFS(Table2[Sub-Sector],Table3[[#This Row],[Sub-Sector]],Table2[% Away From Day High],"&lt;=0.05")/Table3[[#This Row],[Count]]</f>
        <v>1</v>
      </c>
      <c r="L8" s="2">
        <f>COUNTIFS(Table2[Sub-Sector],Table3[[#This Row],[Sub-Sector]],Table2[% Away From Current Week Low],"&gt;=0.05")/Table3[[#This Row],[Count]]</f>
        <v>0</v>
      </c>
      <c r="M8" s="2">
        <f>COUNTIFS(Table2[Sub-Sector],Table3[[#This Row],[Sub-Sector]],Table2[% Away From Current Week High],"&lt;=0.05")/Table3[[#This Row],[Count]]</f>
        <v>1</v>
      </c>
      <c r="N8" s="2">
        <f>COUNTIFS(Table2[Sub-Sector],Table3[[#This Row],[Sub-Sector]],Table2[% Away From Current Month Low],"&gt;=0.05")/Table3[[#This Row],[Count]]</f>
        <v>1</v>
      </c>
      <c r="O8" s="2">
        <f>COUNTIFS(Table2[Sub-Sector],Table3[[#This Row],[Sub-Sector]],Table2[% Away From Current Month High],"&lt;=0.05")/Table3[[#This Row],[Count]]</f>
        <v>1</v>
      </c>
      <c r="P8" s="2">
        <f>COUNTIFS(Table2[Sub-Sector],Table3[[#This Row],[Sub-Sector]],Table2[% Away From 52W High],"&lt;=10")/Table3[[#This Row],[Count]]</f>
        <v>1</v>
      </c>
      <c r="Q8" s="2">
        <f>COUNTIFS(Table2[Sub-Sector],Table3[[#This Row],[Sub-Sector]],Table2[% Away From 52W Low],"&gt;=10")/Table3[[#This Row],[Count]]</f>
        <v>1</v>
      </c>
      <c r="R8" s="2">
        <f>COUNTIFS(Table2[Sub-Sector],Table3[[#This Row],[Sub-Sector]],Table2[% Price above 20 EMA],"&gt;=0")/Table3[[#This Row],[Count]]</f>
        <v>1</v>
      </c>
      <c r="S8" s="2">
        <f>COUNTIFS(Table2[Sub-Sector],Table3[[#This Row],[Sub-Sector]],Table2[% Price above 50 EMA],"&gt;=0")/Table3[[#This Row],[Count]]</f>
        <v>1</v>
      </c>
      <c r="T8" s="2">
        <f>COUNTIFS(Table2[Sub-Sector],Table3[[#This Row],[Sub-Sector]],Table2[% Price above 200 EMA],"&gt;=0")/Table3[[#This Row],[Count]]</f>
        <v>1</v>
      </c>
      <c r="U8" s="2">
        <f>COUNTIFS(Table2[Sub-Sector],Table3[[#This Row],[Sub-Sector]],Table2[Rate of Change - Zone],"Positive")/Table3[[#This Row],[Count]]</f>
        <v>1</v>
      </c>
      <c r="V8" s="2">
        <f>COUNTIFS(Table2[Sub-Sector],Table3[[#This Row],[Sub-Sector]],Table2[Sharpe Ratio],"&gt;=0.10")/Table3[[#This Row],[Count]]</f>
        <v>0.75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203</v>
      </c>
      <c r="X8">
        <f>_xlfn.RANK.AVG(Table3[[#This Row],[Score]],Table3[Score],1)</f>
        <v>7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128</v>
      </c>
      <c r="Z8">
        <f>_xlfn.RANK.AVG(Table3[[#This Row],[Score 2 ]],Table3[[Score 2 ]],1)</f>
        <v>7</v>
      </c>
    </row>
    <row r="9" spans="1:26" x14ac:dyDescent="0.3">
      <c r="A9" t="s">
        <v>89</v>
      </c>
      <c r="B9">
        <f>COUNTIFS(Table2[Sub-Sector],Table3[[#This Row],[Sub-Sector]])</f>
        <v>3</v>
      </c>
      <c r="C9" s="2">
        <f>COUNTIFS(Table2[Sub-Sector],Table3[[#This Row],[Sub-Sector]],Table2[Uptrend],"Uptrend")/Table3[[#This Row],[Count]]</f>
        <v>1</v>
      </c>
      <c r="D9" s="2">
        <f>COUNTIFS(Table2[Sub-Sector],Table3[[#This Row],[Sub-Sector]],Table2[1W Return vs Nifty],"&gt;=5")/Table3[[#This Row],[Count]]</f>
        <v>0</v>
      </c>
      <c r="E9" s="2">
        <f>COUNTIFS(Table2[Sub-Sector],Table3[[#This Row],[Sub-Sector]],Table2[1M Return vs Nifty],"&gt;=5")/Table3[[#This Row],[Count]]</f>
        <v>0</v>
      </c>
      <c r="F9" s="2">
        <f>COUNTIFS(Table2[Sub-Sector],Table3[[#This Row],[Sub-Sector]],Table2[6M Return vs Nifty],"&gt;=10")/Table3[[#This Row],[Count]]</f>
        <v>0.66666666666666663</v>
      </c>
      <c r="G9" s="2">
        <f>COUNTIFS(Table2[Sub-Sector],Table3[[#This Row],[Sub-Sector]],Table2[1Y Return vs Nifty],"&gt;=10")/Table3[[#This Row],[Count]]</f>
        <v>1</v>
      </c>
      <c r="H9" s="2">
        <f>COUNTIFS(Table2[Sub-Sector],Table3[[#This Row],[Sub-Sector]],Table2[RSI Exponential â€“ 14D],"&gt;=50")/Table3[[#This Row],[Count]]</f>
        <v>1</v>
      </c>
      <c r="I9" s="2">
        <f>COUNTIFS(Table2[Sub-Sector],Table3[[#This Row],[Sub-Sector]],Table2[Relative Volume],"&gt;=1")/Table3[[#This Row],[Count]]</f>
        <v>0.33333333333333331</v>
      </c>
      <c r="J9" s="2">
        <f>COUNTIFS(Table2[Sub-Sector],Table3[[#This Row],[Sub-Sector]],Table2[% Away From Day Low],"&gt;=0.05")/Table3[[#This Row],[Count]]</f>
        <v>0</v>
      </c>
      <c r="K9" s="2">
        <f>COUNTIFS(Table2[Sub-Sector],Table3[[#This Row],[Sub-Sector]],Table2[% Away From Day High],"&lt;=0.05")/Table3[[#This Row],[Count]]</f>
        <v>0.66666666666666663</v>
      </c>
      <c r="L9" s="2">
        <f>COUNTIFS(Table2[Sub-Sector],Table3[[#This Row],[Sub-Sector]],Table2[% Away From Current Week Low],"&gt;=0.05")/Table3[[#This Row],[Count]]</f>
        <v>0</v>
      </c>
      <c r="M9" s="2">
        <f>COUNTIFS(Table2[Sub-Sector],Table3[[#This Row],[Sub-Sector]],Table2[% Away From Current Week High],"&lt;=0.05")/Table3[[#This Row],[Count]]</f>
        <v>1</v>
      </c>
      <c r="N9" s="2">
        <f>COUNTIFS(Table2[Sub-Sector],Table3[[#This Row],[Sub-Sector]],Table2[% Away From Current Month Low],"&gt;=0.05")/Table3[[#This Row],[Count]]</f>
        <v>1</v>
      </c>
      <c r="O9" s="2">
        <f>COUNTIFS(Table2[Sub-Sector],Table3[[#This Row],[Sub-Sector]],Table2[% Away From Current Month High],"&lt;=0.05")/Table3[[#This Row],[Count]]</f>
        <v>0.66666666666666663</v>
      </c>
      <c r="P9" s="2">
        <f>COUNTIFS(Table2[Sub-Sector],Table3[[#This Row],[Sub-Sector]],Table2[% Away From 52W High],"&lt;=10")/Table3[[#This Row],[Count]]</f>
        <v>1</v>
      </c>
      <c r="Q9" s="2">
        <f>COUNTIFS(Table2[Sub-Sector],Table3[[#This Row],[Sub-Sector]],Table2[% Away From 52W Low],"&gt;=10")/Table3[[#This Row],[Count]]</f>
        <v>1</v>
      </c>
      <c r="R9" s="2">
        <f>COUNTIFS(Table2[Sub-Sector],Table3[[#This Row],[Sub-Sector]],Table2[% Price above 20 EMA],"&gt;=0")/Table3[[#This Row],[Count]]</f>
        <v>1</v>
      </c>
      <c r="S9" s="2">
        <f>COUNTIFS(Table2[Sub-Sector],Table3[[#This Row],[Sub-Sector]],Table2[% Price above 50 EMA],"&gt;=0")/Table3[[#This Row],[Count]]</f>
        <v>1</v>
      </c>
      <c r="T9" s="2">
        <f>COUNTIFS(Table2[Sub-Sector],Table3[[#This Row],[Sub-Sector]],Table2[% Price above 200 EMA],"&gt;=0")/Table3[[#This Row],[Count]]</f>
        <v>1</v>
      </c>
      <c r="U9" s="2">
        <f>COUNTIFS(Table2[Sub-Sector],Table3[[#This Row],[Sub-Sector]],Table2[Rate of Change - Zone],"Positive")/Table3[[#This Row],[Count]]</f>
        <v>1</v>
      </c>
      <c r="V9" s="2">
        <f>COUNTIFS(Table2[Sub-Sector],Table3[[#This Row],[Sub-Sector]],Table2[Sharpe Ratio],"&gt;=0.10")/Table3[[#This Row],[Count]]</f>
        <v>1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366</v>
      </c>
      <c r="X9">
        <f>_xlfn.RANK.AVG(Table3[[#This Row],[Score]],Table3[Score],1)</f>
        <v>31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141.5</v>
      </c>
      <c r="Z9">
        <f>_xlfn.RANK.AVG(Table3[[#This Row],[Score 2 ]],Table3[[Score 2 ]],1)</f>
        <v>8</v>
      </c>
    </row>
    <row r="10" spans="1:26" x14ac:dyDescent="0.3">
      <c r="A10" t="s">
        <v>138</v>
      </c>
      <c r="B10">
        <f>COUNTIFS(Table2[Sub-Sector],Table3[[#This Row],[Sub-Sector]])</f>
        <v>1</v>
      </c>
      <c r="C10" s="2">
        <f>COUNTIFS(Table2[Sub-Sector],Table3[[#This Row],[Sub-Sector]],Table2[Uptrend],"Uptrend")/Table3[[#This Row],[Count]]</f>
        <v>1</v>
      </c>
      <c r="D10" s="2">
        <f>COUNTIFS(Table2[Sub-Sector],Table3[[#This Row],[Sub-Sector]],Table2[1W Return vs Nifty],"&gt;=5")/Table3[[#This Row],[Count]]</f>
        <v>1</v>
      </c>
      <c r="E10" s="2">
        <f>COUNTIFS(Table2[Sub-Sector],Table3[[#This Row],[Sub-Sector]],Table2[1M Return vs Nifty],"&gt;=5")/Table3[[#This Row],[Count]]</f>
        <v>0</v>
      </c>
      <c r="F10" s="2">
        <f>COUNTIFS(Table2[Sub-Sector],Table3[[#This Row],[Sub-Sector]],Table2[6M Return vs Nifty],"&gt;=10")/Table3[[#This Row],[Count]]</f>
        <v>1</v>
      </c>
      <c r="G10" s="2">
        <f>COUNTIFS(Table2[Sub-Sector],Table3[[#This Row],[Sub-Sector]],Table2[1Y Return vs Nifty],"&gt;=10")/Table3[[#This Row],[Count]]</f>
        <v>1</v>
      </c>
      <c r="H10" s="2">
        <f>COUNTIFS(Table2[Sub-Sector],Table3[[#This Row],[Sub-Sector]],Table2[RSI Exponential â€“ 14D],"&gt;=50")/Table3[[#This Row],[Count]]</f>
        <v>0</v>
      </c>
      <c r="I10" s="2">
        <f>COUNTIFS(Table2[Sub-Sector],Table3[[#This Row],[Sub-Sector]],Table2[Relative Volume],"&gt;=1")/Table3[[#This Row],[Count]]</f>
        <v>1</v>
      </c>
      <c r="J10" s="2">
        <f>COUNTIFS(Table2[Sub-Sector],Table3[[#This Row],[Sub-Sector]],Table2[% Away From Day Low],"&gt;=0.05")/Table3[[#This Row],[Count]]</f>
        <v>0</v>
      </c>
      <c r="K10" s="2">
        <f>COUNTIFS(Table2[Sub-Sector],Table3[[#This Row],[Sub-Sector]],Table2[% Away From Day High],"&lt;=0.05")/Table3[[#This Row],[Count]]</f>
        <v>1</v>
      </c>
      <c r="L10" s="2">
        <f>COUNTIFS(Table2[Sub-Sector],Table3[[#This Row],[Sub-Sector]],Table2[% Away From Current Week Low],"&gt;=0.05")/Table3[[#This Row],[Count]]</f>
        <v>0</v>
      </c>
      <c r="M10" s="2">
        <f>COUNTIFS(Table2[Sub-Sector],Table3[[#This Row],[Sub-Sector]],Table2[% Away From Current Week High],"&lt;=0.05")/Table3[[#This Row],[Count]]</f>
        <v>0</v>
      </c>
      <c r="N10" s="2">
        <f>COUNTIFS(Table2[Sub-Sector],Table3[[#This Row],[Sub-Sector]],Table2[% Away From Current Month Low],"&gt;=0.05")/Table3[[#This Row],[Count]]</f>
        <v>0</v>
      </c>
      <c r="O10" s="2">
        <f>COUNTIFS(Table2[Sub-Sector],Table3[[#This Row],[Sub-Sector]],Table2[% Away From Current Month High],"&lt;=0.05")/Table3[[#This Row],[Count]]</f>
        <v>0</v>
      </c>
      <c r="P10" s="2">
        <f>COUNTIFS(Table2[Sub-Sector],Table3[[#This Row],[Sub-Sector]],Table2[% Away From 52W High],"&lt;=10")/Table3[[#This Row],[Count]]</f>
        <v>1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Price above 20 EMA],"&gt;=0")/Table3[[#This Row],[Count]]</f>
        <v>0</v>
      </c>
      <c r="S10" s="2">
        <f>COUNTIFS(Table2[Sub-Sector],Table3[[#This Row],[Sub-Sector]],Table2[% Price above 50 EMA],"&gt;=0")/Table3[[#This Row],[Count]]</f>
        <v>1</v>
      </c>
      <c r="T10" s="2">
        <f>COUNTIFS(Table2[Sub-Sector],Table3[[#This Row],[Sub-Sector]],Table2[% Price above 200 EMA],"&gt;=0")/Table3[[#This Row],[Count]]</f>
        <v>1</v>
      </c>
      <c r="U10" s="2">
        <f>COUNTIFS(Table2[Sub-Sector],Table3[[#This Row],[Sub-Sector]],Table2[Rate of Change - Zone],"Positive")/Table3[[#This Row],[Count]]</f>
        <v>0</v>
      </c>
      <c r="V10" s="2">
        <f>COUNTIFS(Table2[Sub-Sector],Table3[[#This Row],[Sub-Sector]],Table2[Sharpe Ratio],"&gt;=0.10")/Table3[[#This Row],[Count]]</f>
        <v>1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283.5</v>
      </c>
      <c r="X10">
        <f>_xlfn.RANK.AVG(Table3[[#This Row],[Score]],Table3[Score],1)</f>
        <v>10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151.5</v>
      </c>
      <c r="Z10">
        <f>_xlfn.RANK.AVG(Table3[[#This Row],[Score 2 ]],Table3[[Score 2 ]],1)</f>
        <v>9</v>
      </c>
    </row>
    <row r="11" spans="1:26" x14ac:dyDescent="0.3">
      <c r="A11" t="s">
        <v>1296</v>
      </c>
      <c r="B11">
        <f>COUNTIFS(Table2[Sub-Sector],Table3[[#This Row],[Sub-Sector]])</f>
        <v>1</v>
      </c>
      <c r="C11" s="2">
        <f>COUNTIFS(Table2[Sub-Sector],Table3[[#This Row],[Sub-Sector]],Table2[Uptrend],"Uptrend")/Table3[[#This Row],[Count]]</f>
        <v>1</v>
      </c>
      <c r="D11" s="2">
        <f>COUNTIFS(Table2[Sub-Sector],Table3[[#This Row],[Sub-Sector]],Table2[1W Return vs Nifty],"&gt;=5")/Table3[[#This Row],[Count]]</f>
        <v>1</v>
      </c>
      <c r="E11" s="2">
        <f>COUNTIFS(Table2[Sub-Sector],Table3[[#This Row],[Sub-Sector]],Table2[1M Return vs Nifty],"&gt;=5")/Table3[[#This Row],[Count]]</f>
        <v>1</v>
      </c>
      <c r="F11" s="2">
        <f>COUNTIFS(Table2[Sub-Sector],Table3[[#This Row],[Sub-Sector]],Table2[6M Return vs Nifty],"&gt;=10")/Table3[[#This Row],[Count]]</f>
        <v>1</v>
      </c>
      <c r="G11" s="2">
        <f>COUNTIFS(Table2[Sub-Sector],Table3[[#This Row],[Sub-Sector]],Table2[1Y Return vs Nifty],"&gt;=10")/Table3[[#This Row],[Count]]</f>
        <v>0</v>
      </c>
      <c r="H11" s="2">
        <f>COUNTIFS(Table2[Sub-Sector],Table3[[#This Row],[Sub-Sector]],Table2[RSI Exponential â€“ 14D],"&gt;=50")/Table3[[#This Row],[Count]]</f>
        <v>1</v>
      </c>
      <c r="I11" s="2">
        <f>COUNTIFS(Table2[Sub-Sector],Table3[[#This Row],[Sub-Sector]],Table2[Relative Volume],"&gt;=1")/Table3[[#This Row],[Count]]</f>
        <v>1</v>
      </c>
      <c r="J11" s="2">
        <f>COUNTIFS(Table2[Sub-Sector],Table3[[#This Row],[Sub-Sector]],Table2[% Away From Day Low],"&gt;=0.05")/Table3[[#This Row],[Count]]</f>
        <v>0</v>
      </c>
      <c r="K11" s="2">
        <f>COUNTIFS(Table2[Sub-Sector],Table3[[#This Row],[Sub-Sector]],Table2[% Away From Day High],"&lt;=0.05")/Table3[[#This Row],[Count]]</f>
        <v>1</v>
      </c>
      <c r="L11" s="2">
        <f>COUNTIFS(Table2[Sub-Sector],Table3[[#This Row],[Sub-Sector]],Table2[% Away From Current Week Low],"&gt;=0.05")/Table3[[#This Row],[Count]]</f>
        <v>0</v>
      </c>
      <c r="M11" s="2">
        <f>COUNTIFS(Table2[Sub-Sector],Table3[[#This Row],[Sub-Sector]],Table2[% Away From Current Week High],"&lt;=0.05")/Table3[[#This Row],[Count]]</f>
        <v>0</v>
      </c>
      <c r="N11" s="2">
        <f>COUNTIFS(Table2[Sub-Sector],Table3[[#This Row],[Sub-Sector]],Table2[% Away From Current Month Low],"&gt;=0.05")/Table3[[#This Row],[Count]]</f>
        <v>1</v>
      </c>
      <c r="O11" s="2">
        <f>COUNTIFS(Table2[Sub-Sector],Table3[[#This Row],[Sub-Sector]],Table2[% Away From Current Month High],"&lt;=0.05")/Table3[[#This Row],[Count]]</f>
        <v>0</v>
      </c>
      <c r="P11" s="2">
        <f>COUNTIFS(Table2[Sub-Sector],Table3[[#This Row],[Sub-Sector]],Table2[% Away From 52W High],"&lt;=10")/Table3[[#This Row],[Count]]</f>
        <v>1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Price above 20 EMA],"&gt;=0")/Table3[[#This Row],[Count]]</f>
        <v>1</v>
      </c>
      <c r="S11" s="2">
        <f>COUNTIFS(Table2[Sub-Sector],Table3[[#This Row],[Sub-Sector]],Table2[% Price above 50 EMA],"&gt;=0")/Table3[[#This Row],[Count]]</f>
        <v>1</v>
      </c>
      <c r="T11" s="2">
        <f>COUNTIFS(Table2[Sub-Sector],Table3[[#This Row],[Sub-Sector]],Table2[% Price above 200 EMA],"&gt;=0")/Table3[[#This Row],[Count]]</f>
        <v>1</v>
      </c>
      <c r="U11" s="2">
        <f>COUNTIFS(Table2[Sub-Sector],Table3[[#This Row],[Sub-Sector]],Table2[Rate of Change - Zone],"Positive")/Table3[[#This Row],[Count]]</f>
        <v>1</v>
      </c>
      <c r="V11" s="2">
        <f>COUNTIFS(Table2[Sub-Sector],Table3[[#This Row],[Sub-Sector]],Table2[Sharpe Ratio],"&gt;=0.10")/Table3[[#This Row],[Count]]</f>
        <v>1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189.5</v>
      </c>
      <c r="X11">
        <f>_xlfn.RANK.AVG(Table3[[#This Row],[Score]],Table3[Score],1)</f>
        <v>5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152</v>
      </c>
      <c r="Z11">
        <f>_xlfn.RANK.AVG(Table3[[#This Row],[Score 2 ]],Table3[[Score 2 ]],1)</f>
        <v>10</v>
      </c>
    </row>
    <row r="12" spans="1:26" x14ac:dyDescent="0.3">
      <c r="A12" t="s">
        <v>43</v>
      </c>
      <c r="B12">
        <f>COUNTIFS(Table2[Sub-Sector],Table3[[#This Row],[Sub-Sector]])</f>
        <v>2</v>
      </c>
      <c r="C12" s="2">
        <f>COUNTIFS(Table2[Sub-Sector],Table3[[#This Row],[Sub-Sector]],Table2[Uptrend],"Uptrend")/Table3[[#This Row],[Count]]</f>
        <v>1</v>
      </c>
      <c r="D12" s="2">
        <f>COUNTIFS(Table2[Sub-Sector],Table3[[#This Row],[Sub-Sector]],Table2[1W Return vs Nifty],"&gt;=5")/Table3[[#This Row],[Count]]</f>
        <v>0</v>
      </c>
      <c r="E12" s="2">
        <f>COUNTIFS(Table2[Sub-Sector],Table3[[#This Row],[Sub-Sector]],Table2[1M Return vs Nifty],"&gt;=5")/Table3[[#This Row],[Count]]</f>
        <v>0.5</v>
      </c>
      <c r="F12" s="2">
        <f>COUNTIFS(Table2[Sub-Sector],Table3[[#This Row],[Sub-Sector]],Table2[6M Return vs Nifty],"&gt;=10")/Table3[[#This Row],[Count]]</f>
        <v>0.5</v>
      </c>
      <c r="G12" s="2">
        <f>COUNTIFS(Table2[Sub-Sector],Table3[[#This Row],[Sub-Sector]],Table2[1Y Return vs Nifty],"&gt;=10")/Table3[[#This Row],[Count]]</f>
        <v>0.5</v>
      </c>
      <c r="H12" s="2">
        <f>COUNTIFS(Table2[Sub-Sector],Table3[[#This Row],[Sub-Sector]],Table2[RSI Exponential â€“ 14D],"&gt;=50")/Table3[[#This Row],[Count]]</f>
        <v>0.5</v>
      </c>
      <c r="I12" s="2">
        <f>COUNTIFS(Table2[Sub-Sector],Table3[[#This Row],[Sub-Sector]],Table2[Relative Volume],"&gt;=1")/Table3[[#This Row],[Count]]</f>
        <v>1</v>
      </c>
      <c r="J12" s="2">
        <f>COUNTIFS(Table2[Sub-Sector],Table3[[#This Row],[Sub-Sector]],Table2[% Away From Day Low],"&gt;=0.05")/Table3[[#This Row],[Count]]</f>
        <v>0</v>
      </c>
      <c r="K12" s="2">
        <f>COUNTIFS(Table2[Sub-Sector],Table3[[#This Row],[Sub-Sector]],Table2[% Away From Day High],"&lt;=0.05")/Table3[[#This Row],[Count]]</f>
        <v>1</v>
      </c>
      <c r="L12" s="2">
        <f>COUNTIFS(Table2[Sub-Sector],Table3[[#This Row],[Sub-Sector]],Table2[% Away From Current Week Low],"&gt;=0.05")/Table3[[#This Row],[Count]]</f>
        <v>0</v>
      </c>
      <c r="M12" s="2">
        <f>COUNTIFS(Table2[Sub-Sector],Table3[[#This Row],[Sub-Sector]],Table2[% Away From Current Week High],"&lt;=0.05")/Table3[[#This Row],[Count]]</f>
        <v>1</v>
      </c>
      <c r="N12" s="2">
        <f>COUNTIFS(Table2[Sub-Sector],Table3[[#This Row],[Sub-Sector]],Table2[% Away From Current Month Low],"&gt;=0.05")/Table3[[#This Row],[Count]]</f>
        <v>1</v>
      </c>
      <c r="O12" s="2">
        <f>COUNTIFS(Table2[Sub-Sector],Table3[[#This Row],[Sub-Sector]],Table2[% Away From Current Month High],"&lt;=0.05")/Table3[[#This Row],[Count]]</f>
        <v>0.5</v>
      </c>
      <c r="P12" s="2">
        <f>COUNTIFS(Table2[Sub-Sector],Table3[[#This Row],[Sub-Sector]],Table2[% Away From 52W High],"&lt;=10")/Table3[[#This Row],[Count]]</f>
        <v>0.5</v>
      </c>
      <c r="Q12" s="2">
        <f>COUNTIFS(Table2[Sub-Sector],Table3[[#This Row],[Sub-Sector]],Table2[% Away From 52W Low],"&gt;=10")/Table3[[#This Row],[Count]]</f>
        <v>1</v>
      </c>
      <c r="R12" s="2">
        <f>COUNTIFS(Table2[Sub-Sector],Table3[[#This Row],[Sub-Sector]],Table2[% Price above 20 EMA],"&gt;=0")/Table3[[#This Row],[Count]]</f>
        <v>1</v>
      </c>
      <c r="S12" s="2">
        <f>COUNTIFS(Table2[Sub-Sector],Table3[[#This Row],[Sub-Sector]],Table2[% Price above 50 EMA],"&gt;=0")/Table3[[#This Row],[Count]]</f>
        <v>1</v>
      </c>
      <c r="T12" s="2">
        <f>COUNTIFS(Table2[Sub-Sector],Table3[[#This Row],[Sub-Sector]],Table2[% Price above 200 EMA],"&gt;=0")/Table3[[#This Row],[Count]]</f>
        <v>1</v>
      </c>
      <c r="U12" s="2">
        <f>COUNTIFS(Table2[Sub-Sector],Table3[[#This Row],[Sub-Sector]],Table2[Rate of Change - Zone],"Positive")/Table3[[#This Row],[Count]]</f>
        <v>1</v>
      </c>
      <c r="V12" s="2">
        <f>COUNTIFS(Table2[Sub-Sector],Table3[[#This Row],[Sub-Sector]],Table2[Sharpe Ratio],"&gt;=0.10")/Table3[[#This Row],[Count]]</f>
        <v>1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307</v>
      </c>
      <c r="X12">
        <f>_xlfn.RANK.AVG(Table3[[#This Row],[Score]],Table3[Score],1)</f>
        <v>20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154.5</v>
      </c>
      <c r="Z12">
        <f>_xlfn.RANK.AVG(Table3[[#This Row],[Score 2 ]],Table3[[Score 2 ]],1)</f>
        <v>11</v>
      </c>
    </row>
    <row r="13" spans="1:26" x14ac:dyDescent="0.3">
      <c r="A13" t="s">
        <v>298</v>
      </c>
      <c r="B13">
        <f>COUNTIFS(Table2[Sub-Sector],Table3[[#This Row],[Sub-Sector]])</f>
        <v>2</v>
      </c>
      <c r="C13" s="2">
        <f>COUNTIFS(Table2[Sub-Sector],Table3[[#This Row],[Sub-Sector]],Table2[Uptrend],"Uptrend")/Table3[[#This Row],[Count]]</f>
        <v>0.5</v>
      </c>
      <c r="D13" s="2">
        <f>COUNTIFS(Table2[Sub-Sector],Table3[[#This Row],[Sub-Sector]],Table2[1W Return vs Nifty],"&gt;=5")/Table3[[#This Row],[Count]]</f>
        <v>0.5</v>
      </c>
      <c r="E13" s="2">
        <f>COUNTIFS(Table2[Sub-Sector],Table3[[#This Row],[Sub-Sector]],Table2[1M Return vs Nifty],"&gt;=5")/Table3[[#This Row],[Count]]</f>
        <v>0.5</v>
      </c>
      <c r="F13" s="2">
        <f>COUNTIFS(Table2[Sub-Sector],Table3[[#This Row],[Sub-Sector]],Table2[6M Return vs Nifty],"&gt;=10")/Table3[[#This Row],[Count]]</f>
        <v>0.5</v>
      </c>
      <c r="G13" s="2">
        <f>COUNTIFS(Table2[Sub-Sector],Table3[[#This Row],[Sub-Sector]],Table2[1Y Return vs Nifty],"&gt;=10")/Table3[[#This Row],[Count]]</f>
        <v>1</v>
      </c>
      <c r="H13" s="2">
        <f>COUNTIFS(Table2[Sub-Sector],Table3[[#This Row],[Sub-Sector]],Table2[RSI Exponential â€“ 14D],"&gt;=50")/Table3[[#This Row],[Count]]</f>
        <v>1</v>
      </c>
      <c r="I13" s="2">
        <f>COUNTIFS(Table2[Sub-Sector],Table3[[#This Row],[Sub-Sector]],Table2[Relative Volume],"&gt;=1")/Table3[[#This Row],[Count]]</f>
        <v>1</v>
      </c>
      <c r="J13" s="2">
        <f>COUNTIFS(Table2[Sub-Sector],Table3[[#This Row],[Sub-Sector]],Table2[% Away From Day Low],"&gt;=0.05")/Table3[[#This Row],[Count]]</f>
        <v>0</v>
      </c>
      <c r="K13" s="2">
        <f>COUNTIFS(Table2[Sub-Sector],Table3[[#This Row],[Sub-Sector]],Table2[% Away From Day High],"&lt;=0.05")/Table3[[#This Row],[Count]]</f>
        <v>1</v>
      </c>
      <c r="L13" s="2">
        <f>COUNTIFS(Table2[Sub-Sector],Table3[[#This Row],[Sub-Sector]],Table2[% Away From Current Week Low],"&gt;=0.05")/Table3[[#This Row],[Count]]</f>
        <v>0.5</v>
      </c>
      <c r="M13" s="2">
        <f>COUNTIFS(Table2[Sub-Sector],Table3[[#This Row],[Sub-Sector]],Table2[% Away From Current Week High],"&lt;=0.05")/Table3[[#This Row],[Count]]</f>
        <v>1</v>
      </c>
      <c r="N13" s="2">
        <f>COUNTIFS(Table2[Sub-Sector],Table3[[#This Row],[Sub-Sector]],Table2[% Away From Current Month Low],"&gt;=0.05")/Table3[[#This Row],[Count]]</f>
        <v>1</v>
      </c>
      <c r="O13" s="2">
        <f>COUNTIFS(Table2[Sub-Sector],Table3[[#This Row],[Sub-Sector]],Table2[% Away From Current Month High],"&lt;=0.05")/Table3[[#This Row],[Count]]</f>
        <v>0.5</v>
      </c>
      <c r="P13" s="2">
        <f>COUNTIFS(Table2[Sub-Sector],Table3[[#This Row],[Sub-Sector]],Table2[% Away From 52W High],"&lt;=10")/Table3[[#This Row],[Count]]</f>
        <v>0.5</v>
      </c>
      <c r="Q13" s="2">
        <f>COUNTIFS(Table2[Sub-Sector],Table3[[#This Row],[Sub-Sector]],Table2[% Away From 52W Low],"&gt;=10")/Table3[[#This Row],[Count]]</f>
        <v>1</v>
      </c>
      <c r="R13" s="2">
        <f>COUNTIFS(Table2[Sub-Sector],Table3[[#This Row],[Sub-Sector]],Table2[% Price above 20 EMA],"&gt;=0")/Table3[[#This Row],[Count]]</f>
        <v>0.5</v>
      </c>
      <c r="S13" s="2">
        <f>COUNTIFS(Table2[Sub-Sector],Table3[[#This Row],[Sub-Sector]],Table2[% Price above 50 EMA],"&gt;=0")/Table3[[#This Row],[Count]]</f>
        <v>0.5</v>
      </c>
      <c r="T13" s="2">
        <f>COUNTIFS(Table2[Sub-Sector],Table3[[#This Row],[Sub-Sector]],Table2[% Price above 200 EMA],"&gt;=0")/Table3[[#This Row],[Count]]</f>
        <v>1</v>
      </c>
      <c r="U13" s="2">
        <f>COUNTIFS(Table2[Sub-Sector],Table3[[#This Row],[Sub-Sector]],Table2[Rate of Change - Zone],"Positive")/Table3[[#This Row],[Count]]</f>
        <v>0.5</v>
      </c>
      <c r="V13" s="2">
        <f>COUNTIFS(Table2[Sub-Sector],Table3[[#This Row],[Sub-Sector]],Table2[Sharpe Ratio],"&gt;=0.10")/Table3[[#This Row],[Count]]</f>
        <v>0.5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306</v>
      </c>
      <c r="X13">
        <f>_xlfn.RANK.AVG(Table3[[#This Row],[Score]],Table3[Score],1)</f>
        <v>19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155.5</v>
      </c>
      <c r="Z13">
        <f>_xlfn.RANK.AVG(Table3[[#This Row],[Score 2 ]],Table3[[Score 2 ]],1)</f>
        <v>12</v>
      </c>
    </row>
    <row r="14" spans="1:26" x14ac:dyDescent="0.3">
      <c r="A14" t="s">
        <v>242</v>
      </c>
      <c r="B14">
        <f>COUNTIFS(Table2[Sub-Sector],Table3[[#This Row],[Sub-Sector]])</f>
        <v>1</v>
      </c>
      <c r="C14" s="2">
        <f>COUNTIFS(Table2[Sub-Sector],Table3[[#This Row],[Sub-Sector]],Table2[Uptrend],"Uptrend")/Table3[[#This Row],[Count]]</f>
        <v>1</v>
      </c>
      <c r="D14" s="2">
        <f>COUNTIFS(Table2[Sub-Sector],Table3[[#This Row],[Sub-Sector]],Table2[1W Return vs Nifty],"&gt;=5")/Table3[[#This Row],[Count]]</f>
        <v>1</v>
      </c>
      <c r="E14" s="2">
        <f>COUNTIFS(Table2[Sub-Sector],Table3[[#This Row],[Sub-Sector]],Table2[1M Return vs Nifty],"&gt;=5")/Table3[[#This Row],[Count]]</f>
        <v>1</v>
      </c>
      <c r="F14" s="2">
        <f>COUNTIFS(Table2[Sub-Sector],Table3[[#This Row],[Sub-Sector]],Table2[6M Return vs Nifty],"&gt;=10")/Table3[[#This Row],[Count]]</f>
        <v>0</v>
      </c>
      <c r="G14" s="2">
        <f>COUNTIFS(Table2[Sub-Sector],Table3[[#This Row],[Sub-Sector]],Table2[1Y Return vs Nifty],"&gt;=10")/Table3[[#This Row],[Count]]</f>
        <v>1</v>
      </c>
      <c r="H14" s="2">
        <f>COUNTIFS(Table2[Sub-Sector],Table3[[#This Row],[Sub-Sector]],Table2[RSI Exponential â€“ 14D],"&gt;=50")/Table3[[#This Row],[Count]]</f>
        <v>1</v>
      </c>
      <c r="I14" s="2">
        <f>COUNTIFS(Table2[Sub-Sector],Table3[[#This Row],[Sub-Sector]],Table2[Relative Volume],"&gt;=1")/Table3[[#This Row],[Count]]</f>
        <v>1</v>
      </c>
      <c r="J14" s="2">
        <f>COUNTIFS(Table2[Sub-Sector],Table3[[#This Row],[Sub-Sector]],Table2[% Away From Day Low],"&gt;=0.05")/Table3[[#This Row],[Count]]</f>
        <v>0</v>
      </c>
      <c r="K14" s="2">
        <f>COUNTIFS(Table2[Sub-Sector],Table3[[#This Row],[Sub-Sector]],Table2[% Away From Day High],"&lt;=0.05")/Table3[[#This Row],[Count]]</f>
        <v>1</v>
      </c>
      <c r="L14" s="2">
        <f>COUNTIFS(Table2[Sub-Sector],Table3[[#This Row],[Sub-Sector]],Table2[% Away From Current Week Low],"&gt;=0.05")/Table3[[#This Row],[Count]]</f>
        <v>0</v>
      </c>
      <c r="M14" s="2">
        <f>COUNTIFS(Table2[Sub-Sector],Table3[[#This Row],[Sub-Sector]],Table2[% Away From Current Week High],"&lt;=0.05")/Table3[[#This Row],[Count]]</f>
        <v>1</v>
      </c>
      <c r="N14" s="2">
        <f>COUNTIFS(Table2[Sub-Sector],Table3[[#This Row],[Sub-Sector]],Table2[% Away From Current Month Low],"&gt;=0.05")/Table3[[#This Row],[Count]]</f>
        <v>1</v>
      </c>
      <c r="O14" s="2">
        <f>COUNTIFS(Table2[Sub-Sector],Table3[[#This Row],[Sub-Sector]],Table2[% Away From Current Month High],"&lt;=0.05")/Table3[[#This Row],[Count]]</f>
        <v>1</v>
      </c>
      <c r="P14" s="2">
        <f>COUNTIFS(Table2[Sub-Sector],Table3[[#This Row],[Sub-Sector]],Table2[% Away From 52W High],"&lt;=10")/Table3[[#This Row],[Count]]</f>
        <v>1</v>
      </c>
      <c r="Q14" s="2">
        <f>COUNTIFS(Table2[Sub-Sector],Table3[[#This Row],[Sub-Sector]],Table2[% Away From 52W Low],"&gt;=10")/Table3[[#This Row],[Count]]</f>
        <v>1</v>
      </c>
      <c r="R14" s="2">
        <f>COUNTIFS(Table2[Sub-Sector],Table3[[#This Row],[Sub-Sector]],Table2[% Price above 20 EMA],"&gt;=0")/Table3[[#This Row],[Count]]</f>
        <v>1</v>
      </c>
      <c r="S14" s="2">
        <f>COUNTIFS(Table2[Sub-Sector],Table3[[#This Row],[Sub-Sector]],Table2[% Price above 50 EMA],"&gt;=0")/Table3[[#This Row],[Count]]</f>
        <v>1</v>
      </c>
      <c r="T14" s="2">
        <f>COUNTIFS(Table2[Sub-Sector],Table3[[#This Row],[Sub-Sector]],Table2[% Price above 200 EMA],"&gt;=0")/Table3[[#This Row],[Count]]</f>
        <v>1</v>
      </c>
      <c r="U14" s="2">
        <f>COUNTIFS(Table2[Sub-Sector],Table3[[#This Row],[Sub-Sector]],Table2[Rate of Change - Zone],"Positive")/Table3[[#This Row],[Count]]</f>
        <v>1</v>
      </c>
      <c r="V14" s="2">
        <f>COUNTIFS(Table2[Sub-Sector],Table3[[#This Row],[Sub-Sector]],Table2[Sharpe Ratio],"&gt;=0.10")/Table3[[#This Row],[Count]]</f>
        <v>0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193.5</v>
      </c>
      <c r="X14">
        <f>_xlfn.RANK.AVG(Table3[[#This Row],[Score]],Table3[Score],1)</f>
        <v>6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</v>
      </c>
      <c r="Z14">
        <f>_xlfn.RANK.AVG(Table3[[#This Row],[Score 2 ]],Table3[[Score 2 ]],1)</f>
        <v>13.5</v>
      </c>
    </row>
    <row r="15" spans="1:26" x14ac:dyDescent="0.3">
      <c r="A15" t="s">
        <v>425</v>
      </c>
      <c r="B15">
        <f>COUNTIFS(Table2[Sub-Sector],Table3[[#This Row],[Sub-Sector]])</f>
        <v>1</v>
      </c>
      <c r="C15" s="2">
        <f>COUNTIFS(Table2[Sub-Sector],Table3[[#This Row],[Sub-Sector]],Table2[Uptrend],"Uptrend")/Table3[[#This Row],[Count]]</f>
        <v>1</v>
      </c>
      <c r="D15" s="2">
        <f>COUNTIFS(Table2[Sub-Sector],Table3[[#This Row],[Sub-Sector]],Table2[1W Return vs Nifty],"&gt;=5")/Table3[[#This Row],[Count]]</f>
        <v>0</v>
      </c>
      <c r="E15" s="2">
        <f>COUNTIFS(Table2[Sub-Sector],Table3[[#This Row],[Sub-Sector]],Table2[1M Return vs Nifty],"&gt;=5")/Table3[[#This Row],[Count]]</f>
        <v>0</v>
      </c>
      <c r="F15" s="2">
        <f>COUNTIFS(Table2[Sub-Sector],Table3[[#This Row],[Sub-Sector]],Table2[6M Return vs Nifty],"&gt;=10")/Table3[[#This Row],[Count]]</f>
        <v>0</v>
      </c>
      <c r="G15" s="2">
        <f>COUNTIFS(Table2[Sub-Sector],Table3[[#This Row],[Sub-Sector]],Table2[1Y Return vs Nifty],"&gt;=10")/Table3[[#This Row],[Count]]</f>
        <v>1</v>
      </c>
      <c r="H15" s="2">
        <f>COUNTIFS(Table2[Sub-Sector],Table3[[#This Row],[Sub-Sector]],Table2[RSI Exponential â€“ 14D],"&gt;=50")/Table3[[#This Row],[Count]]</f>
        <v>1</v>
      </c>
      <c r="I15" s="2">
        <f>COUNTIFS(Table2[Sub-Sector],Table3[[#This Row],[Sub-Sector]],Table2[Relative Volume],"&gt;=1")/Table3[[#This Row],[Count]]</f>
        <v>1</v>
      </c>
      <c r="J15" s="2">
        <f>COUNTIFS(Table2[Sub-Sector],Table3[[#This Row],[Sub-Sector]],Table2[% Away From Day Low],"&gt;=0.05")/Table3[[#This Row],[Count]]</f>
        <v>0</v>
      </c>
      <c r="K15" s="2">
        <f>COUNTIFS(Table2[Sub-Sector],Table3[[#This Row],[Sub-Sector]],Table2[% Away From Day High],"&lt;=0.05")/Table3[[#This Row],[Count]]</f>
        <v>1</v>
      </c>
      <c r="L15" s="2">
        <f>COUNTIFS(Table2[Sub-Sector],Table3[[#This Row],[Sub-Sector]],Table2[% Away From Current Week Low],"&gt;=0.05")/Table3[[#This Row],[Count]]</f>
        <v>1</v>
      </c>
      <c r="M15" s="2">
        <f>COUNTIFS(Table2[Sub-Sector],Table3[[#This Row],[Sub-Sector]],Table2[% Away From Current Week High],"&lt;=0.05")/Table3[[#This Row],[Count]]</f>
        <v>1</v>
      </c>
      <c r="N15" s="2">
        <f>COUNTIFS(Table2[Sub-Sector],Table3[[#This Row],[Sub-Sector]],Table2[% Away From Current Month Low],"&gt;=0.05")/Table3[[#This Row],[Count]]</f>
        <v>1</v>
      </c>
      <c r="O15" s="2">
        <f>COUNTIFS(Table2[Sub-Sector],Table3[[#This Row],[Sub-Sector]],Table2[% Away From Current Month High],"&lt;=0.05")/Table3[[#This Row],[Count]]</f>
        <v>1</v>
      </c>
      <c r="P15" s="2">
        <f>COUNTIFS(Table2[Sub-Sector],Table3[[#This Row],[Sub-Sector]],Table2[% Away From 52W High],"&lt;=10")/Table3[[#This Row],[Count]]</f>
        <v>1</v>
      </c>
      <c r="Q15" s="2">
        <f>COUNTIFS(Table2[Sub-Sector],Table3[[#This Row],[Sub-Sector]],Table2[% Away From 52W Low],"&gt;=10")/Table3[[#This Row],[Count]]</f>
        <v>1</v>
      </c>
      <c r="R15" s="2">
        <f>COUNTIFS(Table2[Sub-Sector],Table3[[#This Row],[Sub-Sector]],Table2[% Price above 20 EMA],"&gt;=0")/Table3[[#This Row],[Count]]</f>
        <v>1</v>
      </c>
      <c r="S15" s="2">
        <f>COUNTIFS(Table2[Sub-Sector],Table3[[#This Row],[Sub-Sector]],Table2[% Price above 50 EMA],"&gt;=0")/Table3[[#This Row],[Count]]</f>
        <v>1</v>
      </c>
      <c r="T15" s="2">
        <f>COUNTIFS(Table2[Sub-Sector],Table3[[#This Row],[Sub-Sector]],Table2[% Price above 200 EMA],"&gt;=0")/Table3[[#This Row],[Count]]</f>
        <v>1</v>
      </c>
      <c r="U15" s="2">
        <f>COUNTIFS(Table2[Sub-Sector],Table3[[#This Row],[Sub-Sector]],Table2[Rate of Change - Zone],"Positive")/Table3[[#This Row],[Count]]</f>
        <v>1</v>
      </c>
      <c r="V15" s="2">
        <f>COUNTIFS(Table2[Sub-Sector],Table3[[#This Row],[Sub-Sector]],Table2[Sharpe Ratio],"&gt;=0.10")/Table3[[#This Row],[Count]]</f>
        <v>0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380.5</v>
      </c>
      <c r="X15">
        <f>_xlfn.RANK.AVG(Table3[[#This Row],[Score]],Table3[Score],1)</f>
        <v>41.5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</v>
      </c>
      <c r="Z15">
        <f>_xlfn.RANK.AVG(Table3[[#This Row],[Score 2 ]],Table3[[Score 2 ]],1)</f>
        <v>13.5</v>
      </c>
    </row>
    <row r="16" spans="1:26" x14ac:dyDescent="0.3">
      <c r="A16" t="s">
        <v>221</v>
      </c>
      <c r="B16">
        <f>COUNTIFS(Table2[Sub-Sector],Table3[[#This Row],[Sub-Sector]])</f>
        <v>1</v>
      </c>
      <c r="C16" s="2">
        <f>COUNTIFS(Table2[Sub-Sector],Table3[[#This Row],[Sub-Sector]],Table2[Uptrend],"Uptrend")/Table3[[#This Row],[Count]]</f>
        <v>1</v>
      </c>
      <c r="D16" s="2">
        <f>COUNTIFS(Table2[Sub-Sector],Table3[[#This Row],[Sub-Sector]],Table2[1W Return vs Nifty],"&gt;=5")/Table3[[#This Row],[Count]]</f>
        <v>0</v>
      </c>
      <c r="E16" s="2">
        <f>COUNTIFS(Table2[Sub-Sector],Table3[[#This Row],[Sub-Sector]],Table2[1M Return vs Nifty],"&gt;=5")/Table3[[#This Row],[Count]]</f>
        <v>1</v>
      </c>
      <c r="F16" s="2">
        <f>COUNTIFS(Table2[Sub-Sector],Table3[[#This Row],[Sub-Sector]],Table2[6M Return vs Nifty],"&gt;=10")/Table3[[#This Row],[Count]]</f>
        <v>1</v>
      </c>
      <c r="G16" s="2">
        <f>COUNTIFS(Table2[Sub-Sector],Table3[[#This Row],[Sub-Sector]],Table2[1Y Return vs Nifty],"&gt;=10")/Table3[[#This Row],[Count]]</f>
        <v>1</v>
      </c>
      <c r="H16" s="2">
        <f>COUNTIFS(Table2[Sub-Sector],Table3[[#This Row],[Sub-Sector]],Table2[RSI Exponential â€“ 14D],"&gt;=50")/Table3[[#This Row],[Count]]</f>
        <v>1</v>
      </c>
      <c r="I16" s="2">
        <f>COUNTIFS(Table2[Sub-Sector],Table3[[#This Row],[Sub-Sector]],Table2[Relative Volume],"&gt;=1")/Table3[[#This Row],[Count]]</f>
        <v>0</v>
      </c>
      <c r="J16" s="2">
        <f>COUNTIFS(Table2[Sub-Sector],Table3[[#This Row],[Sub-Sector]],Table2[% Away From Day Low],"&gt;=0.05")/Table3[[#This Row],[Count]]</f>
        <v>0</v>
      </c>
      <c r="K16" s="2">
        <f>COUNTIFS(Table2[Sub-Sector],Table3[[#This Row],[Sub-Sector]],Table2[% Away From Day High],"&lt;=0.05")/Table3[[#This Row],[Count]]</f>
        <v>1</v>
      </c>
      <c r="L16" s="2">
        <f>COUNTIFS(Table2[Sub-Sector],Table3[[#This Row],[Sub-Sector]],Table2[% Away From Current Week Low],"&gt;=0.05")/Table3[[#This Row],[Count]]</f>
        <v>0</v>
      </c>
      <c r="M16" s="2">
        <f>COUNTIFS(Table2[Sub-Sector],Table3[[#This Row],[Sub-Sector]],Table2[% Away From Current Week High],"&lt;=0.05")/Table3[[#This Row],[Count]]</f>
        <v>1</v>
      </c>
      <c r="N16" s="2">
        <f>COUNTIFS(Table2[Sub-Sector],Table3[[#This Row],[Sub-Sector]],Table2[% Away From Current Month Low],"&gt;=0.05")/Table3[[#This Row],[Count]]</f>
        <v>1</v>
      </c>
      <c r="O16" s="2">
        <f>COUNTIFS(Table2[Sub-Sector],Table3[[#This Row],[Sub-Sector]],Table2[% Away From Current Month High],"&lt;=0.05")/Table3[[#This Row],[Count]]</f>
        <v>1</v>
      </c>
      <c r="P16" s="2">
        <f>COUNTIFS(Table2[Sub-Sector],Table3[[#This Row],[Sub-Sector]],Table2[% Away From 52W High],"&lt;=10")/Table3[[#This Row],[Count]]</f>
        <v>1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Price above 20 EMA],"&gt;=0")/Table3[[#This Row],[Count]]</f>
        <v>1</v>
      </c>
      <c r="S16" s="2">
        <f>COUNTIFS(Table2[Sub-Sector],Table3[[#This Row],[Sub-Sector]],Table2[% Price above 50 EMA],"&gt;=0")/Table3[[#This Row],[Count]]</f>
        <v>1</v>
      </c>
      <c r="T16" s="2">
        <f>COUNTIFS(Table2[Sub-Sector],Table3[[#This Row],[Sub-Sector]],Table2[% Price above 200 EMA],"&gt;=0")/Table3[[#This Row],[Count]]</f>
        <v>1</v>
      </c>
      <c r="U16" s="2">
        <f>COUNTIFS(Table2[Sub-Sector],Table3[[#This Row],[Sub-Sector]],Table2[Rate of Change - Zone],"Positive")/Table3[[#This Row],[Count]]</f>
        <v>1</v>
      </c>
      <c r="V16" s="2">
        <f>COUNTIFS(Table2[Sub-Sector],Table3[[#This Row],[Sub-Sector]],Table2[Sharpe Ratio],"&gt;=0.10")/Table3[[#This Row],[Count]]</f>
        <v>0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286.5</v>
      </c>
      <c r="X16">
        <f>_xlfn.RANK.AVG(Table3[[#This Row],[Score]],Table3[Score],1)</f>
        <v>12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156.5</v>
      </c>
      <c r="Z16">
        <f>_xlfn.RANK.AVG(Table3[[#This Row],[Score 2 ]],Table3[[Score 2 ]],1)</f>
        <v>17.5</v>
      </c>
    </row>
    <row r="17" spans="1:26" x14ac:dyDescent="0.3">
      <c r="A17" t="s">
        <v>497</v>
      </c>
      <c r="B17">
        <f>COUNTIFS(Table2[Sub-Sector],Table3[[#This Row],[Sub-Sector]])</f>
        <v>1</v>
      </c>
      <c r="C17" s="2">
        <f>COUNTIFS(Table2[Sub-Sector],Table3[[#This Row],[Sub-Sector]],Table2[Uptrend],"Uptrend")/Table3[[#This Row],[Count]]</f>
        <v>1</v>
      </c>
      <c r="D17" s="2">
        <f>COUNTIFS(Table2[Sub-Sector],Table3[[#This Row],[Sub-Sector]],Table2[1W Return vs Nifty],"&gt;=5")/Table3[[#This Row],[Count]]</f>
        <v>1</v>
      </c>
      <c r="E17" s="2">
        <f>COUNTIFS(Table2[Sub-Sector],Table3[[#This Row],[Sub-Sector]],Table2[1M Return vs Nifty],"&gt;=5")/Table3[[#This Row],[Count]]</f>
        <v>0</v>
      </c>
      <c r="F17" s="2">
        <f>COUNTIFS(Table2[Sub-Sector],Table3[[#This Row],[Sub-Sector]],Table2[6M Return vs Nifty],"&gt;=10")/Table3[[#This Row],[Count]]</f>
        <v>1</v>
      </c>
      <c r="G17" s="2">
        <f>COUNTIFS(Table2[Sub-Sector],Table3[[#This Row],[Sub-Sector]],Table2[1Y Return vs Nifty],"&gt;=10")/Table3[[#This Row],[Count]]</f>
        <v>1</v>
      </c>
      <c r="H17" s="2">
        <f>COUNTIFS(Table2[Sub-Sector],Table3[[#This Row],[Sub-Sector]],Table2[RSI Exponential â€“ 14D],"&gt;=50")/Table3[[#This Row],[Count]]</f>
        <v>1</v>
      </c>
      <c r="I17" s="2">
        <f>COUNTIFS(Table2[Sub-Sector],Table3[[#This Row],[Sub-Sector]],Table2[Relative Volume],"&gt;=1")/Table3[[#This Row],[Count]]</f>
        <v>0</v>
      </c>
      <c r="J17" s="2">
        <f>COUNTIFS(Table2[Sub-Sector],Table3[[#This Row],[Sub-Sector]],Table2[% Away From Day Low],"&gt;=0.05")/Table3[[#This Row],[Count]]</f>
        <v>0</v>
      </c>
      <c r="K17" s="2">
        <f>COUNTIFS(Table2[Sub-Sector],Table3[[#This Row],[Sub-Sector]],Table2[% Away From Day High],"&lt;=0.05")/Table3[[#This Row],[Count]]</f>
        <v>1</v>
      </c>
      <c r="L17" s="2">
        <f>COUNTIFS(Table2[Sub-Sector],Table3[[#This Row],[Sub-Sector]],Table2[% Away From Current Week Low],"&gt;=0.05")/Table3[[#This Row],[Count]]</f>
        <v>0</v>
      </c>
      <c r="M17" s="2">
        <f>COUNTIFS(Table2[Sub-Sector],Table3[[#This Row],[Sub-Sector]],Table2[% Away From Current Week High],"&lt;=0.05")/Table3[[#This Row],[Count]]</f>
        <v>1</v>
      </c>
      <c r="N17" s="2">
        <f>COUNTIFS(Table2[Sub-Sector],Table3[[#This Row],[Sub-Sector]],Table2[% Away From Current Month Low],"&gt;=0.05")/Table3[[#This Row],[Count]]</f>
        <v>1</v>
      </c>
      <c r="O17" s="2">
        <f>COUNTIFS(Table2[Sub-Sector],Table3[[#This Row],[Sub-Sector]],Table2[% Away From Current Month High],"&lt;=0.05")/Table3[[#This Row],[Count]]</f>
        <v>1</v>
      </c>
      <c r="P17" s="2">
        <f>COUNTIFS(Table2[Sub-Sector],Table3[[#This Row],[Sub-Sector]],Table2[% Away From 52W High],"&lt;=10")/Table3[[#This Row],[Count]]</f>
        <v>1</v>
      </c>
      <c r="Q17" s="2">
        <f>COUNTIFS(Table2[Sub-Sector],Table3[[#This Row],[Sub-Sector]],Table2[% Away From 52W Low],"&gt;=10")/Table3[[#This Row],[Count]]</f>
        <v>1</v>
      </c>
      <c r="R17" s="2">
        <f>COUNTIFS(Table2[Sub-Sector],Table3[[#This Row],[Sub-Sector]],Table2[% Price above 20 EMA],"&gt;=0")/Table3[[#This Row],[Count]]</f>
        <v>1</v>
      </c>
      <c r="S17" s="2">
        <f>COUNTIFS(Table2[Sub-Sector],Table3[[#This Row],[Sub-Sector]],Table2[% Price above 50 EMA],"&gt;=0")/Table3[[#This Row],[Count]]</f>
        <v>1</v>
      </c>
      <c r="T17" s="2">
        <f>COUNTIFS(Table2[Sub-Sector],Table3[[#This Row],[Sub-Sector]],Table2[% Price above 200 EMA],"&gt;=0")/Table3[[#This Row],[Count]]</f>
        <v>1</v>
      </c>
      <c r="U17" s="2">
        <f>COUNTIFS(Table2[Sub-Sector],Table3[[#This Row],[Sub-Sector]],Table2[Rate of Change - Zone],"Positive")/Table3[[#This Row],[Count]]</f>
        <v>1</v>
      </c>
      <c r="V17" s="2">
        <f>COUNTIFS(Table2[Sub-Sector],Table3[[#This Row],[Sub-Sector]],Table2[Sharpe Ratio],"&gt;=0.10")/Table3[[#This Row],[Count]]</f>
        <v>0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288.5</v>
      </c>
      <c r="X17">
        <f>_xlfn.RANK.AVG(Table3[[#This Row],[Score]],Table3[Score],1)</f>
        <v>13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156.5</v>
      </c>
      <c r="Z17">
        <f>_xlfn.RANK.AVG(Table3[[#This Row],[Score 2 ]],Table3[[Score 2 ]],1)</f>
        <v>17.5</v>
      </c>
    </row>
    <row r="18" spans="1:26" x14ac:dyDescent="0.3">
      <c r="A18" t="s">
        <v>195</v>
      </c>
      <c r="B18">
        <f>COUNTIFS(Table2[Sub-Sector],Table3[[#This Row],[Sub-Sector]])</f>
        <v>2</v>
      </c>
      <c r="C18" s="2">
        <f>COUNTIFS(Table2[Sub-Sector],Table3[[#This Row],[Sub-Sector]],Table2[Uptrend],"Uptrend")/Table3[[#This Row],[Count]]</f>
        <v>1</v>
      </c>
      <c r="D18" s="2">
        <f>COUNTIFS(Table2[Sub-Sector],Table3[[#This Row],[Sub-Sector]],Table2[1W Return vs Nifty],"&gt;=5")/Table3[[#This Row],[Count]]</f>
        <v>0.5</v>
      </c>
      <c r="E18" s="2">
        <f>COUNTIFS(Table2[Sub-Sector],Table3[[#This Row],[Sub-Sector]],Table2[1M Return vs Nifty],"&gt;=5")/Table3[[#This Row],[Count]]</f>
        <v>0</v>
      </c>
      <c r="F18" s="2">
        <f>COUNTIFS(Table2[Sub-Sector],Table3[[#This Row],[Sub-Sector]],Table2[6M Return vs Nifty],"&gt;=10")/Table3[[#This Row],[Count]]</f>
        <v>1</v>
      </c>
      <c r="G18" s="2">
        <f>COUNTIFS(Table2[Sub-Sector],Table3[[#This Row],[Sub-Sector]],Table2[1Y Return vs Nifty],"&gt;=10")/Table3[[#This Row],[Count]]</f>
        <v>1</v>
      </c>
      <c r="H18" s="2">
        <f>COUNTIFS(Table2[Sub-Sector],Table3[[#This Row],[Sub-Sector]],Table2[RSI Exponential â€“ 14D],"&gt;=50")/Table3[[#This Row],[Count]]</f>
        <v>1</v>
      </c>
      <c r="I18" s="2">
        <f>COUNTIFS(Table2[Sub-Sector],Table3[[#This Row],[Sub-Sector]],Table2[Relative Volume],"&gt;=1")/Table3[[#This Row],[Count]]</f>
        <v>0</v>
      </c>
      <c r="J18" s="2">
        <f>COUNTIFS(Table2[Sub-Sector],Table3[[#This Row],[Sub-Sector]],Table2[% Away From Day Low],"&gt;=0.05")/Table3[[#This Row],[Count]]</f>
        <v>0</v>
      </c>
      <c r="K18" s="2">
        <f>COUNTIFS(Table2[Sub-Sector],Table3[[#This Row],[Sub-Sector]],Table2[% Away From Day High],"&lt;=0.05")/Table3[[#This Row],[Count]]</f>
        <v>1</v>
      </c>
      <c r="L18" s="2">
        <f>COUNTIFS(Table2[Sub-Sector],Table3[[#This Row],[Sub-Sector]],Table2[% Away From Current Week Low],"&gt;=0.05")/Table3[[#This Row],[Count]]</f>
        <v>0</v>
      </c>
      <c r="M18" s="2">
        <f>COUNTIFS(Table2[Sub-Sector],Table3[[#This Row],[Sub-Sector]],Table2[% Away From Current Week High],"&lt;=0.05")/Table3[[#This Row],[Count]]</f>
        <v>1</v>
      </c>
      <c r="N18" s="2">
        <f>COUNTIFS(Table2[Sub-Sector],Table3[[#This Row],[Sub-Sector]],Table2[% Away From Current Month Low],"&gt;=0.05")/Table3[[#This Row],[Count]]</f>
        <v>1</v>
      </c>
      <c r="O18" s="2">
        <f>COUNTIFS(Table2[Sub-Sector],Table3[[#This Row],[Sub-Sector]],Table2[% Away From Current Month High],"&lt;=0.05")/Table3[[#This Row],[Count]]</f>
        <v>1</v>
      </c>
      <c r="P18" s="2">
        <f>COUNTIFS(Table2[Sub-Sector],Table3[[#This Row],[Sub-Sector]],Table2[% Away From 52W High],"&lt;=10")/Table3[[#This Row],[Count]]</f>
        <v>1</v>
      </c>
      <c r="Q18" s="2">
        <f>COUNTIFS(Table2[Sub-Sector],Table3[[#This Row],[Sub-Sector]],Table2[% Away From 52W Low],"&gt;=10")/Table3[[#This Row],[Count]]</f>
        <v>1</v>
      </c>
      <c r="R18" s="2">
        <f>COUNTIFS(Table2[Sub-Sector],Table3[[#This Row],[Sub-Sector]],Table2[% Price above 20 EMA],"&gt;=0")/Table3[[#This Row],[Count]]</f>
        <v>1</v>
      </c>
      <c r="S18" s="2">
        <f>COUNTIFS(Table2[Sub-Sector],Table3[[#This Row],[Sub-Sector]],Table2[% Price above 50 EMA],"&gt;=0")/Table3[[#This Row],[Count]]</f>
        <v>1</v>
      </c>
      <c r="T18" s="2">
        <f>COUNTIFS(Table2[Sub-Sector],Table3[[#This Row],[Sub-Sector]],Table2[% Price above 200 EMA],"&gt;=0")/Table3[[#This Row],[Count]]</f>
        <v>1</v>
      </c>
      <c r="U18" s="2">
        <f>COUNTIFS(Table2[Sub-Sector],Table3[[#This Row],[Sub-Sector]],Table2[Rate of Change - Zone],"Positive")/Table3[[#This Row],[Count]]</f>
        <v>1</v>
      </c>
      <c r="V18" s="2">
        <f>COUNTIFS(Table2[Sub-Sector],Table3[[#This Row],[Sub-Sector]],Table2[Sharpe Ratio],"&gt;=0.10")/Table3[[#This Row],[Count]]</f>
        <v>0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303.5</v>
      </c>
      <c r="X18">
        <f>_xlfn.RANK.AVG(Table3[[#This Row],[Score]],Table3[Score],1)</f>
        <v>17.5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156.5</v>
      </c>
      <c r="Z18">
        <f>_xlfn.RANK.AVG(Table3[[#This Row],[Score 2 ]],Table3[[Score 2 ]],1)</f>
        <v>17.5</v>
      </c>
    </row>
    <row r="19" spans="1:26" x14ac:dyDescent="0.3">
      <c r="A19" t="s">
        <v>92</v>
      </c>
      <c r="B19">
        <f>COUNTIFS(Table2[Sub-Sector],Table3[[#This Row],[Sub-Sector]])</f>
        <v>1</v>
      </c>
      <c r="C19" s="2">
        <f>COUNTIFS(Table2[Sub-Sector],Table3[[#This Row],[Sub-Sector]],Table2[Uptrend],"Uptrend")/Table3[[#This Row],[Count]]</f>
        <v>1</v>
      </c>
      <c r="D19" s="2">
        <f>COUNTIFS(Table2[Sub-Sector],Table3[[#This Row],[Sub-Sector]],Table2[1W Return vs Nifty],"&gt;=5")/Table3[[#This Row],[Count]]</f>
        <v>0</v>
      </c>
      <c r="E19" s="2">
        <f>COUNTIFS(Table2[Sub-Sector],Table3[[#This Row],[Sub-Sector]],Table2[1M Return vs Nifty],"&gt;=5")/Table3[[#This Row],[Count]]</f>
        <v>0</v>
      </c>
      <c r="F19" s="2">
        <f>COUNTIFS(Table2[Sub-Sector],Table3[[#This Row],[Sub-Sector]],Table2[6M Return vs Nifty],"&gt;=10")/Table3[[#This Row],[Count]]</f>
        <v>1</v>
      </c>
      <c r="G19" s="2">
        <f>COUNTIFS(Table2[Sub-Sector],Table3[[#This Row],[Sub-Sector]],Table2[1Y Return vs Nifty],"&gt;=10")/Table3[[#This Row],[Count]]</f>
        <v>1</v>
      </c>
      <c r="H19" s="2">
        <f>COUNTIFS(Table2[Sub-Sector],Table3[[#This Row],[Sub-Sector]],Table2[RSI Exponential â€“ 14D],"&gt;=50")/Table3[[#This Row],[Count]]</f>
        <v>1</v>
      </c>
      <c r="I19" s="2">
        <f>COUNTIFS(Table2[Sub-Sector],Table3[[#This Row],[Sub-Sector]],Table2[Relative Volume],"&gt;=1")/Table3[[#This Row],[Count]]</f>
        <v>0</v>
      </c>
      <c r="J19" s="2">
        <f>COUNTIFS(Table2[Sub-Sector],Table3[[#This Row],[Sub-Sector]],Table2[% Away From Day Low],"&gt;=0.05")/Table3[[#This Row],[Count]]</f>
        <v>0</v>
      </c>
      <c r="K19" s="2">
        <f>COUNTIFS(Table2[Sub-Sector],Table3[[#This Row],[Sub-Sector]],Table2[% Away From Day High],"&lt;=0.05")/Table3[[#This Row],[Count]]</f>
        <v>1</v>
      </c>
      <c r="L19" s="2">
        <f>COUNTIFS(Table2[Sub-Sector],Table3[[#This Row],[Sub-Sector]],Table2[% Away From Current Week Low],"&gt;=0.05")/Table3[[#This Row],[Count]]</f>
        <v>0</v>
      </c>
      <c r="M19" s="2">
        <f>COUNTIFS(Table2[Sub-Sector],Table3[[#This Row],[Sub-Sector]],Table2[% Away From Current Week High],"&lt;=0.05")/Table3[[#This Row],[Count]]</f>
        <v>1</v>
      </c>
      <c r="N19" s="2">
        <f>COUNTIFS(Table2[Sub-Sector],Table3[[#This Row],[Sub-Sector]],Table2[% Away From Current Month Low],"&gt;=0.05")/Table3[[#This Row],[Count]]</f>
        <v>1</v>
      </c>
      <c r="O19" s="2">
        <f>COUNTIFS(Table2[Sub-Sector],Table3[[#This Row],[Sub-Sector]],Table2[% Away From Current Month High],"&lt;=0.05")/Table3[[#This Row],[Count]]</f>
        <v>1</v>
      </c>
      <c r="P19" s="2">
        <f>COUNTIFS(Table2[Sub-Sector],Table3[[#This Row],[Sub-Sector]],Table2[% Away From 52W High],"&lt;=10")/Table3[[#This Row],[Count]]</f>
        <v>1</v>
      </c>
      <c r="Q19" s="2">
        <f>COUNTIFS(Table2[Sub-Sector],Table3[[#This Row],[Sub-Sector]],Table2[% Away From 52W Low],"&gt;=10")/Table3[[#This Row],[Count]]</f>
        <v>1</v>
      </c>
      <c r="R19" s="2">
        <f>COUNTIFS(Table2[Sub-Sector],Table3[[#This Row],[Sub-Sector]],Table2[% Price above 20 EMA],"&gt;=0")/Table3[[#This Row],[Count]]</f>
        <v>1</v>
      </c>
      <c r="S19" s="2">
        <f>COUNTIFS(Table2[Sub-Sector],Table3[[#This Row],[Sub-Sector]],Table2[% Price above 50 EMA],"&gt;=0")/Table3[[#This Row],[Count]]</f>
        <v>1</v>
      </c>
      <c r="T19" s="2">
        <f>COUNTIFS(Table2[Sub-Sector],Table3[[#This Row],[Sub-Sector]],Table2[% Price above 200 EMA],"&gt;=0")/Table3[[#This Row],[Count]]</f>
        <v>1</v>
      </c>
      <c r="U19" s="2">
        <f>COUNTIFS(Table2[Sub-Sector],Table3[[#This Row],[Sub-Sector]],Table2[Rate of Change - Zone],"Positive")/Table3[[#This Row],[Count]]</f>
        <v>1</v>
      </c>
      <c r="V19" s="2">
        <f>COUNTIFS(Table2[Sub-Sector],Table3[[#This Row],[Sub-Sector]],Table2[Sharpe Ratio],"&gt;=0.10")/Table3[[#This Row],[Count]]</f>
        <v>1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</v>
      </c>
      <c r="X19">
        <f>_xlfn.RANK.AVG(Table3[[#This Row],[Score]],Table3[Score],1)</f>
        <v>44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156.5</v>
      </c>
      <c r="Z19">
        <f>_xlfn.RANK.AVG(Table3[[#This Row],[Score 2 ]],Table3[[Score 2 ]],1)</f>
        <v>17.5</v>
      </c>
    </row>
    <row r="20" spans="1:26" x14ac:dyDescent="0.3">
      <c r="A20" t="s">
        <v>156</v>
      </c>
      <c r="B20">
        <f>COUNTIFS(Table2[Sub-Sector],Table3[[#This Row],[Sub-Sector]])</f>
        <v>1</v>
      </c>
      <c r="C20" s="2">
        <f>COUNTIFS(Table2[Sub-Sector],Table3[[#This Row],[Sub-Sector]],Table2[Uptrend],"Uptrend")/Table3[[#This Row],[Count]]</f>
        <v>1</v>
      </c>
      <c r="D20" s="2">
        <f>COUNTIFS(Table2[Sub-Sector],Table3[[#This Row],[Sub-Sector]],Table2[1W Return vs Nifty],"&gt;=5")/Table3[[#This Row],[Count]]</f>
        <v>0</v>
      </c>
      <c r="E20" s="2">
        <f>COUNTIFS(Table2[Sub-Sector],Table3[[#This Row],[Sub-Sector]],Table2[1M Return vs Nifty],"&gt;=5")/Table3[[#This Row],[Count]]</f>
        <v>0</v>
      </c>
      <c r="F20" s="2">
        <f>COUNTIFS(Table2[Sub-Sector],Table3[[#This Row],[Sub-Sector]],Table2[6M Return vs Nifty],"&gt;=10")/Table3[[#This Row],[Count]]</f>
        <v>1</v>
      </c>
      <c r="G20" s="2">
        <f>COUNTIFS(Table2[Sub-Sector],Table3[[#This Row],[Sub-Sector]],Table2[1Y Return vs Nifty],"&gt;=10")/Table3[[#This Row],[Count]]</f>
        <v>1</v>
      </c>
      <c r="H20" s="2">
        <f>COUNTIFS(Table2[Sub-Sector],Table3[[#This Row],[Sub-Sector]],Table2[RSI Exponential â€“ 14D],"&gt;=50")/Table3[[#This Row],[Count]]</f>
        <v>1</v>
      </c>
      <c r="I20" s="2">
        <f>COUNTIFS(Table2[Sub-Sector],Table3[[#This Row],[Sub-Sector]],Table2[Relative Volume],"&gt;=1")/Table3[[#This Row],[Count]]</f>
        <v>0</v>
      </c>
      <c r="J20" s="2">
        <f>COUNTIFS(Table2[Sub-Sector],Table3[[#This Row],[Sub-Sector]],Table2[% Away From Day Low],"&gt;=0.05")/Table3[[#This Row],[Count]]</f>
        <v>0</v>
      </c>
      <c r="K20" s="2">
        <f>COUNTIFS(Table2[Sub-Sector],Table3[[#This Row],[Sub-Sector]],Table2[% Away From Day High],"&lt;=0.05")/Table3[[#This Row],[Count]]</f>
        <v>1</v>
      </c>
      <c r="L20" s="2">
        <f>COUNTIFS(Table2[Sub-Sector],Table3[[#This Row],[Sub-Sector]],Table2[% Away From Current Week Low],"&gt;=0.05")/Table3[[#This Row],[Count]]</f>
        <v>0</v>
      </c>
      <c r="M20" s="2">
        <f>COUNTIFS(Table2[Sub-Sector],Table3[[#This Row],[Sub-Sector]],Table2[% Away From Current Week High],"&lt;=0.05")/Table3[[#This Row],[Count]]</f>
        <v>1</v>
      </c>
      <c r="N20" s="2">
        <f>COUNTIFS(Table2[Sub-Sector],Table3[[#This Row],[Sub-Sector]],Table2[% Away From Current Month Low],"&gt;=0.05")/Table3[[#This Row],[Count]]</f>
        <v>1</v>
      </c>
      <c r="O20" s="2">
        <f>COUNTIFS(Table2[Sub-Sector],Table3[[#This Row],[Sub-Sector]],Table2[% Away From Current Month High],"&lt;=0.05")/Table3[[#This Row],[Count]]</f>
        <v>1</v>
      </c>
      <c r="P20" s="2">
        <f>COUNTIFS(Table2[Sub-Sector],Table3[[#This Row],[Sub-Sector]],Table2[% Away From 52W High],"&lt;=10")/Table3[[#This Row],[Count]]</f>
        <v>1</v>
      </c>
      <c r="Q20" s="2">
        <f>COUNTIFS(Table2[Sub-Sector],Table3[[#This Row],[Sub-Sector]],Table2[% Away From 52W Low],"&gt;=10")/Table3[[#This Row],[Count]]</f>
        <v>1</v>
      </c>
      <c r="R20" s="2">
        <f>COUNTIFS(Table2[Sub-Sector],Table3[[#This Row],[Sub-Sector]],Table2[% Price above 20 EMA],"&gt;=0")/Table3[[#This Row],[Count]]</f>
        <v>1</v>
      </c>
      <c r="S20" s="2">
        <f>COUNTIFS(Table2[Sub-Sector],Table3[[#This Row],[Sub-Sector]],Table2[% Price above 50 EMA],"&gt;=0")/Table3[[#This Row],[Count]]</f>
        <v>1</v>
      </c>
      <c r="T20" s="2">
        <f>COUNTIFS(Table2[Sub-Sector],Table3[[#This Row],[Sub-Sector]],Table2[% Price above 200 EMA],"&gt;=0")/Table3[[#This Row],[Count]]</f>
        <v>1</v>
      </c>
      <c r="U20" s="2">
        <f>COUNTIFS(Table2[Sub-Sector],Table3[[#This Row],[Sub-Sector]],Table2[Rate of Change - Zone],"Positive")/Table3[[#This Row],[Count]]</f>
        <v>1</v>
      </c>
      <c r="V20" s="2">
        <f>COUNTIFS(Table2[Sub-Sector],Table3[[#This Row],[Sub-Sector]],Table2[Sharpe Ratio],"&gt;=0.10")/Table3[[#This Row],[Count]]</f>
        <v>1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</v>
      </c>
      <c r="X20">
        <f>_xlfn.RANK.AVG(Table3[[#This Row],[Score]],Table3[Score],1)</f>
        <v>44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156.5</v>
      </c>
      <c r="Z20">
        <f>_xlfn.RANK.AVG(Table3[[#This Row],[Score 2 ]],Table3[[Score 2 ]],1)</f>
        <v>17.5</v>
      </c>
    </row>
    <row r="21" spans="1:26" x14ac:dyDescent="0.3">
      <c r="A21" t="s">
        <v>895</v>
      </c>
      <c r="B21">
        <f>COUNTIFS(Table2[Sub-Sector],Table3[[#This Row],[Sub-Sector]])</f>
        <v>2</v>
      </c>
      <c r="C21" s="2">
        <f>COUNTIFS(Table2[Sub-Sector],Table3[[#This Row],[Sub-Sector]],Table2[Uptrend],"Uptrend")/Table3[[#This Row],[Count]]</f>
        <v>0.5</v>
      </c>
      <c r="D21" s="2">
        <f>COUNTIFS(Table2[Sub-Sector],Table3[[#This Row],[Sub-Sector]],Table2[1W Return vs Nifty],"&gt;=5")/Table3[[#This Row],[Count]]</f>
        <v>0</v>
      </c>
      <c r="E21" s="2">
        <f>COUNTIFS(Table2[Sub-Sector],Table3[[#This Row],[Sub-Sector]],Table2[1M Return vs Nifty],"&gt;=5")/Table3[[#This Row],[Count]]</f>
        <v>0.5</v>
      </c>
      <c r="F21" s="2">
        <f>COUNTIFS(Table2[Sub-Sector],Table3[[#This Row],[Sub-Sector]],Table2[6M Return vs Nifty],"&gt;=10")/Table3[[#This Row],[Count]]</f>
        <v>1</v>
      </c>
      <c r="G21" s="2">
        <f>COUNTIFS(Table2[Sub-Sector],Table3[[#This Row],[Sub-Sector]],Table2[1Y Return vs Nifty],"&gt;=10")/Table3[[#This Row],[Count]]</f>
        <v>1</v>
      </c>
      <c r="H21" s="2">
        <f>COUNTIFS(Table2[Sub-Sector],Table3[[#This Row],[Sub-Sector]],Table2[RSI Exponential â€“ 14D],"&gt;=50")/Table3[[#This Row],[Count]]</f>
        <v>1</v>
      </c>
      <c r="I21" s="2">
        <f>COUNTIFS(Table2[Sub-Sector],Table3[[#This Row],[Sub-Sector]],Table2[Relative Volume],"&gt;=1")/Table3[[#This Row],[Count]]</f>
        <v>0</v>
      </c>
      <c r="J21" s="2">
        <f>COUNTIFS(Table2[Sub-Sector],Table3[[#This Row],[Sub-Sector]],Table2[% Away From Day Low],"&gt;=0.05")/Table3[[#This Row],[Count]]</f>
        <v>0</v>
      </c>
      <c r="K21" s="2">
        <f>COUNTIFS(Table2[Sub-Sector],Table3[[#This Row],[Sub-Sector]],Table2[% Away From Day High],"&lt;=0.05")/Table3[[#This Row],[Count]]</f>
        <v>1</v>
      </c>
      <c r="L21" s="2">
        <f>COUNTIFS(Table2[Sub-Sector],Table3[[#This Row],[Sub-Sector]],Table2[% Away From Current Week Low],"&gt;=0.05")/Table3[[#This Row],[Count]]</f>
        <v>0.5</v>
      </c>
      <c r="M21" s="2">
        <f>COUNTIFS(Table2[Sub-Sector],Table3[[#This Row],[Sub-Sector]],Table2[% Away From Current Week High],"&lt;=0.05")/Table3[[#This Row],[Count]]</f>
        <v>1</v>
      </c>
      <c r="N21" s="2">
        <f>COUNTIFS(Table2[Sub-Sector],Table3[[#This Row],[Sub-Sector]],Table2[% Away From Current Month Low],"&gt;=0.05")/Table3[[#This Row],[Count]]</f>
        <v>1</v>
      </c>
      <c r="O21" s="2">
        <f>COUNTIFS(Table2[Sub-Sector],Table3[[#This Row],[Sub-Sector]],Table2[% Away From Current Month High],"&lt;=0.05")/Table3[[#This Row],[Count]]</f>
        <v>0.5</v>
      </c>
      <c r="P21" s="2">
        <f>COUNTIFS(Table2[Sub-Sector],Table3[[#This Row],[Sub-Sector]],Table2[% Away From 52W High],"&lt;=10")/Table3[[#This Row],[Count]]</f>
        <v>0.5</v>
      </c>
      <c r="Q21" s="2">
        <f>COUNTIFS(Table2[Sub-Sector],Table3[[#This Row],[Sub-Sector]],Table2[% Away From 52W Low],"&gt;=10")/Table3[[#This Row],[Count]]</f>
        <v>1</v>
      </c>
      <c r="R21" s="2">
        <f>COUNTIFS(Table2[Sub-Sector],Table3[[#This Row],[Sub-Sector]],Table2[% Price above 20 EMA],"&gt;=0")/Table3[[#This Row],[Count]]</f>
        <v>1</v>
      </c>
      <c r="S21" s="2">
        <f>COUNTIFS(Table2[Sub-Sector],Table3[[#This Row],[Sub-Sector]],Table2[% Price above 50 EMA],"&gt;=0")/Table3[[#This Row],[Count]]</f>
        <v>1</v>
      </c>
      <c r="T21" s="2">
        <f>COUNTIFS(Table2[Sub-Sector],Table3[[#This Row],[Sub-Sector]],Table2[% Price above 200 EMA],"&gt;=0")/Table3[[#This Row],[Count]]</f>
        <v>1</v>
      </c>
      <c r="U21" s="2">
        <f>COUNTIFS(Table2[Sub-Sector],Table3[[#This Row],[Sub-Sector]],Table2[Rate of Change - Zone],"Positive")/Table3[[#This Row],[Count]]</f>
        <v>1</v>
      </c>
      <c r="V21" s="2">
        <f>COUNTIFS(Table2[Sub-Sector],Table3[[#This Row],[Sub-Sector]],Table2[Sharpe Ratio],"&gt;=0.10")/Table3[[#This Row],[Count]]</f>
        <v>0.5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384.5</v>
      </c>
      <c r="X21">
        <f>_xlfn.RANK.AVG(Table3[[#This Row],[Score]],Table3[Score],1)</f>
        <v>46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156.5</v>
      </c>
      <c r="Z21">
        <f>_xlfn.RANK.AVG(Table3[[#This Row],[Score 2 ]],Table3[[Score 2 ]],1)</f>
        <v>17.5</v>
      </c>
    </row>
    <row r="22" spans="1:26" x14ac:dyDescent="0.3">
      <c r="A22" t="s">
        <v>65</v>
      </c>
      <c r="B22">
        <f>COUNTIFS(Table2[Sub-Sector],Table3[[#This Row],[Sub-Sector]])</f>
        <v>6</v>
      </c>
      <c r="C22" s="2">
        <f>COUNTIFS(Table2[Sub-Sector],Table3[[#This Row],[Sub-Sector]],Table2[Uptrend],"Uptrend")/Table3[[#This Row],[Count]]</f>
        <v>1</v>
      </c>
      <c r="D22" s="2">
        <f>COUNTIFS(Table2[Sub-Sector],Table3[[#This Row],[Sub-Sector]],Table2[1W Return vs Nifty],"&gt;=5")/Table3[[#This Row],[Count]]</f>
        <v>0.16666666666666666</v>
      </c>
      <c r="E22" s="2">
        <f>COUNTIFS(Table2[Sub-Sector],Table3[[#This Row],[Sub-Sector]],Table2[1M Return vs Nifty],"&gt;=5")/Table3[[#This Row],[Count]]</f>
        <v>0</v>
      </c>
      <c r="F22" s="2">
        <f>COUNTIFS(Table2[Sub-Sector],Table3[[#This Row],[Sub-Sector]],Table2[6M Return vs Nifty],"&gt;=10")/Table3[[#This Row],[Count]]</f>
        <v>0.66666666666666663</v>
      </c>
      <c r="G22" s="2">
        <f>COUNTIFS(Table2[Sub-Sector],Table3[[#This Row],[Sub-Sector]],Table2[1Y Return vs Nifty],"&gt;=10")/Table3[[#This Row],[Count]]</f>
        <v>1</v>
      </c>
      <c r="H22" s="2">
        <f>COUNTIFS(Table2[Sub-Sector],Table3[[#This Row],[Sub-Sector]],Table2[RSI Exponential â€“ 14D],"&gt;=50")/Table3[[#This Row],[Count]]</f>
        <v>1</v>
      </c>
      <c r="I22" s="2">
        <f>COUNTIFS(Table2[Sub-Sector],Table3[[#This Row],[Sub-Sector]],Table2[Relative Volume],"&gt;=1")/Table3[[#This Row],[Count]]</f>
        <v>0.33333333333333331</v>
      </c>
      <c r="J22" s="2">
        <f>COUNTIFS(Table2[Sub-Sector],Table3[[#This Row],[Sub-Sector]],Table2[% Away From Day Low],"&gt;=0.05")/Table3[[#This Row],[Count]]</f>
        <v>0</v>
      </c>
      <c r="K22" s="2">
        <f>COUNTIFS(Table2[Sub-Sector],Table3[[#This Row],[Sub-Sector]],Table2[% Away From Day High],"&lt;=0.05")/Table3[[#This Row],[Count]]</f>
        <v>1</v>
      </c>
      <c r="L22" s="2">
        <f>COUNTIFS(Table2[Sub-Sector],Table3[[#This Row],[Sub-Sector]],Table2[% Away From Current Week Low],"&gt;=0.05")/Table3[[#This Row],[Count]]</f>
        <v>0.16666666666666666</v>
      </c>
      <c r="M22" s="2">
        <f>COUNTIFS(Table2[Sub-Sector],Table3[[#This Row],[Sub-Sector]],Table2[% Away From Current Week High],"&lt;=0.05")/Table3[[#This Row],[Count]]</f>
        <v>1</v>
      </c>
      <c r="N22" s="2">
        <f>COUNTIFS(Table2[Sub-Sector],Table3[[#This Row],[Sub-Sector]],Table2[% Away From Current Month Low],"&gt;=0.05")/Table3[[#This Row],[Count]]</f>
        <v>1</v>
      </c>
      <c r="O22" s="2">
        <f>COUNTIFS(Table2[Sub-Sector],Table3[[#This Row],[Sub-Sector]],Table2[% Away From Current Month High],"&lt;=0.05")/Table3[[#This Row],[Count]]</f>
        <v>0.5</v>
      </c>
      <c r="P22" s="2">
        <f>COUNTIFS(Table2[Sub-Sector],Table3[[#This Row],[Sub-Sector]],Table2[% Away From 52W High],"&lt;=10")/Table3[[#This Row],[Count]]</f>
        <v>0.33333333333333331</v>
      </c>
      <c r="Q22" s="2">
        <f>COUNTIFS(Table2[Sub-Sector],Table3[[#This Row],[Sub-Sector]],Table2[% Away From 52W Low],"&gt;=10")/Table3[[#This Row],[Count]]</f>
        <v>1</v>
      </c>
      <c r="R22" s="2">
        <f>COUNTIFS(Table2[Sub-Sector],Table3[[#This Row],[Sub-Sector]],Table2[% Price above 20 EMA],"&gt;=0")/Table3[[#This Row],[Count]]</f>
        <v>1</v>
      </c>
      <c r="S22" s="2">
        <f>COUNTIFS(Table2[Sub-Sector],Table3[[#This Row],[Sub-Sector]],Table2[% Price above 50 EMA],"&gt;=0")/Table3[[#This Row],[Count]]</f>
        <v>1</v>
      </c>
      <c r="T22" s="2">
        <f>COUNTIFS(Table2[Sub-Sector],Table3[[#This Row],[Sub-Sector]],Table2[% Price above 200 EMA],"&gt;=0")/Table3[[#This Row],[Count]]</f>
        <v>1</v>
      </c>
      <c r="U22" s="2">
        <f>COUNTIFS(Table2[Sub-Sector],Table3[[#This Row],[Sub-Sector]],Table2[Rate of Change - Zone],"Positive")/Table3[[#This Row],[Count]]</f>
        <v>0.83333333333333337</v>
      </c>
      <c r="V22" s="2">
        <f>COUNTIFS(Table2[Sub-Sector],Table3[[#This Row],[Sub-Sector]],Table2[Sharpe Ratio],"&gt;=0.10")/Table3[[#This Row],[Count]]</f>
        <v>0.33333333333333331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350</v>
      </c>
      <c r="X22">
        <f>_xlfn.RANK.AVG(Table3[[#This Row],[Score]],Table3[Score],1)</f>
        <v>28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</v>
      </c>
      <c r="Z22">
        <f>_xlfn.RANK.AVG(Table3[[#This Row],[Score 2 ]],Table3[[Score 2 ]],1)</f>
        <v>21</v>
      </c>
    </row>
    <row r="23" spans="1:26" x14ac:dyDescent="0.3">
      <c r="A23" t="s">
        <v>285</v>
      </c>
      <c r="B23">
        <f>COUNTIFS(Table2[Sub-Sector],Table3[[#This Row],[Sub-Sector]])</f>
        <v>21</v>
      </c>
      <c r="C23" s="2">
        <f>COUNTIFS(Table2[Sub-Sector],Table3[[#This Row],[Sub-Sector]],Table2[Uptrend],"Uptrend")/Table3[[#This Row],[Count]]</f>
        <v>0.80952380952380953</v>
      </c>
      <c r="D23" s="2">
        <f>COUNTIFS(Table2[Sub-Sector],Table3[[#This Row],[Sub-Sector]],Table2[1W Return vs Nifty],"&gt;=5")/Table3[[#This Row],[Count]]</f>
        <v>0.2857142857142857</v>
      </c>
      <c r="E23" s="2">
        <f>COUNTIFS(Table2[Sub-Sector],Table3[[#This Row],[Sub-Sector]],Table2[1M Return vs Nifty],"&gt;=5")/Table3[[#This Row],[Count]]</f>
        <v>0.52380952380952384</v>
      </c>
      <c r="F23" s="2">
        <f>COUNTIFS(Table2[Sub-Sector],Table3[[#This Row],[Sub-Sector]],Table2[6M Return vs Nifty],"&gt;=10")/Table3[[#This Row],[Count]]</f>
        <v>0.5714285714285714</v>
      </c>
      <c r="G23" s="2">
        <f>COUNTIFS(Table2[Sub-Sector],Table3[[#This Row],[Sub-Sector]],Table2[1Y Return vs Nifty],"&gt;=10")/Table3[[#This Row],[Count]]</f>
        <v>0.7142857142857143</v>
      </c>
      <c r="H23" s="2">
        <f>COUNTIFS(Table2[Sub-Sector],Table3[[#This Row],[Sub-Sector]],Table2[RSI Exponential â€“ 14D],"&gt;=50")/Table3[[#This Row],[Count]]</f>
        <v>0.90476190476190477</v>
      </c>
      <c r="I23" s="2">
        <f>COUNTIFS(Table2[Sub-Sector],Table3[[#This Row],[Sub-Sector]],Table2[Relative Volume],"&gt;=1")/Table3[[#This Row],[Count]]</f>
        <v>0.52380952380952384</v>
      </c>
      <c r="J23" s="2">
        <f>COUNTIFS(Table2[Sub-Sector],Table3[[#This Row],[Sub-Sector]],Table2[% Away From Day Low],"&gt;=0.05")/Table3[[#This Row],[Count]]</f>
        <v>0</v>
      </c>
      <c r="K23" s="2">
        <f>COUNTIFS(Table2[Sub-Sector],Table3[[#This Row],[Sub-Sector]],Table2[% Away From Day High],"&lt;=0.05")/Table3[[#This Row],[Count]]</f>
        <v>0.90476190476190477</v>
      </c>
      <c r="L23" s="2">
        <f>COUNTIFS(Table2[Sub-Sector],Table3[[#This Row],[Sub-Sector]],Table2[% Away From Current Week Low],"&gt;=0.05")/Table3[[#This Row],[Count]]</f>
        <v>0.23809523809523808</v>
      </c>
      <c r="M23" s="2">
        <f>COUNTIFS(Table2[Sub-Sector],Table3[[#This Row],[Sub-Sector]],Table2[% Away From Current Week High],"&lt;=0.05")/Table3[[#This Row],[Count]]</f>
        <v>1</v>
      </c>
      <c r="N23" s="2">
        <f>COUNTIFS(Table2[Sub-Sector],Table3[[#This Row],[Sub-Sector]],Table2[% Away From Current Month Low],"&gt;=0.05")/Table3[[#This Row],[Count]]</f>
        <v>0.95238095238095233</v>
      </c>
      <c r="O23" s="2">
        <f>COUNTIFS(Table2[Sub-Sector],Table3[[#This Row],[Sub-Sector]],Table2[% Away From Current Month High],"&lt;=0.05")/Table3[[#This Row],[Count]]</f>
        <v>0.76190476190476186</v>
      </c>
      <c r="P23" s="2">
        <f>COUNTIFS(Table2[Sub-Sector],Table3[[#This Row],[Sub-Sector]],Table2[% Away From 52W High],"&lt;=10")/Table3[[#This Row],[Count]]</f>
        <v>0.61904761904761907</v>
      </c>
      <c r="Q23" s="2">
        <f>COUNTIFS(Table2[Sub-Sector],Table3[[#This Row],[Sub-Sector]],Table2[% Away From 52W Low],"&gt;=10")/Table3[[#This Row],[Count]]</f>
        <v>1</v>
      </c>
      <c r="R23" s="2">
        <f>COUNTIFS(Table2[Sub-Sector],Table3[[#This Row],[Sub-Sector]],Table2[% Price above 20 EMA],"&gt;=0")/Table3[[#This Row],[Count]]</f>
        <v>0.90476190476190477</v>
      </c>
      <c r="S23" s="2">
        <f>COUNTIFS(Table2[Sub-Sector],Table3[[#This Row],[Sub-Sector]],Table2[% Price above 50 EMA],"&gt;=0")/Table3[[#This Row],[Count]]</f>
        <v>0.95238095238095233</v>
      </c>
      <c r="T23" s="2">
        <f>COUNTIFS(Table2[Sub-Sector],Table3[[#This Row],[Sub-Sector]],Table2[% Price above 200 EMA],"&gt;=0")/Table3[[#This Row],[Count]]</f>
        <v>1</v>
      </c>
      <c r="U23" s="2">
        <f>COUNTIFS(Table2[Sub-Sector],Table3[[#This Row],[Sub-Sector]],Table2[Rate of Change - Zone],"Positive")/Table3[[#This Row],[Count]]</f>
        <v>0.8571428571428571</v>
      </c>
      <c r="V23" s="2">
        <f>COUNTIFS(Table2[Sub-Sector],Table3[[#This Row],[Sub-Sector]],Table2[Sharpe Ratio],"&gt;=0.10")/Table3[[#This Row],[Count]]</f>
        <v>0.23809523809523808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303.5</v>
      </c>
      <c r="X23">
        <f>_xlfn.RANK.AVG(Table3[[#This Row],[Score]],Table3[Score],1)</f>
        <v>17.5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171.5</v>
      </c>
      <c r="Z23">
        <f>_xlfn.RANK.AVG(Table3[[#This Row],[Score 2 ]],Table3[[Score 2 ]],1)</f>
        <v>22</v>
      </c>
    </row>
    <row r="24" spans="1:26" x14ac:dyDescent="0.3">
      <c r="A24" t="s">
        <v>70</v>
      </c>
      <c r="B24">
        <f>COUNTIFS(Table2[Sub-Sector],Table3[[#This Row],[Sub-Sector]])</f>
        <v>3</v>
      </c>
      <c r="C24" s="2">
        <f>COUNTIFS(Table2[Sub-Sector],Table3[[#This Row],[Sub-Sector]],Table2[Uptrend],"Uptrend")/Table3[[#This Row],[Count]]</f>
        <v>0.66666666666666663</v>
      </c>
      <c r="D24" s="2">
        <f>COUNTIFS(Table2[Sub-Sector],Table3[[#This Row],[Sub-Sector]],Table2[1W Return vs Nifty],"&gt;=5")/Table3[[#This Row],[Count]]</f>
        <v>0.66666666666666663</v>
      </c>
      <c r="E24" s="2">
        <f>COUNTIFS(Table2[Sub-Sector],Table3[[#This Row],[Sub-Sector]],Table2[1M Return vs Nifty],"&gt;=5")/Table3[[#This Row],[Count]]</f>
        <v>0.66666666666666663</v>
      </c>
      <c r="F24" s="2">
        <f>COUNTIFS(Table2[Sub-Sector],Table3[[#This Row],[Sub-Sector]],Table2[6M Return vs Nifty],"&gt;=10")/Table3[[#This Row],[Count]]</f>
        <v>0.33333333333333331</v>
      </c>
      <c r="G24" s="2">
        <f>COUNTIFS(Table2[Sub-Sector],Table3[[#This Row],[Sub-Sector]],Table2[1Y Return vs Nifty],"&gt;=10")/Table3[[#This Row],[Count]]</f>
        <v>0.66666666666666663</v>
      </c>
      <c r="H24" s="2">
        <f>COUNTIFS(Table2[Sub-Sector],Table3[[#This Row],[Sub-Sector]],Table2[RSI Exponential â€“ 14D],"&gt;=50")/Table3[[#This Row],[Count]]</f>
        <v>1</v>
      </c>
      <c r="I24" s="2">
        <f>COUNTIFS(Table2[Sub-Sector],Table3[[#This Row],[Sub-Sector]],Table2[Relative Volume],"&gt;=1")/Table3[[#This Row],[Count]]</f>
        <v>0.66666666666666663</v>
      </c>
      <c r="J24" s="2">
        <f>COUNTIFS(Table2[Sub-Sector],Table3[[#This Row],[Sub-Sector]],Table2[% Away From Day Low],"&gt;=0.05")/Table3[[#This Row],[Count]]</f>
        <v>0</v>
      </c>
      <c r="K24" s="2">
        <f>COUNTIFS(Table2[Sub-Sector],Table3[[#This Row],[Sub-Sector]],Table2[% Away From Day High],"&lt;=0.05")/Table3[[#This Row],[Count]]</f>
        <v>1</v>
      </c>
      <c r="L24" s="2">
        <f>COUNTIFS(Table2[Sub-Sector],Table3[[#This Row],[Sub-Sector]],Table2[% Away From Current Week Low],"&gt;=0.05")/Table3[[#This Row],[Count]]</f>
        <v>0.33333333333333331</v>
      </c>
      <c r="M24" s="2">
        <f>COUNTIFS(Table2[Sub-Sector],Table3[[#This Row],[Sub-Sector]],Table2[% Away From Current Week High],"&lt;=0.05")/Table3[[#This Row],[Count]]</f>
        <v>1</v>
      </c>
      <c r="N24" s="2">
        <f>COUNTIFS(Table2[Sub-Sector],Table3[[#This Row],[Sub-Sector]],Table2[% Away From Current Month Low],"&gt;=0.05")/Table3[[#This Row],[Count]]</f>
        <v>1</v>
      </c>
      <c r="O24" s="2">
        <f>COUNTIFS(Table2[Sub-Sector],Table3[[#This Row],[Sub-Sector]],Table2[% Away From Current Month High],"&lt;=0.05")/Table3[[#This Row],[Count]]</f>
        <v>0.33333333333333331</v>
      </c>
      <c r="P24" s="2">
        <f>COUNTIFS(Table2[Sub-Sector],Table3[[#This Row],[Sub-Sector]],Table2[% Away From 52W High],"&lt;=10")/Table3[[#This Row],[Count]]</f>
        <v>0</v>
      </c>
      <c r="Q24" s="2">
        <f>COUNTIFS(Table2[Sub-Sector],Table3[[#This Row],[Sub-Sector]],Table2[% Away From 52W Low],"&gt;=10")/Table3[[#This Row],[Count]]</f>
        <v>1</v>
      </c>
      <c r="R24" s="2">
        <f>COUNTIFS(Table2[Sub-Sector],Table3[[#This Row],[Sub-Sector]],Table2[% Price above 20 EMA],"&gt;=0")/Table3[[#This Row],[Count]]</f>
        <v>1</v>
      </c>
      <c r="S24" s="2">
        <f>COUNTIFS(Table2[Sub-Sector],Table3[[#This Row],[Sub-Sector]],Table2[% Price above 50 EMA],"&gt;=0")/Table3[[#This Row],[Count]]</f>
        <v>1</v>
      </c>
      <c r="T24" s="2">
        <f>COUNTIFS(Table2[Sub-Sector],Table3[[#This Row],[Sub-Sector]],Table2[% Price above 200 EMA],"&gt;=0")/Table3[[#This Row],[Count]]</f>
        <v>1</v>
      </c>
      <c r="U24" s="2">
        <f>COUNTIFS(Table2[Sub-Sector],Table3[[#This Row],[Sub-Sector]],Table2[Rate of Change - Zone],"Positive")/Table3[[#This Row],[Count]]</f>
        <v>1</v>
      </c>
      <c r="V24" s="2">
        <f>COUNTIFS(Table2[Sub-Sector],Table3[[#This Row],[Sub-Sector]],Table2[Sharpe Ratio],"&gt;=0.10")/Table3[[#This Row],[Count]]</f>
        <v>0.33333333333333331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286</v>
      </c>
      <c r="X24">
        <f>_xlfn.RANK.AVG(Table3[[#This Row],[Score]],Table3[Score],1)</f>
        <v>11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</v>
      </c>
      <c r="Z24">
        <f>_xlfn.RANK.AVG(Table3[[#This Row],[Score 2 ]],Table3[[Score 2 ]],1)</f>
        <v>23</v>
      </c>
    </row>
    <row r="25" spans="1:26" x14ac:dyDescent="0.3">
      <c r="A25" t="s">
        <v>440</v>
      </c>
      <c r="B25">
        <f>COUNTIFS(Table2[Sub-Sector],Table3[[#This Row],[Sub-Sector]])</f>
        <v>3</v>
      </c>
      <c r="C25" s="2">
        <f>COUNTIFS(Table2[Sub-Sector],Table3[[#This Row],[Sub-Sector]],Table2[Uptrend],"Uptrend")/Table3[[#This Row],[Count]]</f>
        <v>0.66666666666666663</v>
      </c>
      <c r="D25" s="2">
        <f>COUNTIFS(Table2[Sub-Sector],Table3[[#This Row],[Sub-Sector]],Table2[1W Return vs Nifty],"&gt;=5")/Table3[[#This Row],[Count]]</f>
        <v>0.33333333333333331</v>
      </c>
      <c r="E25" s="2">
        <f>COUNTIFS(Table2[Sub-Sector],Table3[[#This Row],[Sub-Sector]],Table2[1M Return vs Nifty],"&gt;=5")/Table3[[#This Row],[Count]]</f>
        <v>0.66666666666666663</v>
      </c>
      <c r="F25" s="2">
        <f>COUNTIFS(Table2[Sub-Sector],Table3[[#This Row],[Sub-Sector]],Table2[6M Return vs Nifty],"&gt;=10")/Table3[[#This Row],[Count]]</f>
        <v>0.66666666666666663</v>
      </c>
      <c r="G25" s="2">
        <f>COUNTIFS(Table2[Sub-Sector],Table3[[#This Row],[Sub-Sector]],Table2[1Y Return vs Nifty],"&gt;=10")/Table3[[#This Row],[Count]]</f>
        <v>0.66666666666666663</v>
      </c>
      <c r="H25" s="2">
        <f>COUNTIFS(Table2[Sub-Sector],Table3[[#This Row],[Sub-Sector]],Table2[RSI Exponential â€“ 14D],"&gt;=50")/Table3[[#This Row],[Count]]</f>
        <v>1</v>
      </c>
      <c r="I25" s="2">
        <f>COUNTIFS(Table2[Sub-Sector],Table3[[#This Row],[Sub-Sector]],Table2[Relative Volume],"&gt;=1")/Table3[[#This Row],[Count]]</f>
        <v>0.66666666666666663</v>
      </c>
      <c r="J25" s="2">
        <f>COUNTIFS(Table2[Sub-Sector],Table3[[#This Row],[Sub-Sector]],Table2[% Away From Day Low],"&gt;=0.05")/Table3[[#This Row],[Count]]</f>
        <v>0</v>
      </c>
      <c r="K25" s="2">
        <f>COUNTIFS(Table2[Sub-Sector],Table3[[#This Row],[Sub-Sector]],Table2[% Away From Day High],"&lt;=0.05")/Table3[[#This Row],[Count]]</f>
        <v>1</v>
      </c>
      <c r="L25" s="2">
        <f>COUNTIFS(Table2[Sub-Sector],Table3[[#This Row],[Sub-Sector]],Table2[% Away From Current Week Low],"&gt;=0.05")/Table3[[#This Row],[Count]]</f>
        <v>0</v>
      </c>
      <c r="M25" s="2">
        <f>COUNTIFS(Table2[Sub-Sector],Table3[[#This Row],[Sub-Sector]],Table2[% Away From Current Week High],"&lt;=0.05")/Table3[[#This Row],[Count]]</f>
        <v>1</v>
      </c>
      <c r="N25" s="2">
        <f>COUNTIFS(Table2[Sub-Sector],Table3[[#This Row],[Sub-Sector]],Table2[% Away From Current Month Low],"&gt;=0.05")/Table3[[#This Row],[Count]]</f>
        <v>1</v>
      </c>
      <c r="O25" s="2">
        <f>COUNTIFS(Table2[Sub-Sector],Table3[[#This Row],[Sub-Sector]],Table2[% Away From Current Month High],"&lt;=0.05")/Table3[[#This Row],[Count]]</f>
        <v>0.33333333333333331</v>
      </c>
      <c r="P25" s="2">
        <f>COUNTIFS(Table2[Sub-Sector],Table3[[#This Row],[Sub-Sector]],Table2[% Away From 52W High],"&lt;=10")/Table3[[#This Row],[Count]]</f>
        <v>0.33333333333333331</v>
      </c>
      <c r="Q25" s="2">
        <f>COUNTIFS(Table2[Sub-Sector],Table3[[#This Row],[Sub-Sector]],Table2[% Away From 52W Low],"&gt;=10")/Table3[[#This Row],[Count]]</f>
        <v>1</v>
      </c>
      <c r="R25" s="2">
        <f>COUNTIFS(Table2[Sub-Sector],Table3[[#This Row],[Sub-Sector]],Table2[% Price above 20 EMA],"&gt;=0")/Table3[[#This Row],[Count]]</f>
        <v>1</v>
      </c>
      <c r="S25" s="2">
        <f>COUNTIFS(Table2[Sub-Sector],Table3[[#This Row],[Sub-Sector]],Table2[% Price above 50 EMA],"&gt;=0")/Table3[[#This Row],[Count]]</f>
        <v>1</v>
      </c>
      <c r="T25" s="2">
        <f>COUNTIFS(Table2[Sub-Sector],Table3[[#This Row],[Sub-Sector]],Table2[% Price above 200 EMA],"&gt;=0")/Table3[[#This Row],[Count]]</f>
        <v>1</v>
      </c>
      <c r="U25" s="2">
        <f>COUNTIFS(Table2[Sub-Sector],Table3[[#This Row],[Sub-Sector]],Table2[Rate of Change - Zone],"Positive")/Table3[[#This Row],[Count]]</f>
        <v>0.66666666666666663</v>
      </c>
      <c r="V25" s="2">
        <f>COUNTIFS(Table2[Sub-Sector],Table3[[#This Row],[Sub-Sector]],Table2[Sharpe Ratio],"&gt;=0.10")/Table3[[#This Row],[Count]]</f>
        <v>0.33333333333333331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315</v>
      </c>
      <c r="X25">
        <f>_xlfn.RANK.AVG(Table3[[#This Row],[Score]],Table3[Score],1)</f>
        <v>21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175.5</v>
      </c>
      <c r="Z25">
        <f>_xlfn.RANK.AVG(Table3[[#This Row],[Score 2 ]],Table3[[Score 2 ]],1)</f>
        <v>24</v>
      </c>
    </row>
    <row r="26" spans="1:26" x14ac:dyDescent="0.3">
      <c r="A26" t="s">
        <v>95</v>
      </c>
      <c r="B26">
        <f>COUNTIFS(Table2[Sub-Sector],Table3[[#This Row],[Sub-Sector]])</f>
        <v>5</v>
      </c>
      <c r="C26" s="2">
        <f>COUNTIFS(Table2[Sub-Sector],Table3[[#This Row],[Sub-Sector]],Table2[Uptrend],"Uptrend")/Table3[[#This Row],[Count]]</f>
        <v>0.6</v>
      </c>
      <c r="D26" s="2">
        <f>COUNTIFS(Table2[Sub-Sector],Table3[[#This Row],[Sub-Sector]],Table2[1W Return vs Nifty],"&gt;=5")/Table3[[#This Row],[Count]]</f>
        <v>0.4</v>
      </c>
      <c r="E26" s="2">
        <f>COUNTIFS(Table2[Sub-Sector],Table3[[#This Row],[Sub-Sector]],Table2[1M Return vs Nifty],"&gt;=5")/Table3[[#This Row],[Count]]</f>
        <v>0.6</v>
      </c>
      <c r="F26" s="2">
        <f>COUNTIFS(Table2[Sub-Sector],Table3[[#This Row],[Sub-Sector]],Table2[6M Return vs Nifty],"&gt;=10")/Table3[[#This Row],[Count]]</f>
        <v>0.4</v>
      </c>
      <c r="G26" s="2">
        <f>COUNTIFS(Table2[Sub-Sector],Table3[[#This Row],[Sub-Sector]],Table2[1Y Return vs Nifty],"&gt;=10")/Table3[[#This Row],[Count]]</f>
        <v>0.6</v>
      </c>
      <c r="H26" s="2">
        <f>COUNTIFS(Table2[Sub-Sector],Table3[[#This Row],[Sub-Sector]],Table2[RSI Exponential â€“ 14D],"&gt;=50")/Table3[[#This Row],[Count]]</f>
        <v>0.8</v>
      </c>
      <c r="I26" s="2">
        <f>COUNTIFS(Table2[Sub-Sector],Table3[[#This Row],[Sub-Sector]],Table2[Relative Volume],"&gt;=1")/Table3[[#This Row],[Count]]</f>
        <v>1</v>
      </c>
      <c r="J26" s="2">
        <f>COUNTIFS(Table2[Sub-Sector],Table3[[#This Row],[Sub-Sector]],Table2[% Away From Day Low],"&gt;=0.05")/Table3[[#This Row],[Count]]</f>
        <v>0</v>
      </c>
      <c r="K26" s="2">
        <f>COUNTIFS(Table2[Sub-Sector],Table3[[#This Row],[Sub-Sector]],Table2[% Away From Day High],"&lt;=0.05")/Table3[[#This Row],[Count]]</f>
        <v>1</v>
      </c>
      <c r="L26" s="2">
        <f>COUNTIFS(Table2[Sub-Sector],Table3[[#This Row],[Sub-Sector]],Table2[% Away From Current Week Low],"&gt;=0.05")/Table3[[#This Row],[Count]]</f>
        <v>0</v>
      </c>
      <c r="M26" s="2">
        <f>COUNTIFS(Table2[Sub-Sector],Table3[[#This Row],[Sub-Sector]],Table2[% Away From Current Week High],"&lt;=0.05")/Table3[[#This Row],[Count]]</f>
        <v>1</v>
      </c>
      <c r="N26" s="2">
        <f>COUNTIFS(Table2[Sub-Sector],Table3[[#This Row],[Sub-Sector]],Table2[% Away From Current Month Low],"&gt;=0.05")/Table3[[#This Row],[Count]]</f>
        <v>0.8</v>
      </c>
      <c r="O26" s="2">
        <f>COUNTIFS(Table2[Sub-Sector],Table3[[#This Row],[Sub-Sector]],Table2[% Away From Current Month High],"&lt;=0.05")/Table3[[#This Row],[Count]]</f>
        <v>0.4</v>
      </c>
      <c r="P26" s="2">
        <f>COUNTIFS(Table2[Sub-Sector],Table3[[#This Row],[Sub-Sector]],Table2[% Away From 52W High],"&lt;=10")/Table3[[#This Row],[Count]]</f>
        <v>0.2</v>
      </c>
      <c r="Q26" s="2">
        <f>COUNTIFS(Table2[Sub-Sector],Table3[[#This Row],[Sub-Sector]],Table2[% Away From 52W Low],"&gt;=10")/Table3[[#This Row],[Count]]</f>
        <v>1</v>
      </c>
      <c r="R26" s="2">
        <f>COUNTIFS(Table2[Sub-Sector],Table3[[#This Row],[Sub-Sector]],Table2[% Price above 20 EMA],"&gt;=0")/Table3[[#This Row],[Count]]</f>
        <v>0.8</v>
      </c>
      <c r="S26" s="2">
        <f>COUNTIFS(Table2[Sub-Sector],Table3[[#This Row],[Sub-Sector]],Table2[% Price above 50 EMA],"&gt;=0")/Table3[[#This Row],[Count]]</f>
        <v>1</v>
      </c>
      <c r="T26" s="2">
        <f>COUNTIFS(Table2[Sub-Sector],Table3[[#This Row],[Sub-Sector]],Table2[% Price above 200 EMA],"&gt;=0")/Table3[[#This Row],[Count]]</f>
        <v>0.8</v>
      </c>
      <c r="U26" s="2">
        <f>COUNTIFS(Table2[Sub-Sector],Table3[[#This Row],[Sub-Sector]],Table2[Rate of Change - Zone],"Positive")/Table3[[#This Row],[Count]]</f>
        <v>0.8</v>
      </c>
      <c r="V26" s="2">
        <f>COUNTIFS(Table2[Sub-Sector],Table3[[#This Row],[Sub-Sector]],Table2[Sharpe Ratio],"&gt;=0.10")/Table3[[#This Row],[Count]]</f>
        <v>0.4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323</v>
      </c>
      <c r="X26">
        <f>_xlfn.RANK.AVG(Table3[[#This Row],[Score]],Table3[Score],1)</f>
        <v>23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182.5</v>
      </c>
      <c r="Z26">
        <f>_xlfn.RANK.AVG(Table3[[#This Row],[Score 2 ]],Table3[[Score 2 ]],1)</f>
        <v>25</v>
      </c>
    </row>
    <row r="27" spans="1:26" x14ac:dyDescent="0.3">
      <c r="A27" t="s">
        <v>593</v>
      </c>
      <c r="B27">
        <f>COUNTIFS(Table2[Sub-Sector],Table3[[#This Row],[Sub-Sector]])</f>
        <v>5</v>
      </c>
      <c r="C27" s="2">
        <f>COUNTIFS(Table2[Sub-Sector],Table3[[#This Row],[Sub-Sector]],Table2[Uptrend],"Uptrend")/Table3[[#This Row],[Count]]</f>
        <v>0.4</v>
      </c>
      <c r="D27" s="2">
        <f>COUNTIFS(Table2[Sub-Sector],Table3[[#This Row],[Sub-Sector]],Table2[1W Return vs Nifty],"&gt;=5")/Table3[[#This Row],[Count]]</f>
        <v>0.4</v>
      </c>
      <c r="E27" s="2">
        <f>COUNTIFS(Table2[Sub-Sector],Table3[[#This Row],[Sub-Sector]],Table2[1M Return vs Nifty],"&gt;=5")/Table3[[#This Row],[Count]]</f>
        <v>0</v>
      </c>
      <c r="F27" s="2">
        <f>COUNTIFS(Table2[Sub-Sector],Table3[[#This Row],[Sub-Sector]],Table2[6M Return vs Nifty],"&gt;=10")/Table3[[#This Row],[Count]]</f>
        <v>0.4</v>
      </c>
      <c r="G27" s="2">
        <f>COUNTIFS(Table2[Sub-Sector],Table3[[#This Row],[Sub-Sector]],Table2[1Y Return vs Nifty],"&gt;=10")/Table3[[#This Row],[Count]]</f>
        <v>0.8</v>
      </c>
      <c r="H27" s="2">
        <f>COUNTIFS(Table2[Sub-Sector],Table3[[#This Row],[Sub-Sector]],Table2[RSI Exponential â€“ 14D],"&gt;=50")/Table3[[#This Row],[Count]]</f>
        <v>0.8</v>
      </c>
      <c r="I27" s="2">
        <f>COUNTIFS(Table2[Sub-Sector],Table3[[#This Row],[Sub-Sector]],Table2[Relative Volume],"&gt;=1")/Table3[[#This Row],[Count]]</f>
        <v>0.6</v>
      </c>
      <c r="J27" s="2">
        <f>COUNTIFS(Table2[Sub-Sector],Table3[[#This Row],[Sub-Sector]],Table2[% Away From Day Low],"&gt;=0.05")/Table3[[#This Row],[Count]]</f>
        <v>0</v>
      </c>
      <c r="K27" s="2">
        <f>COUNTIFS(Table2[Sub-Sector],Table3[[#This Row],[Sub-Sector]],Table2[% Away From Day High],"&lt;=0.05")/Table3[[#This Row],[Count]]</f>
        <v>0.6</v>
      </c>
      <c r="L27" s="2">
        <f>COUNTIFS(Table2[Sub-Sector],Table3[[#This Row],[Sub-Sector]],Table2[% Away From Current Week Low],"&gt;=0.05")/Table3[[#This Row],[Count]]</f>
        <v>0</v>
      </c>
      <c r="M27" s="2">
        <f>COUNTIFS(Table2[Sub-Sector],Table3[[#This Row],[Sub-Sector]],Table2[% Away From Current Week High],"&lt;=0.05")/Table3[[#This Row],[Count]]</f>
        <v>1</v>
      </c>
      <c r="N27" s="2">
        <f>COUNTIFS(Table2[Sub-Sector],Table3[[#This Row],[Sub-Sector]],Table2[% Away From Current Month Low],"&gt;=0.05")/Table3[[#This Row],[Count]]</f>
        <v>0.8</v>
      </c>
      <c r="O27" s="2">
        <f>COUNTIFS(Table2[Sub-Sector],Table3[[#This Row],[Sub-Sector]],Table2[% Away From Current Month High],"&lt;=0.05")/Table3[[#This Row],[Count]]</f>
        <v>0.4</v>
      </c>
      <c r="P27" s="2">
        <f>COUNTIFS(Table2[Sub-Sector],Table3[[#This Row],[Sub-Sector]],Table2[% Away From 52W High],"&lt;=10")/Table3[[#This Row],[Count]]</f>
        <v>0.4</v>
      </c>
      <c r="Q27" s="2">
        <f>COUNTIFS(Table2[Sub-Sector],Table3[[#This Row],[Sub-Sector]],Table2[% Away From 52W Low],"&gt;=10")/Table3[[#This Row],[Count]]</f>
        <v>1</v>
      </c>
      <c r="R27" s="2">
        <f>COUNTIFS(Table2[Sub-Sector],Table3[[#This Row],[Sub-Sector]],Table2[% Price above 20 EMA],"&gt;=0")/Table3[[#This Row],[Count]]</f>
        <v>0.8</v>
      </c>
      <c r="S27" s="2">
        <f>COUNTIFS(Table2[Sub-Sector],Table3[[#This Row],[Sub-Sector]],Table2[% Price above 50 EMA],"&gt;=0")/Table3[[#This Row],[Count]]</f>
        <v>0.6</v>
      </c>
      <c r="T27" s="2">
        <f>COUNTIFS(Table2[Sub-Sector],Table3[[#This Row],[Sub-Sector]],Table2[% Price above 200 EMA],"&gt;=0")/Table3[[#This Row],[Count]]</f>
        <v>0.8</v>
      </c>
      <c r="U27" s="2">
        <f>COUNTIFS(Table2[Sub-Sector],Table3[[#This Row],[Sub-Sector]],Table2[Rate of Change - Zone],"Positive")/Table3[[#This Row],[Count]]</f>
        <v>0.8</v>
      </c>
      <c r="V27" s="2">
        <f>COUNTIFS(Table2[Sub-Sector],Table3[[#This Row],[Sub-Sector]],Table2[Sharpe Ratio],"&gt;=0.10")/Table3[[#This Row],[Count]]</f>
        <v>0.2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</v>
      </c>
      <c r="X27">
        <f>_xlfn.RANK.AVG(Table3[[#This Row],[Score]],Table3[Score],1)</f>
        <v>63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183.5</v>
      </c>
      <c r="Z27">
        <f>_xlfn.RANK.AVG(Table3[[#This Row],[Score 2 ]],Table3[[Score 2 ]],1)</f>
        <v>26</v>
      </c>
    </row>
    <row r="28" spans="1:26" x14ac:dyDescent="0.3">
      <c r="A28" t="s">
        <v>165</v>
      </c>
      <c r="B28">
        <f>COUNTIFS(Table2[Sub-Sector],Table3[[#This Row],[Sub-Sector]])</f>
        <v>10</v>
      </c>
      <c r="C28" s="2">
        <f>COUNTIFS(Table2[Sub-Sector],Table3[[#This Row],[Sub-Sector]],Table2[Uptrend],"Uptrend")/Table3[[#This Row],[Count]]</f>
        <v>0.9</v>
      </c>
      <c r="D28" s="2">
        <f>COUNTIFS(Table2[Sub-Sector],Table3[[#This Row],[Sub-Sector]],Table2[1W Return vs Nifty],"&gt;=5")/Table3[[#This Row],[Count]]</f>
        <v>0.2</v>
      </c>
      <c r="E28" s="2">
        <f>COUNTIFS(Table2[Sub-Sector],Table3[[#This Row],[Sub-Sector]],Table2[1M Return vs Nifty],"&gt;=5")/Table3[[#This Row],[Count]]</f>
        <v>0.3</v>
      </c>
      <c r="F28" s="2">
        <f>COUNTIFS(Table2[Sub-Sector],Table3[[#This Row],[Sub-Sector]],Table2[6M Return vs Nifty],"&gt;=10")/Table3[[#This Row],[Count]]</f>
        <v>0.9</v>
      </c>
      <c r="G28" s="2">
        <f>COUNTIFS(Table2[Sub-Sector],Table3[[#This Row],[Sub-Sector]],Table2[1Y Return vs Nifty],"&gt;=10")/Table3[[#This Row],[Count]]</f>
        <v>1</v>
      </c>
      <c r="H28" s="2">
        <f>COUNTIFS(Table2[Sub-Sector],Table3[[#This Row],[Sub-Sector]],Table2[RSI Exponential â€“ 14D],"&gt;=50")/Table3[[#This Row],[Count]]</f>
        <v>0.5</v>
      </c>
      <c r="I28" s="2">
        <f>COUNTIFS(Table2[Sub-Sector],Table3[[#This Row],[Sub-Sector]],Table2[Relative Volume],"&gt;=1")/Table3[[#This Row],[Count]]</f>
        <v>0.5</v>
      </c>
      <c r="J28" s="2">
        <f>COUNTIFS(Table2[Sub-Sector],Table3[[#This Row],[Sub-Sector]],Table2[% Away From Day Low],"&gt;=0.05")/Table3[[#This Row],[Count]]</f>
        <v>0</v>
      </c>
      <c r="K28" s="2">
        <f>COUNTIFS(Table2[Sub-Sector],Table3[[#This Row],[Sub-Sector]],Table2[% Away From Day High],"&lt;=0.05")/Table3[[#This Row],[Count]]</f>
        <v>1</v>
      </c>
      <c r="L28" s="2">
        <f>COUNTIFS(Table2[Sub-Sector],Table3[[#This Row],[Sub-Sector]],Table2[% Away From Current Week Low],"&gt;=0.05")/Table3[[#This Row],[Count]]</f>
        <v>0.1</v>
      </c>
      <c r="M28" s="2">
        <f>COUNTIFS(Table2[Sub-Sector],Table3[[#This Row],[Sub-Sector]],Table2[% Away From Current Week High],"&lt;=0.05")/Table3[[#This Row],[Count]]</f>
        <v>0.9</v>
      </c>
      <c r="N28" s="2">
        <f>COUNTIFS(Table2[Sub-Sector],Table3[[#This Row],[Sub-Sector]],Table2[% Away From Current Month Low],"&gt;=0.05")/Table3[[#This Row],[Count]]</f>
        <v>0.9</v>
      </c>
      <c r="O28" s="2">
        <f>COUNTIFS(Table2[Sub-Sector],Table3[[#This Row],[Sub-Sector]],Table2[% Away From Current Month High],"&lt;=0.05")/Table3[[#This Row],[Count]]</f>
        <v>0.2</v>
      </c>
      <c r="P28" s="2">
        <f>COUNTIFS(Table2[Sub-Sector],Table3[[#This Row],[Sub-Sector]],Table2[% Away From 52W High],"&lt;=10")/Table3[[#This Row],[Count]]</f>
        <v>0.5</v>
      </c>
      <c r="Q28" s="2">
        <f>COUNTIFS(Table2[Sub-Sector],Table3[[#This Row],[Sub-Sector]],Table2[% Away From 52W Low],"&gt;=10")/Table3[[#This Row],[Count]]</f>
        <v>1</v>
      </c>
      <c r="R28" s="2">
        <f>COUNTIFS(Table2[Sub-Sector],Table3[[#This Row],[Sub-Sector]],Table2[% Price above 20 EMA],"&gt;=0")/Table3[[#This Row],[Count]]</f>
        <v>0.5</v>
      </c>
      <c r="S28" s="2">
        <f>COUNTIFS(Table2[Sub-Sector],Table3[[#This Row],[Sub-Sector]],Table2[% Price above 50 EMA],"&gt;=0")/Table3[[#This Row],[Count]]</f>
        <v>0.8</v>
      </c>
      <c r="T28" s="2">
        <f>COUNTIFS(Table2[Sub-Sector],Table3[[#This Row],[Sub-Sector]],Table2[% Price above 200 EMA],"&gt;=0")/Table3[[#This Row],[Count]]</f>
        <v>1</v>
      </c>
      <c r="U28" s="2">
        <f>COUNTIFS(Table2[Sub-Sector],Table3[[#This Row],[Sub-Sector]],Table2[Rate of Change - Zone],"Positive")/Table3[[#This Row],[Count]]</f>
        <v>0.3</v>
      </c>
      <c r="V28" s="2">
        <f>COUNTIFS(Table2[Sub-Sector],Table3[[#This Row],[Sub-Sector]],Table2[Sharpe Ratio],"&gt;=0.10")/Table3[[#This Row],[Count]]</f>
        <v>1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346.5</v>
      </c>
      <c r="X28">
        <f>_xlfn.RANK.AVG(Table3[[#This Row],[Score]],Table3[Score],1)</f>
        <v>27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185.5</v>
      </c>
      <c r="Z28">
        <f>_xlfn.RANK.AVG(Table3[[#This Row],[Score 2 ]],Table3[[Score 2 ]],1)</f>
        <v>27</v>
      </c>
    </row>
    <row r="29" spans="1:26" x14ac:dyDescent="0.3">
      <c r="A29" t="s">
        <v>111</v>
      </c>
      <c r="B29">
        <f>COUNTIFS(Table2[Sub-Sector],Table3[[#This Row],[Sub-Sector]])</f>
        <v>3</v>
      </c>
      <c r="C29" s="2">
        <f>COUNTIFS(Table2[Sub-Sector],Table3[[#This Row],[Sub-Sector]],Table2[Uptrend],"Uptrend")/Table3[[#This Row],[Count]]</f>
        <v>1</v>
      </c>
      <c r="D29" s="2">
        <f>COUNTIFS(Table2[Sub-Sector],Table3[[#This Row],[Sub-Sector]],Table2[1W Return vs Nifty],"&gt;=5")/Table3[[#This Row],[Count]]</f>
        <v>0</v>
      </c>
      <c r="E29" s="2">
        <f>COUNTIFS(Table2[Sub-Sector],Table3[[#This Row],[Sub-Sector]],Table2[1M Return vs Nifty],"&gt;=5")/Table3[[#This Row],[Count]]</f>
        <v>0</v>
      </c>
      <c r="F29" s="2">
        <f>COUNTIFS(Table2[Sub-Sector],Table3[[#This Row],[Sub-Sector]],Table2[6M Return vs Nifty],"&gt;=10")/Table3[[#This Row],[Count]]</f>
        <v>0.66666666666666663</v>
      </c>
      <c r="G29" s="2">
        <f>COUNTIFS(Table2[Sub-Sector],Table3[[#This Row],[Sub-Sector]],Table2[1Y Return vs Nifty],"&gt;=10")/Table3[[#This Row],[Count]]</f>
        <v>1</v>
      </c>
      <c r="H29" s="2">
        <f>COUNTIFS(Table2[Sub-Sector],Table3[[#This Row],[Sub-Sector]],Table2[RSI Exponential â€“ 14D],"&gt;=50")/Table3[[#This Row],[Count]]</f>
        <v>0.66666666666666663</v>
      </c>
      <c r="I29" s="2">
        <f>COUNTIFS(Table2[Sub-Sector],Table3[[#This Row],[Sub-Sector]],Table2[Relative Volume],"&gt;=1")/Table3[[#This Row],[Count]]</f>
        <v>0.33333333333333331</v>
      </c>
      <c r="J29" s="2">
        <f>COUNTIFS(Table2[Sub-Sector],Table3[[#This Row],[Sub-Sector]],Table2[% Away From Day Low],"&gt;=0.05")/Table3[[#This Row],[Count]]</f>
        <v>0</v>
      </c>
      <c r="K29" s="2">
        <f>COUNTIFS(Table2[Sub-Sector],Table3[[#This Row],[Sub-Sector]],Table2[% Away From Day High],"&lt;=0.05")/Table3[[#This Row],[Count]]</f>
        <v>1</v>
      </c>
      <c r="L29" s="2">
        <f>COUNTIFS(Table2[Sub-Sector],Table3[[#This Row],[Sub-Sector]],Table2[% Away From Current Week Low],"&gt;=0.05")/Table3[[#This Row],[Count]]</f>
        <v>0</v>
      </c>
      <c r="M29" s="2">
        <f>COUNTIFS(Table2[Sub-Sector],Table3[[#This Row],[Sub-Sector]],Table2[% Away From Current Week High],"&lt;=0.05")/Table3[[#This Row],[Count]]</f>
        <v>1</v>
      </c>
      <c r="N29" s="2">
        <f>COUNTIFS(Table2[Sub-Sector],Table3[[#This Row],[Sub-Sector]],Table2[% Away From Current Month Low],"&gt;=0.05")/Table3[[#This Row],[Count]]</f>
        <v>0.66666666666666663</v>
      </c>
      <c r="O29" s="2">
        <f>COUNTIFS(Table2[Sub-Sector],Table3[[#This Row],[Sub-Sector]],Table2[% Away From Current Month High],"&lt;=0.05")/Table3[[#This Row],[Count]]</f>
        <v>0.66666666666666663</v>
      </c>
      <c r="P29" s="2">
        <f>COUNTIFS(Table2[Sub-Sector],Table3[[#This Row],[Sub-Sector]],Table2[% Away From 52W High],"&lt;=10")/Table3[[#This Row],[Count]]</f>
        <v>1</v>
      </c>
      <c r="Q29" s="2">
        <f>COUNTIFS(Table2[Sub-Sector],Table3[[#This Row],[Sub-Sector]],Table2[% Away From 52W Low],"&gt;=10")/Table3[[#This Row],[Count]]</f>
        <v>1</v>
      </c>
      <c r="R29" s="2">
        <f>COUNTIFS(Table2[Sub-Sector],Table3[[#This Row],[Sub-Sector]],Table2[% Price above 20 EMA],"&gt;=0")/Table3[[#This Row],[Count]]</f>
        <v>0.66666666666666663</v>
      </c>
      <c r="S29" s="2">
        <f>COUNTIFS(Table2[Sub-Sector],Table3[[#This Row],[Sub-Sector]],Table2[% Price above 50 EMA],"&gt;=0")/Table3[[#This Row],[Count]]</f>
        <v>1</v>
      </c>
      <c r="T29" s="2">
        <f>COUNTIFS(Table2[Sub-Sector],Table3[[#This Row],[Sub-Sector]],Table2[% Price above 200 EMA],"&gt;=0")/Table3[[#This Row],[Count]]</f>
        <v>1</v>
      </c>
      <c r="U29" s="2">
        <f>COUNTIFS(Table2[Sub-Sector],Table3[[#This Row],[Sub-Sector]],Table2[Rate of Change - Zone],"Positive")/Table3[[#This Row],[Count]]</f>
        <v>0.66666666666666663</v>
      </c>
      <c r="V29" s="2">
        <f>COUNTIFS(Table2[Sub-Sector],Table3[[#This Row],[Sub-Sector]],Table2[Sharpe Ratio],"&gt;=0.10")/Table3[[#This Row],[Count]]</f>
        <v>0.66666666666666663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410.5</v>
      </c>
      <c r="X29">
        <f>_xlfn.RANK.AVG(Table3[[#This Row],[Score]],Table3[Score],1)</f>
        <v>57.5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186</v>
      </c>
      <c r="Z29">
        <f>_xlfn.RANK.AVG(Table3[[#This Row],[Score 2 ]],Table3[[Score 2 ]],1)</f>
        <v>28</v>
      </c>
    </row>
    <row r="30" spans="1:26" x14ac:dyDescent="0.3">
      <c r="A30" t="s">
        <v>98</v>
      </c>
      <c r="B30">
        <f>COUNTIFS(Table2[Sub-Sector],Table3[[#This Row],[Sub-Sector]])</f>
        <v>5</v>
      </c>
      <c r="C30" s="2">
        <f>COUNTIFS(Table2[Sub-Sector],Table3[[#This Row],[Sub-Sector]],Table2[Uptrend],"Uptrend")/Table3[[#This Row],[Count]]</f>
        <v>0.8</v>
      </c>
      <c r="D30" s="2">
        <f>COUNTIFS(Table2[Sub-Sector],Table3[[#This Row],[Sub-Sector]],Table2[1W Return vs Nifty],"&gt;=5")/Table3[[#This Row],[Count]]</f>
        <v>0.2</v>
      </c>
      <c r="E30" s="2">
        <f>COUNTIFS(Table2[Sub-Sector],Table3[[#This Row],[Sub-Sector]],Table2[1M Return vs Nifty],"&gt;=5")/Table3[[#This Row],[Count]]</f>
        <v>0.2</v>
      </c>
      <c r="F30" s="2">
        <f>COUNTIFS(Table2[Sub-Sector],Table3[[#This Row],[Sub-Sector]],Table2[6M Return vs Nifty],"&gt;=10")/Table3[[#This Row],[Count]]</f>
        <v>0.2</v>
      </c>
      <c r="G30" s="2">
        <f>COUNTIFS(Table2[Sub-Sector],Table3[[#This Row],[Sub-Sector]],Table2[1Y Return vs Nifty],"&gt;=10")/Table3[[#This Row],[Count]]</f>
        <v>1</v>
      </c>
      <c r="H30" s="2">
        <f>COUNTIFS(Table2[Sub-Sector],Table3[[#This Row],[Sub-Sector]],Table2[RSI Exponential â€“ 14D],"&gt;=50")/Table3[[#This Row],[Count]]</f>
        <v>0.6</v>
      </c>
      <c r="I30" s="2">
        <f>COUNTIFS(Table2[Sub-Sector],Table3[[#This Row],[Sub-Sector]],Table2[Relative Volume],"&gt;=1")/Table3[[#This Row],[Count]]</f>
        <v>0.6</v>
      </c>
      <c r="J30" s="2">
        <f>COUNTIFS(Table2[Sub-Sector],Table3[[#This Row],[Sub-Sector]],Table2[% Away From Day Low],"&gt;=0.05")/Table3[[#This Row],[Count]]</f>
        <v>0</v>
      </c>
      <c r="K30" s="2">
        <f>COUNTIFS(Table2[Sub-Sector],Table3[[#This Row],[Sub-Sector]],Table2[% Away From Day High],"&lt;=0.05")/Table3[[#This Row],[Count]]</f>
        <v>1</v>
      </c>
      <c r="L30" s="2">
        <f>COUNTIFS(Table2[Sub-Sector],Table3[[#This Row],[Sub-Sector]],Table2[% Away From Current Week Low],"&gt;=0.05")/Table3[[#This Row],[Count]]</f>
        <v>0</v>
      </c>
      <c r="M30" s="2">
        <f>COUNTIFS(Table2[Sub-Sector],Table3[[#This Row],[Sub-Sector]],Table2[% Away From Current Week High],"&lt;=0.05")/Table3[[#This Row],[Count]]</f>
        <v>0.8</v>
      </c>
      <c r="N30" s="2">
        <f>COUNTIFS(Table2[Sub-Sector],Table3[[#This Row],[Sub-Sector]],Table2[% Away From Current Month Low],"&gt;=0.05")/Table3[[#This Row],[Count]]</f>
        <v>1</v>
      </c>
      <c r="O30" s="2">
        <f>COUNTIFS(Table2[Sub-Sector],Table3[[#This Row],[Sub-Sector]],Table2[% Away From Current Month High],"&lt;=0.05")/Table3[[#This Row],[Count]]</f>
        <v>0.2</v>
      </c>
      <c r="P30" s="2">
        <f>COUNTIFS(Table2[Sub-Sector],Table3[[#This Row],[Sub-Sector]],Table2[% Away From 52W High],"&lt;=10")/Table3[[#This Row],[Count]]</f>
        <v>0</v>
      </c>
      <c r="Q30" s="2">
        <f>COUNTIFS(Table2[Sub-Sector],Table3[[#This Row],[Sub-Sector]],Table2[% Away From 52W Low],"&gt;=10")/Table3[[#This Row],[Count]]</f>
        <v>1</v>
      </c>
      <c r="R30" s="2">
        <f>COUNTIFS(Table2[Sub-Sector],Table3[[#This Row],[Sub-Sector]],Table2[% Price above 20 EMA],"&gt;=0")/Table3[[#This Row],[Count]]</f>
        <v>1</v>
      </c>
      <c r="S30" s="2">
        <f>COUNTIFS(Table2[Sub-Sector],Table3[[#This Row],[Sub-Sector]],Table2[% Price above 50 EMA],"&gt;=0")/Table3[[#This Row],[Count]]</f>
        <v>1</v>
      </c>
      <c r="T30" s="2">
        <f>COUNTIFS(Table2[Sub-Sector],Table3[[#This Row],[Sub-Sector]],Table2[% Price above 200 EMA],"&gt;=0")/Table3[[#This Row],[Count]]</f>
        <v>1</v>
      </c>
      <c r="U30" s="2">
        <f>COUNTIFS(Table2[Sub-Sector],Table3[[#This Row],[Sub-Sector]],Table2[Rate of Change - Zone],"Positive")/Table3[[#This Row],[Count]]</f>
        <v>0.8</v>
      </c>
      <c r="V30" s="2">
        <f>COUNTIFS(Table2[Sub-Sector],Table3[[#This Row],[Sub-Sector]],Table2[Sharpe Ratio],"&gt;=0.10")/Table3[[#This Row],[Count]]</f>
        <v>0.8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380</v>
      </c>
      <c r="X30">
        <f>_xlfn.RANK.AVG(Table3[[#This Row],[Score]],Table3[Score],1)</f>
        <v>39.5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189.5</v>
      </c>
      <c r="Z30">
        <f>_xlfn.RANK.AVG(Table3[[#This Row],[Score 2 ]],Table3[[Score 2 ]],1)</f>
        <v>29</v>
      </c>
    </row>
    <row r="31" spans="1:26" x14ac:dyDescent="0.3">
      <c r="A31" t="s">
        <v>915</v>
      </c>
      <c r="B31">
        <f>COUNTIFS(Table2[Sub-Sector],Table3[[#This Row],[Sub-Sector]])</f>
        <v>2</v>
      </c>
      <c r="C31" s="2">
        <f>COUNTIFS(Table2[Sub-Sector],Table3[[#This Row],[Sub-Sector]],Table2[Uptrend],"Uptrend")/Table3[[#This Row],[Count]]</f>
        <v>0.5</v>
      </c>
      <c r="D31" s="2">
        <f>COUNTIFS(Table2[Sub-Sector],Table3[[#This Row],[Sub-Sector]],Table2[1W Return vs Nifty],"&gt;=5")/Table3[[#This Row],[Count]]</f>
        <v>0.5</v>
      </c>
      <c r="E31" s="2">
        <f>COUNTIFS(Table2[Sub-Sector],Table3[[#This Row],[Sub-Sector]],Table2[1M Return vs Nifty],"&gt;=5")/Table3[[#This Row],[Count]]</f>
        <v>0.5</v>
      </c>
      <c r="F31" s="2">
        <f>COUNTIFS(Table2[Sub-Sector],Table3[[#This Row],[Sub-Sector]],Table2[6M Return vs Nifty],"&gt;=10")/Table3[[#This Row],[Count]]</f>
        <v>0.5</v>
      </c>
      <c r="G31" s="2">
        <f>COUNTIFS(Table2[Sub-Sector],Table3[[#This Row],[Sub-Sector]],Table2[1Y Return vs Nifty],"&gt;=10")/Table3[[#This Row],[Count]]</f>
        <v>0.5</v>
      </c>
      <c r="H31" s="2">
        <f>COUNTIFS(Table2[Sub-Sector],Table3[[#This Row],[Sub-Sector]],Table2[RSI Exponential â€“ 14D],"&gt;=50")/Table3[[#This Row],[Count]]</f>
        <v>1</v>
      </c>
      <c r="I31" s="2">
        <f>COUNTIFS(Table2[Sub-Sector],Table3[[#This Row],[Sub-Sector]],Table2[Relative Volume],"&gt;=1")/Table3[[#This Row],[Count]]</f>
        <v>0.5</v>
      </c>
      <c r="J31" s="2">
        <f>COUNTIFS(Table2[Sub-Sector],Table3[[#This Row],[Sub-Sector]],Table2[% Away From Day Low],"&gt;=0.05")/Table3[[#This Row],[Count]]</f>
        <v>0</v>
      </c>
      <c r="K31" s="2">
        <f>COUNTIFS(Table2[Sub-Sector],Table3[[#This Row],[Sub-Sector]],Table2[% Away From Day High],"&lt;=0.05")/Table3[[#This Row],[Count]]</f>
        <v>1</v>
      </c>
      <c r="L31" s="2">
        <f>COUNTIFS(Table2[Sub-Sector],Table3[[#This Row],[Sub-Sector]],Table2[% Away From Current Week Low],"&gt;=0.05")/Table3[[#This Row],[Count]]</f>
        <v>0.5</v>
      </c>
      <c r="M31" s="2">
        <f>COUNTIFS(Table2[Sub-Sector],Table3[[#This Row],[Sub-Sector]],Table2[% Away From Current Week High],"&lt;=0.05")/Table3[[#This Row],[Count]]</f>
        <v>1</v>
      </c>
      <c r="N31" s="2">
        <f>COUNTIFS(Table2[Sub-Sector],Table3[[#This Row],[Sub-Sector]],Table2[% Away From Current Month Low],"&gt;=0.05")/Table3[[#This Row],[Count]]</f>
        <v>1</v>
      </c>
      <c r="O31" s="2">
        <f>COUNTIFS(Table2[Sub-Sector],Table3[[#This Row],[Sub-Sector]],Table2[% Away From Current Month High],"&lt;=0.05")/Table3[[#This Row],[Count]]</f>
        <v>0.5</v>
      </c>
      <c r="P31" s="2">
        <f>COUNTIFS(Table2[Sub-Sector],Table3[[#This Row],[Sub-Sector]],Table2[% Away From 52W High],"&lt;=10")/Table3[[#This Row],[Count]]</f>
        <v>0.5</v>
      </c>
      <c r="Q31" s="2">
        <f>COUNTIFS(Table2[Sub-Sector],Table3[[#This Row],[Sub-Sector]],Table2[% Away From 52W Low],"&gt;=10")/Table3[[#This Row],[Count]]</f>
        <v>1</v>
      </c>
      <c r="R31" s="2">
        <f>COUNTIFS(Table2[Sub-Sector],Table3[[#This Row],[Sub-Sector]],Table2[% Price above 20 EMA],"&gt;=0")/Table3[[#This Row],[Count]]</f>
        <v>1</v>
      </c>
      <c r="S31" s="2">
        <f>COUNTIFS(Table2[Sub-Sector],Table3[[#This Row],[Sub-Sector]],Table2[% Price above 50 EMA],"&gt;=0")/Table3[[#This Row],[Count]]</f>
        <v>1</v>
      </c>
      <c r="T31" s="2">
        <f>COUNTIFS(Table2[Sub-Sector],Table3[[#This Row],[Sub-Sector]],Table2[% Price above 200 EMA],"&gt;=0")/Table3[[#This Row],[Count]]</f>
        <v>1</v>
      </c>
      <c r="U31" s="2">
        <f>COUNTIFS(Table2[Sub-Sector],Table3[[#This Row],[Sub-Sector]],Table2[Rate of Change - Zone],"Positive")/Table3[[#This Row],[Count]]</f>
        <v>1</v>
      </c>
      <c r="V31" s="2">
        <f>COUNTIFS(Table2[Sub-Sector],Table3[[#This Row],[Sub-Sector]],Table2[Sharpe Ratio],"&gt;=0.10")/Table3[[#This Row],[Count]]</f>
        <v>0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345</v>
      </c>
      <c r="X31">
        <f>_xlfn.RANK.AVG(Table3[[#This Row],[Score]],Table3[Score],1)</f>
        <v>26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194.5</v>
      </c>
      <c r="Z31">
        <f>_xlfn.RANK.AVG(Table3[[#This Row],[Score 2 ]],Table3[[Score 2 ]],1)</f>
        <v>31</v>
      </c>
    </row>
    <row r="32" spans="1:26" x14ac:dyDescent="0.3">
      <c r="A32" t="s">
        <v>922</v>
      </c>
      <c r="B32">
        <f>COUNTIFS(Table2[Sub-Sector],Table3[[#This Row],[Sub-Sector]])</f>
        <v>2</v>
      </c>
      <c r="C32" s="2">
        <f>COUNTIFS(Table2[Sub-Sector],Table3[[#This Row],[Sub-Sector]],Table2[Uptrend],"Uptrend")/Table3[[#This Row],[Count]]</f>
        <v>0.5</v>
      </c>
      <c r="D32" s="2">
        <f>COUNTIFS(Table2[Sub-Sector],Table3[[#This Row],[Sub-Sector]],Table2[1W Return vs Nifty],"&gt;=5")/Table3[[#This Row],[Count]]</f>
        <v>0</v>
      </c>
      <c r="E32" s="2">
        <f>COUNTIFS(Table2[Sub-Sector],Table3[[#This Row],[Sub-Sector]],Table2[1M Return vs Nifty],"&gt;=5")/Table3[[#This Row],[Count]]</f>
        <v>0.5</v>
      </c>
      <c r="F32" s="2">
        <f>COUNTIFS(Table2[Sub-Sector],Table3[[#This Row],[Sub-Sector]],Table2[6M Return vs Nifty],"&gt;=10")/Table3[[#This Row],[Count]]</f>
        <v>0.5</v>
      </c>
      <c r="G32" s="2">
        <f>COUNTIFS(Table2[Sub-Sector],Table3[[#This Row],[Sub-Sector]],Table2[1Y Return vs Nifty],"&gt;=10")/Table3[[#This Row],[Count]]</f>
        <v>0.5</v>
      </c>
      <c r="H32" s="2">
        <f>COUNTIFS(Table2[Sub-Sector],Table3[[#This Row],[Sub-Sector]],Table2[RSI Exponential â€“ 14D],"&gt;=50")/Table3[[#This Row],[Count]]</f>
        <v>1</v>
      </c>
      <c r="I32" s="2">
        <f>COUNTIFS(Table2[Sub-Sector],Table3[[#This Row],[Sub-Sector]],Table2[Relative Volume],"&gt;=1")/Table3[[#This Row],[Count]]</f>
        <v>0.5</v>
      </c>
      <c r="J32" s="2">
        <f>COUNTIFS(Table2[Sub-Sector],Table3[[#This Row],[Sub-Sector]],Table2[% Away From Day Low],"&gt;=0.05")/Table3[[#This Row],[Count]]</f>
        <v>0</v>
      </c>
      <c r="K32" s="2">
        <f>COUNTIFS(Table2[Sub-Sector],Table3[[#This Row],[Sub-Sector]],Table2[% Away From Day High],"&lt;=0.05")/Table3[[#This Row],[Count]]</f>
        <v>1</v>
      </c>
      <c r="L32" s="2">
        <f>COUNTIFS(Table2[Sub-Sector],Table3[[#This Row],[Sub-Sector]],Table2[% Away From Current Week Low],"&gt;=0.05")/Table3[[#This Row],[Count]]</f>
        <v>0</v>
      </c>
      <c r="M32" s="2">
        <f>COUNTIFS(Table2[Sub-Sector],Table3[[#This Row],[Sub-Sector]],Table2[% Away From Current Week High],"&lt;=0.05")/Table3[[#This Row],[Count]]</f>
        <v>1</v>
      </c>
      <c r="N32" s="2">
        <f>COUNTIFS(Table2[Sub-Sector],Table3[[#This Row],[Sub-Sector]],Table2[% Away From Current Month Low],"&gt;=0.05")/Table3[[#This Row],[Count]]</f>
        <v>1</v>
      </c>
      <c r="O32" s="2">
        <f>COUNTIFS(Table2[Sub-Sector],Table3[[#This Row],[Sub-Sector]],Table2[% Away From Current Month High],"&lt;=0.05")/Table3[[#This Row],[Count]]</f>
        <v>1</v>
      </c>
      <c r="P32" s="2">
        <f>COUNTIFS(Table2[Sub-Sector],Table3[[#This Row],[Sub-Sector]],Table2[% Away From 52W High],"&lt;=10")/Table3[[#This Row],[Count]]</f>
        <v>0.5</v>
      </c>
      <c r="Q32" s="2">
        <f>COUNTIFS(Table2[Sub-Sector],Table3[[#This Row],[Sub-Sector]],Table2[% Away From 52W Low],"&gt;=10")/Table3[[#This Row],[Count]]</f>
        <v>1</v>
      </c>
      <c r="R32" s="2">
        <f>COUNTIFS(Table2[Sub-Sector],Table3[[#This Row],[Sub-Sector]],Table2[% Price above 20 EMA],"&gt;=0")/Table3[[#This Row],[Count]]</f>
        <v>1</v>
      </c>
      <c r="S32" s="2">
        <f>COUNTIFS(Table2[Sub-Sector],Table3[[#This Row],[Sub-Sector]],Table2[% Price above 50 EMA],"&gt;=0")/Table3[[#This Row],[Count]]</f>
        <v>0.5</v>
      </c>
      <c r="T32" s="2">
        <f>COUNTIFS(Table2[Sub-Sector],Table3[[#This Row],[Sub-Sector]],Table2[% Price above 200 EMA],"&gt;=0")/Table3[[#This Row],[Count]]</f>
        <v>0.5</v>
      </c>
      <c r="U32" s="2">
        <f>COUNTIFS(Table2[Sub-Sector],Table3[[#This Row],[Sub-Sector]],Table2[Rate of Change - Zone],"Positive")/Table3[[#This Row],[Count]]</f>
        <v>1</v>
      </c>
      <c r="V32" s="2">
        <f>COUNTIFS(Table2[Sub-Sector],Table3[[#This Row],[Sub-Sector]],Table2[Sharpe Ratio],"&gt;=0.10")/Table3[[#This Row],[Count]]</f>
        <v>0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422.5</v>
      </c>
      <c r="X32">
        <f>_xlfn.RANK.AVG(Table3[[#This Row],[Score]],Table3[Score],1)</f>
        <v>64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194.5</v>
      </c>
      <c r="Z32">
        <f>_xlfn.RANK.AVG(Table3[[#This Row],[Score 2 ]],Table3[[Score 2 ]],1)</f>
        <v>31</v>
      </c>
    </row>
    <row r="33" spans="1:26" x14ac:dyDescent="0.3">
      <c r="A33" t="s">
        <v>843</v>
      </c>
      <c r="B33">
        <f>COUNTIFS(Table2[Sub-Sector],Table3[[#This Row],[Sub-Sector]])</f>
        <v>2</v>
      </c>
      <c r="C33" s="2">
        <f>COUNTIFS(Table2[Sub-Sector],Table3[[#This Row],[Sub-Sector]],Table2[Uptrend],"Uptrend")/Table3[[#This Row],[Count]]</f>
        <v>0.5</v>
      </c>
      <c r="D33" s="2">
        <f>COUNTIFS(Table2[Sub-Sector],Table3[[#This Row],[Sub-Sector]],Table2[1W Return vs Nifty],"&gt;=5")/Table3[[#This Row],[Count]]</f>
        <v>0</v>
      </c>
      <c r="E33" s="2">
        <f>COUNTIFS(Table2[Sub-Sector],Table3[[#This Row],[Sub-Sector]],Table2[1M Return vs Nifty],"&gt;=5")/Table3[[#This Row],[Count]]</f>
        <v>0</v>
      </c>
      <c r="F33" s="2">
        <f>COUNTIFS(Table2[Sub-Sector],Table3[[#This Row],[Sub-Sector]],Table2[6M Return vs Nifty],"&gt;=10")/Table3[[#This Row],[Count]]</f>
        <v>0.5</v>
      </c>
      <c r="G33" s="2">
        <f>COUNTIFS(Table2[Sub-Sector],Table3[[#This Row],[Sub-Sector]],Table2[1Y Return vs Nifty],"&gt;=10")/Table3[[#This Row],[Count]]</f>
        <v>0.5</v>
      </c>
      <c r="H33" s="2">
        <f>COUNTIFS(Table2[Sub-Sector],Table3[[#This Row],[Sub-Sector]],Table2[RSI Exponential â€“ 14D],"&gt;=50")/Table3[[#This Row],[Count]]</f>
        <v>0.5</v>
      </c>
      <c r="I33" s="2">
        <f>COUNTIFS(Table2[Sub-Sector],Table3[[#This Row],[Sub-Sector]],Table2[Relative Volume],"&gt;=1")/Table3[[#This Row],[Count]]</f>
        <v>0.5</v>
      </c>
      <c r="J33" s="2">
        <f>COUNTIFS(Table2[Sub-Sector],Table3[[#This Row],[Sub-Sector]],Table2[% Away From Day Low],"&gt;=0.05")/Table3[[#This Row],[Count]]</f>
        <v>0</v>
      </c>
      <c r="K33" s="2">
        <f>COUNTIFS(Table2[Sub-Sector],Table3[[#This Row],[Sub-Sector]],Table2[% Away From Day High],"&lt;=0.05")/Table3[[#This Row],[Count]]</f>
        <v>1</v>
      </c>
      <c r="L33" s="2">
        <f>COUNTIFS(Table2[Sub-Sector],Table3[[#This Row],[Sub-Sector]],Table2[% Away From Current Week Low],"&gt;=0.05")/Table3[[#This Row],[Count]]</f>
        <v>0</v>
      </c>
      <c r="M33" s="2">
        <f>COUNTIFS(Table2[Sub-Sector],Table3[[#This Row],[Sub-Sector]],Table2[% Away From Current Week High],"&lt;=0.05")/Table3[[#This Row],[Count]]</f>
        <v>1</v>
      </c>
      <c r="N33" s="2">
        <f>COUNTIFS(Table2[Sub-Sector],Table3[[#This Row],[Sub-Sector]],Table2[% Away From Current Month Low],"&gt;=0.05")/Table3[[#This Row],[Count]]</f>
        <v>0.5</v>
      </c>
      <c r="O33" s="2">
        <f>COUNTIFS(Table2[Sub-Sector],Table3[[#This Row],[Sub-Sector]],Table2[% Away From Current Month High],"&lt;=0.05")/Table3[[#This Row],[Count]]</f>
        <v>0.5</v>
      </c>
      <c r="P33" s="2">
        <f>COUNTIFS(Table2[Sub-Sector],Table3[[#This Row],[Sub-Sector]],Table2[% Away From 52W High],"&lt;=10")/Table3[[#This Row],[Count]]</f>
        <v>0.5</v>
      </c>
      <c r="Q33" s="2">
        <f>COUNTIFS(Table2[Sub-Sector],Table3[[#This Row],[Sub-Sector]],Table2[% Away From 52W Low],"&gt;=10")/Table3[[#This Row],[Count]]</f>
        <v>1</v>
      </c>
      <c r="R33" s="2">
        <f>COUNTIFS(Table2[Sub-Sector],Table3[[#This Row],[Sub-Sector]],Table2[% Price above 20 EMA],"&gt;=0")/Table3[[#This Row],[Count]]</f>
        <v>0.5</v>
      </c>
      <c r="S33" s="2">
        <f>COUNTIFS(Table2[Sub-Sector],Table3[[#This Row],[Sub-Sector]],Table2[% Price above 50 EMA],"&gt;=0")/Table3[[#This Row],[Count]]</f>
        <v>0.5</v>
      </c>
      <c r="T33" s="2">
        <f>COUNTIFS(Table2[Sub-Sector],Table3[[#This Row],[Sub-Sector]],Table2[% Price above 200 EMA],"&gt;=0")/Table3[[#This Row],[Count]]</f>
        <v>0.5</v>
      </c>
      <c r="U33" s="2">
        <f>COUNTIFS(Table2[Sub-Sector],Table3[[#This Row],[Sub-Sector]],Table2[Rate of Change - Zone],"Positive")/Table3[[#This Row],[Count]]</f>
        <v>1</v>
      </c>
      <c r="V33" s="2">
        <f>COUNTIFS(Table2[Sub-Sector],Table3[[#This Row],[Sub-Sector]],Table2[Sharpe Ratio],"&gt;=0.10")/Table3[[#This Row],[Count]]</f>
        <v>0.5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494.5</v>
      </c>
      <c r="X33">
        <f>_xlfn.RANK.AVG(Table3[[#This Row],[Score]],Table3[Score],1)</f>
        <v>89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194.5</v>
      </c>
      <c r="Z33">
        <f>_xlfn.RANK.AVG(Table3[[#This Row],[Score 2 ]],Table3[[Score 2 ]],1)</f>
        <v>31</v>
      </c>
    </row>
    <row r="34" spans="1:26" x14ac:dyDescent="0.3">
      <c r="A34" t="s">
        <v>373</v>
      </c>
      <c r="B34">
        <f>COUNTIFS(Table2[Sub-Sector],Table3[[#This Row],[Sub-Sector]])</f>
        <v>14</v>
      </c>
      <c r="C34" s="2">
        <f>COUNTIFS(Table2[Sub-Sector],Table3[[#This Row],[Sub-Sector]],Table2[Uptrend],"Uptrend")/Table3[[#This Row],[Count]]</f>
        <v>0.8571428571428571</v>
      </c>
      <c r="D34" s="2">
        <f>COUNTIFS(Table2[Sub-Sector],Table3[[#This Row],[Sub-Sector]],Table2[1W Return vs Nifty],"&gt;=5")/Table3[[#This Row],[Count]]</f>
        <v>7.1428571428571425E-2</v>
      </c>
      <c r="E34" s="2">
        <f>COUNTIFS(Table2[Sub-Sector],Table3[[#This Row],[Sub-Sector]],Table2[1M Return vs Nifty],"&gt;=5")/Table3[[#This Row],[Count]]</f>
        <v>0.21428571428571427</v>
      </c>
      <c r="F34" s="2">
        <f>COUNTIFS(Table2[Sub-Sector],Table3[[#This Row],[Sub-Sector]],Table2[6M Return vs Nifty],"&gt;=10")/Table3[[#This Row],[Count]]</f>
        <v>0.35714285714285715</v>
      </c>
      <c r="G34" s="2">
        <f>COUNTIFS(Table2[Sub-Sector],Table3[[#This Row],[Sub-Sector]],Table2[1Y Return vs Nifty],"&gt;=10")/Table3[[#This Row],[Count]]</f>
        <v>0.7857142857142857</v>
      </c>
      <c r="H34" s="2">
        <f>COUNTIFS(Table2[Sub-Sector],Table3[[#This Row],[Sub-Sector]],Table2[RSI Exponential â€“ 14D],"&gt;=50")/Table3[[#This Row],[Count]]</f>
        <v>0.8571428571428571</v>
      </c>
      <c r="I34" s="2">
        <f>COUNTIFS(Table2[Sub-Sector],Table3[[#This Row],[Sub-Sector]],Table2[Relative Volume],"&gt;=1")/Table3[[#This Row],[Count]]</f>
        <v>0.5714285714285714</v>
      </c>
      <c r="J34" s="2">
        <f>COUNTIFS(Table2[Sub-Sector],Table3[[#This Row],[Sub-Sector]],Table2[% Away From Day Low],"&gt;=0.05")/Table3[[#This Row],[Count]]</f>
        <v>0</v>
      </c>
      <c r="K34" s="2">
        <f>COUNTIFS(Table2[Sub-Sector],Table3[[#This Row],[Sub-Sector]],Table2[% Away From Day High],"&lt;=0.05")/Table3[[#This Row],[Count]]</f>
        <v>1</v>
      </c>
      <c r="L34" s="2">
        <f>COUNTIFS(Table2[Sub-Sector],Table3[[#This Row],[Sub-Sector]],Table2[% Away From Current Week Low],"&gt;=0.05")/Table3[[#This Row],[Count]]</f>
        <v>0.14285714285714285</v>
      </c>
      <c r="M34" s="2">
        <f>COUNTIFS(Table2[Sub-Sector],Table3[[#This Row],[Sub-Sector]],Table2[% Away From Current Week High],"&lt;=0.05")/Table3[[#This Row],[Count]]</f>
        <v>1</v>
      </c>
      <c r="N34" s="2">
        <f>COUNTIFS(Table2[Sub-Sector],Table3[[#This Row],[Sub-Sector]],Table2[% Away From Current Month Low],"&gt;=0.05")/Table3[[#This Row],[Count]]</f>
        <v>1</v>
      </c>
      <c r="O34" s="2">
        <f>COUNTIFS(Table2[Sub-Sector],Table3[[#This Row],[Sub-Sector]],Table2[% Away From Current Month High],"&lt;=0.05")/Table3[[#This Row],[Count]]</f>
        <v>0.5</v>
      </c>
      <c r="P34" s="2">
        <f>COUNTIFS(Table2[Sub-Sector],Table3[[#This Row],[Sub-Sector]],Table2[% Away From 52W High],"&lt;=10")/Table3[[#This Row],[Count]]</f>
        <v>0.42857142857142855</v>
      </c>
      <c r="Q34" s="2">
        <f>COUNTIFS(Table2[Sub-Sector],Table3[[#This Row],[Sub-Sector]],Table2[% Away From 52W Low],"&gt;=10")/Table3[[#This Row],[Count]]</f>
        <v>1</v>
      </c>
      <c r="R34" s="2">
        <f>COUNTIFS(Table2[Sub-Sector],Table3[[#This Row],[Sub-Sector]],Table2[% Price above 20 EMA],"&gt;=0")/Table3[[#This Row],[Count]]</f>
        <v>1</v>
      </c>
      <c r="S34" s="2">
        <f>COUNTIFS(Table2[Sub-Sector],Table3[[#This Row],[Sub-Sector]],Table2[% Price above 50 EMA],"&gt;=0")/Table3[[#This Row],[Count]]</f>
        <v>0.9285714285714286</v>
      </c>
      <c r="T34" s="2">
        <f>COUNTIFS(Table2[Sub-Sector],Table3[[#This Row],[Sub-Sector]],Table2[% Price above 200 EMA],"&gt;=0")/Table3[[#This Row],[Count]]</f>
        <v>0.9285714285714286</v>
      </c>
      <c r="U34" s="2">
        <f>COUNTIFS(Table2[Sub-Sector],Table3[[#This Row],[Sub-Sector]],Table2[Rate of Change - Zone],"Positive")/Table3[[#This Row],[Count]]</f>
        <v>0.7857142857142857</v>
      </c>
      <c r="V34" s="2">
        <f>COUNTIFS(Table2[Sub-Sector],Table3[[#This Row],[Sub-Sector]],Table2[Sharpe Ratio],"&gt;=0.10")/Table3[[#This Row],[Count]]</f>
        <v>7.1428571428571425E-2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396.5</v>
      </c>
      <c r="X34">
        <f>_xlfn.RANK.AVG(Table3[[#This Row],[Score]],Table3[Score],1)</f>
        <v>51.5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197.5</v>
      </c>
      <c r="Z34">
        <f>_xlfn.RANK.AVG(Table3[[#This Row],[Score 2 ]],Table3[[Score 2 ]],1)</f>
        <v>33</v>
      </c>
    </row>
    <row r="35" spans="1:26" x14ac:dyDescent="0.3">
      <c r="A35" t="s">
        <v>349</v>
      </c>
      <c r="B35">
        <f>COUNTIFS(Table2[Sub-Sector],Table3[[#This Row],[Sub-Sector]])</f>
        <v>10</v>
      </c>
      <c r="C35" s="2">
        <f>COUNTIFS(Table2[Sub-Sector],Table3[[#This Row],[Sub-Sector]],Table2[Uptrend],"Uptrend")/Table3[[#This Row],[Count]]</f>
        <v>1</v>
      </c>
      <c r="D35" s="2">
        <f>COUNTIFS(Table2[Sub-Sector],Table3[[#This Row],[Sub-Sector]],Table2[1W Return vs Nifty],"&gt;=5")/Table3[[#This Row],[Count]]</f>
        <v>0.1</v>
      </c>
      <c r="E35" s="2">
        <f>COUNTIFS(Table2[Sub-Sector],Table3[[#This Row],[Sub-Sector]],Table2[1M Return vs Nifty],"&gt;=5")/Table3[[#This Row],[Count]]</f>
        <v>0.2</v>
      </c>
      <c r="F35" s="2">
        <f>COUNTIFS(Table2[Sub-Sector],Table3[[#This Row],[Sub-Sector]],Table2[6M Return vs Nifty],"&gt;=10")/Table3[[#This Row],[Count]]</f>
        <v>0.7</v>
      </c>
      <c r="G35" s="2">
        <f>COUNTIFS(Table2[Sub-Sector],Table3[[#This Row],[Sub-Sector]],Table2[1Y Return vs Nifty],"&gt;=10")/Table3[[#This Row],[Count]]</f>
        <v>0.8</v>
      </c>
      <c r="H35" s="2">
        <f>COUNTIFS(Table2[Sub-Sector],Table3[[#This Row],[Sub-Sector]],Table2[RSI Exponential â€“ 14D],"&gt;=50")/Table3[[#This Row],[Count]]</f>
        <v>0.9</v>
      </c>
      <c r="I35" s="2">
        <f>COUNTIFS(Table2[Sub-Sector],Table3[[#This Row],[Sub-Sector]],Table2[Relative Volume],"&gt;=1")/Table3[[#This Row],[Count]]</f>
        <v>0.4</v>
      </c>
      <c r="J35" s="2">
        <f>COUNTIFS(Table2[Sub-Sector],Table3[[#This Row],[Sub-Sector]],Table2[% Away From Day Low],"&gt;=0.05")/Table3[[#This Row],[Count]]</f>
        <v>0.1</v>
      </c>
      <c r="K35" s="2">
        <f>COUNTIFS(Table2[Sub-Sector],Table3[[#This Row],[Sub-Sector]],Table2[% Away From Day High],"&lt;=0.05")/Table3[[#This Row],[Count]]</f>
        <v>0.9</v>
      </c>
      <c r="L35" s="2">
        <f>COUNTIFS(Table2[Sub-Sector],Table3[[#This Row],[Sub-Sector]],Table2[% Away From Current Week Low],"&gt;=0.05")/Table3[[#This Row],[Count]]</f>
        <v>0.1</v>
      </c>
      <c r="M35" s="2">
        <f>COUNTIFS(Table2[Sub-Sector],Table3[[#This Row],[Sub-Sector]],Table2[% Away From Current Week High],"&lt;=0.05")/Table3[[#This Row],[Count]]</f>
        <v>1</v>
      </c>
      <c r="N35" s="2">
        <f>COUNTIFS(Table2[Sub-Sector],Table3[[#This Row],[Sub-Sector]],Table2[% Away From Current Month Low],"&gt;=0.05")/Table3[[#This Row],[Count]]</f>
        <v>1</v>
      </c>
      <c r="O35" s="2">
        <f>COUNTIFS(Table2[Sub-Sector],Table3[[#This Row],[Sub-Sector]],Table2[% Away From Current Month High],"&lt;=0.05")/Table3[[#This Row],[Count]]</f>
        <v>0.6</v>
      </c>
      <c r="P35" s="2">
        <f>COUNTIFS(Table2[Sub-Sector],Table3[[#This Row],[Sub-Sector]],Table2[% Away From 52W High],"&lt;=10")/Table3[[#This Row],[Count]]</f>
        <v>0.7</v>
      </c>
      <c r="Q35" s="2">
        <f>COUNTIFS(Table2[Sub-Sector],Table3[[#This Row],[Sub-Sector]],Table2[% Away From 52W Low],"&gt;=10")/Table3[[#This Row],[Count]]</f>
        <v>1</v>
      </c>
      <c r="R35" s="2">
        <f>COUNTIFS(Table2[Sub-Sector],Table3[[#This Row],[Sub-Sector]],Table2[% Price above 20 EMA],"&gt;=0")/Table3[[#This Row],[Count]]</f>
        <v>0.8</v>
      </c>
      <c r="S35" s="2">
        <f>COUNTIFS(Table2[Sub-Sector],Table3[[#This Row],[Sub-Sector]],Table2[% Price above 50 EMA],"&gt;=0")/Table3[[#This Row],[Count]]</f>
        <v>1</v>
      </c>
      <c r="T35" s="2">
        <f>COUNTIFS(Table2[Sub-Sector],Table3[[#This Row],[Sub-Sector]],Table2[% Price above 200 EMA],"&gt;=0")/Table3[[#This Row],[Count]]</f>
        <v>1</v>
      </c>
      <c r="U35" s="2">
        <f>COUNTIFS(Table2[Sub-Sector],Table3[[#This Row],[Sub-Sector]],Table2[Rate of Change - Zone],"Positive")/Table3[[#This Row],[Count]]</f>
        <v>0.6</v>
      </c>
      <c r="V35" s="2">
        <f>COUNTIFS(Table2[Sub-Sector],Table3[[#This Row],[Sub-Sector]],Table2[Sharpe Ratio],"&gt;=0.10")/Table3[[#This Row],[Count]]</f>
        <v>0.2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364.5</v>
      </c>
      <c r="X35">
        <f>_xlfn.RANK.AVG(Table3[[#This Row],[Score]],Table3[Score],1)</f>
        <v>30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200</v>
      </c>
      <c r="Z35">
        <f>_xlfn.RANK.AVG(Table3[[#This Row],[Score 2 ]],Table3[[Score 2 ]],1)</f>
        <v>34</v>
      </c>
    </row>
    <row r="36" spans="1:26" x14ac:dyDescent="0.3">
      <c r="A36" t="s">
        <v>635</v>
      </c>
      <c r="B36">
        <f>COUNTIFS(Table2[Sub-Sector],Table3[[#This Row],[Sub-Sector]])</f>
        <v>4</v>
      </c>
      <c r="C36" s="2">
        <f>COUNTIFS(Table2[Sub-Sector],Table3[[#This Row],[Sub-Sector]],Table2[Uptrend],"Uptrend")/Table3[[#This Row],[Count]]</f>
        <v>0.75</v>
      </c>
      <c r="D36" s="2">
        <f>COUNTIFS(Table2[Sub-Sector],Table3[[#This Row],[Sub-Sector]],Table2[1W Return vs Nifty],"&gt;=5")/Table3[[#This Row],[Count]]</f>
        <v>0.25</v>
      </c>
      <c r="E36" s="2">
        <f>COUNTIFS(Table2[Sub-Sector],Table3[[#This Row],[Sub-Sector]],Table2[1M Return vs Nifty],"&gt;=5")/Table3[[#This Row],[Count]]</f>
        <v>0.25</v>
      </c>
      <c r="F36" s="2">
        <f>COUNTIFS(Table2[Sub-Sector],Table3[[#This Row],[Sub-Sector]],Table2[6M Return vs Nifty],"&gt;=10")/Table3[[#This Row],[Count]]</f>
        <v>0.5</v>
      </c>
      <c r="G36" s="2">
        <f>COUNTIFS(Table2[Sub-Sector],Table3[[#This Row],[Sub-Sector]],Table2[1Y Return vs Nifty],"&gt;=10")/Table3[[#This Row],[Count]]</f>
        <v>0.75</v>
      </c>
      <c r="H36" s="2">
        <f>COUNTIFS(Table2[Sub-Sector],Table3[[#This Row],[Sub-Sector]],Table2[RSI Exponential â€“ 14D],"&gt;=50")/Table3[[#This Row],[Count]]</f>
        <v>0.75</v>
      </c>
      <c r="I36" s="2">
        <f>COUNTIFS(Table2[Sub-Sector],Table3[[#This Row],[Sub-Sector]],Table2[Relative Volume],"&gt;=1")/Table3[[#This Row],[Count]]</f>
        <v>0.5</v>
      </c>
      <c r="J36" s="2">
        <f>COUNTIFS(Table2[Sub-Sector],Table3[[#This Row],[Sub-Sector]],Table2[% Away From Day Low],"&gt;=0.05")/Table3[[#This Row],[Count]]</f>
        <v>0</v>
      </c>
      <c r="K36" s="2">
        <f>COUNTIFS(Table2[Sub-Sector],Table3[[#This Row],[Sub-Sector]],Table2[% Away From Day High],"&lt;=0.05")/Table3[[#This Row],[Count]]</f>
        <v>1</v>
      </c>
      <c r="L36" s="2">
        <f>COUNTIFS(Table2[Sub-Sector],Table3[[#This Row],[Sub-Sector]],Table2[% Away From Current Week Low],"&gt;=0.05")/Table3[[#This Row],[Count]]</f>
        <v>0.25</v>
      </c>
      <c r="M36" s="2">
        <f>COUNTIFS(Table2[Sub-Sector],Table3[[#This Row],[Sub-Sector]],Table2[% Away From Current Week High],"&lt;=0.05")/Table3[[#This Row],[Count]]</f>
        <v>0.75</v>
      </c>
      <c r="N36" s="2">
        <f>COUNTIFS(Table2[Sub-Sector],Table3[[#This Row],[Sub-Sector]],Table2[% Away From Current Month Low],"&gt;=0.05")/Table3[[#This Row],[Count]]</f>
        <v>1</v>
      </c>
      <c r="O36" s="2">
        <f>COUNTIFS(Table2[Sub-Sector],Table3[[#This Row],[Sub-Sector]],Table2[% Away From Current Month High],"&lt;=0.05")/Table3[[#This Row],[Count]]</f>
        <v>0.25</v>
      </c>
      <c r="P36" s="2">
        <f>COUNTIFS(Table2[Sub-Sector],Table3[[#This Row],[Sub-Sector]],Table2[% Away From 52W High],"&lt;=10")/Table3[[#This Row],[Count]]</f>
        <v>0.25</v>
      </c>
      <c r="Q36" s="2">
        <f>COUNTIFS(Table2[Sub-Sector],Table3[[#This Row],[Sub-Sector]],Table2[% Away From 52W Low],"&gt;=10")/Table3[[#This Row],[Count]]</f>
        <v>1</v>
      </c>
      <c r="R36" s="2">
        <f>COUNTIFS(Table2[Sub-Sector],Table3[[#This Row],[Sub-Sector]],Table2[% Price above 20 EMA],"&gt;=0")/Table3[[#This Row],[Count]]</f>
        <v>0.75</v>
      </c>
      <c r="S36" s="2">
        <f>COUNTIFS(Table2[Sub-Sector],Table3[[#This Row],[Sub-Sector]],Table2[% Price above 50 EMA],"&gt;=0")/Table3[[#This Row],[Count]]</f>
        <v>0.75</v>
      </c>
      <c r="T36" s="2">
        <f>COUNTIFS(Table2[Sub-Sector],Table3[[#This Row],[Sub-Sector]],Table2[% Price above 200 EMA],"&gt;=0")/Table3[[#This Row],[Count]]</f>
        <v>1</v>
      </c>
      <c r="U36" s="2">
        <f>COUNTIFS(Table2[Sub-Sector],Table3[[#This Row],[Sub-Sector]],Table2[Rate of Change - Zone],"Positive")/Table3[[#This Row],[Count]]</f>
        <v>0.75</v>
      </c>
      <c r="V36" s="2">
        <f>COUNTIFS(Table2[Sub-Sector],Table3[[#This Row],[Sub-Sector]],Table2[Sharpe Ratio],"&gt;=0.10")/Table3[[#This Row],[Count]]</f>
        <v>0.25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379</v>
      </c>
      <c r="X36">
        <f>_xlfn.RANK.AVG(Table3[[#This Row],[Score]],Table3[Score],1)</f>
        <v>37.5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</v>
      </c>
      <c r="Z36">
        <f>_xlfn.RANK.AVG(Table3[[#This Row],[Score 2 ]],Table3[[Score 2 ]],1)</f>
        <v>35</v>
      </c>
    </row>
    <row r="37" spans="1:26" x14ac:dyDescent="0.3">
      <c r="A37" t="s">
        <v>606</v>
      </c>
      <c r="B37">
        <f>COUNTIFS(Table2[Sub-Sector],Table3[[#This Row],[Sub-Sector]])</f>
        <v>4</v>
      </c>
      <c r="C37" s="2">
        <f>COUNTIFS(Table2[Sub-Sector],Table3[[#This Row],[Sub-Sector]],Table2[Uptrend],"Uptrend")/Table3[[#This Row],[Count]]</f>
        <v>0.5</v>
      </c>
      <c r="D37" s="2">
        <f>COUNTIFS(Table2[Sub-Sector],Table3[[#This Row],[Sub-Sector]],Table2[1W Return vs Nifty],"&gt;=5")/Table3[[#This Row],[Count]]</f>
        <v>0.5</v>
      </c>
      <c r="E37" s="2">
        <f>COUNTIFS(Table2[Sub-Sector],Table3[[#This Row],[Sub-Sector]],Table2[1M Return vs Nifty],"&gt;=5")/Table3[[#This Row],[Count]]</f>
        <v>0.75</v>
      </c>
      <c r="F37" s="2">
        <f>COUNTIFS(Table2[Sub-Sector],Table3[[#This Row],[Sub-Sector]],Table2[6M Return vs Nifty],"&gt;=10")/Table3[[#This Row],[Count]]</f>
        <v>0.5</v>
      </c>
      <c r="G37" s="2">
        <f>COUNTIFS(Table2[Sub-Sector],Table3[[#This Row],[Sub-Sector]],Table2[1Y Return vs Nifty],"&gt;=10")/Table3[[#This Row],[Count]]</f>
        <v>0.75</v>
      </c>
      <c r="H37" s="2">
        <f>COUNTIFS(Table2[Sub-Sector],Table3[[#This Row],[Sub-Sector]],Table2[RSI Exponential â€“ 14D],"&gt;=50")/Table3[[#This Row],[Count]]</f>
        <v>1</v>
      </c>
      <c r="I37" s="2">
        <f>COUNTIFS(Table2[Sub-Sector],Table3[[#This Row],[Sub-Sector]],Table2[Relative Volume],"&gt;=1")/Table3[[#This Row],[Count]]</f>
        <v>0.25</v>
      </c>
      <c r="J37" s="2">
        <f>COUNTIFS(Table2[Sub-Sector],Table3[[#This Row],[Sub-Sector]],Table2[% Away From Day Low],"&gt;=0.05")/Table3[[#This Row],[Count]]</f>
        <v>0</v>
      </c>
      <c r="K37" s="2">
        <f>COUNTIFS(Table2[Sub-Sector],Table3[[#This Row],[Sub-Sector]],Table2[% Away From Day High],"&lt;=0.05")/Table3[[#This Row],[Count]]</f>
        <v>1</v>
      </c>
      <c r="L37" s="2">
        <f>COUNTIFS(Table2[Sub-Sector],Table3[[#This Row],[Sub-Sector]],Table2[% Away From Current Week Low],"&gt;=0.05")/Table3[[#This Row],[Count]]</f>
        <v>0.25</v>
      </c>
      <c r="M37" s="2">
        <f>COUNTIFS(Table2[Sub-Sector],Table3[[#This Row],[Sub-Sector]],Table2[% Away From Current Week High],"&lt;=0.05")/Table3[[#This Row],[Count]]</f>
        <v>1</v>
      </c>
      <c r="N37" s="2">
        <f>COUNTIFS(Table2[Sub-Sector],Table3[[#This Row],[Sub-Sector]],Table2[% Away From Current Month Low],"&gt;=0.05")/Table3[[#This Row],[Count]]</f>
        <v>1</v>
      </c>
      <c r="O37" s="2">
        <f>COUNTIFS(Table2[Sub-Sector],Table3[[#This Row],[Sub-Sector]],Table2[% Away From Current Month High],"&lt;=0.05")/Table3[[#This Row],[Count]]</f>
        <v>0.75</v>
      </c>
      <c r="P37" s="2">
        <f>COUNTIFS(Table2[Sub-Sector],Table3[[#This Row],[Sub-Sector]],Table2[% Away From 52W High],"&lt;=10")/Table3[[#This Row],[Count]]</f>
        <v>0.5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Price above 20 EMA],"&gt;=0")/Table3[[#This Row],[Count]]</f>
        <v>1</v>
      </c>
      <c r="S37" s="2">
        <f>COUNTIFS(Table2[Sub-Sector],Table3[[#This Row],[Sub-Sector]],Table2[% Price above 50 EMA],"&gt;=0")/Table3[[#This Row],[Count]]</f>
        <v>1</v>
      </c>
      <c r="T37" s="2">
        <f>COUNTIFS(Table2[Sub-Sector],Table3[[#This Row],[Sub-Sector]],Table2[% Price above 200 EMA],"&gt;=0")/Table3[[#This Row],[Count]]</f>
        <v>0.75</v>
      </c>
      <c r="U37" s="2">
        <f>COUNTIFS(Table2[Sub-Sector],Table3[[#This Row],[Sub-Sector]],Table2[Rate of Change - Zone],"Positive")/Table3[[#This Row],[Count]]</f>
        <v>1</v>
      </c>
      <c r="V37" s="2">
        <f>COUNTIFS(Table2[Sub-Sector],Table3[[#This Row],[Sub-Sector]],Table2[Sharpe Ratio],"&gt;=0.10")/Table3[[#This Row],[Count]]</f>
        <v>0.5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339.5</v>
      </c>
      <c r="X37">
        <f>_xlfn.RANK.AVG(Table3[[#This Row],[Score]],Table3[Score],1)</f>
        <v>24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203.5</v>
      </c>
      <c r="Z37">
        <f>_xlfn.RANK.AVG(Table3[[#This Row],[Score 2 ]],Table3[[Score 2 ]],1)</f>
        <v>36</v>
      </c>
    </row>
    <row r="38" spans="1:26" x14ac:dyDescent="0.3">
      <c r="A38" t="s">
        <v>153</v>
      </c>
      <c r="B38">
        <f>COUNTIFS(Table2[Sub-Sector],Table3[[#This Row],[Sub-Sector]])</f>
        <v>3</v>
      </c>
      <c r="C38" s="2">
        <f>COUNTIFS(Table2[Sub-Sector],Table3[[#This Row],[Sub-Sector]],Table2[Uptrend],"Uptrend")/Table3[[#This Row],[Count]]</f>
        <v>1</v>
      </c>
      <c r="D38" s="2">
        <f>COUNTIFS(Table2[Sub-Sector],Table3[[#This Row],[Sub-Sector]],Table2[1W Return vs Nifty],"&gt;=5")/Table3[[#This Row],[Count]]</f>
        <v>0</v>
      </c>
      <c r="E38" s="2">
        <f>COUNTIFS(Table2[Sub-Sector],Table3[[#This Row],[Sub-Sector]],Table2[1M Return vs Nifty],"&gt;=5")/Table3[[#This Row],[Count]]</f>
        <v>0.33333333333333331</v>
      </c>
      <c r="F38" s="2">
        <f>COUNTIFS(Table2[Sub-Sector],Table3[[#This Row],[Sub-Sector]],Table2[6M Return vs Nifty],"&gt;=10")/Table3[[#This Row],[Count]]</f>
        <v>0.33333333333333331</v>
      </c>
      <c r="G38" s="2">
        <f>COUNTIFS(Table2[Sub-Sector],Table3[[#This Row],[Sub-Sector]],Table2[1Y Return vs Nifty],"&gt;=10")/Table3[[#This Row],[Count]]</f>
        <v>1</v>
      </c>
      <c r="H38" s="2">
        <f>COUNTIFS(Table2[Sub-Sector],Table3[[#This Row],[Sub-Sector]],Table2[RSI Exponential â€“ 14D],"&gt;=50")/Table3[[#This Row],[Count]]</f>
        <v>1</v>
      </c>
      <c r="I38" s="2">
        <f>COUNTIFS(Table2[Sub-Sector],Table3[[#This Row],[Sub-Sector]],Table2[Relative Volume],"&gt;=1")/Table3[[#This Row],[Count]]</f>
        <v>0.66666666666666663</v>
      </c>
      <c r="J38" s="2">
        <f>COUNTIFS(Table2[Sub-Sector],Table3[[#This Row],[Sub-Sector]],Table2[% Away From Day Low],"&gt;=0.05")/Table3[[#This Row],[Count]]</f>
        <v>0</v>
      </c>
      <c r="K38" s="2">
        <f>COUNTIFS(Table2[Sub-Sector],Table3[[#This Row],[Sub-Sector]],Table2[% Away From Day High],"&lt;=0.05")/Table3[[#This Row],[Count]]</f>
        <v>1</v>
      </c>
      <c r="L38" s="2">
        <f>COUNTIFS(Table2[Sub-Sector],Table3[[#This Row],[Sub-Sector]],Table2[% Away From Current Week Low],"&gt;=0.05")/Table3[[#This Row],[Count]]</f>
        <v>0</v>
      </c>
      <c r="M38" s="2">
        <f>COUNTIFS(Table2[Sub-Sector],Table3[[#This Row],[Sub-Sector]],Table2[% Away From Current Week High],"&lt;=0.05")/Table3[[#This Row],[Count]]</f>
        <v>1</v>
      </c>
      <c r="N38" s="2">
        <f>COUNTIFS(Table2[Sub-Sector],Table3[[#This Row],[Sub-Sector]],Table2[% Away From Current Month Low],"&gt;=0.05")/Table3[[#This Row],[Count]]</f>
        <v>1</v>
      </c>
      <c r="O38" s="2">
        <f>COUNTIFS(Table2[Sub-Sector],Table3[[#This Row],[Sub-Sector]],Table2[% Away From Current Month High],"&lt;=0.05")/Table3[[#This Row],[Count]]</f>
        <v>0</v>
      </c>
      <c r="P38" s="2">
        <f>COUNTIFS(Table2[Sub-Sector],Table3[[#This Row],[Sub-Sector]],Table2[% Away From 52W High],"&lt;=10")/Table3[[#This Row],[Count]]</f>
        <v>0.66666666666666663</v>
      </c>
      <c r="Q38" s="2">
        <f>COUNTIFS(Table2[Sub-Sector],Table3[[#This Row],[Sub-Sector]],Table2[% Away From 52W Low],"&gt;=10")/Table3[[#This Row],[Count]]</f>
        <v>1</v>
      </c>
      <c r="R38" s="2">
        <f>COUNTIFS(Table2[Sub-Sector],Table3[[#This Row],[Sub-Sector]],Table2[% Price above 20 EMA],"&gt;=0")/Table3[[#This Row],[Count]]</f>
        <v>0.66666666666666663</v>
      </c>
      <c r="S38" s="2">
        <f>COUNTIFS(Table2[Sub-Sector],Table3[[#This Row],[Sub-Sector]],Table2[% Price above 50 EMA],"&gt;=0")/Table3[[#This Row],[Count]]</f>
        <v>1</v>
      </c>
      <c r="T38" s="2">
        <f>COUNTIFS(Table2[Sub-Sector],Table3[[#This Row],[Sub-Sector]],Table2[% Price above 200 EMA],"&gt;=0")/Table3[[#This Row],[Count]]</f>
        <v>1</v>
      </c>
      <c r="U38" s="2">
        <f>COUNTIFS(Table2[Sub-Sector],Table3[[#This Row],[Sub-Sector]],Table2[Rate of Change - Zone],"Positive")/Table3[[#This Row],[Count]]</f>
        <v>0.33333333333333331</v>
      </c>
      <c r="V38" s="2">
        <f>COUNTIFS(Table2[Sub-Sector],Table3[[#This Row],[Sub-Sector]],Table2[Sharpe Ratio],"&gt;=0.10")/Table3[[#This Row],[Count]]</f>
        <v>0.33333333333333331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375.5</v>
      </c>
      <c r="X38">
        <f>_xlfn.RANK.AVG(Table3[[#This Row],[Score]],Table3[Score],1)</f>
        <v>34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206.5</v>
      </c>
      <c r="Z38">
        <f>_xlfn.RANK.AVG(Table3[[#This Row],[Score 2 ]],Table3[[Score 2 ]],1)</f>
        <v>37</v>
      </c>
    </row>
    <row r="39" spans="1:26" x14ac:dyDescent="0.3">
      <c r="A39" t="s">
        <v>18</v>
      </c>
      <c r="B39">
        <f>COUNTIFS(Table2[Sub-Sector],Table3[[#This Row],[Sub-Sector]])</f>
        <v>6</v>
      </c>
      <c r="C39" s="2">
        <f>COUNTIFS(Table2[Sub-Sector],Table3[[#This Row],[Sub-Sector]],Table2[Uptrend],"Uptrend")/Table3[[#This Row],[Count]]</f>
        <v>1</v>
      </c>
      <c r="D39" s="2">
        <f>COUNTIFS(Table2[Sub-Sector],Table3[[#This Row],[Sub-Sector]],Table2[1W Return vs Nifty],"&gt;=5")/Table3[[#This Row],[Count]]</f>
        <v>0.66666666666666663</v>
      </c>
      <c r="E39" s="2">
        <f>COUNTIFS(Table2[Sub-Sector],Table3[[#This Row],[Sub-Sector]],Table2[1M Return vs Nifty],"&gt;=5")/Table3[[#This Row],[Count]]</f>
        <v>0.33333333333333331</v>
      </c>
      <c r="F39" s="2">
        <f>COUNTIFS(Table2[Sub-Sector],Table3[[#This Row],[Sub-Sector]],Table2[6M Return vs Nifty],"&gt;=10")/Table3[[#This Row],[Count]]</f>
        <v>0.33333333333333331</v>
      </c>
      <c r="G39" s="2">
        <f>COUNTIFS(Table2[Sub-Sector],Table3[[#This Row],[Sub-Sector]],Table2[1Y Return vs Nifty],"&gt;=10")/Table3[[#This Row],[Count]]</f>
        <v>0.83333333333333337</v>
      </c>
      <c r="H39" s="2">
        <f>COUNTIFS(Table2[Sub-Sector],Table3[[#This Row],[Sub-Sector]],Table2[RSI Exponential â€“ 14D],"&gt;=50")/Table3[[#This Row],[Count]]</f>
        <v>0.5</v>
      </c>
      <c r="I39" s="2">
        <f>COUNTIFS(Table2[Sub-Sector],Table3[[#This Row],[Sub-Sector]],Table2[Relative Volume],"&gt;=1")/Table3[[#This Row],[Count]]</f>
        <v>0.83333333333333337</v>
      </c>
      <c r="J39" s="2">
        <f>COUNTIFS(Table2[Sub-Sector],Table3[[#This Row],[Sub-Sector]],Table2[% Away From Day Low],"&gt;=0.05")/Table3[[#This Row],[Count]]</f>
        <v>0</v>
      </c>
      <c r="K39" s="2">
        <f>COUNTIFS(Table2[Sub-Sector],Table3[[#This Row],[Sub-Sector]],Table2[% Away From Day High],"&lt;=0.05")/Table3[[#This Row],[Count]]</f>
        <v>1</v>
      </c>
      <c r="L39" s="2">
        <f>COUNTIFS(Table2[Sub-Sector],Table3[[#This Row],[Sub-Sector]],Table2[% Away From Current Week Low],"&gt;=0.05")/Table3[[#This Row],[Count]]</f>
        <v>0.33333333333333331</v>
      </c>
      <c r="M39" s="2">
        <f>COUNTIFS(Table2[Sub-Sector],Table3[[#This Row],[Sub-Sector]],Table2[% Away From Current Week High],"&lt;=0.05")/Table3[[#This Row],[Count]]</f>
        <v>1</v>
      </c>
      <c r="N39" s="2">
        <f>COUNTIFS(Table2[Sub-Sector],Table3[[#This Row],[Sub-Sector]],Table2[% Away From Current Month Low],"&gt;=0.05")/Table3[[#This Row],[Count]]</f>
        <v>0.83333333333333337</v>
      </c>
      <c r="O39" s="2">
        <f>COUNTIFS(Table2[Sub-Sector],Table3[[#This Row],[Sub-Sector]],Table2[% Away From Current Month High],"&lt;=0.05")/Table3[[#This Row],[Count]]</f>
        <v>0.5</v>
      </c>
      <c r="P39" s="2">
        <f>COUNTIFS(Table2[Sub-Sector],Table3[[#This Row],[Sub-Sector]],Table2[% Away From 52W High],"&lt;=10")/Table3[[#This Row],[Count]]</f>
        <v>0.66666666666666663</v>
      </c>
      <c r="Q39" s="2">
        <f>COUNTIFS(Table2[Sub-Sector],Table3[[#This Row],[Sub-Sector]],Table2[% Away From 52W Low],"&gt;=10")/Table3[[#This Row],[Count]]</f>
        <v>1</v>
      </c>
      <c r="R39" s="2">
        <f>COUNTIFS(Table2[Sub-Sector],Table3[[#This Row],[Sub-Sector]],Table2[% Price above 20 EMA],"&gt;=0")/Table3[[#This Row],[Count]]</f>
        <v>0.5</v>
      </c>
      <c r="S39" s="2">
        <f>COUNTIFS(Table2[Sub-Sector],Table3[[#This Row],[Sub-Sector]],Table2[% Price above 50 EMA],"&gt;=0")/Table3[[#This Row],[Count]]</f>
        <v>0.83333333333333337</v>
      </c>
      <c r="T39" s="2">
        <f>COUNTIFS(Table2[Sub-Sector],Table3[[#This Row],[Sub-Sector]],Table2[% Price above 200 EMA],"&gt;=0")/Table3[[#This Row],[Count]]</f>
        <v>1</v>
      </c>
      <c r="U39" s="2">
        <f>COUNTIFS(Table2[Sub-Sector],Table3[[#This Row],[Sub-Sector]],Table2[Rate of Change - Zone],"Positive")/Table3[[#This Row],[Count]]</f>
        <v>0.5</v>
      </c>
      <c r="V39" s="2">
        <f>COUNTIFS(Table2[Sub-Sector],Table3[[#This Row],[Sub-Sector]],Table2[Sharpe Ratio],"&gt;=0.10")/Table3[[#This Row],[Count]]</f>
        <v>0.5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295</v>
      </c>
      <c r="X39">
        <f>_xlfn.RANK.AVG(Table3[[#This Row],[Score]],Table3[Score],1)</f>
        <v>16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</v>
      </c>
      <c r="Z39">
        <f>_xlfn.RANK.AVG(Table3[[#This Row],[Score 2 ]],Table3[[Score 2 ]],1)</f>
        <v>38</v>
      </c>
    </row>
    <row r="40" spans="1:26" x14ac:dyDescent="0.3">
      <c r="A40" t="s">
        <v>133</v>
      </c>
      <c r="B40">
        <f>COUNTIFS(Table2[Sub-Sector],Table3[[#This Row],[Sub-Sector]])</f>
        <v>19</v>
      </c>
      <c r="C40" s="2">
        <f>COUNTIFS(Table2[Sub-Sector],Table3[[#This Row],[Sub-Sector]],Table2[Uptrend],"Uptrend")/Table3[[#This Row],[Count]]</f>
        <v>0.84210526315789469</v>
      </c>
      <c r="D40" s="2">
        <f>COUNTIFS(Table2[Sub-Sector],Table3[[#This Row],[Sub-Sector]],Table2[1W Return vs Nifty],"&gt;=5")/Table3[[#This Row],[Count]]</f>
        <v>0.15789473684210525</v>
      </c>
      <c r="E40" s="2">
        <f>COUNTIFS(Table2[Sub-Sector],Table3[[#This Row],[Sub-Sector]],Table2[1M Return vs Nifty],"&gt;=5")/Table3[[#This Row],[Count]]</f>
        <v>0.15789473684210525</v>
      </c>
      <c r="F40" s="2">
        <f>COUNTIFS(Table2[Sub-Sector],Table3[[#This Row],[Sub-Sector]],Table2[6M Return vs Nifty],"&gt;=10")/Table3[[#This Row],[Count]]</f>
        <v>0.68421052631578949</v>
      </c>
      <c r="G40" s="2">
        <f>COUNTIFS(Table2[Sub-Sector],Table3[[#This Row],[Sub-Sector]],Table2[1Y Return vs Nifty],"&gt;=10")/Table3[[#This Row],[Count]]</f>
        <v>0.84210526315789469</v>
      </c>
      <c r="H40" s="2">
        <f>COUNTIFS(Table2[Sub-Sector],Table3[[#This Row],[Sub-Sector]],Table2[RSI Exponential â€“ 14D],"&gt;=50")/Table3[[#This Row],[Count]]</f>
        <v>0.68421052631578949</v>
      </c>
      <c r="I40" s="2">
        <f>COUNTIFS(Table2[Sub-Sector],Table3[[#This Row],[Sub-Sector]],Table2[Relative Volume],"&gt;=1")/Table3[[#This Row],[Count]]</f>
        <v>0.42105263157894735</v>
      </c>
      <c r="J40" s="2">
        <f>COUNTIFS(Table2[Sub-Sector],Table3[[#This Row],[Sub-Sector]],Table2[% Away From Day Low],"&gt;=0.05")/Table3[[#This Row],[Count]]</f>
        <v>0</v>
      </c>
      <c r="K40" s="2">
        <f>COUNTIFS(Table2[Sub-Sector],Table3[[#This Row],[Sub-Sector]],Table2[% Away From Day High],"&lt;=0.05")/Table3[[#This Row],[Count]]</f>
        <v>1</v>
      </c>
      <c r="L40" s="2">
        <f>COUNTIFS(Table2[Sub-Sector],Table3[[#This Row],[Sub-Sector]],Table2[% Away From Current Week Low],"&gt;=0.05")/Table3[[#This Row],[Count]]</f>
        <v>0.10526315789473684</v>
      </c>
      <c r="M40" s="2">
        <f>COUNTIFS(Table2[Sub-Sector],Table3[[#This Row],[Sub-Sector]],Table2[% Away From Current Week High],"&lt;=0.05")/Table3[[#This Row],[Count]]</f>
        <v>0.84210526315789469</v>
      </c>
      <c r="N40" s="2">
        <f>COUNTIFS(Table2[Sub-Sector],Table3[[#This Row],[Sub-Sector]],Table2[% Away From Current Month Low],"&gt;=0.05")/Table3[[#This Row],[Count]]</f>
        <v>0.78947368421052633</v>
      </c>
      <c r="O40" s="2">
        <f>COUNTIFS(Table2[Sub-Sector],Table3[[#This Row],[Sub-Sector]],Table2[% Away From Current Month High],"&lt;=0.05")/Table3[[#This Row],[Count]]</f>
        <v>0.31578947368421051</v>
      </c>
      <c r="P40" s="2">
        <f>COUNTIFS(Table2[Sub-Sector],Table3[[#This Row],[Sub-Sector]],Table2[% Away From 52W High],"&lt;=10")/Table3[[#This Row],[Count]]</f>
        <v>0.31578947368421051</v>
      </c>
      <c r="Q40" s="2">
        <f>COUNTIFS(Table2[Sub-Sector],Table3[[#This Row],[Sub-Sector]],Table2[% Away From 52W Low],"&gt;=10")/Table3[[#This Row],[Count]]</f>
        <v>0.94736842105263153</v>
      </c>
      <c r="R40" s="2">
        <f>COUNTIFS(Table2[Sub-Sector],Table3[[#This Row],[Sub-Sector]],Table2[% Price above 20 EMA],"&gt;=0")/Table3[[#This Row],[Count]]</f>
        <v>0.63157894736842102</v>
      </c>
      <c r="S40" s="2">
        <f>COUNTIFS(Table2[Sub-Sector],Table3[[#This Row],[Sub-Sector]],Table2[% Price above 50 EMA],"&gt;=0")/Table3[[#This Row],[Count]]</f>
        <v>0.84210526315789469</v>
      </c>
      <c r="T40" s="2">
        <f>COUNTIFS(Table2[Sub-Sector],Table3[[#This Row],[Sub-Sector]],Table2[% Price above 200 EMA],"&gt;=0")/Table3[[#This Row],[Count]]</f>
        <v>0.94736842105263153</v>
      </c>
      <c r="U40" s="2">
        <f>COUNTIFS(Table2[Sub-Sector],Table3[[#This Row],[Sub-Sector]],Table2[Rate of Change - Zone],"Positive")/Table3[[#This Row],[Count]]</f>
        <v>0.47368421052631576</v>
      </c>
      <c r="V40" s="2">
        <f>COUNTIFS(Table2[Sub-Sector],Table3[[#This Row],[Sub-Sector]],Table2[Sharpe Ratio],"&gt;=0.10")/Table3[[#This Row],[Count]]</f>
        <v>0.63157894736842102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412.5</v>
      </c>
      <c r="X40">
        <f>_xlfn.RANK.AVG(Table3[[#This Row],[Score]],Table3[Score],1)</f>
        <v>60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215.5</v>
      </c>
      <c r="Z40">
        <f>_xlfn.RANK.AVG(Table3[[#This Row],[Score 2 ]],Table3[[Score 2 ]],1)</f>
        <v>39</v>
      </c>
    </row>
    <row r="41" spans="1:26" x14ac:dyDescent="0.3">
      <c r="A41" t="s">
        <v>912</v>
      </c>
      <c r="B41">
        <f>COUNTIFS(Table2[Sub-Sector],Table3[[#This Row],[Sub-Sector]])</f>
        <v>3</v>
      </c>
      <c r="C41" s="2">
        <f>COUNTIFS(Table2[Sub-Sector],Table3[[#This Row],[Sub-Sector]],Table2[Uptrend],"Uptrend")/Table3[[#This Row],[Count]]</f>
        <v>1</v>
      </c>
      <c r="D41" s="2">
        <f>COUNTIFS(Table2[Sub-Sector],Table3[[#This Row],[Sub-Sector]],Table2[1W Return vs Nifty],"&gt;=5")/Table3[[#This Row],[Count]]</f>
        <v>0.33333333333333331</v>
      </c>
      <c r="E41" s="2">
        <f>COUNTIFS(Table2[Sub-Sector],Table3[[#This Row],[Sub-Sector]],Table2[1M Return vs Nifty],"&gt;=5")/Table3[[#This Row],[Count]]</f>
        <v>0</v>
      </c>
      <c r="F41" s="2">
        <f>COUNTIFS(Table2[Sub-Sector],Table3[[#This Row],[Sub-Sector]],Table2[6M Return vs Nifty],"&gt;=10")/Table3[[#This Row],[Count]]</f>
        <v>0.33333333333333331</v>
      </c>
      <c r="G41" s="2">
        <f>COUNTIFS(Table2[Sub-Sector],Table3[[#This Row],[Sub-Sector]],Table2[1Y Return vs Nifty],"&gt;=10")/Table3[[#This Row],[Count]]</f>
        <v>1</v>
      </c>
      <c r="H41" s="2">
        <f>COUNTIFS(Table2[Sub-Sector],Table3[[#This Row],[Sub-Sector]],Table2[RSI Exponential â€“ 14D],"&gt;=50")/Table3[[#This Row],[Count]]</f>
        <v>1</v>
      </c>
      <c r="I41" s="2">
        <f>COUNTIFS(Table2[Sub-Sector],Table3[[#This Row],[Sub-Sector]],Table2[Relative Volume],"&gt;=1")/Table3[[#This Row],[Count]]</f>
        <v>0</v>
      </c>
      <c r="J41" s="2">
        <f>COUNTIFS(Table2[Sub-Sector],Table3[[#This Row],[Sub-Sector]],Table2[% Away From Day Low],"&gt;=0.05")/Table3[[#This Row],[Count]]</f>
        <v>0</v>
      </c>
      <c r="K41" s="2">
        <f>COUNTIFS(Table2[Sub-Sector],Table3[[#This Row],[Sub-Sector]],Table2[% Away From Day High],"&lt;=0.05")/Table3[[#This Row],[Count]]</f>
        <v>1</v>
      </c>
      <c r="L41" s="2">
        <f>COUNTIFS(Table2[Sub-Sector],Table3[[#This Row],[Sub-Sector]],Table2[% Away From Current Week Low],"&gt;=0.05")/Table3[[#This Row],[Count]]</f>
        <v>0.66666666666666663</v>
      </c>
      <c r="M41" s="2">
        <f>COUNTIFS(Table2[Sub-Sector],Table3[[#This Row],[Sub-Sector]],Table2[% Away From Current Week High],"&lt;=0.05")/Table3[[#This Row],[Count]]</f>
        <v>1</v>
      </c>
      <c r="N41" s="2">
        <f>COUNTIFS(Table2[Sub-Sector],Table3[[#This Row],[Sub-Sector]],Table2[% Away From Current Month Low],"&gt;=0.05")/Table3[[#This Row],[Count]]</f>
        <v>1</v>
      </c>
      <c r="O41" s="2">
        <f>COUNTIFS(Table2[Sub-Sector],Table3[[#This Row],[Sub-Sector]],Table2[% Away From Current Month High],"&lt;=0.05")/Table3[[#This Row],[Count]]</f>
        <v>0.66666666666666663</v>
      </c>
      <c r="P41" s="2">
        <f>COUNTIFS(Table2[Sub-Sector],Table3[[#This Row],[Sub-Sector]],Table2[% Away From 52W High],"&lt;=10")/Table3[[#This Row],[Count]]</f>
        <v>0.33333333333333331</v>
      </c>
      <c r="Q41" s="2">
        <f>COUNTIFS(Table2[Sub-Sector],Table3[[#This Row],[Sub-Sector]],Table2[% Away From 52W Low],"&gt;=10")/Table3[[#This Row],[Count]]</f>
        <v>1</v>
      </c>
      <c r="R41" s="2">
        <f>COUNTIFS(Table2[Sub-Sector],Table3[[#This Row],[Sub-Sector]],Table2[% Price above 20 EMA],"&gt;=0")/Table3[[#This Row],[Count]]</f>
        <v>1</v>
      </c>
      <c r="S41" s="2">
        <f>COUNTIFS(Table2[Sub-Sector],Table3[[#This Row],[Sub-Sector]],Table2[% Price above 50 EMA],"&gt;=0")/Table3[[#This Row],[Count]]</f>
        <v>1</v>
      </c>
      <c r="T41" s="2">
        <f>COUNTIFS(Table2[Sub-Sector],Table3[[#This Row],[Sub-Sector]],Table2[% Price above 200 EMA],"&gt;=0")/Table3[[#This Row],[Count]]</f>
        <v>1</v>
      </c>
      <c r="U41" s="2">
        <f>COUNTIFS(Table2[Sub-Sector],Table3[[#This Row],[Sub-Sector]],Table2[Rate of Change - Zone],"Positive")/Table3[[#This Row],[Count]]</f>
        <v>1</v>
      </c>
      <c r="V41" s="2">
        <f>COUNTIFS(Table2[Sub-Sector],Table3[[#This Row],[Sub-Sector]],Table2[Sharpe Ratio],"&gt;=0.10")/Table3[[#This Row],[Count]]</f>
        <v>0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380</v>
      </c>
      <c r="X41">
        <f>_xlfn.RANK.AVG(Table3[[#This Row],[Score]],Table3[Score],1)</f>
        <v>39.5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</v>
      </c>
      <c r="Z41">
        <f>_xlfn.RANK.AVG(Table3[[#This Row],[Score 2 ]],Table3[[Score 2 ]],1)</f>
        <v>40</v>
      </c>
    </row>
    <row r="42" spans="1:26" x14ac:dyDescent="0.3">
      <c r="A42" t="s">
        <v>301</v>
      </c>
      <c r="B42">
        <f>COUNTIFS(Table2[Sub-Sector],Table3[[#This Row],[Sub-Sector]])</f>
        <v>6</v>
      </c>
      <c r="C42" s="2">
        <f>COUNTIFS(Table2[Sub-Sector],Table3[[#This Row],[Sub-Sector]],Table2[Uptrend],"Uptrend")/Table3[[#This Row],[Count]]</f>
        <v>0.66666666666666663</v>
      </c>
      <c r="D42" s="2">
        <f>COUNTIFS(Table2[Sub-Sector],Table3[[#This Row],[Sub-Sector]],Table2[1W Return vs Nifty],"&gt;=5")/Table3[[#This Row],[Count]]</f>
        <v>0.16666666666666666</v>
      </c>
      <c r="E42" s="2">
        <f>COUNTIFS(Table2[Sub-Sector],Table3[[#This Row],[Sub-Sector]],Table2[1M Return vs Nifty],"&gt;=5")/Table3[[#This Row],[Count]]</f>
        <v>0</v>
      </c>
      <c r="F42" s="2">
        <f>COUNTIFS(Table2[Sub-Sector],Table3[[#This Row],[Sub-Sector]],Table2[6M Return vs Nifty],"&gt;=10")/Table3[[#This Row],[Count]]</f>
        <v>0.33333333333333331</v>
      </c>
      <c r="G42" s="2">
        <f>COUNTIFS(Table2[Sub-Sector],Table3[[#This Row],[Sub-Sector]],Table2[1Y Return vs Nifty],"&gt;=10")/Table3[[#This Row],[Count]]</f>
        <v>0.66666666666666663</v>
      </c>
      <c r="H42" s="2">
        <f>COUNTIFS(Table2[Sub-Sector],Table3[[#This Row],[Sub-Sector]],Table2[RSI Exponential â€“ 14D],"&gt;=50")/Table3[[#This Row],[Count]]</f>
        <v>0.83333333333333337</v>
      </c>
      <c r="I42" s="2">
        <f>COUNTIFS(Table2[Sub-Sector],Table3[[#This Row],[Sub-Sector]],Table2[Relative Volume],"&gt;=1")/Table3[[#This Row],[Count]]</f>
        <v>0.66666666666666663</v>
      </c>
      <c r="J42" s="2">
        <f>COUNTIFS(Table2[Sub-Sector],Table3[[#This Row],[Sub-Sector]],Table2[% Away From Day Low],"&gt;=0.05")/Table3[[#This Row],[Count]]</f>
        <v>0</v>
      </c>
      <c r="K42" s="2">
        <f>COUNTIFS(Table2[Sub-Sector],Table3[[#This Row],[Sub-Sector]],Table2[% Away From Day High],"&lt;=0.05")/Table3[[#This Row],[Count]]</f>
        <v>1</v>
      </c>
      <c r="L42" s="2">
        <f>COUNTIFS(Table2[Sub-Sector],Table3[[#This Row],[Sub-Sector]],Table2[% Away From Current Week Low],"&gt;=0.05")/Table3[[#This Row],[Count]]</f>
        <v>0</v>
      </c>
      <c r="M42" s="2">
        <f>COUNTIFS(Table2[Sub-Sector],Table3[[#This Row],[Sub-Sector]],Table2[% Away From Current Week High],"&lt;=0.05")/Table3[[#This Row],[Count]]</f>
        <v>0.83333333333333337</v>
      </c>
      <c r="N42" s="2">
        <f>COUNTIFS(Table2[Sub-Sector],Table3[[#This Row],[Sub-Sector]],Table2[% Away From Current Month Low],"&gt;=0.05")/Table3[[#This Row],[Count]]</f>
        <v>1</v>
      </c>
      <c r="O42" s="2">
        <f>COUNTIFS(Table2[Sub-Sector],Table3[[#This Row],[Sub-Sector]],Table2[% Away From Current Month High],"&lt;=0.05")/Table3[[#This Row],[Count]]</f>
        <v>0.5</v>
      </c>
      <c r="P42" s="2">
        <f>COUNTIFS(Table2[Sub-Sector],Table3[[#This Row],[Sub-Sector]],Table2[% Away From 52W High],"&lt;=10")/Table3[[#This Row],[Count]]</f>
        <v>0.33333333333333331</v>
      </c>
      <c r="Q42" s="2">
        <f>COUNTIFS(Table2[Sub-Sector],Table3[[#This Row],[Sub-Sector]],Table2[% Away From 52W Low],"&gt;=10")/Table3[[#This Row],[Count]]</f>
        <v>1</v>
      </c>
      <c r="R42" s="2">
        <f>COUNTIFS(Table2[Sub-Sector],Table3[[#This Row],[Sub-Sector]],Table2[% Price above 20 EMA],"&gt;=0")/Table3[[#This Row],[Count]]</f>
        <v>1</v>
      </c>
      <c r="S42" s="2">
        <f>COUNTIFS(Table2[Sub-Sector],Table3[[#This Row],[Sub-Sector]],Table2[% Price above 50 EMA],"&gt;=0")/Table3[[#This Row],[Count]]</f>
        <v>0.83333333333333337</v>
      </c>
      <c r="T42" s="2">
        <f>COUNTIFS(Table2[Sub-Sector],Table3[[#This Row],[Sub-Sector]],Table2[% Price above 200 EMA],"&gt;=0")/Table3[[#This Row],[Count]]</f>
        <v>1</v>
      </c>
      <c r="U42" s="2">
        <f>COUNTIFS(Table2[Sub-Sector],Table3[[#This Row],[Sub-Sector]],Table2[Rate of Change - Zone],"Positive")/Table3[[#This Row],[Count]]</f>
        <v>0.66666666666666663</v>
      </c>
      <c r="V42" s="2">
        <f>COUNTIFS(Table2[Sub-Sector],Table3[[#This Row],[Sub-Sector]],Table2[Sharpe Ratio],"&gt;=0.10")/Table3[[#This Row],[Count]]</f>
        <v>0.66666666666666663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460</v>
      </c>
      <c r="X42">
        <f>_xlfn.RANK.AVG(Table3[[#This Row],[Score]],Table3[Score],1)</f>
        <v>76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216.5</v>
      </c>
      <c r="Z42">
        <f>_xlfn.RANK.AVG(Table3[[#This Row],[Score 2 ]],Table3[[Score 2 ]],1)</f>
        <v>41</v>
      </c>
    </row>
    <row r="43" spans="1:26" x14ac:dyDescent="0.3">
      <c r="A43" t="s">
        <v>40</v>
      </c>
      <c r="B43">
        <f>COUNTIFS(Table2[Sub-Sector],Table3[[#This Row],[Sub-Sector]])</f>
        <v>2</v>
      </c>
      <c r="C43" s="2">
        <f>COUNTIFS(Table2[Sub-Sector],Table3[[#This Row],[Sub-Sector]],Table2[Uptrend],"Uptrend")/Table3[[#This Row],[Count]]</f>
        <v>1</v>
      </c>
      <c r="D43" s="2">
        <f>COUNTIFS(Table2[Sub-Sector],Table3[[#This Row],[Sub-Sector]],Table2[1W Return vs Nifty],"&gt;=5")/Table3[[#This Row],[Count]]</f>
        <v>0.5</v>
      </c>
      <c r="E43" s="2">
        <f>COUNTIFS(Table2[Sub-Sector],Table3[[#This Row],[Sub-Sector]],Table2[1M Return vs Nifty],"&gt;=5")/Table3[[#This Row],[Count]]</f>
        <v>1</v>
      </c>
      <c r="F43" s="2">
        <f>COUNTIFS(Table2[Sub-Sector],Table3[[#This Row],[Sub-Sector]],Table2[6M Return vs Nifty],"&gt;=10")/Table3[[#This Row],[Count]]</f>
        <v>0</v>
      </c>
      <c r="G43" s="2">
        <f>COUNTIFS(Table2[Sub-Sector],Table3[[#This Row],[Sub-Sector]],Table2[1Y Return vs Nifty],"&gt;=10")/Table3[[#This Row],[Count]]</f>
        <v>0.5</v>
      </c>
      <c r="H43" s="2">
        <f>COUNTIFS(Table2[Sub-Sector],Table3[[#This Row],[Sub-Sector]],Table2[RSI Exponential â€“ 14D],"&gt;=50")/Table3[[#This Row],[Count]]</f>
        <v>1</v>
      </c>
      <c r="I43" s="2">
        <f>COUNTIFS(Table2[Sub-Sector],Table3[[#This Row],[Sub-Sector]],Table2[Relative Volume],"&gt;=1")/Table3[[#This Row],[Count]]</f>
        <v>1</v>
      </c>
      <c r="J43" s="2">
        <f>COUNTIFS(Table2[Sub-Sector],Table3[[#This Row],[Sub-Sector]],Table2[% Away From Day Low],"&gt;=0.05")/Table3[[#This Row],[Count]]</f>
        <v>0</v>
      </c>
      <c r="K43" s="2">
        <f>COUNTIFS(Table2[Sub-Sector],Table3[[#This Row],[Sub-Sector]],Table2[% Away From Day High],"&lt;=0.05")/Table3[[#This Row],[Count]]</f>
        <v>1</v>
      </c>
      <c r="L43" s="2">
        <f>COUNTIFS(Table2[Sub-Sector],Table3[[#This Row],[Sub-Sector]],Table2[% Away From Current Week Low],"&gt;=0.05")/Table3[[#This Row],[Count]]</f>
        <v>0</v>
      </c>
      <c r="M43" s="2">
        <f>COUNTIFS(Table2[Sub-Sector],Table3[[#This Row],[Sub-Sector]],Table2[% Away From Current Week High],"&lt;=0.05")/Table3[[#This Row],[Count]]</f>
        <v>1</v>
      </c>
      <c r="N43" s="2">
        <f>COUNTIFS(Table2[Sub-Sector],Table3[[#This Row],[Sub-Sector]],Table2[% Away From Current Month Low],"&gt;=0.05")/Table3[[#This Row],[Count]]</f>
        <v>1</v>
      </c>
      <c r="O43" s="2">
        <f>COUNTIFS(Table2[Sub-Sector],Table3[[#This Row],[Sub-Sector]],Table2[% Away From Current Month High],"&lt;=0.05")/Table3[[#This Row],[Count]]</f>
        <v>0.5</v>
      </c>
      <c r="P43" s="2">
        <f>COUNTIFS(Table2[Sub-Sector],Table3[[#This Row],[Sub-Sector]],Table2[% Away From 52W High],"&lt;=10")/Table3[[#This Row],[Count]]</f>
        <v>1</v>
      </c>
      <c r="Q43" s="2">
        <f>COUNTIFS(Table2[Sub-Sector],Table3[[#This Row],[Sub-Sector]],Table2[% Away From 52W Low],"&gt;=10")/Table3[[#This Row],[Count]]</f>
        <v>1</v>
      </c>
      <c r="R43" s="2">
        <f>COUNTIFS(Table2[Sub-Sector],Table3[[#This Row],[Sub-Sector]],Table2[% Price above 20 EMA],"&gt;=0")/Table3[[#This Row],[Count]]</f>
        <v>1</v>
      </c>
      <c r="S43" s="2">
        <f>COUNTIFS(Table2[Sub-Sector],Table3[[#This Row],[Sub-Sector]],Table2[% Price above 50 EMA],"&gt;=0")/Table3[[#This Row],[Count]]</f>
        <v>1</v>
      </c>
      <c r="T43" s="2">
        <f>COUNTIFS(Table2[Sub-Sector],Table3[[#This Row],[Sub-Sector]],Table2[% Price above 200 EMA],"&gt;=0")/Table3[[#This Row],[Count]]</f>
        <v>1</v>
      </c>
      <c r="U43" s="2">
        <f>COUNTIFS(Table2[Sub-Sector],Table3[[#This Row],[Sub-Sector]],Table2[Rate of Change - Zone],"Positive")/Table3[[#This Row],[Count]]</f>
        <v>1</v>
      </c>
      <c r="V43" s="2">
        <f>COUNTIFS(Table2[Sub-Sector],Table3[[#This Row],[Sub-Sector]],Table2[Sharpe Ratio],"&gt;=0.10")/Table3[[#This Row],[Count]]</f>
        <v>0.5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269.5</v>
      </c>
      <c r="X43">
        <f>_xlfn.RANK.AVG(Table3[[#This Row],[Score]],Table3[Score],1)</f>
        <v>9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43">
        <f>_xlfn.RANK.AVG(Table3[[#This Row],[Score 2 ]],Table3[[Score 2 ]],1)</f>
        <v>42</v>
      </c>
    </row>
    <row r="44" spans="1:26" x14ac:dyDescent="0.3">
      <c r="A44" t="s">
        <v>977</v>
      </c>
      <c r="B44">
        <f>COUNTIFS(Table2[Sub-Sector],Table3[[#This Row],[Sub-Sector]])</f>
        <v>6</v>
      </c>
      <c r="C44" s="2">
        <f>COUNTIFS(Table2[Sub-Sector],Table3[[#This Row],[Sub-Sector]],Table2[Uptrend],"Uptrend")/Table3[[#This Row],[Count]]</f>
        <v>1</v>
      </c>
      <c r="D44" s="2">
        <f>COUNTIFS(Table2[Sub-Sector],Table3[[#This Row],[Sub-Sector]],Table2[1W Return vs Nifty],"&gt;=5")/Table3[[#This Row],[Count]]</f>
        <v>0.16666666666666666</v>
      </c>
      <c r="E44" s="2">
        <f>COUNTIFS(Table2[Sub-Sector],Table3[[#This Row],[Sub-Sector]],Table2[1M Return vs Nifty],"&gt;=5")/Table3[[#This Row],[Count]]</f>
        <v>0.16666666666666666</v>
      </c>
      <c r="F44" s="2">
        <f>COUNTIFS(Table2[Sub-Sector],Table3[[#This Row],[Sub-Sector]],Table2[6M Return vs Nifty],"&gt;=10")/Table3[[#This Row],[Count]]</f>
        <v>0.5</v>
      </c>
      <c r="G44" s="2">
        <f>COUNTIFS(Table2[Sub-Sector],Table3[[#This Row],[Sub-Sector]],Table2[1Y Return vs Nifty],"&gt;=10")/Table3[[#This Row],[Count]]</f>
        <v>0.5</v>
      </c>
      <c r="H44" s="2">
        <f>COUNTIFS(Table2[Sub-Sector],Table3[[#This Row],[Sub-Sector]],Table2[RSI Exponential â€“ 14D],"&gt;=50")/Table3[[#This Row],[Count]]</f>
        <v>1</v>
      </c>
      <c r="I44" s="2">
        <f>COUNTIFS(Table2[Sub-Sector],Table3[[#This Row],[Sub-Sector]],Table2[Relative Volume],"&gt;=1")/Table3[[#This Row],[Count]]</f>
        <v>0.5</v>
      </c>
      <c r="J44" s="2">
        <f>COUNTIFS(Table2[Sub-Sector],Table3[[#This Row],[Sub-Sector]],Table2[% Away From Day Low],"&gt;=0.05")/Table3[[#This Row],[Count]]</f>
        <v>0</v>
      </c>
      <c r="K44" s="2">
        <f>COUNTIFS(Table2[Sub-Sector],Table3[[#This Row],[Sub-Sector]],Table2[% Away From Day High],"&lt;=0.05")/Table3[[#This Row],[Count]]</f>
        <v>1</v>
      </c>
      <c r="L44" s="2">
        <f>COUNTIFS(Table2[Sub-Sector],Table3[[#This Row],[Sub-Sector]],Table2[% Away From Current Week Low],"&gt;=0.05")/Table3[[#This Row],[Count]]</f>
        <v>0</v>
      </c>
      <c r="M44" s="2">
        <f>COUNTIFS(Table2[Sub-Sector],Table3[[#This Row],[Sub-Sector]],Table2[% Away From Current Week High],"&lt;=0.05")/Table3[[#This Row],[Count]]</f>
        <v>1</v>
      </c>
      <c r="N44" s="2">
        <f>COUNTIFS(Table2[Sub-Sector],Table3[[#This Row],[Sub-Sector]],Table2[% Away From Current Month Low],"&gt;=0.05")/Table3[[#This Row],[Count]]</f>
        <v>1</v>
      </c>
      <c r="O44" s="2">
        <f>COUNTIFS(Table2[Sub-Sector],Table3[[#This Row],[Sub-Sector]],Table2[% Away From Current Month High],"&lt;=0.05")/Table3[[#This Row],[Count]]</f>
        <v>0.83333333333333337</v>
      </c>
      <c r="P44" s="2">
        <f>COUNTIFS(Table2[Sub-Sector],Table3[[#This Row],[Sub-Sector]],Table2[% Away From 52W High],"&lt;=10")/Table3[[#This Row],[Count]]</f>
        <v>0.83333333333333337</v>
      </c>
      <c r="Q44" s="2">
        <f>COUNTIFS(Table2[Sub-Sector],Table3[[#This Row],[Sub-Sector]],Table2[% Away From 52W Low],"&gt;=10")/Table3[[#This Row],[Count]]</f>
        <v>1</v>
      </c>
      <c r="R44" s="2">
        <f>COUNTIFS(Table2[Sub-Sector],Table3[[#This Row],[Sub-Sector]],Table2[% Price above 20 EMA],"&gt;=0")/Table3[[#This Row],[Count]]</f>
        <v>1</v>
      </c>
      <c r="S44" s="2">
        <f>COUNTIFS(Table2[Sub-Sector],Table3[[#This Row],[Sub-Sector]],Table2[% Price above 50 EMA],"&gt;=0")/Table3[[#This Row],[Count]]</f>
        <v>1</v>
      </c>
      <c r="T44" s="2">
        <f>COUNTIFS(Table2[Sub-Sector],Table3[[#This Row],[Sub-Sector]],Table2[% Price above 200 EMA],"&gt;=0")/Table3[[#This Row],[Count]]</f>
        <v>1</v>
      </c>
      <c r="U44" s="2">
        <f>COUNTIFS(Table2[Sub-Sector],Table3[[#This Row],[Sub-Sector]],Table2[Rate of Change - Zone],"Positive")/Table3[[#This Row],[Count]]</f>
        <v>0.83333333333333337</v>
      </c>
      <c r="V44" s="2">
        <f>COUNTIFS(Table2[Sub-Sector],Table3[[#This Row],[Sub-Sector]],Table2[Sharpe Ratio],"&gt;=0.10")/Table3[[#This Row],[Count]]</f>
        <v>0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376</v>
      </c>
      <c r="X44">
        <f>_xlfn.RANK.AVG(Table3[[#This Row],[Score]],Table3[Score],1)</f>
        <v>35.5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</v>
      </c>
      <c r="Z44">
        <f>_xlfn.RANK.AVG(Table3[[#This Row],[Score 2 ]],Table3[[Score 2 ]],1)</f>
        <v>43</v>
      </c>
    </row>
    <row r="45" spans="1:26" x14ac:dyDescent="0.3">
      <c r="A45" t="s">
        <v>370</v>
      </c>
      <c r="B45">
        <f>COUNTIFS(Table2[Sub-Sector],Table3[[#This Row],[Sub-Sector]])</f>
        <v>2</v>
      </c>
      <c r="C45" s="2">
        <f>COUNTIFS(Table2[Sub-Sector],Table3[[#This Row],[Sub-Sector]],Table2[Uptrend],"Uptrend")/Table3[[#This Row],[Count]]</f>
        <v>1</v>
      </c>
      <c r="D45" s="2">
        <f>COUNTIFS(Table2[Sub-Sector],Table3[[#This Row],[Sub-Sector]],Table2[1W Return vs Nifty],"&gt;=5")/Table3[[#This Row],[Count]]</f>
        <v>0</v>
      </c>
      <c r="E45" s="2">
        <f>COUNTIFS(Table2[Sub-Sector],Table3[[#This Row],[Sub-Sector]],Table2[1M Return vs Nifty],"&gt;=5")/Table3[[#This Row],[Count]]</f>
        <v>0</v>
      </c>
      <c r="F45" s="2">
        <f>COUNTIFS(Table2[Sub-Sector],Table3[[#This Row],[Sub-Sector]],Table2[6M Return vs Nifty],"&gt;=10")/Table3[[#This Row],[Count]]</f>
        <v>1</v>
      </c>
      <c r="G45" s="2">
        <f>COUNTIFS(Table2[Sub-Sector],Table3[[#This Row],[Sub-Sector]],Table2[1Y Return vs Nifty],"&gt;=10")/Table3[[#This Row],[Count]]</f>
        <v>1</v>
      </c>
      <c r="H45" s="2">
        <f>COUNTIFS(Table2[Sub-Sector],Table3[[#This Row],[Sub-Sector]],Table2[RSI Exponential â€“ 14D],"&gt;=50")/Table3[[#This Row],[Count]]</f>
        <v>0.5</v>
      </c>
      <c r="I45" s="2">
        <f>COUNTIFS(Table2[Sub-Sector],Table3[[#This Row],[Sub-Sector]],Table2[Relative Volume],"&gt;=1")/Table3[[#This Row],[Count]]</f>
        <v>0</v>
      </c>
      <c r="J45" s="2">
        <f>COUNTIFS(Table2[Sub-Sector],Table3[[#This Row],[Sub-Sector]],Table2[% Away From Day Low],"&gt;=0.05")/Table3[[#This Row],[Count]]</f>
        <v>0</v>
      </c>
      <c r="K45" s="2">
        <f>COUNTIFS(Table2[Sub-Sector],Table3[[#This Row],[Sub-Sector]],Table2[% Away From Day High],"&lt;=0.05")/Table3[[#This Row],[Count]]</f>
        <v>1</v>
      </c>
      <c r="L45" s="2">
        <f>COUNTIFS(Table2[Sub-Sector],Table3[[#This Row],[Sub-Sector]],Table2[% Away From Current Week Low],"&gt;=0.05")/Table3[[#This Row],[Count]]</f>
        <v>0</v>
      </c>
      <c r="M45" s="2">
        <f>COUNTIFS(Table2[Sub-Sector],Table3[[#This Row],[Sub-Sector]],Table2[% Away From Current Week High],"&lt;=0.05")/Table3[[#This Row],[Count]]</f>
        <v>1</v>
      </c>
      <c r="N45" s="2">
        <f>COUNTIFS(Table2[Sub-Sector],Table3[[#This Row],[Sub-Sector]],Table2[% Away From Current Month Low],"&gt;=0.05")/Table3[[#This Row],[Count]]</f>
        <v>0.5</v>
      </c>
      <c r="O45" s="2">
        <f>COUNTIFS(Table2[Sub-Sector],Table3[[#This Row],[Sub-Sector]],Table2[% Away From Current Month High],"&lt;=0.05")/Table3[[#This Row],[Count]]</f>
        <v>0</v>
      </c>
      <c r="P45" s="2">
        <f>COUNTIFS(Table2[Sub-Sector],Table3[[#This Row],[Sub-Sector]],Table2[% Away From 52W High],"&lt;=10")/Table3[[#This Row],[Count]]</f>
        <v>0.5</v>
      </c>
      <c r="Q45" s="2">
        <f>COUNTIFS(Table2[Sub-Sector],Table3[[#This Row],[Sub-Sector]],Table2[% Away From 52W Low],"&gt;=10")/Table3[[#This Row],[Count]]</f>
        <v>1</v>
      </c>
      <c r="R45" s="2">
        <f>COUNTIFS(Table2[Sub-Sector],Table3[[#This Row],[Sub-Sector]],Table2[% Price above 20 EMA],"&gt;=0")/Table3[[#This Row],[Count]]</f>
        <v>0.5</v>
      </c>
      <c r="S45" s="2">
        <f>COUNTIFS(Table2[Sub-Sector],Table3[[#This Row],[Sub-Sector]],Table2[% Price above 50 EMA],"&gt;=0")/Table3[[#This Row],[Count]]</f>
        <v>0.5</v>
      </c>
      <c r="T45" s="2">
        <f>COUNTIFS(Table2[Sub-Sector],Table3[[#This Row],[Sub-Sector]],Table2[% Price above 200 EMA],"&gt;=0")/Table3[[#This Row],[Count]]</f>
        <v>1</v>
      </c>
      <c r="U45" s="2">
        <f>COUNTIFS(Table2[Sub-Sector],Table3[[#This Row],[Sub-Sector]],Table2[Rate of Change - Zone],"Positive")/Table3[[#This Row],[Count]]</f>
        <v>0.5</v>
      </c>
      <c r="V45" s="2">
        <f>COUNTIFS(Table2[Sub-Sector],Table3[[#This Row],[Sub-Sector]],Table2[Sharpe Ratio],"&gt;=0.10")/Table3[[#This Row],[Count]]</f>
        <v>0.5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</v>
      </c>
      <c r="X45">
        <f>_xlfn.RANK.AVG(Table3[[#This Row],[Score]],Table3[Score],1)</f>
        <v>70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218.5</v>
      </c>
      <c r="Z45">
        <f>_xlfn.RANK.AVG(Table3[[#This Row],[Score 2 ]],Table3[[Score 2 ]],1)</f>
        <v>44</v>
      </c>
    </row>
    <row r="46" spans="1:26" x14ac:dyDescent="0.3">
      <c r="A46" t="s">
        <v>37</v>
      </c>
      <c r="B46">
        <f>COUNTIFS(Table2[Sub-Sector],Table3[[#This Row],[Sub-Sector]])</f>
        <v>10</v>
      </c>
      <c r="C46" s="2">
        <f>COUNTIFS(Table2[Sub-Sector],Table3[[#This Row],[Sub-Sector]],Table2[Uptrend],"Uptrend")/Table3[[#This Row],[Count]]</f>
        <v>1</v>
      </c>
      <c r="D46" s="2">
        <f>COUNTIFS(Table2[Sub-Sector],Table3[[#This Row],[Sub-Sector]],Table2[1W Return vs Nifty],"&gt;=5")/Table3[[#This Row],[Count]]</f>
        <v>0.4</v>
      </c>
      <c r="E46" s="2">
        <f>COUNTIFS(Table2[Sub-Sector],Table3[[#This Row],[Sub-Sector]],Table2[1M Return vs Nifty],"&gt;=5")/Table3[[#This Row],[Count]]</f>
        <v>0.8</v>
      </c>
      <c r="F46" s="2">
        <f>COUNTIFS(Table2[Sub-Sector],Table3[[#This Row],[Sub-Sector]],Table2[6M Return vs Nifty],"&gt;=10")/Table3[[#This Row],[Count]]</f>
        <v>0.3</v>
      </c>
      <c r="G46" s="2">
        <f>COUNTIFS(Table2[Sub-Sector],Table3[[#This Row],[Sub-Sector]],Table2[1Y Return vs Nifty],"&gt;=10")/Table3[[#This Row],[Count]]</f>
        <v>0.4</v>
      </c>
      <c r="H46" s="2">
        <f>COUNTIFS(Table2[Sub-Sector],Table3[[#This Row],[Sub-Sector]],Table2[RSI Exponential â€“ 14D],"&gt;=50")/Table3[[#This Row],[Count]]</f>
        <v>1</v>
      </c>
      <c r="I46" s="2">
        <f>COUNTIFS(Table2[Sub-Sector],Table3[[#This Row],[Sub-Sector]],Table2[Relative Volume],"&gt;=1")/Table3[[#This Row],[Count]]</f>
        <v>0.8</v>
      </c>
      <c r="J46" s="2">
        <f>COUNTIFS(Table2[Sub-Sector],Table3[[#This Row],[Sub-Sector]],Table2[% Away From Day Low],"&gt;=0.05")/Table3[[#This Row],[Count]]</f>
        <v>0</v>
      </c>
      <c r="K46" s="2">
        <f>COUNTIFS(Table2[Sub-Sector],Table3[[#This Row],[Sub-Sector]],Table2[% Away From Day High],"&lt;=0.05")/Table3[[#This Row],[Count]]</f>
        <v>1</v>
      </c>
      <c r="L46" s="2">
        <f>COUNTIFS(Table2[Sub-Sector],Table3[[#This Row],[Sub-Sector]],Table2[% Away From Current Week Low],"&gt;=0.05")/Table3[[#This Row],[Count]]</f>
        <v>0</v>
      </c>
      <c r="M46" s="2">
        <f>COUNTIFS(Table2[Sub-Sector],Table3[[#This Row],[Sub-Sector]],Table2[% Away From Current Week High],"&lt;=0.05")/Table3[[#This Row],[Count]]</f>
        <v>1</v>
      </c>
      <c r="N46" s="2">
        <f>COUNTIFS(Table2[Sub-Sector],Table3[[#This Row],[Sub-Sector]],Table2[% Away From Current Month Low],"&gt;=0.05")/Table3[[#This Row],[Count]]</f>
        <v>1</v>
      </c>
      <c r="O46" s="2">
        <f>COUNTIFS(Table2[Sub-Sector],Table3[[#This Row],[Sub-Sector]],Table2[% Away From Current Month High],"&lt;=0.05")/Table3[[#This Row],[Count]]</f>
        <v>0.8</v>
      </c>
      <c r="P46" s="2">
        <f>COUNTIFS(Table2[Sub-Sector],Table3[[#This Row],[Sub-Sector]],Table2[% Away From 52W High],"&lt;=10")/Table3[[#This Row],[Count]]</f>
        <v>0.8</v>
      </c>
      <c r="Q46" s="2">
        <f>COUNTIFS(Table2[Sub-Sector],Table3[[#This Row],[Sub-Sector]],Table2[% Away From 52W Low],"&gt;=10")/Table3[[#This Row],[Count]]</f>
        <v>1</v>
      </c>
      <c r="R46" s="2">
        <f>COUNTIFS(Table2[Sub-Sector],Table3[[#This Row],[Sub-Sector]],Table2[% Price above 20 EMA],"&gt;=0")/Table3[[#This Row],[Count]]</f>
        <v>1</v>
      </c>
      <c r="S46" s="2">
        <f>COUNTIFS(Table2[Sub-Sector],Table3[[#This Row],[Sub-Sector]],Table2[% Price above 50 EMA],"&gt;=0")/Table3[[#This Row],[Count]]</f>
        <v>1</v>
      </c>
      <c r="T46" s="2">
        <f>COUNTIFS(Table2[Sub-Sector],Table3[[#This Row],[Sub-Sector]],Table2[% Price above 200 EMA],"&gt;=0")/Table3[[#This Row],[Count]]</f>
        <v>1</v>
      </c>
      <c r="U46" s="2">
        <f>COUNTIFS(Table2[Sub-Sector],Table3[[#This Row],[Sub-Sector]],Table2[Rate of Change - Zone],"Positive")/Table3[[#This Row],[Count]]</f>
        <v>0.9</v>
      </c>
      <c r="V46" s="2">
        <f>COUNTIFS(Table2[Sub-Sector],Table3[[#This Row],[Sub-Sector]],Table2[Sharpe Ratio],"&gt;=0.10")/Table3[[#This Row],[Count]]</f>
        <v>0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292</v>
      </c>
      <c r="X46">
        <f>_xlfn.RANK.AVG(Table3[[#This Row],[Score]],Table3[Score],1)</f>
        <v>14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225.5</v>
      </c>
      <c r="Z46">
        <f>_xlfn.RANK.AVG(Table3[[#This Row],[Score 2 ]],Table3[[Score 2 ]],1)</f>
        <v>45</v>
      </c>
    </row>
    <row r="47" spans="1:26" x14ac:dyDescent="0.3">
      <c r="A47" t="s">
        <v>482</v>
      </c>
      <c r="B47">
        <f>COUNTIFS(Table2[Sub-Sector],Table3[[#This Row],[Sub-Sector]])</f>
        <v>4</v>
      </c>
      <c r="C47" s="2">
        <f>COUNTIFS(Table2[Sub-Sector],Table3[[#This Row],[Sub-Sector]],Table2[Uptrend],"Uptrend")/Table3[[#This Row],[Count]]</f>
        <v>1</v>
      </c>
      <c r="D47" s="2">
        <f>COUNTIFS(Table2[Sub-Sector],Table3[[#This Row],[Sub-Sector]],Table2[1W Return vs Nifty],"&gt;=5")/Table3[[#This Row],[Count]]</f>
        <v>0</v>
      </c>
      <c r="E47" s="2">
        <f>COUNTIFS(Table2[Sub-Sector],Table3[[#This Row],[Sub-Sector]],Table2[1M Return vs Nifty],"&gt;=5")/Table3[[#This Row],[Count]]</f>
        <v>0.5</v>
      </c>
      <c r="F47" s="2">
        <f>COUNTIFS(Table2[Sub-Sector],Table3[[#This Row],[Sub-Sector]],Table2[6M Return vs Nifty],"&gt;=10")/Table3[[#This Row],[Count]]</f>
        <v>0.5</v>
      </c>
      <c r="G47" s="2">
        <f>COUNTIFS(Table2[Sub-Sector],Table3[[#This Row],[Sub-Sector]],Table2[1Y Return vs Nifty],"&gt;=10")/Table3[[#This Row],[Count]]</f>
        <v>0.75</v>
      </c>
      <c r="H47" s="2">
        <f>COUNTIFS(Table2[Sub-Sector],Table3[[#This Row],[Sub-Sector]],Table2[RSI Exponential â€“ 14D],"&gt;=50")/Table3[[#This Row],[Count]]</f>
        <v>0.75</v>
      </c>
      <c r="I47" s="2">
        <f>COUNTIFS(Table2[Sub-Sector],Table3[[#This Row],[Sub-Sector]],Table2[Relative Volume],"&gt;=1")/Table3[[#This Row],[Count]]</f>
        <v>0.5</v>
      </c>
      <c r="J47" s="2">
        <f>COUNTIFS(Table2[Sub-Sector],Table3[[#This Row],[Sub-Sector]],Table2[% Away From Day Low],"&gt;=0.05")/Table3[[#This Row],[Count]]</f>
        <v>0</v>
      </c>
      <c r="K47" s="2">
        <f>COUNTIFS(Table2[Sub-Sector],Table3[[#This Row],[Sub-Sector]],Table2[% Away From Day High],"&lt;=0.05")/Table3[[#This Row],[Count]]</f>
        <v>1</v>
      </c>
      <c r="L47" s="2">
        <f>COUNTIFS(Table2[Sub-Sector],Table3[[#This Row],[Sub-Sector]],Table2[% Away From Current Week Low],"&gt;=0.05")/Table3[[#This Row],[Count]]</f>
        <v>0</v>
      </c>
      <c r="M47" s="2">
        <f>COUNTIFS(Table2[Sub-Sector],Table3[[#This Row],[Sub-Sector]],Table2[% Away From Current Week High],"&lt;=0.05")/Table3[[#This Row],[Count]]</f>
        <v>0.75</v>
      </c>
      <c r="N47" s="2">
        <f>COUNTIFS(Table2[Sub-Sector],Table3[[#This Row],[Sub-Sector]],Table2[% Away From Current Month Low],"&gt;=0.05")/Table3[[#This Row],[Count]]</f>
        <v>0.75</v>
      </c>
      <c r="O47" s="2">
        <f>COUNTIFS(Table2[Sub-Sector],Table3[[#This Row],[Sub-Sector]],Table2[% Away From Current Month High],"&lt;=0.05")/Table3[[#This Row],[Count]]</f>
        <v>0</v>
      </c>
      <c r="P47" s="2">
        <f>COUNTIFS(Table2[Sub-Sector],Table3[[#This Row],[Sub-Sector]],Table2[% Away From 52W High],"&lt;=10")/Table3[[#This Row],[Count]]</f>
        <v>0.75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Price above 20 EMA],"&gt;=0")/Table3[[#This Row],[Count]]</f>
        <v>0.75</v>
      </c>
      <c r="S47" s="2">
        <f>COUNTIFS(Table2[Sub-Sector],Table3[[#This Row],[Sub-Sector]],Table2[% Price above 50 EMA],"&gt;=0")/Table3[[#This Row],[Count]]</f>
        <v>1</v>
      </c>
      <c r="T47" s="2">
        <f>COUNTIFS(Table2[Sub-Sector],Table3[[#This Row],[Sub-Sector]],Table2[% Price above 200 EMA],"&gt;=0")/Table3[[#This Row],[Count]]</f>
        <v>1</v>
      </c>
      <c r="U47" s="2">
        <f>COUNTIFS(Table2[Sub-Sector],Table3[[#This Row],[Sub-Sector]],Table2[Rate of Change - Zone],"Positive")/Table3[[#This Row],[Count]]</f>
        <v>0.5</v>
      </c>
      <c r="V47" s="2">
        <f>COUNTIFS(Table2[Sub-Sector],Table3[[#This Row],[Sub-Sector]],Table2[Sharpe Ratio],"&gt;=0.10")/Table3[[#This Row],[Count]]</f>
        <v>0.5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379</v>
      </c>
      <c r="X47">
        <f>_xlfn.RANK.AVG(Table3[[#This Row],[Score]],Table3[Score],1)</f>
        <v>37.5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47">
        <f>_xlfn.RANK.AVG(Table3[[#This Row],[Score 2 ]],Table3[[Score 2 ]],1)</f>
        <v>46</v>
      </c>
    </row>
    <row r="48" spans="1:26" x14ac:dyDescent="0.3">
      <c r="A48" t="s">
        <v>46</v>
      </c>
      <c r="B48">
        <f>COUNTIFS(Table2[Sub-Sector],Table3[[#This Row],[Sub-Sector]])</f>
        <v>27</v>
      </c>
      <c r="C48" s="2">
        <f>COUNTIFS(Table2[Sub-Sector],Table3[[#This Row],[Sub-Sector]],Table2[Uptrend],"Uptrend")/Table3[[#This Row],[Count]]</f>
        <v>0.92592592592592593</v>
      </c>
      <c r="D48" s="2">
        <f>COUNTIFS(Table2[Sub-Sector],Table3[[#This Row],[Sub-Sector]],Table2[1W Return vs Nifty],"&gt;=5")/Table3[[#This Row],[Count]]</f>
        <v>0.14814814814814814</v>
      </c>
      <c r="E48" s="2">
        <f>COUNTIFS(Table2[Sub-Sector],Table3[[#This Row],[Sub-Sector]],Table2[1M Return vs Nifty],"&gt;=5")/Table3[[#This Row],[Count]]</f>
        <v>0.33333333333333331</v>
      </c>
      <c r="F48" s="2">
        <f>COUNTIFS(Table2[Sub-Sector],Table3[[#This Row],[Sub-Sector]],Table2[6M Return vs Nifty],"&gt;=10")/Table3[[#This Row],[Count]]</f>
        <v>0.62962962962962965</v>
      </c>
      <c r="G48" s="2">
        <f>COUNTIFS(Table2[Sub-Sector],Table3[[#This Row],[Sub-Sector]],Table2[1Y Return vs Nifty],"&gt;=10")/Table3[[#This Row],[Count]]</f>
        <v>0.85185185185185186</v>
      </c>
      <c r="H48" s="2">
        <f>COUNTIFS(Table2[Sub-Sector],Table3[[#This Row],[Sub-Sector]],Table2[RSI Exponential â€“ 14D],"&gt;=50")/Table3[[#This Row],[Count]]</f>
        <v>0.7407407407407407</v>
      </c>
      <c r="I48" s="2">
        <f>COUNTIFS(Table2[Sub-Sector],Table3[[#This Row],[Sub-Sector]],Table2[Relative Volume],"&gt;=1")/Table3[[#This Row],[Count]]</f>
        <v>0.37037037037037035</v>
      </c>
      <c r="J48" s="2">
        <f>COUNTIFS(Table2[Sub-Sector],Table3[[#This Row],[Sub-Sector]],Table2[% Away From Day Low],"&gt;=0.05")/Table3[[#This Row],[Count]]</f>
        <v>0</v>
      </c>
      <c r="K48" s="2">
        <f>COUNTIFS(Table2[Sub-Sector],Table3[[#This Row],[Sub-Sector]],Table2[% Away From Day High],"&lt;=0.05")/Table3[[#This Row],[Count]]</f>
        <v>0.96296296296296291</v>
      </c>
      <c r="L48" s="2">
        <f>COUNTIFS(Table2[Sub-Sector],Table3[[#This Row],[Sub-Sector]],Table2[% Away From Current Week Low],"&gt;=0.05")/Table3[[#This Row],[Count]]</f>
        <v>0.14814814814814814</v>
      </c>
      <c r="M48" s="2">
        <f>COUNTIFS(Table2[Sub-Sector],Table3[[#This Row],[Sub-Sector]],Table2[% Away From Current Week High],"&lt;=0.05")/Table3[[#This Row],[Count]]</f>
        <v>0.92592592592592593</v>
      </c>
      <c r="N48" s="2">
        <f>COUNTIFS(Table2[Sub-Sector],Table3[[#This Row],[Sub-Sector]],Table2[% Away From Current Month Low],"&gt;=0.05")/Table3[[#This Row],[Count]]</f>
        <v>0.92592592592592593</v>
      </c>
      <c r="O48" s="2">
        <f>COUNTIFS(Table2[Sub-Sector],Table3[[#This Row],[Sub-Sector]],Table2[% Away From Current Month High],"&lt;=0.05")/Table3[[#This Row],[Count]]</f>
        <v>0.29629629629629628</v>
      </c>
      <c r="P48" s="2">
        <f>COUNTIFS(Table2[Sub-Sector],Table3[[#This Row],[Sub-Sector]],Table2[% Away From 52W High],"&lt;=10")/Table3[[#This Row],[Count]]</f>
        <v>0.59259259259259256</v>
      </c>
      <c r="Q48" s="2">
        <f>COUNTIFS(Table2[Sub-Sector],Table3[[#This Row],[Sub-Sector]],Table2[% Away From 52W Low],"&gt;=10")/Table3[[#This Row],[Count]]</f>
        <v>1</v>
      </c>
      <c r="R48" s="2">
        <f>COUNTIFS(Table2[Sub-Sector],Table3[[#This Row],[Sub-Sector]],Table2[% Price above 20 EMA],"&gt;=0")/Table3[[#This Row],[Count]]</f>
        <v>0.77777777777777779</v>
      </c>
      <c r="S48" s="2">
        <f>COUNTIFS(Table2[Sub-Sector],Table3[[#This Row],[Sub-Sector]],Table2[% Price above 50 EMA],"&gt;=0")/Table3[[#This Row],[Count]]</f>
        <v>0.92592592592592593</v>
      </c>
      <c r="T48" s="2">
        <f>COUNTIFS(Table2[Sub-Sector],Table3[[#This Row],[Sub-Sector]],Table2[% Price above 200 EMA],"&gt;=0")/Table3[[#This Row],[Count]]</f>
        <v>0.96296296296296291</v>
      </c>
      <c r="U48" s="2">
        <f>COUNTIFS(Table2[Sub-Sector],Table3[[#This Row],[Sub-Sector]],Table2[Rate of Change - Zone],"Positive")/Table3[[#This Row],[Count]]</f>
        <v>0.48148148148148145</v>
      </c>
      <c r="V48" s="2">
        <f>COUNTIFS(Table2[Sub-Sector],Table3[[#This Row],[Sub-Sector]],Table2[Sharpe Ratio],"&gt;=0.10")/Table3[[#This Row],[Count]]</f>
        <v>0.66666666666666663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388</v>
      </c>
      <c r="X48">
        <f>_xlfn.RANK.AVG(Table3[[#This Row],[Score]],Table3[Score],1)</f>
        <v>47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</v>
      </c>
      <c r="Z48">
        <f>_xlfn.RANK.AVG(Table3[[#This Row],[Score 2 ]],Table3[[Score 2 ]],1)</f>
        <v>47</v>
      </c>
    </row>
    <row r="49" spans="1:26" x14ac:dyDescent="0.3">
      <c r="A49" t="s">
        <v>146</v>
      </c>
      <c r="B49">
        <f>COUNTIFS(Table2[Sub-Sector],Table3[[#This Row],[Sub-Sector]])</f>
        <v>8</v>
      </c>
      <c r="C49" s="2">
        <f>COUNTIFS(Table2[Sub-Sector],Table3[[#This Row],[Sub-Sector]],Table2[Uptrend],"Uptrend")/Table3[[#This Row],[Count]]</f>
        <v>0.75</v>
      </c>
      <c r="D49" s="2">
        <f>COUNTIFS(Table2[Sub-Sector],Table3[[#This Row],[Sub-Sector]],Table2[1W Return vs Nifty],"&gt;=5")/Table3[[#This Row],[Count]]</f>
        <v>0.125</v>
      </c>
      <c r="E49" s="2">
        <f>COUNTIFS(Table2[Sub-Sector],Table3[[#This Row],[Sub-Sector]],Table2[1M Return vs Nifty],"&gt;=5")/Table3[[#This Row],[Count]]</f>
        <v>0.5</v>
      </c>
      <c r="F49" s="2">
        <f>COUNTIFS(Table2[Sub-Sector],Table3[[#This Row],[Sub-Sector]],Table2[6M Return vs Nifty],"&gt;=10")/Table3[[#This Row],[Count]]</f>
        <v>0.625</v>
      </c>
      <c r="G49" s="2">
        <f>COUNTIFS(Table2[Sub-Sector],Table3[[#This Row],[Sub-Sector]],Table2[1Y Return vs Nifty],"&gt;=10")/Table3[[#This Row],[Count]]</f>
        <v>0.75</v>
      </c>
      <c r="H49" s="2">
        <f>COUNTIFS(Table2[Sub-Sector],Table3[[#This Row],[Sub-Sector]],Table2[RSI Exponential â€“ 14D],"&gt;=50")/Table3[[#This Row],[Count]]</f>
        <v>0.75</v>
      </c>
      <c r="I49" s="2">
        <f>COUNTIFS(Table2[Sub-Sector],Table3[[#This Row],[Sub-Sector]],Table2[Relative Volume],"&gt;=1")/Table3[[#This Row],[Count]]</f>
        <v>0.25</v>
      </c>
      <c r="J49" s="2">
        <f>COUNTIFS(Table2[Sub-Sector],Table3[[#This Row],[Sub-Sector]],Table2[% Away From Day Low],"&gt;=0.05")/Table3[[#This Row],[Count]]</f>
        <v>0.125</v>
      </c>
      <c r="K49" s="2">
        <f>COUNTIFS(Table2[Sub-Sector],Table3[[#This Row],[Sub-Sector]],Table2[% Away From Day High],"&lt;=0.05")/Table3[[#This Row],[Count]]</f>
        <v>1</v>
      </c>
      <c r="L49" s="2">
        <f>COUNTIFS(Table2[Sub-Sector],Table3[[#This Row],[Sub-Sector]],Table2[% Away From Current Week Low],"&gt;=0.05")/Table3[[#This Row],[Count]]</f>
        <v>0</v>
      </c>
      <c r="M49" s="2">
        <f>COUNTIFS(Table2[Sub-Sector],Table3[[#This Row],[Sub-Sector]],Table2[% Away From Current Week High],"&lt;=0.05")/Table3[[#This Row],[Count]]</f>
        <v>0.875</v>
      </c>
      <c r="N49" s="2">
        <f>COUNTIFS(Table2[Sub-Sector],Table3[[#This Row],[Sub-Sector]],Table2[% Away From Current Month Low],"&gt;=0.05")/Table3[[#This Row],[Count]]</f>
        <v>0.875</v>
      </c>
      <c r="O49" s="2">
        <f>COUNTIFS(Table2[Sub-Sector],Table3[[#This Row],[Sub-Sector]],Table2[% Away From Current Month High],"&lt;=0.05")/Table3[[#This Row],[Count]]</f>
        <v>0.625</v>
      </c>
      <c r="P49" s="2">
        <f>COUNTIFS(Table2[Sub-Sector],Table3[[#This Row],[Sub-Sector]],Table2[% Away From 52W High],"&lt;=10")/Table3[[#This Row],[Count]]</f>
        <v>0.625</v>
      </c>
      <c r="Q49" s="2">
        <f>COUNTIFS(Table2[Sub-Sector],Table3[[#This Row],[Sub-Sector]],Table2[% Away From 52W Low],"&gt;=10")/Table3[[#This Row],[Count]]</f>
        <v>1</v>
      </c>
      <c r="R49" s="2">
        <f>COUNTIFS(Table2[Sub-Sector],Table3[[#This Row],[Sub-Sector]],Table2[% Price above 20 EMA],"&gt;=0")/Table3[[#This Row],[Count]]</f>
        <v>0.75</v>
      </c>
      <c r="S49" s="2">
        <f>COUNTIFS(Table2[Sub-Sector],Table3[[#This Row],[Sub-Sector]],Table2[% Price above 50 EMA],"&gt;=0")/Table3[[#This Row],[Count]]</f>
        <v>0.75</v>
      </c>
      <c r="T49" s="2">
        <f>COUNTIFS(Table2[Sub-Sector],Table3[[#This Row],[Sub-Sector]],Table2[% Price above 200 EMA],"&gt;=0")/Table3[[#This Row],[Count]]</f>
        <v>0.875</v>
      </c>
      <c r="U49" s="2">
        <f>COUNTIFS(Table2[Sub-Sector],Table3[[#This Row],[Sub-Sector]],Table2[Rate of Change - Zone],"Positive")/Table3[[#This Row],[Count]]</f>
        <v>0.75</v>
      </c>
      <c r="V49" s="2">
        <f>COUNTIFS(Table2[Sub-Sector],Table3[[#This Row],[Sub-Sector]],Table2[Sharpe Ratio],"&gt;=0.10")/Table3[[#This Row],[Count]]</f>
        <v>0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396.5</v>
      </c>
      <c r="X49">
        <f>_xlfn.RANK.AVG(Table3[[#This Row],[Score]],Table3[Score],1)</f>
        <v>51.5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</v>
      </c>
      <c r="Z49">
        <f>_xlfn.RANK.AVG(Table3[[#This Row],[Score 2 ]],Table3[[Score 2 ]],1)</f>
        <v>48.5</v>
      </c>
    </row>
    <row r="50" spans="1:26" x14ac:dyDescent="0.3">
      <c r="A50" t="s">
        <v>929</v>
      </c>
      <c r="B50">
        <f>COUNTIFS(Table2[Sub-Sector],Table3[[#This Row],[Sub-Sector]])</f>
        <v>2</v>
      </c>
      <c r="C50" s="2">
        <f>COUNTIFS(Table2[Sub-Sector],Table3[[#This Row],[Sub-Sector]],Table2[Uptrend],"Uptrend")/Table3[[#This Row],[Count]]</f>
        <v>1</v>
      </c>
      <c r="D50" s="2">
        <f>COUNTIFS(Table2[Sub-Sector],Table3[[#This Row],[Sub-Sector]],Table2[1W Return vs Nifty],"&gt;=5")/Table3[[#This Row],[Count]]</f>
        <v>0</v>
      </c>
      <c r="E50" s="2">
        <f>COUNTIFS(Table2[Sub-Sector],Table3[[#This Row],[Sub-Sector]],Table2[1M Return vs Nifty],"&gt;=5")/Table3[[#This Row],[Count]]</f>
        <v>0.5</v>
      </c>
      <c r="F50" s="2">
        <f>COUNTIFS(Table2[Sub-Sector],Table3[[#This Row],[Sub-Sector]],Table2[6M Return vs Nifty],"&gt;=10")/Table3[[#This Row],[Count]]</f>
        <v>0.5</v>
      </c>
      <c r="G50" s="2">
        <f>COUNTIFS(Table2[Sub-Sector],Table3[[#This Row],[Sub-Sector]],Table2[1Y Return vs Nifty],"&gt;=10")/Table3[[#This Row],[Count]]</f>
        <v>1</v>
      </c>
      <c r="H50" s="2">
        <f>COUNTIFS(Table2[Sub-Sector],Table3[[#This Row],[Sub-Sector]],Table2[RSI Exponential â€“ 14D],"&gt;=50")/Table3[[#This Row],[Count]]</f>
        <v>0.5</v>
      </c>
      <c r="I50" s="2">
        <f>COUNTIFS(Table2[Sub-Sector],Table3[[#This Row],[Sub-Sector]],Table2[Relative Volume],"&gt;=1")/Table3[[#This Row],[Count]]</f>
        <v>0.5</v>
      </c>
      <c r="J50" s="2">
        <f>COUNTIFS(Table2[Sub-Sector],Table3[[#This Row],[Sub-Sector]],Table2[% Away From Day Low],"&gt;=0.05")/Table3[[#This Row],[Count]]</f>
        <v>0</v>
      </c>
      <c r="K50" s="2">
        <f>COUNTIFS(Table2[Sub-Sector],Table3[[#This Row],[Sub-Sector]],Table2[% Away From Day High],"&lt;=0.05")/Table3[[#This Row],[Count]]</f>
        <v>1</v>
      </c>
      <c r="L50" s="2">
        <f>COUNTIFS(Table2[Sub-Sector],Table3[[#This Row],[Sub-Sector]],Table2[% Away From Current Week Low],"&gt;=0.05")/Table3[[#This Row],[Count]]</f>
        <v>0</v>
      </c>
      <c r="M50" s="2">
        <f>COUNTIFS(Table2[Sub-Sector],Table3[[#This Row],[Sub-Sector]],Table2[% Away From Current Week High],"&lt;=0.05")/Table3[[#This Row],[Count]]</f>
        <v>1</v>
      </c>
      <c r="N50" s="2">
        <f>COUNTIFS(Table2[Sub-Sector],Table3[[#This Row],[Sub-Sector]],Table2[% Away From Current Month Low],"&gt;=0.05")/Table3[[#This Row],[Count]]</f>
        <v>1</v>
      </c>
      <c r="O50" s="2">
        <f>COUNTIFS(Table2[Sub-Sector],Table3[[#This Row],[Sub-Sector]],Table2[% Away From Current Month High],"&lt;=0.05")/Table3[[#This Row],[Count]]</f>
        <v>0</v>
      </c>
      <c r="P50" s="2">
        <f>COUNTIFS(Table2[Sub-Sector],Table3[[#This Row],[Sub-Sector]],Table2[% Away From 52W High],"&lt;=10")/Table3[[#This Row],[Count]]</f>
        <v>0</v>
      </c>
      <c r="Q50" s="2">
        <f>COUNTIFS(Table2[Sub-Sector],Table3[[#This Row],[Sub-Sector]],Table2[% Away From 52W Low],"&gt;=10")/Table3[[#This Row],[Count]]</f>
        <v>1</v>
      </c>
      <c r="R50" s="2">
        <f>COUNTIFS(Table2[Sub-Sector],Table3[[#This Row],[Sub-Sector]],Table2[% Price above 20 EMA],"&gt;=0")/Table3[[#This Row],[Count]]</f>
        <v>0.5</v>
      </c>
      <c r="S50" s="2">
        <f>COUNTIFS(Table2[Sub-Sector],Table3[[#This Row],[Sub-Sector]],Table2[% Price above 50 EMA],"&gt;=0")/Table3[[#This Row],[Count]]</f>
        <v>1</v>
      </c>
      <c r="T50" s="2">
        <f>COUNTIFS(Table2[Sub-Sector],Table3[[#This Row],[Sub-Sector]],Table2[% Price above 200 EMA],"&gt;=0")/Table3[[#This Row],[Count]]</f>
        <v>1</v>
      </c>
      <c r="U50" s="2">
        <f>COUNTIFS(Table2[Sub-Sector],Table3[[#This Row],[Sub-Sector]],Table2[Rate of Change - Zone],"Positive")/Table3[[#This Row],[Count]]</f>
        <v>0</v>
      </c>
      <c r="V50" s="2">
        <f>COUNTIFS(Table2[Sub-Sector],Table3[[#This Row],[Sub-Sector]],Table2[Sharpe Ratio],"&gt;=0.10")/Table3[[#This Row],[Count]]</f>
        <v>1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380.5</v>
      </c>
      <c r="X50">
        <f>_xlfn.RANK.AVG(Table3[[#This Row],[Score]],Table3[Score],1)</f>
        <v>41.5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</v>
      </c>
      <c r="Z50">
        <f>_xlfn.RANK.AVG(Table3[[#This Row],[Score 2 ]],Table3[[Score 2 ]],1)</f>
        <v>48.5</v>
      </c>
    </row>
    <row r="51" spans="1:26" x14ac:dyDescent="0.3">
      <c r="A51" t="s">
        <v>32</v>
      </c>
      <c r="B51">
        <f>COUNTIFS(Table2[Sub-Sector],Table3[[#This Row],[Sub-Sector]])</f>
        <v>11</v>
      </c>
      <c r="C51" s="2">
        <f>COUNTIFS(Table2[Sub-Sector],Table3[[#This Row],[Sub-Sector]],Table2[Uptrend],"Uptrend")/Table3[[#This Row],[Count]]</f>
        <v>0.54545454545454541</v>
      </c>
      <c r="D51" s="2">
        <f>COUNTIFS(Table2[Sub-Sector],Table3[[#This Row],[Sub-Sector]],Table2[1W Return vs Nifty],"&gt;=5")/Table3[[#This Row],[Count]]</f>
        <v>9.0909090909090912E-2</v>
      </c>
      <c r="E51" s="2">
        <f>COUNTIFS(Table2[Sub-Sector],Table3[[#This Row],[Sub-Sector]],Table2[1M Return vs Nifty],"&gt;=5")/Table3[[#This Row],[Count]]</f>
        <v>0</v>
      </c>
      <c r="F51" s="2">
        <f>COUNTIFS(Table2[Sub-Sector],Table3[[#This Row],[Sub-Sector]],Table2[6M Return vs Nifty],"&gt;=10")/Table3[[#This Row],[Count]]</f>
        <v>0.36363636363636365</v>
      </c>
      <c r="G51" s="2">
        <f>COUNTIFS(Table2[Sub-Sector],Table3[[#This Row],[Sub-Sector]],Table2[1Y Return vs Nifty],"&gt;=10")/Table3[[#This Row],[Count]]</f>
        <v>0.90909090909090906</v>
      </c>
      <c r="H51" s="2">
        <f>COUNTIFS(Table2[Sub-Sector],Table3[[#This Row],[Sub-Sector]],Table2[RSI Exponential â€“ 14D],"&gt;=50")/Table3[[#This Row],[Count]]</f>
        <v>0.90909090909090906</v>
      </c>
      <c r="I51" s="2">
        <f>COUNTIFS(Table2[Sub-Sector],Table3[[#This Row],[Sub-Sector]],Table2[Relative Volume],"&gt;=1")/Table3[[#This Row],[Count]]</f>
        <v>0.27272727272727271</v>
      </c>
      <c r="J51" s="2">
        <f>COUNTIFS(Table2[Sub-Sector],Table3[[#This Row],[Sub-Sector]],Table2[% Away From Day Low],"&gt;=0.05")/Table3[[#This Row],[Count]]</f>
        <v>0</v>
      </c>
      <c r="K51" s="2">
        <f>COUNTIFS(Table2[Sub-Sector],Table3[[#This Row],[Sub-Sector]],Table2[% Away From Day High],"&lt;=0.05")/Table3[[#This Row],[Count]]</f>
        <v>1</v>
      </c>
      <c r="L51" s="2">
        <f>COUNTIFS(Table2[Sub-Sector],Table3[[#This Row],[Sub-Sector]],Table2[% Away From Current Week Low],"&gt;=0.05")/Table3[[#This Row],[Count]]</f>
        <v>0</v>
      </c>
      <c r="M51" s="2">
        <f>COUNTIFS(Table2[Sub-Sector],Table3[[#This Row],[Sub-Sector]],Table2[% Away From Current Week High],"&lt;=0.05")/Table3[[#This Row],[Count]]</f>
        <v>0.81818181818181823</v>
      </c>
      <c r="N51" s="2">
        <f>COUNTIFS(Table2[Sub-Sector],Table3[[#This Row],[Sub-Sector]],Table2[% Away From Current Month Low],"&gt;=0.05")/Table3[[#This Row],[Count]]</f>
        <v>0.90909090909090906</v>
      </c>
      <c r="O51" s="2">
        <f>COUNTIFS(Table2[Sub-Sector],Table3[[#This Row],[Sub-Sector]],Table2[% Away From Current Month High],"&lt;=0.05")/Table3[[#This Row],[Count]]</f>
        <v>0.54545454545454541</v>
      </c>
      <c r="P51" s="2">
        <f>COUNTIFS(Table2[Sub-Sector],Table3[[#This Row],[Sub-Sector]],Table2[% Away From 52W High],"&lt;=10")/Table3[[#This Row],[Count]]</f>
        <v>0.27272727272727271</v>
      </c>
      <c r="Q51" s="2">
        <f>COUNTIFS(Table2[Sub-Sector],Table3[[#This Row],[Sub-Sector]],Table2[% Away From 52W Low],"&gt;=10")/Table3[[#This Row],[Count]]</f>
        <v>1</v>
      </c>
      <c r="R51" s="2">
        <f>COUNTIFS(Table2[Sub-Sector],Table3[[#This Row],[Sub-Sector]],Table2[% Price above 20 EMA],"&gt;=0")/Table3[[#This Row],[Count]]</f>
        <v>0.81818181818181823</v>
      </c>
      <c r="S51" s="2">
        <f>COUNTIFS(Table2[Sub-Sector],Table3[[#This Row],[Sub-Sector]],Table2[% Price above 50 EMA],"&gt;=0")/Table3[[#This Row],[Count]]</f>
        <v>0.72727272727272729</v>
      </c>
      <c r="T51" s="2">
        <f>COUNTIFS(Table2[Sub-Sector],Table3[[#This Row],[Sub-Sector]],Table2[% Price above 200 EMA],"&gt;=0")/Table3[[#This Row],[Count]]</f>
        <v>1</v>
      </c>
      <c r="U51" s="2">
        <f>COUNTIFS(Table2[Sub-Sector],Table3[[#This Row],[Sub-Sector]],Table2[Rate of Change - Zone],"Positive")/Table3[[#This Row],[Count]]</f>
        <v>0.81818181818181823</v>
      </c>
      <c r="V51" s="2">
        <f>COUNTIFS(Table2[Sub-Sector],Table3[[#This Row],[Sub-Sector]],Table2[Sharpe Ratio],"&gt;=0.10")/Table3[[#This Row],[Count]]</f>
        <v>0.81818181818181823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495.5</v>
      </c>
      <c r="X51">
        <f>_xlfn.RANK.AVG(Table3[[#This Row],[Score]],Table3[Score],1)</f>
        <v>90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51">
        <f>_xlfn.RANK.AVG(Table3[[#This Row],[Score 2 ]],Table3[[Score 2 ]],1)</f>
        <v>50</v>
      </c>
    </row>
    <row r="52" spans="1:26" x14ac:dyDescent="0.3">
      <c r="A52" t="s">
        <v>60</v>
      </c>
      <c r="B52">
        <f>COUNTIFS(Table2[Sub-Sector],Table3[[#This Row],[Sub-Sector]])</f>
        <v>43</v>
      </c>
      <c r="C52" s="2">
        <f>COUNTIFS(Table2[Sub-Sector],Table3[[#This Row],[Sub-Sector]],Table2[Uptrend],"Uptrend")/Table3[[#This Row],[Count]]</f>
        <v>0.93023255813953487</v>
      </c>
      <c r="D52" s="2">
        <f>COUNTIFS(Table2[Sub-Sector],Table3[[#This Row],[Sub-Sector]],Table2[1W Return vs Nifty],"&gt;=5")/Table3[[#This Row],[Count]]</f>
        <v>0.27906976744186046</v>
      </c>
      <c r="E52" s="2">
        <f>COUNTIFS(Table2[Sub-Sector],Table3[[#This Row],[Sub-Sector]],Table2[1M Return vs Nifty],"&gt;=5")/Table3[[#This Row],[Count]]</f>
        <v>0.48837209302325579</v>
      </c>
      <c r="F52" s="2">
        <f>COUNTIFS(Table2[Sub-Sector],Table3[[#This Row],[Sub-Sector]],Table2[6M Return vs Nifty],"&gt;=10")/Table3[[#This Row],[Count]]</f>
        <v>0.34883720930232559</v>
      </c>
      <c r="G52" s="2">
        <f>COUNTIFS(Table2[Sub-Sector],Table3[[#This Row],[Sub-Sector]],Table2[1Y Return vs Nifty],"&gt;=10")/Table3[[#This Row],[Count]]</f>
        <v>0.72093023255813948</v>
      </c>
      <c r="H52" s="2">
        <f>COUNTIFS(Table2[Sub-Sector],Table3[[#This Row],[Sub-Sector]],Table2[RSI Exponential â€“ 14D],"&gt;=50")/Table3[[#This Row],[Count]]</f>
        <v>0.88372093023255816</v>
      </c>
      <c r="I52" s="2">
        <f>COUNTIFS(Table2[Sub-Sector],Table3[[#This Row],[Sub-Sector]],Table2[Relative Volume],"&gt;=1")/Table3[[#This Row],[Count]]</f>
        <v>0.37209302325581395</v>
      </c>
      <c r="J52" s="2">
        <f>COUNTIFS(Table2[Sub-Sector],Table3[[#This Row],[Sub-Sector]],Table2[% Away From Day Low],"&gt;=0.05")/Table3[[#This Row],[Count]]</f>
        <v>0</v>
      </c>
      <c r="K52" s="2">
        <f>COUNTIFS(Table2[Sub-Sector],Table3[[#This Row],[Sub-Sector]],Table2[% Away From Day High],"&lt;=0.05")/Table3[[#This Row],[Count]]</f>
        <v>0.93023255813953487</v>
      </c>
      <c r="L52" s="2">
        <f>COUNTIFS(Table2[Sub-Sector],Table3[[#This Row],[Sub-Sector]],Table2[% Away From Current Week Low],"&gt;=0.05")/Table3[[#This Row],[Count]]</f>
        <v>0.23255813953488372</v>
      </c>
      <c r="M52" s="2">
        <f>COUNTIFS(Table2[Sub-Sector],Table3[[#This Row],[Sub-Sector]],Table2[% Away From Current Week High],"&lt;=0.05")/Table3[[#This Row],[Count]]</f>
        <v>0.93023255813953487</v>
      </c>
      <c r="N52" s="2">
        <f>COUNTIFS(Table2[Sub-Sector],Table3[[#This Row],[Sub-Sector]],Table2[% Away From Current Month Low],"&gt;=0.05")/Table3[[#This Row],[Count]]</f>
        <v>0.83720930232558144</v>
      </c>
      <c r="O52" s="2">
        <f>COUNTIFS(Table2[Sub-Sector],Table3[[#This Row],[Sub-Sector]],Table2[% Away From Current Month High],"&lt;=0.05")/Table3[[#This Row],[Count]]</f>
        <v>0.60465116279069764</v>
      </c>
      <c r="P52" s="2">
        <f>COUNTIFS(Table2[Sub-Sector],Table3[[#This Row],[Sub-Sector]],Table2[% Away From 52W High],"&lt;=10")/Table3[[#This Row],[Count]]</f>
        <v>0.86046511627906974</v>
      </c>
      <c r="Q52" s="2">
        <f>COUNTIFS(Table2[Sub-Sector],Table3[[#This Row],[Sub-Sector]],Table2[% Away From 52W Low],"&gt;=10")/Table3[[#This Row],[Count]]</f>
        <v>1</v>
      </c>
      <c r="R52" s="2">
        <f>COUNTIFS(Table2[Sub-Sector],Table3[[#This Row],[Sub-Sector]],Table2[% Price above 20 EMA],"&gt;=0")/Table3[[#This Row],[Count]]</f>
        <v>0.86046511627906974</v>
      </c>
      <c r="S52" s="2">
        <f>COUNTIFS(Table2[Sub-Sector],Table3[[#This Row],[Sub-Sector]],Table2[% Price above 50 EMA],"&gt;=0")/Table3[[#This Row],[Count]]</f>
        <v>0.90697674418604646</v>
      </c>
      <c r="T52" s="2">
        <f>COUNTIFS(Table2[Sub-Sector],Table3[[#This Row],[Sub-Sector]],Table2[% Price above 200 EMA],"&gt;=0")/Table3[[#This Row],[Count]]</f>
        <v>0.95348837209302328</v>
      </c>
      <c r="U52" s="2">
        <f>COUNTIFS(Table2[Sub-Sector],Table3[[#This Row],[Sub-Sector]],Table2[Rate of Change - Zone],"Positive")/Table3[[#This Row],[Count]]</f>
        <v>0.79069767441860461</v>
      </c>
      <c r="V52" s="2">
        <f>COUNTIFS(Table2[Sub-Sector],Table3[[#This Row],[Sub-Sector]],Table2[Sharpe Ratio],"&gt;=0.10")/Table3[[#This Row],[Count]]</f>
        <v>2.3255813953488372E-2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363</v>
      </c>
      <c r="X52">
        <f>_xlfn.RANK.AVG(Table3[[#This Row],[Score]],Table3[Score],1)</f>
        <v>29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</v>
      </c>
      <c r="Z52">
        <f>_xlfn.RANK.AVG(Table3[[#This Row],[Score 2 ]],Table3[[Score 2 ]],1)</f>
        <v>51</v>
      </c>
    </row>
    <row r="53" spans="1:26" x14ac:dyDescent="0.3">
      <c r="A53" t="s">
        <v>80</v>
      </c>
      <c r="B53">
        <f>COUNTIFS(Table2[Sub-Sector],Table3[[#This Row],[Sub-Sector]])</f>
        <v>3</v>
      </c>
      <c r="C53" s="2">
        <f>COUNTIFS(Table2[Sub-Sector],Table3[[#This Row],[Sub-Sector]],Table2[Uptrend],"Uptrend")/Table3[[#This Row],[Count]]</f>
        <v>1</v>
      </c>
      <c r="D53" s="2">
        <f>COUNTIFS(Table2[Sub-Sector],Table3[[#This Row],[Sub-Sector]],Table2[1W Return vs Nifty],"&gt;=5")/Table3[[#This Row],[Count]]</f>
        <v>0.33333333333333331</v>
      </c>
      <c r="E53" s="2">
        <f>COUNTIFS(Table2[Sub-Sector],Table3[[#This Row],[Sub-Sector]],Table2[1M Return vs Nifty],"&gt;=5")/Table3[[#This Row],[Count]]</f>
        <v>0.33333333333333331</v>
      </c>
      <c r="F53" s="2">
        <f>COUNTIFS(Table2[Sub-Sector],Table3[[#This Row],[Sub-Sector]],Table2[6M Return vs Nifty],"&gt;=10")/Table3[[#This Row],[Count]]</f>
        <v>1</v>
      </c>
      <c r="G53" s="2">
        <f>COUNTIFS(Table2[Sub-Sector],Table3[[#This Row],[Sub-Sector]],Table2[1Y Return vs Nifty],"&gt;=10")/Table3[[#This Row],[Count]]</f>
        <v>1</v>
      </c>
      <c r="H53" s="2">
        <f>COUNTIFS(Table2[Sub-Sector],Table3[[#This Row],[Sub-Sector]],Table2[RSI Exponential â€“ 14D],"&gt;=50")/Table3[[#This Row],[Count]]</f>
        <v>1</v>
      </c>
      <c r="I53" s="2">
        <f>COUNTIFS(Table2[Sub-Sector],Table3[[#This Row],[Sub-Sector]],Table2[Relative Volume],"&gt;=1")/Table3[[#This Row],[Count]]</f>
        <v>0</v>
      </c>
      <c r="J53" s="2">
        <f>COUNTIFS(Table2[Sub-Sector],Table3[[#This Row],[Sub-Sector]],Table2[% Away From Day Low],"&gt;=0.05")/Table3[[#This Row],[Count]]</f>
        <v>0</v>
      </c>
      <c r="K53" s="2">
        <f>COUNTIFS(Table2[Sub-Sector],Table3[[#This Row],[Sub-Sector]],Table2[% Away From Day High],"&lt;=0.05")/Table3[[#This Row],[Count]]</f>
        <v>1</v>
      </c>
      <c r="L53" s="2">
        <f>COUNTIFS(Table2[Sub-Sector],Table3[[#This Row],[Sub-Sector]],Table2[% Away From Current Week Low],"&gt;=0.05")/Table3[[#This Row],[Count]]</f>
        <v>0.33333333333333331</v>
      </c>
      <c r="M53" s="2">
        <f>COUNTIFS(Table2[Sub-Sector],Table3[[#This Row],[Sub-Sector]],Table2[% Away From Current Week High],"&lt;=0.05")/Table3[[#This Row],[Count]]</f>
        <v>1</v>
      </c>
      <c r="N53" s="2">
        <f>COUNTIFS(Table2[Sub-Sector],Table3[[#This Row],[Sub-Sector]],Table2[% Away From Current Month Low],"&gt;=0.05")/Table3[[#This Row],[Count]]</f>
        <v>1</v>
      </c>
      <c r="O53" s="2">
        <f>COUNTIFS(Table2[Sub-Sector],Table3[[#This Row],[Sub-Sector]],Table2[% Away From Current Month High],"&lt;=0.05")/Table3[[#This Row],[Count]]</f>
        <v>0.66666666666666663</v>
      </c>
      <c r="P53" s="2">
        <f>COUNTIFS(Table2[Sub-Sector],Table3[[#This Row],[Sub-Sector]],Table2[% Away From 52W High],"&lt;=10")/Table3[[#This Row],[Count]]</f>
        <v>1</v>
      </c>
      <c r="Q53" s="2">
        <f>COUNTIFS(Table2[Sub-Sector],Table3[[#This Row],[Sub-Sector]],Table2[% Away From 52W Low],"&gt;=10")/Table3[[#This Row],[Count]]</f>
        <v>1</v>
      </c>
      <c r="R53" s="2">
        <f>COUNTIFS(Table2[Sub-Sector],Table3[[#This Row],[Sub-Sector]],Table2[% Price above 20 EMA],"&gt;=0")/Table3[[#This Row],[Count]]</f>
        <v>1</v>
      </c>
      <c r="S53" s="2">
        <f>COUNTIFS(Table2[Sub-Sector],Table3[[#This Row],[Sub-Sector]],Table2[% Price above 50 EMA],"&gt;=0")/Table3[[#This Row],[Count]]</f>
        <v>1</v>
      </c>
      <c r="T53" s="2">
        <f>COUNTIFS(Table2[Sub-Sector],Table3[[#This Row],[Sub-Sector]],Table2[% Price above 200 EMA],"&gt;=0")/Table3[[#This Row],[Count]]</f>
        <v>1</v>
      </c>
      <c r="U53" s="2">
        <f>COUNTIFS(Table2[Sub-Sector],Table3[[#This Row],[Sub-Sector]],Table2[Rate of Change - Zone],"Positive")/Table3[[#This Row],[Count]]</f>
        <v>0.33333333333333331</v>
      </c>
      <c r="V53" s="2">
        <f>COUNTIFS(Table2[Sub-Sector],Table3[[#This Row],[Sub-Sector]],Table2[Sharpe Ratio],"&gt;=0.10")/Table3[[#This Row],[Count]]</f>
        <v>0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340.5</v>
      </c>
      <c r="X53">
        <f>_xlfn.RANK.AVG(Table3[[#This Row],[Score]],Table3[Score],1)</f>
        <v>25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53">
        <f>_xlfn.RANK.AVG(Table3[[#This Row],[Score 2 ]],Table3[[Score 2 ]],1)</f>
        <v>52.5</v>
      </c>
    </row>
    <row r="54" spans="1:26" x14ac:dyDescent="0.3">
      <c r="A54" t="s">
        <v>231</v>
      </c>
      <c r="B54">
        <f>COUNTIFS(Table2[Sub-Sector],Table3[[#This Row],[Sub-Sector]])</f>
        <v>9</v>
      </c>
      <c r="C54" s="2">
        <f>COUNTIFS(Table2[Sub-Sector],Table3[[#This Row],[Sub-Sector]],Table2[Uptrend],"Uptrend")/Table3[[#This Row],[Count]]</f>
        <v>0.55555555555555558</v>
      </c>
      <c r="D54" s="2">
        <f>COUNTIFS(Table2[Sub-Sector],Table3[[#This Row],[Sub-Sector]],Table2[1W Return vs Nifty],"&gt;=5")/Table3[[#This Row],[Count]]</f>
        <v>0.22222222222222221</v>
      </c>
      <c r="E54" s="2">
        <f>COUNTIFS(Table2[Sub-Sector],Table3[[#This Row],[Sub-Sector]],Table2[1M Return vs Nifty],"&gt;=5")/Table3[[#This Row],[Count]]</f>
        <v>0.22222222222222221</v>
      </c>
      <c r="F54" s="2">
        <f>COUNTIFS(Table2[Sub-Sector],Table3[[#This Row],[Sub-Sector]],Table2[6M Return vs Nifty],"&gt;=10")/Table3[[#This Row],[Count]]</f>
        <v>0.66666666666666663</v>
      </c>
      <c r="G54" s="2">
        <f>COUNTIFS(Table2[Sub-Sector],Table3[[#This Row],[Sub-Sector]],Table2[1Y Return vs Nifty],"&gt;=10")/Table3[[#This Row],[Count]]</f>
        <v>0.55555555555555558</v>
      </c>
      <c r="H54" s="2">
        <f>COUNTIFS(Table2[Sub-Sector],Table3[[#This Row],[Sub-Sector]],Table2[RSI Exponential â€“ 14D],"&gt;=50")/Table3[[#This Row],[Count]]</f>
        <v>0.66666666666666663</v>
      </c>
      <c r="I54" s="2">
        <f>COUNTIFS(Table2[Sub-Sector],Table3[[#This Row],[Sub-Sector]],Table2[Relative Volume],"&gt;=1")/Table3[[#This Row],[Count]]</f>
        <v>0.44444444444444442</v>
      </c>
      <c r="J54" s="2">
        <f>COUNTIFS(Table2[Sub-Sector],Table3[[#This Row],[Sub-Sector]],Table2[% Away From Day Low],"&gt;=0.05")/Table3[[#This Row],[Count]]</f>
        <v>0</v>
      </c>
      <c r="K54" s="2">
        <f>COUNTIFS(Table2[Sub-Sector],Table3[[#This Row],[Sub-Sector]],Table2[% Away From Day High],"&lt;=0.05")/Table3[[#This Row],[Count]]</f>
        <v>1</v>
      </c>
      <c r="L54" s="2">
        <f>COUNTIFS(Table2[Sub-Sector],Table3[[#This Row],[Sub-Sector]],Table2[% Away From Current Week Low],"&gt;=0.05")/Table3[[#This Row],[Count]]</f>
        <v>0.22222222222222221</v>
      </c>
      <c r="M54" s="2">
        <f>COUNTIFS(Table2[Sub-Sector],Table3[[#This Row],[Sub-Sector]],Table2[% Away From Current Week High],"&lt;=0.05")/Table3[[#This Row],[Count]]</f>
        <v>0.66666666666666663</v>
      </c>
      <c r="N54" s="2">
        <f>COUNTIFS(Table2[Sub-Sector],Table3[[#This Row],[Sub-Sector]],Table2[% Away From Current Month Low],"&gt;=0.05")/Table3[[#This Row],[Count]]</f>
        <v>0.88888888888888884</v>
      </c>
      <c r="O54" s="2">
        <f>COUNTIFS(Table2[Sub-Sector],Table3[[#This Row],[Sub-Sector]],Table2[% Away From Current Month High],"&lt;=0.05")/Table3[[#This Row],[Count]]</f>
        <v>0.33333333333333331</v>
      </c>
      <c r="P54" s="2">
        <f>COUNTIFS(Table2[Sub-Sector],Table3[[#This Row],[Sub-Sector]],Table2[% Away From 52W High],"&lt;=10")/Table3[[#This Row],[Count]]</f>
        <v>0.44444444444444442</v>
      </c>
      <c r="Q54" s="2">
        <f>COUNTIFS(Table2[Sub-Sector],Table3[[#This Row],[Sub-Sector]],Table2[% Away From 52W Low],"&gt;=10")/Table3[[#This Row],[Count]]</f>
        <v>1</v>
      </c>
      <c r="R54" s="2">
        <f>COUNTIFS(Table2[Sub-Sector],Table3[[#This Row],[Sub-Sector]],Table2[% Price above 20 EMA],"&gt;=0")/Table3[[#This Row],[Count]]</f>
        <v>0.66666666666666663</v>
      </c>
      <c r="S54" s="2">
        <f>COUNTIFS(Table2[Sub-Sector],Table3[[#This Row],[Sub-Sector]],Table2[% Price above 50 EMA],"&gt;=0")/Table3[[#This Row],[Count]]</f>
        <v>0.77777777777777779</v>
      </c>
      <c r="T54" s="2">
        <f>COUNTIFS(Table2[Sub-Sector],Table3[[#This Row],[Sub-Sector]],Table2[% Price above 200 EMA],"&gt;=0")/Table3[[#This Row],[Count]]</f>
        <v>0.88888888888888884</v>
      </c>
      <c r="U54" s="2">
        <f>COUNTIFS(Table2[Sub-Sector],Table3[[#This Row],[Sub-Sector]],Table2[Rate of Change - Zone],"Positive")/Table3[[#This Row],[Count]]</f>
        <v>0.55555555555555558</v>
      </c>
      <c r="V54" s="2">
        <f>COUNTIFS(Table2[Sub-Sector],Table3[[#This Row],[Sub-Sector]],Table2[Sharpe Ratio],"&gt;=0.10")/Table3[[#This Row],[Count]]</f>
        <v>0.33333333333333331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440.5</v>
      </c>
      <c r="X54">
        <f>_xlfn.RANK.AVG(Table3[[#This Row],[Score]],Table3[Score],1)</f>
        <v>69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54">
        <f>_xlfn.RANK.AVG(Table3[[#This Row],[Score 2 ]],Table3[[Score 2 ]],1)</f>
        <v>52.5</v>
      </c>
    </row>
    <row r="55" spans="1:26" x14ac:dyDescent="0.3">
      <c r="A55" t="s">
        <v>622</v>
      </c>
      <c r="B55">
        <f>COUNTIFS(Table2[Sub-Sector],Table3[[#This Row],[Sub-Sector]])</f>
        <v>14</v>
      </c>
      <c r="C55" s="2">
        <f>COUNTIFS(Table2[Sub-Sector],Table3[[#This Row],[Sub-Sector]],Table2[Uptrend],"Uptrend")/Table3[[#This Row],[Count]]</f>
        <v>0.7142857142857143</v>
      </c>
      <c r="D55" s="2">
        <f>COUNTIFS(Table2[Sub-Sector],Table3[[#This Row],[Sub-Sector]],Table2[1W Return vs Nifty],"&gt;=5")/Table3[[#This Row],[Count]]</f>
        <v>0.35714285714285715</v>
      </c>
      <c r="E55" s="2">
        <f>COUNTIFS(Table2[Sub-Sector],Table3[[#This Row],[Sub-Sector]],Table2[1M Return vs Nifty],"&gt;=5")/Table3[[#This Row],[Count]]</f>
        <v>0.2857142857142857</v>
      </c>
      <c r="F55" s="2">
        <f>COUNTIFS(Table2[Sub-Sector],Table3[[#This Row],[Sub-Sector]],Table2[6M Return vs Nifty],"&gt;=10")/Table3[[#This Row],[Count]]</f>
        <v>0.2857142857142857</v>
      </c>
      <c r="G55" s="2">
        <f>COUNTIFS(Table2[Sub-Sector],Table3[[#This Row],[Sub-Sector]],Table2[1Y Return vs Nifty],"&gt;=10")/Table3[[#This Row],[Count]]</f>
        <v>0.7142857142857143</v>
      </c>
      <c r="H55" s="2">
        <f>COUNTIFS(Table2[Sub-Sector],Table3[[#This Row],[Sub-Sector]],Table2[RSI Exponential â€“ 14D],"&gt;=50")/Table3[[#This Row],[Count]]</f>
        <v>0.9285714285714286</v>
      </c>
      <c r="I55" s="2">
        <f>COUNTIFS(Table2[Sub-Sector],Table3[[#This Row],[Sub-Sector]],Table2[Relative Volume],"&gt;=1")/Table3[[#This Row],[Count]]</f>
        <v>0.6428571428571429</v>
      </c>
      <c r="J55" s="2">
        <f>COUNTIFS(Table2[Sub-Sector],Table3[[#This Row],[Sub-Sector]],Table2[% Away From Day Low],"&gt;=0.05")/Table3[[#This Row],[Count]]</f>
        <v>0</v>
      </c>
      <c r="K55" s="2">
        <f>COUNTIFS(Table2[Sub-Sector],Table3[[#This Row],[Sub-Sector]],Table2[% Away From Day High],"&lt;=0.05")/Table3[[#This Row],[Count]]</f>
        <v>1</v>
      </c>
      <c r="L55" s="2">
        <f>COUNTIFS(Table2[Sub-Sector],Table3[[#This Row],[Sub-Sector]],Table2[% Away From Current Week Low],"&gt;=0.05")/Table3[[#This Row],[Count]]</f>
        <v>0.14285714285714285</v>
      </c>
      <c r="M55" s="2">
        <f>COUNTIFS(Table2[Sub-Sector],Table3[[#This Row],[Sub-Sector]],Table2[% Away From Current Week High],"&lt;=0.05")/Table3[[#This Row],[Count]]</f>
        <v>0.8571428571428571</v>
      </c>
      <c r="N55" s="2">
        <f>COUNTIFS(Table2[Sub-Sector],Table3[[#This Row],[Sub-Sector]],Table2[% Away From Current Month Low],"&gt;=0.05")/Table3[[#This Row],[Count]]</f>
        <v>1</v>
      </c>
      <c r="O55" s="2">
        <f>COUNTIFS(Table2[Sub-Sector],Table3[[#This Row],[Sub-Sector]],Table2[% Away From Current Month High],"&lt;=0.05")/Table3[[#This Row],[Count]]</f>
        <v>0.5</v>
      </c>
      <c r="P55" s="2">
        <f>COUNTIFS(Table2[Sub-Sector],Table3[[#This Row],[Sub-Sector]],Table2[% Away From 52W High],"&lt;=10")/Table3[[#This Row],[Count]]</f>
        <v>0.35714285714285715</v>
      </c>
      <c r="Q55" s="2">
        <f>COUNTIFS(Table2[Sub-Sector],Table3[[#This Row],[Sub-Sector]],Table2[% Away From 52W Low],"&gt;=10")/Table3[[#This Row],[Count]]</f>
        <v>1</v>
      </c>
      <c r="R55" s="2">
        <f>COUNTIFS(Table2[Sub-Sector],Table3[[#This Row],[Sub-Sector]],Table2[% Price above 20 EMA],"&gt;=0")/Table3[[#This Row],[Count]]</f>
        <v>0.9285714285714286</v>
      </c>
      <c r="S55" s="2">
        <f>COUNTIFS(Table2[Sub-Sector],Table3[[#This Row],[Sub-Sector]],Table2[% Price above 50 EMA],"&gt;=0")/Table3[[#This Row],[Count]]</f>
        <v>0.9285714285714286</v>
      </c>
      <c r="T55" s="2">
        <f>COUNTIFS(Table2[Sub-Sector],Table3[[#This Row],[Sub-Sector]],Table2[% Price above 200 EMA],"&gt;=0")/Table3[[#This Row],[Count]]</f>
        <v>0.9285714285714286</v>
      </c>
      <c r="U55" s="2">
        <f>COUNTIFS(Table2[Sub-Sector],Table3[[#This Row],[Sub-Sector]],Table2[Rate of Change - Zone],"Positive")/Table3[[#This Row],[Count]]</f>
        <v>0.5714285714285714</v>
      </c>
      <c r="V55" s="2">
        <f>COUNTIFS(Table2[Sub-Sector],Table3[[#This Row],[Sub-Sector]],Table2[Sharpe Ratio],"&gt;=0.10")/Table3[[#This Row],[Count]]</f>
        <v>0.14285714285714285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393.5</v>
      </c>
      <c r="X55">
        <f>_xlfn.RANK.AVG(Table3[[#This Row],[Score]],Table3[Score],1)</f>
        <v>49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232.5</v>
      </c>
      <c r="Z55">
        <f>_xlfn.RANK.AVG(Table3[[#This Row],[Score 2 ]],Table3[[Score 2 ]],1)</f>
        <v>54.5</v>
      </c>
    </row>
    <row r="56" spans="1:26" x14ac:dyDescent="0.3">
      <c r="A56" t="s">
        <v>124</v>
      </c>
      <c r="B56">
        <f>COUNTIFS(Table2[Sub-Sector],Table3[[#This Row],[Sub-Sector]])</f>
        <v>8</v>
      </c>
      <c r="C56" s="2">
        <f>COUNTIFS(Table2[Sub-Sector],Table3[[#This Row],[Sub-Sector]],Table2[Uptrend],"Uptrend")/Table3[[#This Row],[Count]]</f>
        <v>0.875</v>
      </c>
      <c r="D56" s="2">
        <f>COUNTIFS(Table2[Sub-Sector],Table3[[#This Row],[Sub-Sector]],Table2[1W Return vs Nifty],"&gt;=5")/Table3[[#This Row],[Count]]</f>
        <v>0</v>
      </c>
      <c r="E56" s="2">
        <f>COUNTIFS(Table2[Sub-Sector],Table3[[#This Row],[Sub-Sector]],Table2[1M Return vs Nifty],"&gt;=5")/Table3[[#This Row],[Count]]</f>
        <v>0.25</v>
      </c>
      <c r="F56" s="2">
        <f>COUNTIFS(Table2[Sub-Sector],Table3[[#This Row],[Sub-Sector]],Table2[6M Return vs Nifty],"&gt;=10")/Table3[[#This Row],[Count]]</f>
        <v>0.25</v>
      </c>
      <c r="G56" s="2">
        <f>COUNTIFS(Table2[Sub-Sector],Table3[[#This Row],[Sub-Sector]],Table2[1Y Return vs Nifty],"&gt;=10")/Table3[[#This Row],[Count]]</f>
        <v>0.625</v>
      </c>
      <c r="H56" s="2">
        <f>COUNTIFS(Table2[Sub-Sector],Table3[[#This Row],[Sub-Sector]],Table2[RSI Exponential â€“ 14D],"&gt;=50")/Table3[[#This Row],[Count]]</f>
        <v>0.75</v>
      </c>
      <c r="I56" s="2">
        <f>COUNTIFS(Table2[Sub-Sector],Table3[[#This Row],[Sub-Sector]],Table2[Relative Volume],"&gt;=1")/Table3[[#This Row],[Count]]</f>
        <v>0.625</v>
      </c>
      <c r="J56" s="2">
        <f>COUNTIFS(Table2[Sub-Sector],Table3[[#This Row],[Sub-Sector]],Table2[% Away From Day Low],"&gt;=0.05")/Table3[[#This Row],[Count]]</f>
        <v>0</v>
      </c>
      <c r="K56" s="2">
        <f>COUNTIFS(Table2[Sub-Sector],Table3[[#This Row],[Sub-Sector]],Table2[% Away From Day High],"&lt;=0.05")/Table3[[#This Row],[Count]]</f>
        <v>1</v>
      </c>
      <c r="L56" s="2">
        <f>COUNTIFS(Table2[Sub-Sector],Table3[[#This Row],[Sub-Sector]],Table2[% Away From Current Week Low],"&gt;=0.05")/Table3[[#This Row],[Count]]</f>
        <v>0.125</v>
      </c>
      <c r="M56" s="2">
        <f>COUNTIFS(Table2[Sub-Sector],Table3[[#This Row],[Sub-Sector]],Table2[% Away From Current Week High],"&lt;=0.05")/Table3[[#This Row],[Count]]</f>
        <v>1</v>
      </c>
      <c r="N56" s="2">
        <f>COUNTIFS(Table2[Sub-Sector],Table3[[#This Row],[Sub-Sector]],Table2[% Away From Current Month Low],"&gt;=0.05")/Table3[[#This Row],[Count]]</f>
        <v>0.625</v>
      </c>
      <c r="O56" s="2">
        <f>COUNTIFS(Table2[Sub-Sector],Table3[[#This Row],[Sub-Sector]],Table2[% Away From Current Month High],"&lt;=0.05")/Table3[[#This Row],[Count]]</f>
        <v>0.625</v>
      </c>
      <c r="P56" s="2">
        <f>COUNTIFS(Table2[Sub-Sector],Table3[[#This Row],[Sub-Sector]],Table2[% Away From 52W High],"&lt;=10")/Table3[[#This Row],[Count]]</f>
        <v>0.375</v>
      </c>
      <c r="Q56" s="2">
        <f>COUNTIFS(Table2[Sub-Sector],Table3[[#This Row],[Sub-Sector]],Table2[% Away From 52W Low],"&gt;=10")/Table3[[#This Row],[Count]]</f>
        <v>1</v>
      </c>
      <c r="R56" s="2">
        <f>COUNTIFS(Table2[Sub-Sector],Table3[[#This Row],[Sub-Sector]],Table2[% Price above 20 EMA],"&gt;=0")/Table3[[#This Row],[Count]]</f>
        <v>0.75</v>
      </c>
      <c r="S56" s="2">
        <f>COUNTIFS(Table2[Sub-Sector],Table3[[#This Row],[Sub-Sector]],Table2[% Price above 50 EMA],"&gt;=0")/Table3[[#This Row],[Count]]</f>
        <v>0.875</v>
      </c>
      <c r="T56" s="2">
        <f>COUNTIFS(Table2[Sub-Sector],Table3[[#This Row],[Sub-Sector]],Table2[% Price above 200 EMA],"&gt;=0")/Table3[[#This Row],[Count]]</f>
        <v>0.75</v>
      </c>
      <c r="U56" s="2">
        <f>COUNTIFS(Table2[Sub-Sector],Table3[[#This Row],[Sub-Sector]],Table2[Rate of Change - Zone],"Positive")/Table3[[#This Row],[Count]]</f>
        <v>0.75</v>
      </c>
      <c r="V56" s="2">
        <f>COUNTIFS(Table2[Sub-Sector],Table3[[#This Row],[Sub-Sector]],Table2[Sharpe Ratio],"&gt;=0.10")/Table3[[#This Row],[Count]]</f>
        <v>0.125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447</v>
      </c>
      <c r="X56">
        <f>_xlfn.RANK.AVG(Table3[[#This Row],[Score]],Table3[Score],1)</f>
        <v>72.5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232.5</v>
      </c>
      <c r="Z56">
        <f>_xlfn.RANK.AVG(Table3[[#This Row],[Score 2 ]],Table3[[Score 2 ]],1)</f>
        <v>54.5</v>
      </c>
    </row>
    <row r="57" spans="1:26" x14ac:dyDescent="0.3">
      <c r="A57" t="s">
        <v>118</v>
      </c>
      <c r="B57">
        <f>COUNTIFS(Table2[Sub-Sector],Table3[[#This Row],[Sub-Sector]])</f>
        <v>7</v>
      </c>
      <c r="C57" s="2">
        <f>COUNTIFS(Table2[Sub-Sector],Table3[[#This Row],[Sub-Sector]],Table2[Uptrend],"Uptrend")/Table3[[#This Row],[Count]]</f>
        <v>0.8571428571428571</v>
      </c>
      <c r="D57" s="2">
        <f>COUNTIFS(Table2[Sub-Sector],Table3[[#This Row],[Sub-Sector]],Table2[1W Return vs Nifty],"&gt;=5")/Table3[[#This Row],[Count]]</f>
        <v>0.14285714285714285</v>
      </c>
      <c r="E57" s="2">
        <f>COUNTIFS(Table2[Sub-Sector],Table3[[#This Row],[Sub-Sector]],Table2[1M Return vs Nifty],"&gt;=5")/Table3[[#This Row],[Count]]</f>
        <v>0.8571428571428571</v>
      </c>
      <c r="F57" s="2">
        <f>COUNTIFS(Table2[Sub-Sector],Table3[[#This Row],[Sub-Sector]],Table2[6M Return vs Nifty],"&gt;=10")/Table3[[#This Row],[Count]]</f>
        <v>0.5714285714285714</v>
      </c>
      <c r="G57" s="2">
        <f>COUNTIFS(Table2[Sub-Sector],Table3[[#This Row],[Sub-Sector]],Table2[1Y Return vs Nifty],"&gt;=10")/Table3[[#This Row],[Count]]</f>
        <v>0.8571428571428571</v>
      </c>
      <c r="H57" s="2">
        <f>COUNTIFS(Table2[Sub-Sector],Table3[[#This Row],[Sub-Sector]],Table2[RSI Exponential â€“ 14D],"&gt;=50")/Table3[[#This Row],[Count]]</f>
        <v>0.8571428571428571</v>
      </c>
      <c r="I57" s="2">
        <f>COUNTIFS(Table2[Sub-Sector],Table3[[#This Row],[Sub-Sector]],Table2[Relative Volume],"&gt;=1")/Table3[[#This Row],[Count]]</f>
        <v>0.42857142857142855</v>
      </c>
      <c r="J57" s="2">
        <f>COUNTIFS(Table2[Sub-Sector],Table3[[#This Row],[Sub-Sector]],Table2[% Away From Day Low],"&gt;=0.05")/Table3[[#This Row],[Count]]</f>
        <v>0</v>
      </c>
      <c r="K57" s="2">
        <f>COUNTIFS(Table2[Sub-Sector],Table3[[#This Row],[Sub-Sector]],Table2[% Away From Day High],"&lt;=0.05")/Table3[[#This Row],[Count]]</f>
        <v>0.8571428571428571</v>
      </c>
      <c r="L57" s="2">
        <f>COUNTIFS(Table2[Sub-Sector],Table3[[#This Row],[Sub-Sector]],Table2[% Away From Current Week Low],"&gt;=0.05")/Table3[[#This Row],[Count]]</f>
        <v>0.2857142857142857</v>
      </c>
      <c r="M57" s="2">
        <f>COUNTIFS(Table2[Sub-Sector],Table3[[#This Row],[Sub-Sector]],Table2[% Away From Current Week High],"&lt;=0.05")/Table3[[#This Row],[Count]]</f>
        <v>1</v>
      </c>
      <c r="N57" s="2">
        <f>COUNTIFS(Table2[Sub-Sector],Table3[[#This Row],[Sub-Sector]],Table2[% Away From Current Month Low],"&gt;=0.05")/Table3[[#This Row],[Count]]</f>
        <v>1</v>
      </c>
      <c r="O57" s="2">
        <f>COUNTIFS(Table2[Sub-Sector],Table3[[#This Row],[Sub-Sector]],Table2[% Away From Current Month High],"&lt;=0.05")/Table3[[#This Row],[Count]]</f>
        <v>0.42857142857142855</v>
      </c>
      <c r="P57" s="2">
        <f>COUNTIFS(Table2[Sub-Sector],Table3[[#This Row],[Sub-Sector]],Table2[% Away From 52W High],"&lt;=10")/Table3[[#This Row],[Count]]</f>
        <v>0.5714285714285714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Price above 20 EMA],"&gt;=0")/Table3[[#This Row],[Count]]</f>
        <v>1</v>
      </c>
      <c r="S57" s="2">
        <f>COUNTIFS(Table2[Sub-Sector],Table3[[#This Row],[Sub-Sector]],Table2[% Price above 50 EMA],"&gt;=0")/Table3[[#This Row],[Count]]</f>
        <v>0.8571428571428571</v>
      </c>
      <c r="T57" s="2">
        <f>COUNTIFS(Table2[Sub-Sector],Table3[[#This Row],[Sub-Sector]],Table2[% Price above 200 EMA],"&gt;=0")/Table3[[#This Row],[Count]]</f>
        <v>0.8571428571428571</v>
      </c>
      <c r="U57" s="2">
        <f>COUNTIFS(Table2[Sub-Sector],Table3[[#This Row],[Sub-Sector]],Table2[Rate of Change - Zone],"Positive")/Table3[[#This Row],[Count]]</f>
        <v>0.2857142857142857</v>
      </c>
      <c r="V57" s="2">
        <f>COUNTIFS(Table2[Sub-Sector],Table3[[#This Row],[Sub-Sector]],Table2[Sharpe Ratio],"&gt;=0.10")/Table3[[#This Row],[Count]]</f>
        <v>0.8571428571428571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371.5</v>
      </c>
      <c r="X57">
        <f>_xlfn.RANK.AVG(Table3[[#This Row],[Score]],Table3[Score],1)</f>
        <v>33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57">
        <f>_xlfn.RANK.AVG(Table3[[#This Row],[Score 2 ]],Table3[[Score 2 ]],1)</f>
        <v>56</v>
      </c>
    </row>
    <row r="58" spans="1:26" x14ac:dyDescent="0.3">
      <c r="A58" t="s">
        <v>173</v>
      </c>
      <c r="B58">
        <f>COUNTIFS(Table2[Sub-Sector],Table3[[#This Row],[Sub-Sector]])</f>
        <v>6</v>
      </c>
      <c r="C58" s="2">
        <f>COUNTIFS(Table2[Sub-Sector],Table3[[#This Row],[Sub-Sector]],Table2[Uptrend],"Uptrend")/Table3[[#This Row],[Count]]</f>
        <v>0.83333333333333337</v>
      </c>
      <c r="D58" s="2">
        <f>COUNTIFS(Table2[Sub-Sector],Table3[[#This Row],[Sub-Sector]],Table2[1W Return vs Nifty],"&gt;=5")/Table3[[#This Row],[Count]]</f>
        <v>0</v>
      </c>
      <c r="E58" s="2">
        <f>COUNTIFS(Table2[Sub-Sector],Table3[[#This Row],[Sub-Sector]],Table2[1M Return vs Nifty],"&gt;=5")/Table3[[#This Row],[Count]]</f>
        <v>0.33333333333333331</v>
      </c>
      <c r="F58" s="2">
        <f>COUNTIFS(Table2[Sub-Sector],Table3[[#This Row],[Sub-Sector]],Table2[6M Return vs Nifty],"&gt;=10")/Table3[[#This Row],[Count]]</f>
        <v>0.5</v>
      </c>
      <c r="G58" s="2">
        <f>COUNTIFS(Table2[Sub-Sector],Table3[[#This Row],[Sub-Sector]],Table2[1Y Return vs Nifty],"&gt;=10")/Table3[[#This Row],[Count]]</f>
        <v>0.5</v>
      </c>
      <c r="H58" s="2">
        <f>COUNTIFS(Table2[Sub-Sector],Table3[[#This Row],[Sub-Sector]],Table2[RSI Exponential â€“ 14D],"&gt;=50")/Table3[[#This Row],[Count]]</f>
        <v>1</v>
      </c>
      <c r="I58" s="2">
        <f>COUNTIFS(Table2[Sub-Sector],Table3[[#This Row],[Sub-Sector]],Table2[Relative Volume],"&gt;=1")/Table3[[#This Row],[Count]]</f>
        <v>0.16666666666666666</v>
      </c>
      <c r="J58" s="2">
        <f>COUNTIFS(Table2[Sub-Sector],Table3[[#This Row],[Sub-Sector]],Table2[% Away From Day Low],"&gt;=0.05")/Table3[[#This Row],[Count]]</f>
        <v>0</v>
      </c>
      <c r="K58" s="2">
        <f>COUNTIFS(Table2[Sub-Sector],Table3[[#This Row],[Sub-Sector]],Table2[% Away From Day High],"&lt;=0.05")/Table3[[#This Row],[Count]]</f>
        <v>0.83333333333333337</v>
      </c>
      <c r="L58" s="2">
        <f>COUNTIFS(Table2[Sub-Sector],Table3[[#This Row],[Sub-Sector]],Table2[% Away From Current Week Low],"&gt;=0.05")/Table3[[#This Row],[Count]]</f>
        <v>0</v>
      </c>
      <c r="M58" s="2">
        <f>COUNTIFS(Table2[Sub-Sector],Table3[[#This Row],[Sub-Sector]],Table2[% Away From Current Week High],"&lt;=0.05")/Table3[[#This Row],[Count]]</f>
        <v>1</v>
      </c>
      <c r="N58" s="2">
        <f>COUNTIFS(Table2[Sub-Sector],Table3[[#This Row],[Sub-Sector]],Table2[% Away From Current Month Low],"&gt;=0.05")/Table3[[#This Row],[Count]]</f>
        <v>0.83333333333333337</v>
      </c>
      <c r="O58" s="2">
        <f>COUNTIFS(Table2[Sub-Sector],Table3[[#This Row],[Sub-Sector]],Table2[% Away From Current Month High],"&lt;=0.05")/Table3[[#This Row],[Count]]</f>
        <v>1</v>
      </c>
      <c r="P58" s="2">
        <f>COUNTIFS(Table2[Sub-Sector],Table3[[#This Row],[Sub-Sector]],Table2[% Away From 52W High],"&lt;=10")/Table3[[#This Row],[Count]]</f>
        <v>0.66666666666666663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Price above 20 EMA],"&gt;=0")/Table3[[#This Row],[Count]]</f>
        <v>1</v>
      </c>
      <c r="S58" s="2">
        <f>COUNTIFS(Table2[Sub-Sector],Table3[[#This Row],[Sub-Sector]],Table2[% Price above 50 EMA],"&gt;=0")/Table3[[#This Row],[Count]]</f>
        <v>0.83333333333333337</v>
      </c>
      <c r="T58" s="2">
        <f>COUNTIFS(Table2[Sub-Sector],Table3[[#This Row],[Sub-Sector]],Table2[% Price above 200 EMA],"&gt;=0")/Table3[[#This Row],[Count]]</f>
        <v>0.83333333333333337</v>
      </c>
      <c r="U58" s="2">
        <f>COUNTIFS(Table2[Sub-Sector],Table3[[#This Row],[Sub-Sector]],Table2[Rate of Change - Zone],"Positive")/Table3[[#This Row],[Count]]</f>
        <v>1</v>
      </c>
      <c r="V58" s="2">
        <f>COUNTIFS(Table2[Sub-Sector],Table3[[#This Row],[Sub-Sector]],Table2[Sharpe Ratio],"&gt;=0.10")/Table3[[#This Row],[Count]]</f>
        <v>0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447</v>
      </c>
      <c r="X58">
        <f>_xlfn.RANK.AVG(Table3[[#This Row],[Score]],Table3[Score],1)</f>
        <v>72.5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240.5</v>
      </c>
      <c r="Z58">
        <f>_xlfn.RANK.AVG(Table3[[#This Row],[Score 2 ]],Table3[[Score 2 ]],1)</f>
        <v>57</v>
      </c>
    </row>
    <row r="59" spans="1:26" x14ac:dyDescent="0.3">
      <c r="A59" t="s">
        <v>83</v>
      </c>
      <c r="B59">
        <f>COUNTIFS(Table2[Sub-Sector],Table3[[#This Row],[Sub-Sector]])</f>
        <v>5</v>
      </c>
      <c r="C59" s="2">
        <f>COUNTIFS(Table2[Sub-Sector],Table3[[#This Row],[Sub-Sector]],Table2[Uptrend],"Uptrend")/Table3[[#This Row],[Count]]</f>
        <v>0.8</v>
      </c>
      <c r="D59" s="2">
        <f>COUNTIFS(Table2[Sub-Sector],Table3[[#This Row],[Sub-Sector]],Table2[1W Return vs Nifty],"&gt;=5")/Table3[[#This Row],[Count]]</f>
        <v>0</v>
      </c>
      <c r="E59" s="2">
        <f>COUNTIFS(Table2[Sub-Sector],Table3[[#This Row],[Sub-Sector]],Table2[1M Return vs Nifty],"&gt;=5")/Table3[[#This Row],[Count]]</f>
        <v>0.4</v>
      </c>
      <c r="F59" s="2">
        <f>COUNTIFS(Table2[Sub-Sector],Table3[[#This Row],[Sub-Sector]],Table2[6M Return vs Nifty],"&gt;=10")/Table3[[#This Row],[Count]]</f>
        <v>0.8</v>
      </c>
      <c r="G59" s="2">
        <f>COUNTIFS(Table2[Sub-Sector],Table3[[#This Row],[Sub-Sector]],Table2[1Y Return vs Nifty],"&gt;=10")/Table3[[#This Row],[Count]]</f>
        <v>0.8</v>
      </c>
      <c r="H59" s="2">
        <f>COUNTIFS(Table2[Sub-Sector],Table3[[#This Row],[Sub-Sector]],Table2[RSI Exponential â€“ 14D],"&gt;=50")/Table3[[#This Row],[Count]]</f>
        <v>0.2</v>
      </c>
      <c r="I59" s="2">
        <f>COUNTIFS(Table2[Sub-Sector],Table3[[#This Row],[Sub-Sector]],Table2[Relative Volume],"&gt;=1")/Table3[[#This Row],[Count]]</f>
        <v>0.4</v>
      </c>
      <c r="J59" s="2">
        <f>COUNTIFS(Table2[Sub-Sector],Table3[[#This Row],[Sub-Sector]],Table2[% Away From Day Low],"&gt;=0.05")/Table3[[#This Row],[Count]]</f>
        <v>0</v>
      </c>
      <c r="K59" s="2">
        <f>COUNTIFS(Table2[Sub-Sector],Table3[[#This Row],[Sub-Sector]],Table2[% Away From Day High],"&lt;=0.05")/Table3[[#This Row],[Count]]</f>
        <v>1</v>
      </c>
      <c r="L59" s="2">
        <f>COUNTIFS(Table2[Sub-Sector],Table3[[#This Row],[Sub-Sector]],Table2[% Away From Current Week Low],"&gt;=0.05")/Table3[[#This Row],[Count]]</f>
        <v>0</v>
      </c>
      <c r="M59" s="2">
        <f>COUNTIFS(Table2[Sub-Sector],Table3[[#This Row],[Sub-Sector]],Table2[% Away From Current Week High],"&lt;=0.05")/Table3[[#This Row],[Count]]</f>
        <v>0.8</v>
      </c>
      <c r="N59" s="2">
        <f>COUNTIFS(Table2[Sub-Sector],Table3[[#This Row],[Sub-Sector]],Table2[% Away From Current Month Low],"&gt;=0.05")/Table3[[#This Row],[Count]]</f>
        <v>0.6</v>
      </c>
      <c r="O59" s="2">
        <f>COUNTIFS(Table2[Sub-Sector],Table3[[#This Row],[Sub-Sector]],Table2[% Away From Current Month High],"&lt;=0.05")/Table3[[#This Row],[Count]]</f>
        <v>0</v>
      </c>
      <c r="P59" s="2">
        <f>COUNTIFS(Table2[Sub-Sector],Table3[[#This Row],[Sub-Sector]],Table2[% Away From 52W High],"&lt;=10")/Table3[[#This Row],[Count]]</f>
        <v>0</v>
      </c>
      <c r="Q59" s="2">
        <f>COUNTIFS(Table2[Sub-Sector],Table3[[#This Row],[Sub-Sector]],Table2[% Away From 52W Low],"&gt;=10")/Table3[[#This Row],[Count]]</f>
        <v>1</v>
      </c>
      <c r="R59" s="2">
        <f>COUNTIFS(Table2[Sub-Sector],Table3[[#This Row],[Sub-Sector]],Table2[% Price above 20 EMA],"&gt;=0")/Table3[[#This Row],[Count]]</f>
        <v>0.2</v>
      </c>
      <c r="S59" s="2">
        <f>COUNTIFS(Table2[Sub-Sector],Table3[[#This Row],[Sub-Sector]],Table2[% Price above 50 EMA],"&gt;=0")/Table3[[#This Row],[Count]]</f>
        <v>0.8</v>
      </c>
      <c r="T59" s="2">
        <f>COUNTIFS(Table2[Sub-Sector],Table3[[#This Row],[Sub-Sector]],Table2[% Price above 200 EMA],"&gt;=0")/Table3[[#This Row],[Count]]</f>
        <v>0.8</v>
      </c>
      <c r="U59" s="2">
        <f>COUNTIFS(Table2[Sub-Sector],Table3[[#This Row],[Sub-Sector]],Table2[Rate of Change - Zone],"Positive")/Table3[[#This Row],[Count]]</f>
        <v>0</v>
      </c>
      <c r="V59" s="2">
        <f>COUNTIFS(Table2[Sub-Sector],Table3[[#This Row],[Sub-Sector]],Table2[Sharpe Ratio],"&gt;=0.10")/Table3[[#This Row],[Count]]</f>
        <v>0.6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444</v>
      </c>
      <c r="X59">
        <f>_xlfn.RANK.AVG(Table3[[#This Row],[Score]],Table3[Score],1)</f>
        <v>71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242.5</v>
      </c>
      <c r="Z59">
        <f>_xlfn.RANK.AVG(Table3[[#This Row],[Score 2 ]],Table3[[Score 2 ]],1)</f>
        <v>58</v>
      </c>
    </row>
    <row r="60" spans="1:26" x14ac:dyDescent="0.3">
      <c r="A60" t="s">
        <v>420</v>
      </c>
      <c r="B60">
        <f>COUNTIFS(Table2[Sub-Sector],Table3[[#This Row],[Sub-Sector]])</f>
        <v>11</v>
      </c>
      <c r="C60" s="2">
        <f>COUNTIFS(Table2[Sub-Sector],Table3[[#This Row],[Sub-Sector]],Table2[Uptrend],"Uptrend")/Table3[[#This Row],[Count]]</f>
        <v>0.54545454545454541</v>
      </c>
      <c r="D60" s="2">
        <f>COUNTIFS(Table2[Sub-Sector],Table3[[#This Row],[Sub-Sector]],Table2[1W Return vs Nifty],"&gt;=5")/Table3[[#This Row],[Count]]</f>
        <v>0.36363636363636365</v>
      </c>
      <c r="E60" s="2">
        <f>COUNTIFS(Table2[Sub-Sector],Table3[[#This Row],[Sub-Sector]],Table2[1M Return vs Nifty],"&gt;=5")/Table3[[#This Row],[Count]]</f>
        <v>0.27272727272727271</v>
      </c>
      <c r="F60" s="2">
        <f>COUNTIFS(Table2[Sub-Sector],Table3[[#This Row],[Sub-Sector]],Table2[6M Return vs Nifty],"&gt;=10")/Table3[[#This Row],[Count]]</f>
        <v>0.54545454545454541</v>
      </c>
      <c r="G60" s="2">
        <f>COUNTIFS(Table2[Sub-Sector],Table3[[#This Row],[Sub-Sector]],Table2[1Y Return vs Nifty],"&gt;=10")/Table3[[#This Row],[Count]]</f>
        <v>0.54545454545454541</v>
      </c>
      <c r="H60" s="2">
        <f>COUNTIFS(Table2[Sub-Sector],Table3[[#This Row],[Sub-Sector]],Table2[RSI Exponential â€“ 14D],"&gt;=50")/Table3[[#This Row],[Count]]</f>
        <v>0.63636363636363635</v>
      </c>
      <c r="I60" s="2">
        <f>COUNTIFS(Table2[Sub-Sector],Table3[[#This Row],[Sub-Sector]],Table2[Relative Volume],"&gt;=1")/Table3[[#This Row],[Count]]</f>
        <v>0.36363636363636365</v>
      </c>
      <c r="J60" s="2">
        <f>COUNTIFS(Table2[Sub-Sector],Table3[[#This Row],[Sub-Sector]],Table2[% Away From Day Low],"&gt;=0.05")/Table3[[#This Row],[Count]]</f>
        <v>0</v>
      </c>
      <c r="K60" s="2">
        <f>COUNTIFS(Table2[Sub-Sector],Table3[[#This Row],[Sub-Sector]],Table2[% Away From Day High],"&lt;=0.05")/Table3[[#This Row],[Count]]</f>
        <v>0.90909090909090906</v>
      </c>
      <c r="L60" s="2">
        <f>COUNTIFS(Table2[Sub-Sector],Table3[[#This Row],[Sub-Sector]],Table2[% Away From Current Week Low],"&gt;=0.05")/Table3[[#This Row],[Count]]</f>
        <v>0.45454545454545453</v>
      </c>
      <c r="M60" s="2">
        <f>COUNTIFS(Table2[Sub-Sector],Table3[[#This Row],[Sub-Sector]],Table2[% Away From Current Week High],"&lt;=0.05")/Table3[[#This Row],[Count]]</f>
        <v>0.90909090909090906</v>
      </c>
      <c r="N60" s="2">
        <f>COUNTIFS(Table2[Sub-Sector],Table3[[#This Row],[Sub-Sector]],Table2[% Away From Current Month Low],"&gt;=0.05")/Table3[[#This Row],[Count]]</f>
        <v>0.63636363636363635</v>
      </c>
      <c r="O60" s="2">
        <f>COUNTIFS(Table2[Sub-Sector],Table3[[#This Row],[Sub-Sector]],Table2[% Away From Current Month High],"&lt;=0.05")/Table3[[#This Row],[Count]]</f>
        <v>0.54545454545454541</v>
      </c>
      <c r="P60" s="2">
        <f>COUNTIFS(Table2[Sub-Sector],Table3[[#This Row],[Sub-Sector]],Table2[% Away From 52W High],"&lt;=10")/Table3[[#This Row],[Count]]</f>
        <v>0.27272727272727271</v>
      </c>
      <c r="Q60" s="2">
        <f>COUNTIFS(Table2[Sub-Sector],Table3[[#This Row],[Sub-Sector]],Table2[% Away From 52W Low],"&gt;=10")/Table3[[#This Row],[Count]]</f>
        <v>0.90909090909090906</v>
      </c>
      <c r="R60" s="2">
        <f>COUNTIFS(Table2[Sub-Sector],Table3[[#This Row],[Sub-Sector]],Table2[% Price above 20 EMA],"&gt;=0")/Table3[[#This Row],[Count]]</f>
        <v>0.63636363636363635</v>
      </c>
      <c r="S60" s="2">
        <f>COUNTIFS(Table2[Sub-Sector],Table3[[#This Row],[Sub-Sector]],Table2[% Price above 50 EMA],"&gt;=0")/Table3[[#This Row],[Count]]</f>
        <v>0.63636363636363635</v>
      </c>
      <c r="T60" s="2">
        <f>COUNTIFS(Table2[Sub-Sector],Table3[[#This Row],[Sub-Sector]],Table2[% Price above 200 EMA],"&gt;=0")/Table3[[#This Row],[Count]]</f>
        <v>0.72727272727272729</v>
      </c>
      <c r="U60" s="2">
        <f>COUNTIFS(Table2[Sub-Sector],Table3[[#This Row],[Sub-Sector]],Table2[Rate of Change - Zone],"Positive")/Table3[[#This Row],[Count]]</f>
        <v>0.63636363636363635</v>
      </c>
      <c r="V60" s="2">
        <f>COUNTIFS(Table2[Sub-Sector],Table3[[#This Row],[Sub-Sector]],Table2[Sharpe Ratio],"&gt;=0.10")/Table3[[#This Row],[Count]]</f>
        <v>9.0909090909090912E-2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425</v>
      </c>
      <c r="X60">
        <f>_xlfn.RANK.AVG(Table3[[#This Row],[Score]],Table3[Score],1)</f>
        <v>66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245.5</v>
      </c>
      <c r="Z60">
        <f>_xlfn.RANK.AVG(Table3[[#This Row],[Score 2 ]],Table3[[Score 2 ]],1)</f>
        <v>59</v>
      </c>
    </row>
    <row r="61" spans="1:26" x14ac:dyDescent="0.3">
      <c r="A61" t="s">
        <v>674</v>
      </c>
      <c r="B61">
        <f>COUNTIFS(Table2[Sub-Sector],Table3[[#This Row],[Sub-Sector]])</f>
        <v>5</v>
      </c>
      <c r="C61" s="2">
        <f>COUNTIFS(Table2[Sub-Sector],Table3[[#This Row],[Sub-Sector]],Table2[Uptrend],"Uptrend")/Table3[[#This Row],[Count]]</f>
        <v>1</v>
      </c>
      <c r="D61" s="2">
        <f>COUNTIFS(Table2[Sub-Sector],Table3[[#This Row],[Sub-Sector]],Table2[1W Return vs Nifty],"&gt;=5")/Table3[[#This Row],[Count]]</f>
        <v>0</v>
      </c>
      <c r="E61" s="2">
        <f>COUNTIFS(Table2[Sub-Sector],Table3[[#This Row],[Sub-Sector]],Table2[1M Return vs Nifty],"&gt;=5")/Table3[[#This Row],[Count]]</f>
        <v>0.2</v>
      </c>
      <c r="F61" s="2">
        <f>COUNTIFS(Table2[Sub-Sector],Table3[[#This Row],[Sub-Sector]],Table2[6M Return vs Nifty],"&gt;=10")/Table3[[#This Row],[Count]]</f>
        <v>0.8</v>
      </c>
      <c r="G61" s="2">
        <f>COUNTIFS(Table2[Sub-Sector],Table3[[#This Row],[Sub-Sector]],Table2[1Y Return vs Nifty],"&gt;=10")/Table3[[#This Row],[Count]]</f>
        <v>1</v>
      </c>
      <c r="H61" s="2">
        <f>COUNTIFS(Table2[Sub-Sector],Table3[[#This Row],[Sub-Sector]],Table2[RSI Exponential â€“ 14D],"&gt;=50")/Table3[[#This Row],[Count]]</f>
        <v>0.4</v>
      </c>
      <c r="I61" s="2">
        <f>COUNTIFS(Table2[Sub-Sector],Table3[[#This Row],[Sub-Sector]],Table2[Relative Volume],"&gt;=1")/Table3[[#This Row],[Count]]</f>
        <v>0.2</v>
      </c>
      <c r="J61" s="2">
        <f>COUNTIFS(Table2[Sub-Sector],Table3[[#This Row],[Sub-Sector]],Table2[% Away From Day Low],"&gt;=0.05")/Table3[[#This Row],[Count]]</f>
        <v>0.2</v>
      </c>
      <c r="K61" s="2">
        <f>COUNTIFS(Table2[Sub-Sector],Table3[[#This Row],[Sub-Sector]],Table2[% Away From Day High],"&lt;=0.05")/Table3[[#This Row],[Count]]</f>
        <v>1</v>
      </c>
      <c r="L61" s="2">
        <f>COUNTIFS(Table2[Sub-Sector],Table3[[#This Row],[Sub-Sector]],Table2[% Away From Current Week Low],"&gt;=0.05")/Table3[[#This Row],[Count]]</f>
        <v>0</v>
      </c>
      <c r="M61" s="2">
        <f>COUNTIFS(Table2[Sub-Sector],Table3[[#This Row],[Sub-Sector]],Table2[% Away From Current Week High],"&lt;=0.05")/Table3[[#This Row],[Count]]</f>
        <v>1</v>
      </c>
      <c r="N61" s="2">
        <f>COUNTIFS(Table2[Sub-Sector],Table3[[#This Row],[Sub-Sector]],Table2[% Away From Current Month Low],"&gt;=0.05")/Table3[[#This Row],[Count]]</f>
        <v>0.8</v>
      </c>
      <c r="O61" s="2">
        <f>COUNTIFS(Table2[Sub-Sector],Table3[[#This Row],[Sub-Sector]],Table2[% Away From Current Month High],"&lt;=0.05")/Table3[[#This Row],[Count]]</f>
        <v>0</v>
      </c>
      <c r="P61" s="2">
        <f>COUNTIFS(Table2[Sub-Sector],Table3[[#This Row],[Sub-Sector]],Table2[% Away From 52W High],"&lt;=10")/Table3[[#This Row],[Count]]</f>
        <v>0.2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Price above 20 EMA],"&gt;=0")/Table3[[#This Row],[Count]]</f>
        <v>0.4</v>
      </c>
      <c r="S61" s="2">
        <f>COUNTIFS(Table2[Sub-Sector],Table3[[#This Row],[Sub-Sector]],Table2[% Price above 50 EMA],"&gt;=0")/Table3[[#This Row],[Count]]</f>
        <v>0.8</v>
      </c>
      <c r="T61" s="2">
        <f>COUNTIFS(Table2[Sub-Sector],Table3[[#This Row],[Sub-Sector]],Table2[% Price above 200 EMA],"&gt;=0")/Table3[[#This Row],[Count]]</f>
        <v>1</v>
      </c>
      <c r="U61" s="2">
        <f>COUNTIFS(Table2[Sub-Sector],Table3[[#This Row],[Sub-Sector]],Table2[Rate of Change - Zone],"Positive")/Table3[[#This Row],[Count]]</f>
        <v>0</v>
      </c>
      <c r="V61" s="2">
        <f>COUNTIFS(Table2[Sub-Sector],Table3[[#This Row],[Sub-Sector]],Table2[Sharpe Ratio],"&gt;=0.10")/Table3[[#This Row],[Count]]</f>
        <v>1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440</v>
      </c>
      <c r="X61">
        <f>_xlfn.RANK.AVG(Table3[[#This Row],[Score]],Table3[Score],1)</f>
        <v>68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246.5</v>
      </c>
      <c r="Z61">
        <f>_xlfn.RANK.AVG(Table3[[#This Row],[Score 2 ]],Table3[[Score 2 ]],1)</f>
        <v>60</v>
      </c>
    </row>
    <row r="62" spans="1:26" x14ac:dyDescent="0.3">
      <c r="A62" t="s">
        <v>21</v>
      </c>
      <c r="B62">
        <f>COUNTIFS(Table2[Sub-Sector],Table3[[#This Row],[Sub-Sector]])</f>
        <v>20</v>
      </c>
      <c r="C62" s="2">
        <f>COUNTIFS(Table2[Sub-Sector],Table3[[#This Row],[Sub-Sector]],Table2[Uptrend],"Uptrend")/Table3[[#This Row],[Count]]</f>
        <v>0.9</v>
      </c>
      <c r="D62" s="2">
        <f>COUNTIFS(Table2[Sub-Sector],Table3[[#This Row],[Sub-Sector]],Table2[1W Return vs Nifty],"&gt;=5")/Table3[[#This Row],[Count]]</f>
        <v>0.15</v>
      </c>
      <c r="E62" s="2">
        <f>COUNTIFS(Table2[Sub-Sector],Table3[[#This Row],[Sub-Sector]],Table2[1M Return vs Nifty],"&gt;=5")/Table3[[#This Row],[Count]]</f>
        <v>0.4</v>
      </c>
      <c r="F62" s="2">
        <f>COUNTIFS(Table2[Sub-Sector],Table3[[#This Row],[Sub-Sector]],Table2[6M Return vs Nifty],"&gt;=10")/Table3[[#This Row],[Count]]</f>
        <v>0.2</v>
      </c>
      <c r="G62" s="2">
        <f>COUNTIFS(Table2[Sub-Sector],Table3[[#This Row],[Sub-Sector]],Table2[1Y Return vs Nifty],"&gt;=10")/Table3[[#This Row],[Count]]</f>
        <v>0.6</v>
      </c>
      <c r="H62" s="2">
        <f>COUNTIFS(Table2[Sub-Sector],Table3[[#This Row],[Sub-Sector]],Table2[RSI Exponential â€“ 14D],"&gt;=50")/Table3[[#This Row],[Count]]</f>
        <v>0.65</v>
      </c>
      <c r="I62" s="2">
        <f>COUNTIFS(Table2[Sub-Sector],Table3[[#This Row],[Sub-Sector]],Table2[Relative Volume],"&gt;=1")/Table3[[#This Row],[Count]]</f>
        <v>0.6</v>
      </c>
      <c r="J62" s="2">
        <f>COUNTIFS(Table2[Sub-Sector],Table3[[#This Row],[Sub-Sector]],Table2[% Away From Day Low],"&gt;=0.05")/Table3[[#This Row],[Count]]</f>
        <v>0</v>
      </c>
      <c r="K62" s="2">
        <f>COUNTIFS(Table2[Sub-Sector],Table3[[#This Row],[Sub-Sector]],Table2[% Away From Day High],"&lt;=0.05")/Table3[[#This Row],[Count]]</f>
        <v>1</v>
      </c>
      <c r="L62" s="2">
        <f>COUNTIFS(Table2[Sub-Sector],Table3[[#This Row],[Sub-Sector]],Table2[% Away From Current Week Low],"&gt;=0.05")/Table3[[#This Row],[Count]]</f>
        <v>0</v>
      </c>
      <c r="M62" s="2">
        <f>COUNTIFS(Table2[Sub-Sector],Table3[[#This Row],[Sub-Sector]],Table2[% Away From Current Week High],"&lt;=0.05")/Table3[[#This Row],[Count]]</f>
        <v>0.9</v>
      </c>
      <c r="N62" s="2">
        <f>COUNTIFS(Table2[Sub-Sector],Table3[[#This Row],[Sub-Sector]],Table2[% Away From Current Month Low],"&gt;=0.05")/Table3[[#This Row],[Count]]</f>
        <v>0.75</v>
      </c>
      <c r="O62" s="2">
        <f>COUNTIFS(Table2[Sub-Sector],Table3[[#This Row],[Sub-Sector]],Table2[% Away From Current Month High],"&lt;=0.05")/Table3[[#This Row],[Count]]</f>
        <v>0.5</v>
      </c>
      <c r="P62" s="2">
        <f>COUNTIFS(Table2[Sub-Sector],Table3[[#This Row],[Sub-Sector]],Table2[% Away From 52W High],"&lt;=10")/Table3[[#This Row],[Count]]</f>
        <v>0.45</v>
      </c>
      <c r="Q62" s="2">
        <f>COUNTIFS(Table2[Sub-Sector],Table3[[#This Row],[Sub-Sector]],Table2[% Away From 52W Low],"&gt;=10")/Table3[[#This Row],[Count]]</f>
        <v>1</v>
      </c>
      <c r="R62" s="2">
        <f>COUNTIFS(Table2[Sub-Sector],Table3[[#This Row],[Sub-Sector]],Table2[% Price above 20 EMA],"&gt;=0")/Table3[[#This Row],[Count]]</f>
        <v>0.65</v>
      </c>
      <c r="S62" s="2">
        <f>COUNTIFS(Table2[Sub-Sector],Table3[[#This Row],[Sub-Sector]],Table2[% Price above 50 EMA],"&gt;=0")/Table3[[#This Row],[Count]]</f>
        <v>0.9</v>
      </c>
      <c r="T62" s="2">
        <f>COUNTIFS(Table2[Sub-Sector],Table3[[#This Row],[Sub-Sector]],Table2[% Price above 200 EMA],"&gt;=0")/Table3[[#This Row],[Count]]</f>
        <v>0.95</v>
      </c>
      <c r="U62" s="2">
        <f>COUNTIFS(Table2[Sub-Sector],Table3[[#This Row],[Sub-Sector]],Table2[Rate of Change - Zone],"Positive")/Table3[[#This Row],[Count]]</f>
        <v>0.7</v>
      </c>
      <c r="V62" s="2">
        <f>COUNTIFS(Table2[Sub-Sector],Table3[[#This Row],[Sub-Sector]],Table2[Sharpe Ratio],"&gt;=0.10")/Table3[[#This Row],[Count]]</f>
        <v>0.1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401.5</v>
      </c>
      <c r="X62">
        <f>_xlfn.RANK.AVG(Table3[[#This Row],[Score]],Table3[Score],1)</f>
        <v>53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247.5</v>
      </c>
      <c r="Z62">
        <f>_xlfn.RANK.AVG(Table3[[#This Row],[Score 2 ]],Table3[[Score 2 ]],1)</f>
        <v>61</v>
      </c>
    </row>
    <row r="63" spans="1:26" x14ac:dyDescent="0.3">
      <c r="A63" t="s">
        <v>1777</v>
      </c>
      <c r="B63">
        <f>COUNTIFS(Table2[Sub-Sector],Table3[[#This Row],[Sub-Sector]])</f>
        <v>3</v>
      </c>
      <c r="C63" s="2">
        <f>COUNTIFS(Table2[Sub-Sector],Table3[[#This Row],[Sub-Sector]],Table2[Uptrend],"Uptrend")/Table3[[#This Row],[Count]]</f>
        <v>0.66666666666666663</v>
      </c>
      <c r="D63" s="2">
        <f>COUNTIFS(Table2[Sub-Sector],Table3[[#This Row],[Sub-Sector]],Table2[1W Return vs Nifty],"&gt;=5")/Table3[[#This Row],[Count]]</f>
        <v>0.33333333333333331</v>
      </c>
      <c r="E63" s="2">
        <f>COUNTIFS(Table2[Sub-Sector],Table3[[#This Row],[Sub-Sector]],Table2[1M Return vs Nifty],"&gt;=5")/Table3[[#This Row],[Count]]</f>
        <v>0.33333333333333331</v>
      </c>
      <c r="F63" s="2">
        <f>COUNTIFS(Table2[Sub-Sector],Table3[[#This Row],[Sub-Sector]],Table2[6M Return vs Nifty],"&gt;=10")/Table3[[#This Row],[Count]]</f>
        <v>0</v>
      </c>
      <c r="G63" s="2">
        <f>COUNTIFS(Table2[Sub-Sector],Table3[[#This Row],[Sub-Sector]],Table2[1Y Return vs Nifty],"&gt;=10")/Table3[[#This Row],[Count]]</f>
        <v>0.33333333333333331</v>
      </c>
      <c r="H63" s="2">
        <f>COUNTIFS(Table2[Sub-Sector],Table3[[#This Row],[Sub-Sector]],Table2[RSI Exponential â€“ 14D],"&gt;=50")/Table3[[#This Row],[Count]]</f>
        <v>1</v>
      </c>
      <c r="I63" s="2">
        <f>COUNTIFS(Table2[Sub-Sector],Table3[[#This Row],[Sub-Sector]],Table2[Relative Volume],"&gt;=1")/Table3[[#This Row],[Count]]</f>
        <v>0.66666666666666663</v>
      </c>
      <c r="J63" s="2">
        <f>COUNTIFS(Table2[Sub-Sector],Table3[[#This Row],[Sub-Sector]],Table2[% Away From Day Low],"&gt;=0.05")/Table3[[#This Row],[Count]]</f>
        <v>0</v>
      </c>
      <c r="K63" s="2">
        <f>COUNTIFS(Table2[Sub-Sector],Table3[[#This Row],[Sub-Sector]],Table2[% Away From Day High],"&lt;=0.05")/Table3[[#This Row],[Count]]</f>
        <v>1</v>
      </c>
      <c r="L63" s="2">
        <f>COUNTIFS(Table2[Sub-Sector],Table3[[#This Row],[Sub-Sector]],Table2[% Away From Current Week Low],"&gt;=0.05")/Table3[[#This Row],[Count]]</f>
        <v>0</v>
      </c>
      <c r="M63" s="2">
        <f>COUNTIFS(Table2[Sub-Sector],Table3[[#This Row],[Sub-Sector]],Table2[% Away From Current Week High],"&lt;=0.05")/Table3[[#This Row],[Count]]</f>
        <v>1</v>
      </c>
      <c r="N63" s="2">
        <f>COUNTIFS(Table2[Sub-Sector],Table3[[#This Row],[Sub-Sector]],Table2[% Away From Current Month Low],"&gt;=0.05")/Table3[[#This Row],[Count]]</f>
        <v>1</v>
      </c>
      <c r="O63" s="2">
        <f>COUNTIFS(Table2[Sub-Sector],Table3[[#This Row],[Sub-Sector]],Table2[% Away From Current Month High],"&lt;=0.05")/Table3[[#This Row],[Count]]</f>
        <v>0.66666666666666663</v>
      </c>
      <c r="P63" s="2">
        <f>COUNTIFS(Table2[Sub-Sector],Table3[[#This Row],[Sub-Sector]],Table2[% Away From 52W High],"&lt;=10")/Table3[[#This Row],[Count]]</f>
        <v>0</v>
      </c>
      <c r="Q63" s="2">
        <f>COUNTIFS(Table2[Sub-Sector],Table3[[#This Row],[Sub-Sector]],Table2[% Away From 52W Low],"&gt;=10")/Table3[[#This Row],[Count]]</f>
        <v>1</v>
      </c>
      <c r="R63" s="2">
        <f>COUNTIFS(Table2[Sub-Sector],Table3[[#This Row],[Sub-Sector]],Table2[% Price above 20 EMA],"&gt;=0")/Table3[[#This Row],[Count]]</f>
        <v>1</v>
      </c>
      <c r="S63" s="2">
        <f>COUNTIFS(Table2[Sub-Sector],Table3[[#This Row],[Sub-Sector]],Table2[% Price above 50 EMA],"&gt;=0")/Table3[[#This Row],[Count]]</f>
        <v>1</v>
      </c>
      <c r="T63" s="2">
        <f>COUNTIFS(Table2[Sub-Sector],Table3[[#This Row],[Sub-Sector]],Table2[% Price above 200 EMA],"&gt;=0")/Table3[[#This Row],[Count]]</f>
        <v>0.66666666666666663</v>
      </c>
      <c r="U63" s="2">
        <f>COUNTIFS(Table2[Sub-Sector],Table3[[#This Row],[Sub-Sector]],Table2[Rate of Change - Zone],"Positive")/Table3[[#This Row],[Count]]</f>
        <v>1</v>
      </c>
      <c r="V63" s="2">
        <f>COUNTIFS(Table2[Sub-Sector],Table3[[#This Row],[Sub-Sector]],Table2[Sharpe Ratio],"&gt;=0.10")/Table3[[#This Row],[Count]]</f>
        <v>0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415.5</v>
      </c>
      <c r="X63">
        <f>_xlfn.RANK.AVG(Table3[[#This Row],[Score]],Table3[Score],1)</f>
        <v>61.5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248.5</v>
      </c>
      <c r="Z63">
        <f>_xlfn.RANK.AVG(Table3[[#This Row],[Score 2 ]],Table3[[Score 2 ]],1)</f>
        <v>62</v>
      </c>
    </row>
    <row r="64" spans="1:26" x14ac:dyDescent="0.3">
      <c r="A64" t="s">
        <v>143</v>
      </c>
      <c r="B64">
        <f>COUNTIFS(Table2[Sub-Sector],Table3[[#This Row],[Sub-Sector]])</f>
        <v>3</v>
      </c>
      <c r="C64" s="2">
        <f>COUNTIFS(Table2[Sub-Sector],Table3[[#This Row],[Sub-Sector]],Table2[Uptrend],"Uptrend")/Table3[[#This Row],[Count]]</f>
        <v>0.66666666666666663</v>
      </c>
      <c r="D64" s="2">
        <f>COUNTIFS(Table2[Sub-Sector],Table3[[#This Row],[Sub-Sector]],Table2[1W Return vs Nifty],"&gt;=5")/Table3[[#This Row],[Count]]</f>
        <v>0.33333333333333331</v>
      </c>
      <c r="E64" s="2">
        <f>COUNTIFS(Table2[Sub-Sector],Table3[[#This Row],[Sub-Sector]],Table2[1M Return vs Nifty],"&gt;=5")/Table3[[#This Row],[Count]]</f>
        <v>0</v>
      </c>
      <c r="F64" s="2">
        <f>COUNTIFS(Table2[Sub-Sector],Table3[[#This Row],[Sub-Sector]],Table2[6M Return vs Nifty],"&gt;=10")/Table3[[#This Row],[Count]]</f>
        <v>0.66666666666666663</v>
      </c>
      <c r="G64" s="2">
        <f>COUNTIFS(Table2[Sub-Sector],Table3[[#This Row],[Sub-Sector]],Table2[1Y Return vs Nifty],"&gt;=10")/Table3[[#This Row],[Count]]</f>
        <v>1</v>
      </c>
      <c r="H64" s="2">
        <f>COUNTIFS(Table2[Sub-Sector],Table3[[#This Row],[Sub-Sector]],Table2[RSI Exponential â€“ 14D],"&gt;=50")/Table3[[#This Row],[Count]]</f>
        <v>0.66666666666666663</v>
      </c>
      <c r="I64" s="2">
        <f>COUNTIFS(Table2[Sub-Sector],Table3[[#This Row],[Sub-Sector]],Table2[Relative Volume],"&gt;=1")/Table3[[#This Row],[Count]]</f>
        <v>0</v>
      </c>
      <c r="J64" s="2">
        <f>COUNTIFS(Table2[Sub-Sector],Table3[[#This Row],[Sub-Sector]],Table2[% Away From Day Low],"&gt;=0.05")/Table3[[#This Row],[Count]]</f>
        <v>0</v>
      </c>
      <c r="K64" s="2">
        <f>COUNTIFS(Table2[Sub-Sector],Table3[[#This Row],[Sub-Sector]],Table2[% Away From Day High],"&lt;=0.05")/Table3[[#This Row],[Count]]</f>
        <v>1</v>
      </c>
      <c r="L64" s="2">
        <f>COUNTIFS(Table2[Sub-Sector],Table3[[#This Row],[Sub-Sector]],Table2[% Away From Current Week Low],"&gt;=0.05")/Table3[[#This Row],[Count]]</f>
        <v>0</v>
      </c>
      <c r="M64" s="2">
        <f>COUNTIFS(Table2[Sub-Sector],Table3[[#This Row],[Sub-Sector]],Table2[% Away From Current Week High],"&lt;=0.05")/Table3[[#This Row],[Count]]</f>
        <v>1</v>
      </c>
      <c r="N64" s="2">
        <f>COUNTIFS(Table2[Sub-Sector],Table3[[#This Row],[Sub-Sector]],Table2[% Away From Current Month Low],"&gt;=0.05")/Table3[[#This Row],[Count]]</f>
        <v>0.66666666666666663</v>
      </c>
      <c r="O64" s="2">
        <f>COUNTIFS(Table2[Sub-Sector],Table3[[#This Row],[Sub-Sector]],Table2[% Away From Current Month High],"&lt;=0.05")/Table3[[#This Row],[Count]]</f>
        <v>0.66666666666666663</v>
      </c>
      <c r="P64" s="2">
        <f>COUNTIFS(Table2[Sub-Sector],Table3[[#This Row],[Sub-Sector]],Table2[% Away From 52W High],"&lt;=10")/Table3[[#This Row],[Count]]</f>
        <v>0.66666666666666663</v>
      </c>
      <c r="Q64" s="2">
        <f>COUNTIFS(Table2[Sub-Sector],Table3[[#This Row],[Sub-Sector]],Table2[% Away From 52W Low],"&gt;=10")/Table3[[#This Row],[Count]]</f>
        <v>1</v>
      </c>
      <c r="R64" s="2">
        <f>COUNTIFS(Table2[Sub-Sector],Table3[[#This Row],[Sub-Sector]],Table2[% Price above 20 EMA],"&gt;=0")/Table3[[#This Row],[Count]]</f>
        <v>0.66666666666666663</v>
      </c>
      <c r="S64" s="2">
        <f>COUNTIFS(Table2[Sub-Sector],Table3[[#This Row],[Sub-Sector]],Table2[% Price above 50 EMA],"&gt;=0")/Table3[[#This Row],[Count]]</f>
        <v>0.66666666666666663</v>
      </c>
      <c r="T64" s="2">
        <f>COUNTIFS(Table2[Sub-Sector],Table3[[#This Row],[Sub-Sector]],Table2[% Price above 200 EMA],"&gt;=0")/Table3[[#This Row],[Count]]</f>
        <v>1</v>
      </c>
      <c r="U64" s="2">
        <f>COUNTIFS(Table2[Sub-Sector],Table3[[#This Row],[Sub-Sector]],Table2[Rate of Change - Zone],"Positive")/Table3[[#This Row],[Count]]</f>
        <v>0.33333333333333331</v>
      </c>
      <c r="V64" s="2">
        <f>COUNTIFS(Table2[Sub-Sector],Table3[[#This Row],[Sub-Sector]],Table2[Sharpe Ratio],"&gt;=0.10")/Table3[[#This Row],[Count]]</f>
        <v>0.33333333333333331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473</v>
      </c>
      <c r="X64">
        <f>_xlfn.RANK.AVG(Table3[[#This Row],[Score]],Table3[Score],1)</f>
        <v>81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250.5</v>
      </c>
      <c r="Z64">
        <f>_xlfn.RANK.AVG(Table3[[#This Row],[Score 2 ]],Table3[[Score 2 ]],1)</f>
        <v>63.5</v>
      </c>
    </row>
    <row r="65" spans="1:26" x14ac:dyDescent="0.3">
      <c r="A65" t="s">
        <v>1391</v>
      </c>
      <c r="B65">
        <f>COUNTIFS(Table2[Sub-Sector],Table3[[#This Row],[Sub-Sector]])</f>
        <v>1</v>
      </c>
      <c r="C65" s="2">
        <f>COUNTIFS(Table2[Sub-Sector],Table3[[#This Row],[Sub-Sector]],Table2[Uptrend],"Uptrend")/Table3[[#This Row],[Count]]</f>
        <v>0</v>
      </c>
      <c r="D65" s="2">
        <f>COUNTIFS(Table2[Sub-Sector],Table3[[#This Row],[Sub-Sector]],Table2[1W Return vs Nifty],"&gt;=5")/Table3[[#This Row],[Count]]</f>
        <v>0</v>
      </c>
      <c r="E65" s="2">
        <f>COUNTIFS(Table2[Sub-Sector],Table3[[#This Row],[Sub-Sector]],Table2[1M Return vs Nifty],"&gt;=5")/Table3[[#This Row],[Count]]</f>
        <v>0</v>
      </c>
      <c r="F65" s="2">
        <f>COUNTIFS(Table2[Sub-Sector],Table3[[#This Row],[Sub-Sector]],Table2[6M Return vs Nifty],"&gt;=10")/Table3[[#This Row],[Count]]</f>
        <v>0</v>
      </c>
      <c r="G65" s="2">
        <f>COUNTIFS(Table2[Sub-Sector],Table3[[#This Row],[Sub-Sector]],Table2[1Y Return vs Nifty],"&gt;=10")/Table3[[#This Row],[Count]]</f>
        <v>1</v>
      </c>
      <c r="H65" s="2">
        <f>COUNTIFS(Table2[Sub-Sector],Table3[[#This Row],[Sub-Sector]],Table2[RSI Exponential â€“ 14D],"&gt;=50")/Table3[[#This Row],[Count]]</f>
        <v>0</v>
      </c>
      <c r="I65" s="2">
        <f>COUNTIFS(Table2[Sub-Sector],Table3[[#This Row],[Sub-Sector]],Table2[Relative Volume],"&gt;=1")/Table3[[#This Row],[Count]]</f>
        <v>1</v>
      </c>
      <c r="J65" s="2">
        <f>COUNTIFS(Table2[Sub-Sector],Table3[[#This Row],[Sub-Sector]],Table2[% Away From Day Low],"&gt;=0.05")/Table3[[#This Row],[Count]]</f>
        <v>0</v>
      </c>
      <c r="K65" s="2">
        <f>COUNTIFS(Table2[Sub-Sector],Table3[[#This Row],[Sub-Sector]],Table2[% Away From Day High],"&lt;=0.05")/Table3[[#This Row],[Count]]</f>
        <v>1</v>
      </c>
      <c r="L65" s="2">
        <f>COUNTIFS(Table2[Sub-Sector],Table3[[#This Row],[Sub-Sector]],Table2[% Away From Current Week Low],"&gt;=0.05")/Table3[[#This Row],[Count]]</f>
        <v>0</v>
      </c>
      <c r="M65" s="2">
        <f>COUNTIFS(Table2[Sub-Sector],Table3[[#This Row],[Sub-Sector]],Table2[% Away From Current Week High],"&lt;=0.05")/Table3[[#This Row],[Count]]</f>
        <v>1</v>
      </c>
      <c r="N65" s="2">
        <f>COUNTIFS(Table2[Sub-Sector],Table3[[#This Row],[Sub-Sector]],Table2[% Away From Current Month Low],"&gt;=0.05")/Table3[[#This Row],[Count]]</f>
        <v>1</v>
      </c>
      <c r="O65" s="2">
        <f>COUNTIFS(Table2[Sub-Sector],Table3[[#This Row],[Sub-Sector]],Table2[% Away From Current Month High],"&lt;=0.05")/Table3[[#This Row],[Count]]</f>
        <v>0</v>
      </c>
      <c r="P65" s="2">
        <f>COUNTIFS(Table2[Sub-Sector],Table3[[#This Row],[Sub-Sector]],Table2[% Away From 52W High],"&lt;=10")/Table3[[#This Row],[Count]]</f>
        <v>0</v>
      </c>
      <c r="Q65" s="2">
        <f>COUNTIFS(Table2[Sub-Sector],Table3[[#This Row],[Sub-Sector]],Table2[% Away From 52W Low],"&gt;=10")/Table3[[#This Row],[Count]]</f>
        <v>1</v>
      </c>
      <c r="R65" s="2">
        <f>COUNTIFS(Table2[Sub-Sector],Table3[[#This Row],[Sub-Sector]],Table2[% Price above 20 EMA],"&gt;=0")/Table3[[#This Row],[Count]]</f>
        <v>0</v>
      </c>
      <c r="S65" s="2">
        <f>COUNTIFS(Table2[Sub-Sector],Table3[[#This Row],[Sub-Sector]],Table2[% Price above 50 EMA],"&gt;=0")/Table3[[#This Row],[Count]]</f>
        <v>0</v>
      </c>
      <c r="T65" s="2">
        <f>COUNTIFS(Table2[Sub-Sector],Table3[[#This Row],[Sub-Sector]],Table2[% Price above 200 EMA],"&gt;=0")/Table3[[#This Row],[Count]]</f>
        <v>1</v>
      </c>
      <c r="U65" s="2">
        <f>COUNTIFS(Table2[Sub-Sector],Table3[[#This Row],[Sub-Sector]],Table2[Rate of Change - Zone],"Positive")/Table3[[#This Row],[Count]]</f>
        <v>0</v>
      </c>
      <c r="V65" s="2">
        <f>COUNTIFS(Table2[Sub-Sector],Table3[[#This Row],[Sub-Sector]],Table2[Sharpe Ratio],"&gt;=0.10")/Table3[[#This Row],[Count]]</f>
        <v>0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566.5</v>
      </c>
      <c r="X65">
        <f>_xlfn.RANK.AVG(Table3[[#This Row],[Score]],Table3[Score],1)</f>
        <v>105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250.5</v>
      </c>
      <c r="Z65">
        <f>_xlfn.RANK.AVG(Table3[[#This Row],[Score 2 ]],Table3[[Score 2 ]],1)</f>
        <v>63.5</v>
      </c>
    </row>
    <row r="66" spans="1:26" x14ac:dyDescent="0.3">
      <c r="A66" t="s">
        <v>253</v>
      </c>
      <c r="B66">
        <f>COUNTIFS(Table2[Sub-Sector],Table3[[#This Row],[Sub-Sector]])</f>
        <v>3</v>
      </c>
      <c r="C66" s="2">
        <f>COUNTIFS(Table2[Sub-Sector],Table3[[#This Row],[Sub-Sector]],Table2[Uptrend],"Uptrend")/Table3[[#This Row],[Count]]</f>
        <v>1</v>
      </c>
      <c r="D66" s="2">
        <f>COUNTIFS(Table2[Sub-Sector],Table3[[#This Row],[Sub-Sector]],Table2[1W Return vs Nifty],"&gt;=5")/Table3[[#This Row],[Count]]</f>
        <v>0</v>
      </c>
      <c r="E66" s="2">
        <f>COUNTIFS(Table2[Sub-Sector],Table3[[#This Row],[Sub-Sector]],Table2[1M Return vs Nifty],"&gt;=5")/Table3[[#This Row],[Count]]</f>
        <v>0.66666666666666663</v>
      </c>
      <c r="F66" s="2">
        <f>COUNTIFS(Table2[Sub-Sector],Table3[[#This Row],[Sub-Sector]],Table2[6M Return vs Nifty],"&gt;=10")/Table3[[#This Row],[Count]]</f>
        <v>1</v>
      </c>
      <c r="G66" s="2">
        <f>COUNTIFS(Table2[Sub-Sector],Table3[[#This Row],[Sub-Sector]],Table2[1Y Return vs Nifty],"&gt;=10")/Table3[[#This Row],[Count]]</f>
        <v>1</v>
      </c>
      <c r="H66" s="2">
        <f>COUNTIFS(Table2[Sub-Sector],Table3[[#This Row],[Sub-Sector]],Table2[RSI Exponential â€“ 14D],"&gt;=50")/Table3[[#This Row],[Count]]</f>
        <v>1</v>
      </c>
      <c r="I66" s="2">
        <f>COUNTIFS(Table2[Sub-Sector],Table3[[#This Row],[Sub-Sector]],Table2[Relative Volume],"&gt;=1")/Table3[[#This Row],[Count]]</f>
        <v>0</v>
      </c>
      <c r="J66" s="2">
        <f>COUNTIFS(Table2[Sub-Sector],Table3[[#This Row],[Sub-Sector]],Table2[% Away From Day Low],"&gt;=0.05")/Table3[[#This Row],[Count]]</f>
        <v>0</v>
      </c>
      <c r="K66" s="2">
        <f>COUNTIFS(Table2[Sub-Sector],Table3[[#This Row],[Sub-Sector]],Table2[% Away From Day High],"&lt;=0.05")/Table3[[#This Row],[Count]]</f>
        <v>1</v>
      </c>
      <c r="L66" s="2">
        <f>COUNTIFS(Table2[Sub-Sector],Table3[[#This Row],[Sub-Sector]],Table2[% Away From Current Week Low],"&gt;=0.05")/Table3[[#This Row],[Count]]</f>
        <v>1</v>
      </c>
      <c r="M66" s="2">
        <f>COUNTIFS(Table2[Sub-Sector],Table3[[#This Row],[Sub-Sector]],Table2[% Away From Current Week High],"&lt;=0.05")/Table3[[#This Row],[Count]]</f>
        <v>1</v>
      </c>
      <c r="N66" s="2">
        <f>COUNTIFS(Table2[Sub-Sector],Table3[[#This Row],[Sub-Sector]],Table2[% Away From Current Month Low],"&gt;=0.05")/Table3[[#This Row],[Count]]</f>
        <v>1</v>
      </c>
      <c r="O66" s="2">
        <f>COUNTIFS(Table2[Sub-Sector],Table3[[#This Row],[Sub-Sector]],Table2[% Away From Current Month High],"&lt;=0.05")/Table3[[#This Row],[Count]]</f>
        <v>0</v>
      </c>
      <c r="P66" s="2">
        <f>COUNTIFS(Table2[Sub-Sector],Table3[[#This Row],[Sub-Sector]],Table2[% Away From 52W High],"&lt;=10")/Table3[[#This Row],[Count]]</f>
        <v>0.33333333333333331</v>
      </c>
      <c r="Q66" s="2">
        <f>COUNTIFS(Table2[Sub-Sector],Table3[[#This Row],[Sub-Sector]],Table2[% Away From 52W Low],"&gt;=10")/Table3[[#This Row],[Count]]</f>
        <v>1</v>
      </c>
      <c r="R66" s="2">
        <f>COUNTIFS(Table2[Sub-Sector],Table3[[#This Row],[Sub-Sector]],Table2[% Price above 20 EMA],"&gt;=0")/Table3[[#This Row],[Count]]</f>
        <v>1</v>
      </c>
      <c r="S66" s="2">
        <f>COUNTIFS(Table2[Sub-Sector],Table3[[#This Row],[Sub-Sector]],Table2[% Price above 50 EMA],"&gt;=0")/Table3[[#This Row],[Count]]</f>
        <v>1</v>
      </c>
      <c r="T66" s="2">
        <f>COUNTIFS(Table2[Sub-Sector],Table3[[#This Row],[Sub-Sector]],Table2[% Price above 200 EMA],"&gt;=0")/Table3[[#This Row],[Count]]</f>
        <v>1</v>
      </c>
      <c r="U66" s="2">
        <f>COUNTIFS(Table2[Sub-Sector],Table3[[#This Row],[Sub-Sector]],Table2[Rate of Change - Zone],"Positive")/Table3[[#This Row],[Count]]</f>
        <v>0</v>
      </c>
      <c r="V66" s="2">
        <f>COUNTIFS(Table2[Sub-Sector],Table3[[#This Row],[Sub-Sector]],Table2[Sharpe Ratio],"&gt;=0.10")/Table3[[#This Row],[Count]]</f>
        <v>1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392.5</v>
      </c>
      <c r="X66">
        <f>_xlfn.RANK.AVG(Table3[[#This Row],[Score]],Table3[Score],1)</f>
        <v>48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66">
        <f>_xlfn.RANK.AVG(Table3[[#This Row],[Score 2 ]],Table3[[Score 2 ]],1)</f>
        <v>67</v>
      </c>
    </row>
    <row r="67" spans="1:26" x14ac:dyDescent="0.3">
      <c r="A67" t="s">
        <v>1354</v>
      </c>
      <c r="B67">
        <f>COUNTIFS(Table2[Sub-Sector],Table3[[#This Row],[Sub-Sector]])</f>
        <v>1</v>
      </c>
      <c r="C67" s="2">
        <f>COUNTIFS(Table2[Sub-Sector],Table3[[#This Row],[Sub-Sector]],Table2[Uptrend],"Uptrend")/Table3[[#This Row],[Count]]</f>
        <v>1</v>
      </c>
      <c r="D67" s="2">
        <f>COUNTIFS(Table2[Sub-Sector],Table3[[#This Row],[Sub-Sector]],Table2[1W Return vs Nifty],"&gt;=5")/Table3[[#This Row],[Count]]</f>
        <v>0</v>
      </c>
      <c r="E67" s="2">
        <f>COUNTIFS(Table2[Sub-Sector],Table3[[#This Row],[Sub-Sector]],Table2[1M Return vs Nifty],"&gt;=5")/Table3[[#This Row],[Count]]</f>
        <v>0</v>
      </c>
      <c r="F67" s="2">
        <f>COUNTIFS(Table2[Sub-Sector],Table3[[#This Row],[Sub-Sector]],Table2[6M Return vs Nifty],"&gt;=10")/Table3[[#This Row],[Count]]</f>
        <v>1</v>
      </c>
      <c r="G67" s="2">
        <f>COUNTIFS(Table2[Sub-Sector],Table3[[#This Row],[Sub-Sector]],Table2[1Y Return vs Nifty],"&gt;=10")/Table3[[#This Row],[Count]]</f>
        <v>1</v>
      </c>
      <c r="H67" s="2">
        <f>COUNTIFS(Table2[Sub-Sector],Table3[[#This Row],[Sub-Sector]],Table2[RSI Exponential â€“ 14D],"&gt;=50")/Table3[[#This Row],[Count]]</f>
        <v>1</v>
      </c>
      <c r="I67" s="2">
        <f>COUNTIFS(Table2[Sub-Sector],Table3[[#This Row],[Sub-Sector]],Table2[Relative Volume],"&gt;=1")/Table3[[#This Row],[Count]]</f>
        <v>0</v>
      </c>
      <c r="J67" s="2">
        <f>COUNTIFS(Table2[Sub-Sector],Table3[[#This Row],[Sub-Sector]],Table2[% Away From Day Low],"&gt;=0.05")/Table3[[#This Row],[Count]]</f>
        <v>0</v>
      </c>
      <c r="K67" s="2">
        <f>COUNTIFS(Table2[Sub-Sector],Table3[[#This Row],[Sub-Sector]],Table2[% Away From Day High],"&lt;=0.05")/Table3[[#This Row],[Count]]</f>
        <v>1</v>
      </c>
      <c r="L67" s="2">
        <f>COUNTIFS(Table2[Sub-Sector],Table3[[#This Row],[Sub-Sector]],Table2[% Away From Current Week Low],"&gt;=0.05")/Table3[[#This Row],[Count]]</f>
        <v>0</v>
      </c>
      <c r="M67" s="2">
        <f>COUNTIFS(Table2[Sub-Sector],Table3[[#This Row],[Sub-Sector]],Table2[% Away From Current Week High],"&lt;=0.05")/Table3[[#This Row],[Count]]</f>
        <v>0</v>
      </c>
      <c r="N67" s="2">
        <f>COUNTIFS(Table2[Sub-Sector],Table3[[#This Row],[Sub-Sector]],Table2[% Away From Current Month Low],"&gt;=0.05")/Table3[[#This Row],[Count]]</f>
        <v>1</v>
      </c>
      <c r="O67" s="2">
        <f>COUNTIFS(Table2[Sub-Sector],Table3[[#This Row],[Sub-Sector]],Table2[% Away From Current Month High],"&lt;=0.05")/Table3[[#This Row],[Count]]</f>
        <v>0</v>
      </c>
      <c r="P67" s="2">
        <f>COUNTIFS(Table2[Sub-Sector],Table3[[#This Row],[Sub-Sector]],Table2[% Away From 52W High],"&lt;=10")/Table3[[#This Row],[Count]]</f>
        <v>1</v>
      </c>
      <c r="Q67" s="2">
        <f>COUNTIFS(Table2[Sub-Sector],Table3[[#This Row],[Sub-Sector]],Table2[% Away From 52W Low],"&gt;=10")/Table3[[#This Row],[Count]]</f>
        <v>1</v>
      </c>
      <c r="R67" s="2">
        <f>COUNTIFS(Table2[Sub-Sector],Table3[[#This Row],[Sub-Sector]],Table2[% Price above 20 EMA],"&gt;=0")/Table3[[#This Row],[Count]]</f>
        <v>1</v>
      </c>
      <c r="S67" s="2">
        <f>COUNTIFS(Table2[Sub-Sector],Table3[[#This Row],[Sub-Sector]],Table2[% Price above 50 EMA],"&gt;=0")/Table3[[#This Row],[Count]]</f>
        <v>1</v>
      </c>
      <c r="T67" s="2">
        <f>COUNTIFS(Table2[Sub-Sector],Table3[[#This Row],[Sub-Sector]],Table2[% Price above 200 EMA],"&gt;=0")/Table3[[#This Row],[Count]]</f>
        <v>1</v>
      </c>
      <c r="U67" s="2">
        <f>COUNTIFS(Table2[Sub-Sector],Table3[[#This Row],[Sub-Sector]],Table2[Rate of Change - Zone],"Positive")/Table3[[#This Row],[Count]]</f>
        <v>0</v>
      </c>
      <c r="V67" s="2">
        <f>COUNTIFS(Table2[Sub-Sector],Table3[[#This Row],[Sub-Sector]],Table2[Sharpe Ratio],"&gt;=0.10")/Table3[[#This Row],[Count]]</f>
        <v>1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475.5</v>
      </c>
      <c r="X67">
        <f>_xlfn.RANK.AVG(Table3[[#This Row],[Score]],Table3[Score],1)</f>
        <v>83.5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67">
        <f>_xlfn.RANK.AVG(Table3[[#This Row],[Score 2 ]],Table3[[Score 2 ]],1)</f>
        <v>67</v>
      </c>
    </row>
    <row r="68" spans="1:26" x14ac:dyDescent="0.3">
      <c r="A68" t="s">
        <v>1191</v>
      </c>
      <c r="B68">
        <f>COUNTIFS(Table2[Sub-Sector],Table3[[#This Row],[Sub-Sector]])</f>
        <v>1</v>
      </c>
      <c r="C68" s="2">
        <f>COUNTIFS(Table2[Sub-Sector],Table3[[#This Row],[Sub-Sector]],Table2[Uptrend],"Uptrend")/Table3[[#This Row],[Count]]</f>
        <v>1</v>
      </c>
      <c r="D68" s="2">
        <f>COUNTIFS(Table2[Sub-Sector],Table3[[#This Row],[Sub-Sector]],Table2[1W Return vs Nifty],"&gt;=5")/Table3[[#This Row],[Count]]</f>
        <v>0</v>
      </c>
      <c r="E68" s="2">
        <f>COUNTIFS(Table2[Sub-Sector],Table3[[#This Row],[Sub-Sector]],Table2[1M Return vs Nifty],"&gt;=5")/Table3[[#This Row],[Count]]</f>
        <v>0</v>
      </c>
      <c r="F68" s="2">
        <f>COUNTIFS(Table2[Sub-Sector],Table3[[#This Row],[Sub-Sector]],Table2[6M Return vs Nifty],"&gt;=10")/Table3[[#This Row],[Count]]</f>
        <v>1</v>
      </c>
      <c r="G68" s="2">
        <f>COUNTIFS(Table2[Sub-Sector],Table3[[#This Row],[Sub-Sector]],Table2[1Y Return vs Nifty],"&gt;=10")/Table3[[#This Row],[Count]]</f>
        <v>1</v>
      </c>
      <c r="H68" s="2">
        <f>COUNTIFS(Table2[Sub-Sector],Table3[[#This Row],[Sub-Sector]],Table2[RSI Exponential â€“ 14D],"&gt;=50")/Table3[[#This Row],[Count]]</f>
        <v>0</v>
      </c>
      <c r="I68" s="2">
        <f>COUNTIFS(Table2[Sub-Sector],Table3[[#This Row],[Sub-Sector]],Table2[Relative Volume],"&gt;=1")/Table3[[#This Row],[Count]]</f>
        <v>0</v>
      </c>
      <c r="J68" s="2">
        <f>COUNTIFS(Table2[Sub-Sector],Table3[[#This Row],[Sub-Sector]],Table2[% Away From Day Low],"&gt;=0.05")/Table3[[#This Row],[Count]]</f>
        <v>0</v>
      </c>
      <c r="K68" s="2">
        <f>COUNTIFS(Table2[Sub-Sector],Table3[[#This Row],[Sub-Sector]],Table2[% Away From Day High],"&lt;=0.05")/Table3[[#This Row],[Count]]</f>
        <v>0</v>
      </c>
      <c r="L68" s="2">
        <f>COUNTIFS(Table2[Sub-Sector],Table3[[#This Row],[Sub-Sector]],Table2[% Away From Current Week Low],"&gt;=0.05")/Table3[[#This Row],[Count]]</f>
        <v>0</v>
      </c>
      <c r="M68" s="2">
        <f>COUNTIFS(Table2[Sub-Sector],Table3[[#This Row],[Sub-Sector]],Table2[% Away From Current Week High],"&lt;=0.05")/Table3[[#This Row],[Count]]</f>
        <v>1</v>
      </c>
      <c r="N68" s="2">
        <f>COUNTIFS(Table2[Sub-Sector],Table3[[#This Row],[Sub-Sector]],Table2[% Away From Current Month Low],"&gt;=0.05")/Table3[[#This Row],[Count]]</f>
        <v>1</v>
      </c>
      <c r="O68" s="2">
        <f>COUNTIFS(Table2[Sub-Sector],Table3[[#This Row],[Sub-Sector]],Table2[% Away From Current Month High],"&lt;=0.05")/Table3[[#This Row],[Count]]</f>
        <v>0</v>
      </c>
      <c r="P68" s="2">
        <f>COUNTIFS(Table2[Sub-Sector],Table3[[#This Row],[Sub-Sector]],Table2[% Away From 52W High],"&lt;=10")/Table3[[#This Row],[Count]]</f>
        <v>0</v>
      </c>
      <c r="Q68" s="2">
        <f>COUNTIFS(Table2[Sub-Sector],Table3[[#This Row],[Sub-Sector]],Table2[% Away From 52W Low],"&gt;=10")/Table3[[#This Row],[Count]]</f>
        <v>1</v>
      </c>
      <c r="R68" s="2">
        <f>COUNTIFS(Table2[Sub-Sector],Table3[[#This Row],[Sub-Sector]],Table2[% Price above 20 EMA],"&gt;=0")/Table3[[#This Row],[Count]]</f>
        <v>0</v>
      </c>
      <c r="S68" s="2">
        <f>COUNTIFS(Table2[Sub-Sector],Table3[[#This Row],[Sub-Sector]],Table2[% Price above 50 EMA],"&gt;=0")/Table3[[#This Row],[Count]]</f>
        <v>1</v>
      </c>
      <c r="T68" s="2">
        <f>COUNTIFS(Table2[Sub-Sector],Table3[[#This Row],[Sub-Sector]],Table2[% Price above 200 EMA],"&gt;=0")/Table3[[#This Row],[Count]]</f>
        <v>1</v>
      </c>
      <c r="U68" s="2">
        <f>COUNTIFS(Table2[Sub-Sector],Table3[[#This Row],[Sub-Sector]],Table2[Rate of Change - Zone],"Positive")/Table3[[#This Row],[Count]]</f>
        <v>0</v>
      </c>
      <c r="V68" s="2">
        <f>COUNTIFS(Table2[Sub-Sector],Table3[[#This Row],[Sub-Sector]],Table2[Sharpe Ratio],"&gt;=0.10")/Table3[[#This Row],[Count]]</f>
        <v>0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475.5</v>
      </c>
      <c r="X68">
        <f>_xlfn.RANK.AVG(Table3[[#This Row],[Score]],Table3[Score],1)</f>
        <v>83.5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68">
        <f>_xlfn.RANK.AVG(Table3[[#This Row],[Score 2 ]],Table3[[Score 2 ]],1)</f>
        <v>67</v>
      </c>
    </row>
    <row r="69" spans="1:26" x14ac:dyDescent="0.3">
      <c r="A69" t="s">
        <v>1532</v>
      </c>
      <c r="B69">
        <f>COUNTIFS(Table2[Sub-Sector],Table3[[#This Row],[Sub-Sector]])</f>
        <v>1</v>
      </c>
      <c r="C69" s="2">
        <f>COUNTIFS(Table2[Sub-Sector],Table3[[#This Row],[Sub-Sector]],Table2[Uptrend],"Uptrend")/Table3[[#This Row],[Count]]</f>
        <v>1</v>
      </c>
      <c r="D69" s="2">
        <f>COUNTIFS(Table2[Sub-Sector],Table3[[#This Row],[Sub-Sector]],Table2[1W Return vs Nifty],"&gt;=5")/Table3[[#This Row],[Count]]</f>
        <v>0</v>
      </c>
      <c r="E69" s="2">
        <f>COUNTIFS(Table2[Sub-Sector],Table3[[#This Row],[Sub-Sector]],Table2[1M Return vs Nifty],"&gt;=5")/Table3[[#This Row],[Count]]</f>
        <v>1</v>
      </c>
      <c r="F69" s="2">
        <f>COUNTIFS(Table2[Sub-Sector],Table3[[#This Row],[Sub-Sector]],Table2[6M Return vs Nifty],"&gt;=10")/Table3[[#This Row],[Count]]</f>
        <v>0</v>
      </c>
      <c r="G69" s="2">
        <f>COUNTIFS(Table2[Sub-Sector],Table3[[#This Row],[Sub-Sector]],Table2[1Y Return vs Nifty],"&gt;=10")/Table3[[#This Row],[Count]]</f>
        <v>0</v>
      </c>
      <c r="H69" s="2">
        <f>COUNTIFS(Table2[Sub-Sector],Table3[[#This Row],[Sub-Sector]],Table2[RSI Exponential â€“ 14D],"&gt;=50")/Table3[[#This Row],[Count]]</f>
        <v>1</v>
      </c>
      <c r="I69" s="2">
        <f>COUNTIFS(Table2[Sub-Sector],Table3[[#This Row],[Sub-Sector]],Table2[Relative Volume],"&gt;=1")/Table3[[#This Row],[Count]]</f>
        <v>1</v>
      </c>
      <c r="J69" s="2">
        <f>COUNTIFS(Table2[Sub-Sector],Table3[[#This Row],[Sub-Sector]],Table2[% Away From Day Low],"&gt;=0.05")/Table3[[#This Row],[Count]]</f>
        <v>0</v>
      </c>
      <c r="K69" s="2">
        <f>COUNTIFS(Table2[Sub-Sector],Table3[[#This Row],[Sub-Sector]],Table2[% Away From Day High],"&lt;=0.05")/Table3[[#This Row],[Count]]</f>
        <v>1</v>
      </c>
      <c r="L69" s="2">
        <f>COUNTIFS(Table2[Sub-Sector],Table3[[#This Row],[Sub-Sector]],Table2[% Away From Current Week Low],"&gt;=0.05")/Table3[[#This Row],[Count]]</f>
        <v>0</v>
      </c>
      <c r="M69" s="2">
        <f>COUNTIFS(Table2[Sub-Sector],Table3[[#This Row],[Sub-Sector]],Table2[% Away From Current Week High],"&lt;=0.05")/Table3[[#This Row],[Count]]</f>
        <v>1</v>
      </c>
      <c r="N69" s="2">
        <f>COUNTIFS(Table2[Sub-Sector],Table3[[#This Row],[Sub-Sector]],Table2[% Away From Current Month Low],"&gt;=0.05")/Table3[[#This Row],[Count]]</f>
        <v>1</v>
      </c>
      <c r="O69" s="2">
        <f>COUNTIFS(Table2[Sub-Sector],Table3[[#This Row],[Sub-Sector]],Table2[% Away From Current Month High],"&lt;=0.05")/Table3[[#This Row],[Count]]</f>
        <v>1</v>
      </c>
      <c r="P69" s="2">
        <f>COUNTIFS(Table2[Sub-Sector],Table3[[#This Row],[Sub-Sector]],Table2[% Away From 52W High],"&lt;=10")/Table3[[#This Row],[Count]]</f>
        <v>0</v>
      </c>
      <c r="Q69" s="2">
        <f>COUNTIFS(Table2[Sub-Sector],Table3[[#This Row],[Sub-Sector]],Table2[% Away From 52W Low],"&gt;=10")/Table3[[#This Row],[Count]]</f>
        <v>1</v>
      </c>
      <c r="R69" s="2">
        <f>COUNTIFS(Table2[Sub-Sector],Table3[[#This Row],[Sub-Sector]],Table2[% Price above 20 EMA],"&gt;=0")/Table3[[#This Row],[Count]]</f>
        <v>1</v>
      </c>
      <c r="S69" s="2">
        <f>COUNTIFS(Table2[Sub-Sector],Table3[[#This Row],[Sub-Sector]],Table2[% Price above 50 EMA],"&gt;=0")/Table3[[#This Row],[Count]]</f>
        <v>1</v>
      </c>
      <c r="T69" s="2">
        <f>COUNTIFS(Table2[Sub-Sector],Table3[[#This Row],[Sub-Sector]],Table2[% Price above 200 EMA],"&gt;=0")/Table3[[#This Row],[Count]]</f>
        <v>1</v>
      </c>
      <c r="U69" s="2">
        <f>COUNTIFS(Table2[Sub-Sector],Table3[[#This Row],[Sub-Sector]],Table2[Rate of Change - Zone],"Positive")/Table3[[#This Row],[Count]]</f>
        <v>1</v>
      </c>
      <c r="V69" s="2">
        <f>COUNTIFS(Table2[Sub-Sector],Table3[[#This Row],[Sub-Sector]],Table2[Sharpe Ratio],"&gt;=0.10")/Table3[[#This Row],[Count]]</f>
        <v>0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</v>
      </c>
      <c r="X69">
        <f>_xlfn.RANK.AVG(Table3[[#This Row],[Score]],Table3[Score],1)</f>
        <v>44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69">
        <f>_xlfn.RANK.AVG(Table3[[#This Row],[Score 2 ]],Table3[[Score 2 ]],1)</f>
        <v>67</v>
      </c>
    </row>
    <row r="70" spans="1:26" x14ac:dyDescent="0.3">
      <c r="A70" t="s">
        <v>963</v>
      </c>
      <c r="B70">
        <f>COUNTIFS(Table2[Sub-Sector],Table3[[#This Row],[Sub-Sector]])</f>
        <v>1</v>
      </c>
      <c r="C70" s="2">
        <f>COUNTIFS(Table2[Sub-Sector],Table3[[#This Row],[Sub-Sector]],Table2[Uptrend],"Uptrend")/Table3[[#This Row],[Count]]</f>
        <v>0</v>
      </c>
      <c r="D70" s="2">
        <f>COUNTIFS(Table2[Sub-Sector],Table3[[#This Row],[Sub-Sector]],Table2[1W Return vs Nifty],"&gt;=5")/Table3[[#This Row],[Count]]</f>
        <v>1</v>
      </c>
      <c r="E70" s="2">
        <f>COUNTIFS(Table2[Sub-Sector],Table3[[#This Row],[Sub-Sector]],Table2[1M Return vs Nifty],"&gt;=5")/Table3[[#This Row],[Count]]</f>
        <v>0</v>
      </c>
      <c r="F70" s="2">
        <f>COUNTIFS(Table2[Sub-Sector],Table3[[#This Row],[Sub-Sector]],Table2[6M Return vs Nifty],"&gt;=10")/Table3[[#This Row],[Count]]</f>
        <v>0</v>
      </c>
      <c r="G70" s="2">
        <f>COUNTIFS(Table2[Sub-Sector],Table3[[#This Row],[Sub-Sector]],Table2[1Y Return vs Nifty],"&gt;=10")/Table3[[#This Row],[Count]]</f>
        <v>0</v>
      </c>
      <c r="H70" s="2">
        <f>COUNTIFS(Table2[Sub-Sector],Table3[[#This Row],[Sub-Sector]],Table2[RSI Exponential â€“ 14D],"&gt;=50")/Table3[[#This Row],[Count]]</f>
        <v>1</v>
      </c>
      <c r="I70" s="2">
        <f>COUNTIFS(Table2[Sub-Sector],Table3[[#This Row],[Sub-Sector]],Table2[Relative Volume],"&gt;=1")/Table3[[#This Row],[Count]]</f>
        <v>1</v>
      </c>
      <c r="J70" s="2">
        <f>COUNTIFS(Table2[Sub-Sector],Table3[[#This Row],[Sub-Sector]],Table2[% Away From Day Low],"&gt;=0.05")/Table3[[#This Row],[Count]]</f>
        <v>0</v>
      </c>
      <c r="K70" s="2">
        <f>COUNTIFS(Table2[Sub-Sector],Table3[[#This Row],[Sub-Sector]],Table2[% Away From Day High],"&lt;=0.05")/Table3[[#This Row],[Count]]</f>
        <v>1</v>
      </c>
      <c r="L70" s="2">
        <f>COUNTIFS(Table2[Sub-Sector],Table3[[#This Row],[Sub-Sector]],Table2[% Away From Current Week Low],"&gt;=0.05")/Table3[[#This Row],[Count]]</f>
        <v>0</v>
      </c>
      <c r="M70" s="2">
        <f>COUNTIFS(Table2[Sub-Sector],Table3[[#This Row],[Sub-Sector]],Table2[% Away From Current Week High],"&lt;=0.05")/Table3[[#This Row],[Count]]</f>
        <v>1</v>
      </c>
      <c r="N70" s="2">
        <f>COUNTIFS(Table2[Sub-Sector],Table3[[#This Row],[Sub-Sector]],Table2[% Away From Current Month Low],"&gt;=0.05")/Table3[[#This Row],[Count]]</f>
        <v>1</v>
      </c>
      <c r="O70" s="2">
        <f>COUNTIFS(Table2[Sub-Sector],Table3[[#This Row],[Sub-Sector]],Table2[% Away From Current Month High],"&lt;=0.05")/Table3[[#This Row],[Count]]</f>
        <v>1</v>
      </c>
      <c r="P70" s="2">
        <f>COUNTIFS(Table2[Sub-Sector],Table3[[#This Row],[Sub-Sector]],Table2[% Away From 52W High],"&lt;=10")/Table3[[#This Row],[Count]]</f>
        <v>0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Price above 20 EMA],"&gt;=0")/Table3[[#This Row],[Count]]</f>
        <v>1</v>
      </c>
      <c r="S70" s="2">
        <f>COUNTIFS(Table2[Sub-Sector],Table3[[#This Row],[Sub-Sector]],Table2[% Price above 50 EMA],"&gt;=0")/Table3[[#This Row],[Count]]</f>
        <v>1</v>
      </c>
      <c r="T70" s="2">
        <f>COUNTIFS(Table2[Sub-Sector],Table3[[#This Row],[Sub-Sector]],Table2[% Price above 200 EMA],"&gt;=0")/Table3[[#This Row],[Count]]</f>
        <v>1</v>
      </c>
      <c r="U70" s="2">
        <f>COUNTIFS(Table2[Sub-Sector],Table3[[#This Row],[Sub-Sector]],Table2[Rate of Change - Zone],"Positive")/Table3[[#This Row],[Count]]</f>
        <v>1</v>
      </c>
      <c r="V70" s="2">
        <f>COUNTIFS(Table2[Sub-Sector],Table3[[#This Row],[Sub-Sector]],Table2[Sharpe Ratio],"&gt;=0.10")/Table3[[#This Row],[Count]]</f>
        <v>0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474.5</v>
      </c>
      <c r="X70">
        <f>_xlfn.RANK.AVG(Table3[[#This Row],[Score]],Table3[Score],1)</f>
        <v>82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70">
        <f>_xlfn.RANK.AVG(Table3[[#This Row],[Score 2 ]],Table3[[Score 2 ]],1)</f>
        <v>67</v>
      </c>
    </row>
    <row r="71" spans="1:26" x14ac:dyDescent="0.3">
      <c r="A71" t="s">
        <v>290</v>
      </c>
      <c r="B71">
        <f>COUNTIFS(Table2[Sub-Sector],Table3[[#This Row],[Sub-Sector]])</f>
        <v>14</v>
      </c>
      <c r="C71" s="2">
        <f>COUNTIFS(Table2[Sub-Sector],Table3[[#This Row],[Sub-Sector]],Table2[Uptrend],"Uptrend")/Table3[[#This Row],[Count]]</f>
        <v>0.7857142857142857</v>
      </c>
      <c r="D71" s="2">
        <f>COUNTIFS(Table2[Sub-Sector],Table3[[#This Row],[Sub-Sector]],Table2[1W Return vs Nifty],"&gt;=5")/Table3[[#This Row],[Count]]</f>
        <v>7.1428571428571425E-2</v>
      </c>
      <c r="E71" s="2">
        <f>COUNTIFS(Table2[Sub-Sector],Table3[[#This Row],[Sub-Sector]],Table2[1M Return vs Nifty],"&gt;=5")/Table3[[#This Row],[Count]]</f>
        <v>0.2857142857142857</v>
      </c>
      <c r="F71" s="2">
        <f>COUNTIFS(Table2[Sub-Sector],Table3[[#This Row],[Sub-Sector]],Table2[6M Return vs Nifty],"&gt;=10")/Table3[[#This Row],[Count]]</f>
        <v>0.21428571428571427</v>
      </c>
      <c r="G71" s="2">
        <f>COUNTIFS(Table2[Sub-Sector],Table3[[#This Row],[Sub-Sector]],Table2[1Y Return vs Nifty],"&gt;=10")/Table3[[#This Row],[Count]]</f>
        <v>0.5714285714285714</v>
      </c>
      <c r="H71" s="2">
        <f>COUNTIFS(Table2[Sub-Sector],Table3[[#This Row],[Sub-Sector]],Table2[RSI Exponential â€“ 14D],"&gt;=50")/Table3[[#This Row],[Count]]</f>
        <v>0.6428571428571429</v>
      </c>
      <c r="I71" s="2">
        <f>COUNTIFS(Table2[Sub-Sector],Table3[[#This Row],[Sub-Sector]],Table2[Relative Volume],"&gt;=1")/Table3[[#This Row],[Count]]</f>
        <v>0.5714285714285714</v>
      </c>
      <c r="J71" s="2">
        <f>COUNTIFS(Table2[Sub-Sector],Table3[[#This Row],[Sub-Sector]],Table2[% Away From Day Low],"&gt;=0.05")/Table3[[#This Row],[Count]]</f>
        <v>0</v>
      </c>
      <c r="K71" s="2">
        <f>COUNTIFS(Table2[Sub-Sector],Table3[[#This Row],[Sub-Sector]],Table2[% Away From Day High],"&lt;=0.05")/Table3[[#This Row],[Count]]</f>
        <v>1</v>
      </c>
      <c r="L71" s="2">
        <f>COUNTIFS(Table2[Sub-Sector],Table3[[#This Row],[Sub-Sector]],Table2[% Away From Current Week Low],"&gt;=0.05")/Table3[[#This Row],[Count]]</f>
        <v>7.1428571428571425E-2</v>
      </c>
      <c r="M71" s="2">
        <f>COUNTIFS(Table2[Sub-Sector],Table3[[#This Row],[Sub-Sector]],Table2[% Away From Current Week High],"&lt;=0.05")/Table3[[#This Row],[Count]]</f>
        <v>0.9285714285714286</v>
      </c>
      <c r="N71" s="2">
        <f>COUNTIFS(Table2[Sub-Sector],Table3[[#This Row],[Sub-Sector]],Table2[% Away From Current Month Low],"&gt;=0.05")/Table3[[#This Row],[Count]]</f>
        <v>0.7142857142857143</v>
      </c>
      <c r="O71" s="2">
        <f>COUNTIFS(Table2[Sub-Sector],Table3[[#This Row],[Sub-Sector]],Table2[% Away From Current Month High],"&lt;=0.05")/Table3[[#This Row],[Count]]</f>
        <v>0.5</v>
      </c>
      <c r="P71" s="2">
        <f>COUNTIFS(Table2[Sub-Sector],Table3[[#This Row],[Sub-Sector]],Table2[% Away From 52W High],"&lt;=10")/Table3[[#This Row],[Count]]</f>
        <v>0.2857142857142857</v>
      </c>
      <c r="Q71" s="2">
        <f>COUNTIFS(Table2[Sub-Sector],Table3[[#This Row],[Sub-Sector]],Table2[% Away From 52W Low],"&gt;=10")/Table3[[#This Row],[Count]]</f>
        <v>0.9285714285714286</v>
      </c>
      <c r="R71" s="2">
        <f>COUNTIFS(Table2[Sub-Sector],Table3[[#This Row],[Sub-Sector]],Table2[% Price above 20 EMA],"&gt;=0")/Table3[[#This Row],[Count]]</f>
        <v>0.7142857142857143</v>
      </c>
      <c r="S71" s="2">
        <f>COUNTIFS(Table2[Sub-Sector],Table3[[#This Row],[Sub-Sector]],Table2[% Price above 50 EMA],"&gt;=0")/Table3[[#This Row],[Count]]</f>
        <v>0.7857142857142857</v>
      </c>
      <c r="T71" s="2">
        <f>COUNTIFS(Table2[Sub-Sector],Table3[[#This Row],[Sub-Sector]],Table2[% Price above 200 EMA],"&gt;=0")/Table3[[#This Row],[Count]]</f>
        <v>0.8571428571428571</v>
      </c>
      <c r="U71" s="2">
        <f>COUNTIFS(Table2[Sub-Sector],Table3[[#This Row],[Sub-Sector]],Table2[Rate of Change - Zone],"Positive")/Table3[[#This Row],[Count]]</f>
        <v>0.7142857142857143</v>
      </c>
      <c r="V71" s="2">
        <f>COUNTIFS(Table2[Sub-Sector],Table3[[#This Row],[Sub-Sector]],Table2[Sharpe Ratio],"&gt;=0.10")/Table3[[#This Row],[Count]]</f>
        <v>0.21428571428571427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447.5</v>
      </c>
      <c r="X71">
        <f>_xlfn.RANK.AVG(Table3[[#This Row],[Score]],Table3[Score],1)</f>
        <v>74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252.5</v>
      </c>
      <c r="Z71">
        <f>_xlfn.RANK.AVG(Table3[[#This Row],[Score 2 ]],Table3[[Score 2 ]],1)</f>
        <v>70</v>
      </c>
    </row>
    <row r="72" spans="1:26" x14ac:dyDescent="0.3">
      <c r="A72" t="s">
        <v>186</v>
      </c>
      <c r="B72">
        <f>COUNTIFS(Table2[Sub-Sector],Table3[[#This Row],[Sub-Sector]])</f>
        <v>8</v>
      </c>
      <c r="C72" s="2">
        <f>COUNTIFS(Table2[Sub-Sector],Table3[[#This Row],[Sub-Sector]],Table2[Uptrend],"Uptrend")/Table3[[#This Row],[Count]]</f>
        <v>1</v>
      </c>
      <c r="D72" s="2">
        <f>COUNTIFS(Table2[Sub-Sector],Table3[[#This Row],[Sub-Sector]],Table2[1W Return vs Nifty],"&gt;=5")/Table3[[#This Row],[Count]]</f>
        <v>0</v>
      </c>
      <c r="E72" s="2">
        <f>COUNTIFS(Table2[Sub-Sector],Table3[[#This Row],[Sub-Sector]],Table2[1M Return vs Nifty],"&gt;=5")/Table3[[#This Row],[Count]]</f>
        <v>0.375</v>
      </c>
      <c r="F72" s="2">
        <f>COUNTIFS(Table2[Sub-Sector],Table3[[#This Row],[Sub-Sector]],Table2[6M Return vs Nifty],"&gt;=10")/Table3[[#This Row],[Count]]</f>
        <v>0.5</v>
      </c>
      <c r="G72" s="2">
        <f>COUNTIFS(Table2[Sub-Sector],Table3[[#This Row],[Sub-Sector]],Table2[1Y Return vs Nifty],"&gt;=10")/Table3[[#This Row],[Count]]</f>
        <v>0.5</v>
      </c>
      <c r="H72" s="2">
        <f>COUNTIFS(Table2[Sub-Sector],Table3[[#This Row],[Sub-Sector]],Table2[RSI Exponential â€“ 14D],"&gt;=50")/Table3[[#This Row],[Count]]</f>
        <v>0.875</v>
      </c>
      <c r="I72" s="2">
        <f>COUNTIFS(Table2[Sub-Sector],Table3[[#This Row],[Sub-Sector]],Table2[Relative Volume],"&gt;=1")/Table3[[#This Row],[Count]]</f>
        <v>0.25</v>
      </c>
      <c r="J72" s="2">
        <f>COUNTIFS(Table2[Sub-Sector],Table3[[#This Row],[Sub-Sector]],Table2[% Away From Day Low],"&gt;=0.05")/Table3[[#This Row],[Count]]</f>
        <v>0</v>
      </c>
      <c r="K72" s="2">
        <f>COUNTIFS(Table2[Sub-Sector],Table3[[#This Row],[Sub-Sector]],Table2[% Away From Day High],"&lt;=0.05")/Table3[[#This Row],[Count]]</f>
        <v>1</v>
      </c>
      <c r="L72" s="2">
        <f>COUNTIFS(Table2[Sub-Sector],Table3[[#This Row],[Sub-Sector]],Table2[% Away From Current Week Low],"&gt;=0.05")/Table3[[#This Row],[Count]]</f>
        <v>0.125</v>
      </c>
      <c r="M72" s="2">
        <f>COUNTIFS(Table2[Sub-Sector],Table3[[#This Row],[Sub-Sector]],Table2[% Away From Current Week High],"&lt;=0.05")/Table3[[#This Row],[Count]]</f>
        <v>1</v>
      </c>
      <c r="N72" s="2">
        <f>COUNTIFS(Table2[Sub-Sector],Table3[[#This Row],[Sub-Sector]],Table2[% Away From Current Month Low],"&gt;=0.05")/Table3[[#This Row],[Count]]</f>
        <v>0.875</v>
      </c>
      <c r="O72" s="2">
        <f>COUNTIFS(Table2[Sub-Sector],Table3[[#This Row],[Sub-Sector]],Table2[% Away From Current Month High],"&lt;=0.05")/Table3[[#This Row],[Count]]</f>
        <v>0.75</v>
      </c>
      <c r="P72" s="2">
        <f>COUNTIFS(Table2[Sub-Sector],Table3[[#This Row],[Sub-Sector]],Table2[% Away From 52W High],"&lt;=10")/Table3[[#This Row],[Count]]</f>
        <v>0.875</v>
      </c>
      <c r="Q72" s="2">
        <f>COUNTIFS(Table2[Sub-Sector],Table3[[#This Row],[Sub-Sector]],Table2[% Away From 52W Low],"&gt;=10")/Table3[[#This Row],[Count]]</f>
        <v>1</v>
      </c>
      <c r="R72" s="2">
        <f>COUNTIFS(Table2[Sub-Sector],Table3[[#This Row],[Sub-Sector]],Table2[% Price above 20 EMA],"&gt;=0")/Table3[[#This Row],[Count]]</f>
        <v>0.875</v>
      </c>
      <c r="S72" s="2">
        <f>COUNTIFS(Table2[Sub-Sector],Table3[[#This Row],[Sub-Sector]],Table2[% Price above 50 EMA],"&gt;=0")/Table3[[#This Row],[Count]]</f>
        <v>1</v>
      </c>
      <c r="T72" s="2">
        <f>COUNTIFS(Table2[Sub-Sector],Table3[[#This Row],[Sub-Sector]],Table2[% Price above 200 EMA],"&gt;=0")/Table3[[#This Row],[Count]]</f>
        <v>1</v>
      </c>
      <c r="U72" s="2">
        <f>COUNTIFS(Table2[Sub-Sector],Table3[[#This Row],[Sub-Sector]],Table2[Rate of Change - Zone],"Positive")/Table3[[#This Row],[Count]]</f>
        <v>0.875</v>
      </c>
      <c r="V72" s="2">
        <f>COUNTIFS(Table2[Sub-Sector],Table3[[#This Row],[Sub-Sector]],Table2[Sharpe Ratio],"&gt;=0.10")/Table3[[#This Row],[Count]]</f>
        <v>0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415.5</v>
      </c>
      <c r="X72">
        <f>_xlfn.RANK.AVG(Table3[[#This Row],[Score]],Table3[Score],1)</f>
        <v>61.5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253.5</v>
      </c>
      <c r="Z72">
        <f>_xlfn.RANK.AVG(Table3[[#This Row],[Score 2 ]],Table3[[Score 2 ]],1)</f>
        <v>71.5</v>
      </c>
    </row>
    <row r="73" spans="1:26" x14ac:dyDescent="0.3">
      <c r="A73" t="s">
        <v>574</v>
      </c>
      <c r="B73">
        <f>COUNTIFS(Table2[Sub-Sector],Table3[[#This Row],[Sub-Sector]])</f>
        <v>3</v>
      </c>
      <c r="C73" s="2">
        <f>COUNTIFS(Table2[Sub-Sector],Table3[[#This Row],[Sub-Sector]],Table2[Uptrend],"Uptrend")/Table3[[#This Row],[Count]]</f>
        <v>0.33333333333333331</v>
      </c>
      <c r="D73" s="2">
        <f>COUNTIFS(Table2[Sub-Sector],Table3[[#This Row],[Sub-Sector]],Table2[1W Return vs Nifty],"&gt;=5")/Table3[[#This Row],[Count]]</f>
        <v>0.66666666666666663</v>
      </c>
      <c r="E73" s="2">
        <f>COUNTIFS(Table2[Sub-Sector],Table3[[#This Row],[Sub-Sector]],Table2[1M Return vs Nifty],"&gt;=5")/Table3[[#This Row],[Count]]</f>
        <v>0.66666666666666663</v>
      </c>
      <c r="F73" s="2">
        <f>COUNTIFS(Table2[Sub-Sector],Table3[[#This Row],[Sub-Sector]],Table2[6M Return vs Nifty],"&gt;=10")/Table3[[#This Row],[Count]]</f>
        <v>0.33333333333333331</v>
      </c>
      <c r="G73" s="2">
        <f>COUNTIFS(Table2[Sub-Sector],Table3[[#This Row],[Sub-Sector]],Table2[1Y Return vs Nifty],"&gt;=10")/Table3[[#This Row],[Count]]</f>
        <v>0.33333333333333331</v>
      </c>
      <c r="H73" s="2">
        <f>COUNTIFS(Table2[Sub-Sector],Table3[[#This Row],[Sub-Sector]],Table2[RSI Exponential â€“ 14D],"&gt;=50")/Table3[[#This Row],[Count]]</f>
        <v>1</v>
      </c>
      <c r="I73" s="2">
        <f>COUNTIFS(Table2[Sub-Sector],Table3[[#This Row],[Sub-Sector]],Table2[Relative Volume],"&gt;=1")/Table3[[#This Row],[Count]]</f>
        <v>0.66666666666666663</v>
      </c>
      <c r="J73" s="2">
        <f>COUNTIFS(Table2[Sub-Sector],Table3[[#This Row],[Sub-Sector]],Table2[% Away From Day Low],"&gt;=0.05")/Table3[[#This Row],[Count]]</f>
        <v>0</v>
      </c>
      <c r="K73" s="2">
        <f>COUNTIFS(Table2[Sub-Sector],Table3[[#This Row],[Sub-Sector]],Table2[% Away From Day High],"&lt;=0.05")/Table3[[#This Row],[Count]]</f>
        <v>1</v>
      </c>
      <c r="L73" s="2">
        <f>COUNTIFS(Table2[Sub-Sector],Table3[[#This Row],[Sub-Sector]],Table2[% Away From Current Week Low],"&gt;=0.05")/Table3[[#This Row],[Count]]</f>
        <v>0.66666666666666663</v>
      </c>
      <c r="M73" s="2">
        <f>COUNTIFS(Table2[Sub-Sector],Table3[[#This Row],[Sub-Sector]],Table2[% Away From Current Week High],"&lt;=0.05")/Table3[[#This Row],[Count]]</f>
        <v>1</v>
      </c>
      <c r="N73" s="2">
        <f>COUNTIFS(Table2[Sub-Sector],Table3[[#This Row],[Sub-Sector]],Table2[% Away From Current Month Low],"&gt;=0.05")/Table3[[#This Row],[Count]]</f>
        <v>1</v>
      </c>
      <c r="O73" s="2">
        <f>COUNTIFS(Table2[Sub-Sector],Table3[[#This Row],[Sub-Sector]],Table2[% Away From Current Month High],"&lt;=0.05")/Table3[[#This Row],[Count]]</f>
        <v>0.66666666666666663</v>
      </c>
      <c r="P73" s="2">
        <f>COUNTIFS(Table2[Sub-Sector],Table3[[#This Row],[Sub-Sector]],Table2[% Away From 52W High],"&lt;=10")/Table3[[#This Row],[Count]]</f>
        <v>0.33333333333333331</v>
      </c>
      <c r="Q73" s="2">
        <f>COUNTIFS(Table2[Sub-Sector],Table3[[#This Row],[Sub-Sector]],Table2[% Away From 52W Low],"&gt;=10")/Table3[[#This Row],[Count]]</f>
        <v>1</v>
      </c>
      <c r="R73" s="2">
        <f>COUNTIFS(Table2[Sub-Sector],Table3[[#This Row],[Sub-Sector]],Table2[% Price above 20 EMA],"&gt;=0")/Table3[[#This Row],[Count]]</f>
        <v>0.66666666666666663</v>
      </c>
      <c r="S73" s="2">
        <f>COUNTIFS(Table2[Sub-Sector],Table3[[#This Row],[Sub-Sector]],Table2[% Price above 50 EMA],"&gt;=0")/Table3[[#This Row],[Count]]</f>
        <v>0.66666666666666663</v>
      </c>
      <c r="T73" s="2">
        <f>COUNTIFS(Table2[Sub-Sector],Table3[[#This Row],[Sub-Sector]],Table2[% Price above 200 EMA],"&gt;=0")/Table3[[#This Row],[Count]]</f>
        <v>0.66666666666666663</v>
      </c>
      <c r="U73" s="2">
        <f>COUNTIFS(Table2[Sub-Sector],Table3[[#This Row],[Sub-Sector]],Table2[Rate of Change - Zone],"Positive")/Table3[[#This Row],[Count]]</f>
        <v>0.66666666666666663</v>
      </c>
      <c r="V73" s="2">
        <f>COUNTIFS(Table2[Sub-Sector],Table3[[#This Row],[Sub-Sector]],Table2[Sharpe Ratio],"&gt;=0.10")/Table3[[#This Row],[Count]]</f>
        <v>0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394.5</v>
      </c>
      <c r="X73">
        <f>_xlfn.RANK.AVG(Table3[[#This Row],[Score]],Table3[Score],1)</f>
        <v>50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253.5</v>
      </c>
      <c r="Z73">
        <f>_xlfn.RANK.AVG(Table3[[#This Row],[Score 2 ]],Table3[[Score 2 ]],1)</f>
        <v>71.5</v>
      </c>
    </row>
    <row r="74" spans="1:26" x14ac:dyDescent="0.3">
      <c r="A74" t="s">
        <v>777</v>
      </c>
      <c r="B74">
        <f>COUNTIFS(Table2[Sub-Sector],Table3[[#This Row],[Sub-Sector]])</f>
        <v>1</v>
      </c>
      <c r="C74" s="2">
        <f>COUNTIFS(Table2[Sub-Sector],Table3[[#This Row],[Sub-Sector]],Table2[Uptrend],"Uptrend")/Table3[[#This Row],[Count]]</f>
        <v>1</v>
      </c>
      <c r="D74" s="2">
        <f>COUNTIFS(Table2[Sub-Sector],Table3[[#This Row],[Sub-Sector]],Table2[1W Return vs Nifty],"&gt;=5")/Table3[[#This Row],[Count]]</f>
        <v>1</v>
      </c>
      <c r="E74" s="2">
        <f>COUNTIFS(Table2[Sub-Sector],Table3[[#This Row],[Sub-Sector]],Table2[1M Return vs Nifty],"&gt;=5")/Table3[[#This Row],[Count]]</f>
        <v>1</v>
      </c>
      <c r="F74" s="2">
        <f>COUNTIFS(Table2[Sub-Sector],Table3[[#This Row],[Sub-Sector]],Table2[6M Return vs Nifty],"&gt;=10")/Table3[[#This Row],[Count]]</f>
        <v>0</v>
      </c>
      <c r="G74" s="2">
        <f>COUNTIFS(Table2[Sub-Sector],Table3[[#This Row],[Sub-Sector]],Table2[1Y Return vs Nifty],"&gt;=10")/Table3[[#This Row],[Count]]</f>
        <v>1</v>
      </c>
      <c r="H74" s="2">
        <f>COUNTIFS(Table2[Sub-Sector],Table3[[#This Row],[Sub-Sector]],Table2[RSI Exponential â€“ 14D],"&gt;=50")/Table3[[#This Row],[Count]]</f>
        <v>1</v>
      </c>
      <c r="I74" s="2">
        <f>COUNTIFS(Table2[Sub-Sector],Table3[[#This Row],[Sub-Sector]],Table2[Relative Volume],"&gt;=1")/Table3[[#This Row],[Count]]</f>
        <v>0</v>
      </c>
      <c r="J74" s="2">
        <f>COUNTIFS(Table2[Sub-Sector],Table3[[#This Row],[Sub-Sector]],Table2[% Away From Day Low],"&gt;=0.05")/Table3[[#This Row],[Count]]</f>
        <v>0</v>
      </c>
      <c r="K74" s="2">
        <f>COUNTIFS(Table2[Sub-Sector],Table3[[#This Row],[Sub-Sector]],Table2[% Away From Day High],"&lt;=0.05")/Table3[[#This Row],[Count]]</f>
        <v>1</v>
      </c>
      <c r="L74" s="2">
        <f>COUNTIFS(Table2[Sub-Sector],Table3[[#This Row],[Sub-Sector]],Table2[% Away From Current Week Low],"&gt;=0.05")/Table3[[#This Row],[Count]]</f>
        <v>0</v>
      </c>
      <c r="M74" s="2">
        <f>COUNTIFS(Table2[Sub-Sector],Table3[[#This Row],[Sub-Sector]],Table2[% Away From Current Week High],"&lt;=0.05")/Table3[[#This Row],[Count]]</f>
        <v>1</v>
      </c>
      <c r="N74" s="2">
        <f>COUNTIFS(Table2[Sub-Sector],Table3[[#This Row],[Sub-Sector]],Table2[% Away From Current Month Low],"&gt;=0.05")/Table3[[#This Row],[Count]]</f>
        <v>1</v>
      </c>
      <c r="O74" s="2">
        <f>COUNTIFS(Table2[Sub-Sector],Table3[[#This Row],[Sub-Sector]],Table2[% Away From Current Month High],"&lt;=0.05")/Table3[[#This Row],[Count]]</f>
        <v>1</v>
      </c>
      <c r="P74" s="2">
        <f>COUNTIFS(Table2[Sub-Sector],Table3[[#This Row],[Sub-Sector]],Table2[% Away From 52W High],"&lt;=10")/Table3[[#This Row],[Count]]</f>
        <v>1</v>
      </c>
      <c r="Q74" s="2">
        <f>COUNTIFS(Table2[Sub-Sector],Table3[[#This Row],[Sub-Sector]],Table2[% Away From 52W Low],"&gt;=10")/Table3[[#This Row],[Count]]</f>
        <v>1</v>
      </c>
      <c r="R74" s="2">
        <f>COUNTIFS(Table2[Sub-Sector],Table3[[#This Row],[Sub-Sector]],Table2[% Price above 20 EMA],"&gt;=0")/Table3[[#This Row],[Count]]</f>
        <v>1</v>
      </c>
      <c r="S74" s="2">
        <f>COUNTIFS(Table2[Sub-Sector],Table3[[#This Row],[Sub-Sector]],Table2[% Price above 50 EMA],"&gt;=0")/Table3[[#This Row],[Count]]</f>
        <v>1</v>
      </c>
      <c r="T74" s="2">
        <f>COUNTIFS(Table2[Sub-Sector],Table3[[#This Row],[Sub-Sector]],Table2[% Price above 200 EMA],"&gt;=0")/Table3[[#This Row],[Count]]</f>
        <v>1</v>
      </c>
      <c r="U74" s="2">
        <f>COUNTIFS(Table2[Sub-Sector],Table3[[#This Row],[Sub-Sector]],Table2[Rate of Change - Zone],"Positive")/Table3[[#This Row],[Count]]</f>
        <v>1</v>
      </c>
      <c r="V74" s="2">
        <f>COUNTIFS(Table2[Sub-Sector],Table3[[#This Row],[Sub-Sector]],Table2[Sharpe Ratio],"&gt;=0.10")/Table3[[#This Row],[Count]]</f>
        <v>0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293</v>
      </c>
      <c r="X74">
        <f>_xlfn.RANK.AVG(Table3[[#This Row],[Score]],Table3[Score],1)</f>
        <v>15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74">
        <f>_xlfn.RANK.AVG(Table3[[#This Row],[Score 2 ]],Table3[[Score 2 ]],1)</f>
        <v>73.5</v>
      </c>
    </row>
    <row r="75" spans="1:26" x14ac:dyDescent="0.3">
      <c r="A75" t="s">
        <v>490</v>
      </c>
      <c r="B75">
        <f>COUNTIFS(Table2[Sub-Sector],Table3[[#This Row],[Sub-Sector]])</f>
        <v>1</v>
      </c>
      <c r="C75" s="2">
        <f>COUNTIFS(Table2[Sub-Sector],Table3[[#This Row],[Sub-Sector]],Table2[Uptrend],"Uptrend")/Table3[[#This Row],[Count]]</f>
        <v>1</v>
      </c>
      <c r="D75" s="2">
        <f>COUNTIFS(Table2[Sub-Sector],Table3[[#This Row],[Sub-Sector]],Table2[1W Return vs Nifty],"&gt;=5")/Table3[[#This Row],[Count]]</f>
        <v>0</v>
      </c>
      <c r="E75" s="2">
        <f>COUNTIFS(Table2[Sub-Sector],Table3[[#This Row],[Sub-Sector]],Table2[1M Return vs Nifty],"&gt;=5")/Table3[[#This Row],[Count]]</f>
        <v>0</v>
      </c>
      <c r="F75" s="2">
        <f>COUNTIFS(Table2[Sub-Sector],Table3[[#This Row],[Sub-Sector]],Table2[6M Return vs Nifty],"&gt;=10")/Table3[[#This Row],[Count]]</f>
        <v>0</v>
      </c>
      <c r="G75" s="2">
        <f>COUNTIFS(Table2[Sub-Sector],Table3[[#This Row],[Sub-Sector]],Table2[1Y Return vs Nifty],"&gt;=10")/Table3[[#This Row],[Count]]</f>
        <v>1</v>
      </c>
      <c r="H75" s="2">
        <f>COUNTIFS(Table2[Sub-Sector],Table3[[#This Row],[Sub-Sector]],Table2[RSI Exponential â€“ 14D],"&gt;=50")/Table3[[#This Row],[Count]]</f>
        <v>1</v>
      </c>
      <c r="I75" s="2">
        <f>COUNTIFS(Table2[Sub-Sector],Table3[[#This Row],[Sub-Sector]],Table2[Relative Volume],"&gt;=1")/Table3[[#This Row],[Count]]</f>
        <v>0</v>
      </c>
      <c r="J75" s="2">
        <f>COUNTIFS(Table2[Sub-Sector],Table3[[#This Row],[Sub-Sector]],Table2[% Away From Day Low],"&gt;=0.05")/Table3[[#This Row],[Count]]</f>
        <v>0</v>
      </c>
      <c r="K75" s="2">
        <f>COUNTIFS(Table2[Sub-Sector],Table3[[#This Row],[Sub-Sector]],Table2[% Away From Day High],"&lt;=0.05")/Table3[[#This Row],[Count]]</f>
        <v>1</v>
      </c>
      <c r="L75" s="2">
        <f>COUNTIFS(Table2[Sub-Sector],Table3[[#This Row],[Sub-Sector]],Table2[% Away From Current Week Low],"&gt;=0.05")/Table3[[#This Row],[Count]]</f>
        <v>0</v>
      </c>
      <c r="M75" s="2">
        <f>COUNTIFS(Table2[Sub-Sector],Table3[[#This Row],[Sub-Sector]],Table2[% Away From Current Week High],"&lt;=0.05")/Table3[[#This Row],[Count]]</f>
        <v>1</v>
      </c>
      <c r="N75" s="2">
        <f>COUNTIFS(Table2[Sub-Sector],Table3[[#This Row],[Sub-Sector]],Table2[% Away From Current Month Low],"&gt;=0.05")/Table3[[#This Row],[Count]]</f>
        <v>1</v>
      </c>
      <c r="O75" s="2">
        <f>COUNTIFS(Table2[Sub-Sector],Table3[[#This Row],[Sub-Sector]],Table2[% Away From Current Month High],"&lt;=0.05")/Table3[[#This Row],[Count]]</f>
        <v>1</v>
      </c>
      <c r="P75" s="2">
        <f>COUNTIFS(Table2[Sub-Sector],Table3[[#This Row],[Sub-Sector]],Table2[% Away From 52W High],"&lt;=10")/Table3[[#This Row],[Count]]</f>
        <v>1</v>
      </c>
      <c r="Q75" s="2">
        <f>COUNTIFS(Table2[Sub-Sector],Table3[[#This Row],[Sub-Sector]],Table2[% Away From 52W Low],"&gt;=10")/Table3[[#This Row],[Count]]</f>
        <v>1</v>
      </c>
      <c r="R75" s="2">
        <f>COUNTIFS(Table2[Sub-Sector],Table3[[#This Row],[Sub-Sector]],Table2[% Price above 20 EMA],"&gt;=0")/Table3[[#This Row],[Count]]</f>
        <v>1</v>
      </c>
      <c r="S75" s="2">
        <f>COUNTIFS(Table2[Sub-Sector],Table3[[#This Row],[Sub-Sector]],Table2[% Price above 50 EMA],"&gt;=0")/Table3[[#This Row],[Count]]</f>
        <v>1</v>
      </c>
      <c r="T75" s="2">
        <f>COUNTIFS(Table2[Sub-Sector],Table3[[#This Row],[Sub-Sector]],Table2[% Price above 200 EMA],"&gt;=0")/Table3[[#This Row],[Count]]</f>
        <v>1</v>
      </c>
      <c r="U75" s="2">
        <f>COUNTIFS(Table2[Sub-Sector],Table3[[#This Row],[Sub-Sector]],Table2[Rate of Change - Zone],"Positive")/Table3[[#This Row],[Count]]</f>
        <v>1</v>
      </c>
      <c r="V75" s="2">
        <f>COUNTIFS(Table2[Sub-Sector],Table3[[#This Row],[Sub-Sector]],Table2[Sharpe Ratio],"&gt;=0.10")/Table3[[#This Row],[Count]]</f>
        <v>0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480</v>
      </c>
      <c r="X75">
        <f>_xlfn.RANK.AVG(Table3[[#This Row],[Score]],Table3[Score],1)</f>
        <v>86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75">
        <f>_xlfn.RANK.AVG(Table3[[#This Row],[Score 2 ]],Table3[[Score 2 ]],1)</f>
        <v>73.5</v>
      </c>
    </row>
    <row r="76" spans="1:26" x14ac:dyDescent="0.3">
      <c r="A76" t="s">
        <v>840</v>
      </c>
      <c r="B76">
        <f>COUNTIFS(Table2[Sub-Sector],Table3[[#This Row],[Sub-Sector]])</f>
        <v>2</v>
      </c>
      <c r="C76" s="2">
        <f>COUNTIFS(Table2[Sub-Sector],Table3[[#This Row],[Sub-Sector]],Table2[Uptrend],"Uptrend")/Table3[[#This Row],[Count]]</f>
        <v>0.5</v>
      </c>
      <c r="D76" s="2">
        <f>COUNTIFS(Table2[Sub-Sector],Table3[[#This Row],[Sub-Sector]],Table2[1W Return vs Nifty],"&gt;=5")/Table3[[#This Row],[Count]]</f>
        <v>0.5</v>
      </c>
      <c r="E76" s="2">
        <f>COUNTIFS(Table2[Sub-Sector],Table3[[#This Row],[Sub-Sector]],Table2[1M Return vs Nifty],"&gt;=5")/Table3[[#This Row],[Count]]</f>
        <v>0</v>
      </c>
      <c r="F76" s="2">
        <f>COUNTIFS(Table2[Sub-Sector],Table3[[#This Row],[Sub-Sector]],Table2[6M Return vs Nifty],"&gt;=10")/Table3[[#This Row],[Count]]</f>
        <v>0.5</v>
      </c>
      <c r="G76" s="2">
        <f>COUNTIFS(Table2[Sub-Sector],Table3[[#This Row],[Sub-Sector]],Table2[1Y Return vs Nifty],"&gt;=10")/Table3[[#This Row],[Count]]</f>
        <v>0.5</v>
      </c>
      <c r="H76" s="2">
        <f>COUNTIFS(Table2[Sub-Sector],Table3[[#This Row],[Sub-Sector]],Table2[RSI Exponential â€“ 14D],"&gt;=50")/Table3[[#This Row],[Count]]</f>
        <v>0.5</v>
      </c>
      <c r="I76" s="2">
        <f>COUNTIFS(Table2[Sub-Sector],Table3[[#This Row],[Sub-Sector]],Table2[Relative Volume],"&gt;=1")/Table3[[#This Row],[Count]]</f>
        <v>0.5</v>
      </c>
      <c r="J76" s="2">
        <f>COUNTIFS(Table2[Sub-Sector],Table3[[#This Row],[Sub-Sector]],Table2[% Away From Day Low],"&gt;=0.05")/Table3[[#This Row],[Count]]</f>
        <v>0</v>
      </c>
      <c r="K76" s="2">
        <f>COUNTIFS(Table2[Sub-Sector],Table3[[#This Row],[Sub-Sector]],Table2[% Away From Day High],"&lt;=0.05")/Table3[[#This Row],[Count]]</f>
        <v>1</v>
      </c>
      <c r="L76" s="2">
        <f>COUNTIFS(Table2[Sub-Sector],Table3[[#This Row],[Sub-Sector]],Table2[% Away From Current Week Low],"&gt;=0.05")/Table3[[#This Row],[Count]]</f>
        <v>0</v>
      </c>
      <c r="M76" s="2">
        <f>COUNTIFS(Table2[Sub-Sector],Table3[[#This Row],[Sub-Sector]],Table2[% Away From Current Week High],"&lt;=0.05")/Table3[[#This Row],[Count]]</f>
        <v>0.5</v>
      </c>
      <c r="N76" s="2">
        <f>COUNTIFS(Table2[Sub-Sector],Table3[[#This Row],[Sub-Sector]],Table2[% Away From Current Month Low],"&gt;=0.05")/Table3[[#This Row],[Count]]</f>
        <v>0.5</v>
      </c>
      <c r="O76" s="2">
        <f>COUNTIFS(Table2[Sub-Sector],Table3[[#This Row],[Sub-Sector]],Table2[% Away From Current Month High],"&lt;=0.05")/Table3[[#This Row],[Count]]</f>
        <v>0.5</v>
      </c>
      <c r="P76" s="2">
        <f>COUNTIFS(Table2[Sub-Sector],Table3[[#This Row],[Sub-Sector]],Table2[% Away From 52W High],"&lt;=10")/Table3[[#This Row],[Count]]</f>
        <v>0</v>
      </c>
      <c r="Q76" s="2">
        <f>COUNTIFS(Table2[Sub-Sector],Table3[[#This Row],[Sub-Sector]],Table2[% Away From 52W Low],"&gt;=10")/Table3[[#This Row],[Count]]</f>
        <v>1</v>
      </c>
      <c r="R76" s="2">
        <f>COUNTIFS(Table2[Sub-Sector],Table3[[#This Row],[Sub-Sector]],Table2[% Price above 20 EMA],"&gt;=0")/Table3[[#This Row],[Count]]</f>
        <v>0.5</v>
      </c>
      <c r="S76" s="2">
        <f>COUNTIFS(Table2[Sub-Sector],Table3[[#This Row],[Sub-Sector]],Table2[% Price above 50 EMA],"&gt;=0")/Table3[[#This Row],[Count]]</f>
        <v>1</v>
      </c>
      <c r="T76" s="2">
        <f>COUNTIFS(Table2[Sub-Sector],Table3[[#This Row],[Sub-Sector]],Table2[% Price above 200 EMA],"&gt;=0")/Table3[[#This Row],[Count]]</f>
        <v>1</v>
      </c>
      <c r="U76" s="2">
        <f>COUNTIFS(Table2[Sub-Sector],Table3[[#This Row],[Sub-Sector]],Table2[Rate of Change - Zone],"Positive")/Table3[[#This Row],[Count]]</f>
        <v>0.5</v>
      </c>
      <c r="V76" s="2">
        <f>COUNTIFS(Table2[Sub-Sector],Table3[[#This Row],[Sub-Sector]],Table2[Sharpe Ratio],"&gt;=0.10")/Table3[[#This Row],[Count]]</f>
        <v>0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479</v>
      </c>
      <c r="X76">
        <f>_xlfn.RANK.AVG(Table3[[#This Row],[Score]],Table3[Score],1)</f>
        <v>85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256.5</v>
      </c>
      <c r="Z76">
        <f>_xlfn.RANK.AVG(Table3[[#This Row],[Score 2 ]],Table3[[Score 2 ]],1)</f>
        <v>75</v>
      </c>
    </row>
    <row r="77" spans="1:26" x14ac:dyDescent="0.3">
      <c r="A77" t="s">
        <v>202</v>
      </c>
      <c r="B77">
        <f>COUNTIFS(Table2[Sub-Sector],Table3[[#This Row],[Sub-Sector]])</f>
        <v>25</v>
      </c>
      <c r="C77" s="2">
        <f>COUNTIFS(Table2[Sub-Sector],Table3[[#This Row],[Sub-Sector]],Table2[Uptrend],"Uptrend")/Table3[[#This Row],[Count]]</f>
        <v>0.92</v>
      </c>
      <c r="D77" s="2">
        <f>COUNTIFS(Table2[Sub-Sector],Table3[[#This Row],[Sub-Sector]],Table2[1W Return vs Nifty],"&gt;=5")/Table3[[#This Row],[Count]]</f>
        <v>0.24</v>
      </c>
      <c r="E77" s="2">
        <f>COUNTIFS(Table2[Sub-Sector],Table3[[#This Row],[Sub-Sector]],Table2[1M Return vs Nifty],"&gt;=5")/Table3[[#This Row],[Count]]</f>
        <v>0.24</v>
      </c>
      <c r="F77" s="2">
        <f>COUNTIFS(Table2[Sub-Sector],Table3[[#This Row],[Sub-Sector]],Table2[6M Return vs Nifty],"&gt;=10")/Table3[[#This Row],[Count]]</f>
        <v>0.52</v>
      </c>
      <c r="G77" s="2">
        <f>COUNTIFS(Table2[Sub-Sector],Table3[[#This Row],[Sub-Sector]],Table2[1Y Return vs Nifty],"&gt;=10")/Table3[[#This Row],[Count]]</f>
        <v>0.64</v>
      </c>
      <c r="H77" s="2">
        <f>COUNTIFS(Table2[Sub-Sector],Table3[[#This Row],[Sub-Sector]],Table2[RSI Exponential â€“ 14D],"&gt;=50")/Table3[[#This Row],[Count]]</f>
        <v>0.84</v>
      </c>
      <c r="I77" s="2">
        <f>COUNTIFS(Table2[Sub-Sector],Table3[[#This Row],[Sub-Sector]],Table2[Relative Volume],"&gt;=1")/Table3[[#This Row],[Count]]</f>
        <v>0.28000000000000003</v>
      </c>
      <c r="J77" s="2">
        <f>COUNTIFS(Table2[Sub-Sector],Table3[[#This Row],[Sub-Sector]],Table2[% Away From Day Low],"&gt;=0.05")/Table3[[#This Row],[Count]]</f>
        <v>0</v>
      </c>
      <c r="K77" s="2">
        <f>COUNTIFS(Table2[Sub-Sector],Table3[[#This Row],[Sub-Sector]],Table2[% Away From Day High],"&lt;=0.05")/Table3[[#This Row],[Count]]</f>
        <v>0.96</v>
      </c>
      <c r="L77" s="2">
        <f>COUNTIFS(Table2[Sub-Sector],Table3[[#This Row],[Sub-Sector]],Table2[% Away From Current Week Low],"&gt;=0.05")/Table3[[#This Row],[Count]]</f>
        <v>0</v>
      </c>
      <c r="M77" s="2">
        <f>COUNTIFS(Table2[Sub-Sector],Table3[[#This Row],[Sub-Sector]],Table2[% Away From Current Week High],"&lt;=0.05")/Table3[[#This Row],[Count]]</f>
        <v>0.92</v>
      </c>
      <c r="N77" s="2">
        <f>COUNTIFS(Table2[Sub-Sector],Table3[[#This Row],[Sub-Sector]],Table2[% Away From Current Month Low],"&gt;=0.05")/Table3[[#This Row],[Count]]</f>
        <v>0.92</v>
      </c>
      <c r="O77" s="2">
        <f>COUNTIFS(Table2[Sub-Sector],Table3[[#This Row],[Sub-Sector]],Table2[% Away From Current Month High],"&lt;=0.05")/Table3[[#This Row],[Count]]</f>
        <v>0.4</v>
      </c>
      <c r="P77" s="2">
        <f>COUNTIFS(Table2[Sub-Sector],Table3[[#This Row],[Sub-Sector]],Table2[% Away From 52W High],"&lt;=10")/Table3[[#This Row],[Count]]</f>
        <v>0.68</v>
      </c>
      <c r="Q77" s="2">
        <f>COUNTIFS(Table2[Sub-Sector],Table3[[#This Row],[Sub-Sector]],Table2[% Away From 52W Low],"&gt;=10")/Table3[[#This Row],[Count]]</f>
        <v>1</v>
      </c>
      <c r="R77" s="2">
        <f>COUNTIFS(Table2[Sub-Sector],Table3[[#This Row],[Sub-Sector]],Table2[% Price above 20 EMA],"&gt;=0")/Table3[[#This Row],[Count]]</f>
        <v>0.88</v>
      </c>
      <c r="S77" s="2">
        <f>COUNTIFS(Table2[Sub-Sector],Table3[[#This Row],[Sub-Sector]],Table2[% Price above 50 EMA],"&gt;=0")/Table3[[#This Row],[Count]]</f>
        <v>1</v>
      </c>
      <c r="T77" s="2">
        <f>COUNTIFS(Table2[Sub-Sector],Table3[[#This Row],[Sub-Sector]],Table2[% Price above 200 EMA],"&gt;=0")/Table3[[#This Row],[Count]]</f>
        <v>1</v>
      </c>
      <c r="U77" s="2">
        <f>COUNTIFS(Table2[Sub-Sector],Table3[[#This Row],[Sub-Sector]],Table2[Rate of Change - Zone],"Positive")/Table3[[#This Row],[Count]]</f>
        <v>0.56000000000000005</v>
      </c>
      <c r="V77" s="2">
        <f>COUNTIFS(Table2[Sub-Sector],Table3[[#This Row],[Sub-Sector]],Table2[Sharpe Ratio],"&gt;=0.10")/Table3[[#This Row],[Count]]</f>
        <v>0.44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</v>
      </c>
      <c r="X77">
        <f>_xlfn.RANK.AVG(Table3[[#This Row],[Score]],Table3[Score],1)</f>
        <v>65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</v>
      </c>
      <c r="Z77">
        <f>_xlfn.RANK.AVG(Table3[[#This Row],[Score 2 ]],Table3[[Score 2 ]],1)</f>
        <v>77.5</v>
      </c>
    </row>
    <row r="78" spans="1:26" x14ac:dyDescent="0.3">
      <c r="A78" t="s">
        <v>398</v>
      </c>
      <c r="B78">
        <f>COUNTIFS(Table2[Sub-Sector],Table3[[#This Row],[Sub-Sector]])</f>
        <v>6</v>
      </c>
      <c r="C78" s="2">
        <f>COUNTIFS(Table2[Sub-Sector],Table3[[#This Row],[Sub-Sector]],Table2[Uptrend],"Uptrend")/Table3[[#This Row],[Count]]</f>
        <v>0.66666666666666663</v>
      </c>
      <c r="D78" s="2">
        <f>COUNTIFS(Table2[Sub-Sector],Table3[[#This Row],[Sub-Sector]],Table2[1W Return vs Nifty],"&gt;=5")/Table3[[#This Row],[Count]]</f>
        <v>0.33333333333333331</v>
      </c>
      <c r="E78" s="2">
        <f>COUNTIFS(Table2[Sub-Sector],Table3[[#This Row],[Sub-Sector]],Table2[1M Return vs Nifty],"&gt;=5")/Table3[[#This Row],[Count]]</f>
        <v>0.5</v>
      </c>
      <c r="F78" s="2">
        <f>COUNTIFS(Table2[Sub-Sector],Table3[[#This Row],[Sub-Sector]],Table2[6M Return vs Nifty],"&gt;=10")/Table3[[#This Row],[Count]]</f>
        <v>0.33333333333333331</v>
      </c>
      <c r="G78" s="2">
        <f>COUNTIFS(Table2[Sub-Sector],Table3[[#This Row],[Sub-Sector]],Table2[1Y Return vs Nifty],"&gt;=10")/Table3[[#This Row],[Count]]</f>
        <v>0.33333333333333331</v>
      </c>
      <c r="H78" s="2">
        <f>COUNTIFS(Table2[Sub-Sector],Table3[[#This Row],[Sub-Sector]],Table2[RSI Exponential â€“ 14D],"&gt;=50")/Table3[[#This Row],[Count]]</f>
        <v>1</v>
      </c>
      <c r="I78" s="2">
        <f>COUNTIFS(Table2[Sub-Sector],Table3[[#This Row],[Sub-Sector]],Table2[Relative Volume],"&gt;=1")/Table3[[#This Row],[Count]]</f>
        <v>0.5</v>
      </c>
      <c r="J78" s="2">
        <f>COUNTIFS(Table2[Sub-Sector],Table3[[#This Row],[Sub-Sector]],Table2[% Away From Day Low],"&gt;=0.05")/Table3[[#This Row],[Count]]</f>
        <v>0</v>
      </c>
      <c r="K78" s="2">
        <f>COUNTIFS(Table2[Sub-Sector],Table3[[#This Row],[Sub-Sector]],Table2[% Away From Day High],"&lt;=0.05")/Table3[[#This Row],[Count]]</f>
        <v>1</v>
      </c>
      <c r="L78" s="2">
        <f>COUNTIFS(Table2[Sub-Sector],Table3[[#This Row],[Sub-Sector]],Table2[% Away From Current Week Low],"&gt;=0.05")/Table3[[#This Row],[Count]]</f>
        <v>0</v>
      </c>
      <c r="M78" s="2">
        <f>COUNTIFS(Table2[Sub-Sector],Table3[[#This Row],[Sub-Sector]],Table2[% Away From Current Week High],"&lt;=0.05")/Table3[[#This Row],[Count]]</f>
        <v>1</v>
      </c>
      <c r="N78" s="2">
        <f>COUNTIFS(Table2[Sub-Sector],Table3[[#This Row],[Sub-Sector]],Table2[% Away From Current Month Low],"&gt;=0.05")/Table3[[#This Row],[Count]]</f>
        <v>0.83333333333333337</v>
      </c>
      <c r="O78" s="2">
        <f>COUNTIFS(Table2[Sub-Sector],Table3[[#This Row],[Sub-Sector]],Table2[% Away From Current Month High],"&lt;=0.05")/Table3[[#This Row],[Count]]</f>
        <v>0.5</v>
      </c>
      <c r="P78" s="2">
        <f>COUNTIFS(Table2[Sub-Sector],Table3[[#This Row],[Sub-Sector]],Table2[% Away From 52W High],"&lt;=10")/Table3[[#This Row],[Count]]</f>
        <v>0.33333333333333331</v>
      </c>
      <c r="Q78" s="2">
        <f>COUNTIFS(Table2[Sub-Sector],Table3[[#This Row],[Sub-Sector]],Table2[% Away From 52W Low],"&gt;=10")/Table3[[#This Row],[Count]]</f>
        <v>1</v>
      </c>
      <c r="R78" s="2">
        <f>COUNTIFS(Table2[Sub-Sector],Table3[[#This Row],[Sub-Sector]],Table2[% Price above 20 EMA],"&gt;=0")/Table3[[#This Row],[Count]]</f>
        <v>1</v>
      </c>
      <c r="S78" s="2">
        <f>COUNTIFS(Table2[Sub-Sector],Table3[[#This Row],[Sub-Sector]],Table2[% Price above 50 EMA],"&gt;=0")/Table3[[#This Row],[Count]]</f>
        <v>0.83333333333333337</v>
      </c>
      <c r="T78" s="2">
        <f>COUNTIFS(Table2[Sub-Sector],Table3[[#This Row],[Sub-Sector]],Table2[% Price above 200 EMA],"&gt;=0")/Table3[[#This Row],[Count]]</f>
        <v>0.66666666666666663</v>
      </c>
      <c r="U78" s="2">
        <f>COUNTIFS(Table2[Sub-Sector],Table3[[#This Row],[Sub-Sector]],Table2[Rate of Change - Zone],"Positive")/Table3[[#This Row],[Count]]</f>
        <v>0.83333333333333337</v>
      </c>
      <c r="V78" s="2">
        <f>COUNTIFS(Table2[Sub-Sector],Table3[[#This Row],[Sub-Sector]],Table2[Sharpe Ratio],"&gt;=0.10")/Table3[[#This Row],[Count]]</f>
        <v>0.16666666666666666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408.5</v>
      </c>
      <c r="X78">
        <f>_xlfn.RANK.AVG(Table3[[#This Row],[Score]],Table3[Score],1)</f>
        <v>56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</v>
      </c>
      <c r="Z78">
        <f>_xlfn.RANK.AVG(Table3[[#This Row],[Score 2 ]],Table3[[Score 2 ]],1)</f>
        <v>77.5</v>
      </c>
    </row>
    <row r="79" spans="1:26" x14ac:dyDescent="0.3">
      <c r="A79" t="s">
        <v>848</v>
      </c>
      <c r="B79">
        <f>COUNTIFS(Table2[Sub-Sector],Table3[[#This Row],[Sub-Sector]])</f>
        <v>3</v>
      </c>
      <c r="C79" s="2">
        <f>COUNTIFS(Table2[Sub-Sector],Table3[[#This Row],[Sub-Sector]],Table2[Uptrend],"Uptrend")/Table3[[#This Row],[Count]]</f>
        <v>1</v>
      </c>
      <c r="D79" s="2">
        <f>COUNTIFS(Table2[Sub-Sector],Table3[[#This Row],[Sub-Sector]],Table2[1W Return vs Nifty],"&gt;=5")/Table3[[#This Row],[Count]]</f>
        <v>0.33333333333333331</v>
      </c>
      <c r="E79" s="2">
        <f>COUNTIFS(Table2[Sub-Sector],Table3[[#This Row],[Sub-Sector]],Table2[1M Return vs Nifty],"&gt;=5")/Table3[[#This Row],[Count]]</f>
        <v>0.33333333333333331</v>
      </c>
      <c r="F79" s="2">
        <f>COUNTIFS(Table2[Sub-Sector],Table3[[#This Row],[Sub-Sector]],Table2[6M Return vs Nifty],"&gt;=10")/Table3[[#This Row],[Count]]</f>
        <v>0.33333333333333331</v>
      </c>
      <c r="G79" s="2">
        <f>COUNTIFS(Table2[Sub-Sector],Table3[[#This Row],[Sub-Sector]],Table2[1Y Return vs Nifty],"&gt;=10")/Table3[[#This Row],[Count]]</f>
        <v>1</v>
      </c>
      <c r="H79" s="2">
        <f>COUNTIFS(Table2[Sub-Sector],Table3[[#This Row],[Sub-Sector]],Table2[RSI Exponential â€“ 14D],"&gt;=50")/Table3[[#This Row],[Count]]</f>
        <v>0.66666666666666663</v>
      </c>
      <c r="I79" s="2">
        <f>COUNTIFS(Table2[Sub-Sector],Table3[[#This Row],[Sub-Sector]],Table2[Relative Volume],"&gt;=1")/Table3[[#This Row],[Count]]</f>
        <v>0.33333333333333331</v>
      </c>
      <c r="J79" s="2">
        <f>COUNTIFS(Table2[Sub-Sector],Table3[[#This Row],[Sub-Sector]],Table2[% Away From Day Low],"&gt;=0.05")/Table3[[#This Row],[Count]]</f>
        <v>0</v>
      </c>
      <c r="K79" s="2">
        <f>COUNTIFS(Table2[Sub-Sector],Table3[[#This Row],[Sub-Sector]],Table2[% Away From Day High],"&lt;=0.05")/Table3[[#This Row],[Count]]</f>
        <v>1</v>
      </c>
      <c r="L79" s="2">
        <f>COUNTIFS(Table2[Sub-Sector],Table3[[#This Row],[Sub-Sector]],Table2[% Away From Current Week Low],"&gt;=0.05")/Table3[[#This Row],[Count]]</f>
        <v>0.33333333333333331</v>
      </c>
      <c r="M79" s="2">
        <f>COUNTIFS(Table2[Sub-Sector],Table3[[#This Row],[Sub-Sector]],Table2[% Away From Current Week High],"&lt;=0.05")/Table3[[#This Row],[Count]]</f>
        <v>1</v>
      </c>
      <c r="N79" s="2">
        <f>COUNTIFS(Table2[Sub-Sector],Table3[[#This Row],[Sub-Sector]],Table2[% Away From Current Month Low],"&gt;=0.05")/Table3[[#This Row],[Count]]</f>
        <v>0.66666666666666663</v>
      </c>
      <c r="O79" s="2">
        <f>COUNTIFS(Table2[Sub-Sector],Table3[[#This Row],[Sub-Sector]],Table2[% Away From Current Month High],"&lt;=0.05")/Table3[[#This Row],[Count]]</f>
        <v>0.33333333333333331</v>
      </c>
      <c r="P79" s="2">
        <f>COUNTIFS(Table2[Sub-Sector],Table3[[#This Row],[Sub-Sector]],Table2[% Away From 52W High],"&lt;=10")/Table3[[#This Row],[Count]]</f>
        <v>0.33333333333333331</v>
      </c>
      <c r="Q79" s="2">
        <f>COUNTIFS(Table2[Sub-Sector],Table3[[#This Row],[Sub-Sector]],Table2[% Away From 52W Low],"&gt;=10")/Table3[[#This Row],[Count]]</f>
        <v>1</v>
      </c>
      <c r="R79" s="2">
        <f>COUNTIFS(Table2[Sub-Sector],Table3[[#This Row],[Sub-Sector]],Table2[% Price above 20 EMA],"&gt;=0")/Table3[[#This Row],[Count]]</f>
        <v>0.66666666666666663</v>
      </c>
      <c r="S79" s="2">
        <f>COUNTIFS(Table2[Sub-Sector],Table3[[#This Row],[Sub-Sector]],Table2[% Price above 50 EMA],"&gt;=0")/Table3[[#This Row],[Count]]</f>
        <v>0.66666666666666663</v>
      </c>
      <c r="T79" s="2">
        <f>COUNTIFS(Table2[Sub-Sector],Table3[[#This Row],[Sub-Sector]],Table2[% Price above 200 EMA],"&gt;=0")/Table3[[#This Row],[Count]]</f>
        <v>1</v>
      </c>
      <c r="U79" s="2">
        <f>COUNTIFS(Table2[Sub-Sector],Table3[[#This Row],[Sub-Sector]],Table2[Rate of Change - Zone],"Positive")/Table3[[#This Row],[Count]]</f>
        <v>0.33333333333333331</v>
      </c>
      <c r="V79" s="2">
        <f>COUNTIFS(Table2[Sub-Sector],Table3[[#This Row],[Sub-Sector]],Table2[Sharpe Ratio],"&gt;=0.10")/Table3[[#This Row],[Count]]</f>
        <v>0.33333333333333331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366.5</v>
      </c>
      <c r="X79">
        <f>_xlfn.RANK.AVG(Table3[[#This Row],[Score]],Table3[Score],1)</f>
        <v>32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</v>
      </c>
      <c r="Z79">
        <f>_xlfn.RANK.AVG(Table3[[#This Row],[Score 2 ]],Table3[[Score 2 ]],1)</f>
        <v>77.5</v>
      </c>
    </row>
    <row r="80" spans="1:26" x14ac:dyDescent="0.3">
      <c r="A80" t="s">
        <v>393</v>
      </c>
      <c r="B80">
        <f>COUNTIFS(Table2[Sub-Sector],Table3[[#This Row],[Sub-Sector]])</f>
        <v>6</v>
      </c>
      <c r="C80" s="2">
        <f>COUNTIFS(Table2[Sub-Sector],Table3[[#This Row],[Sub-Sector]],Table2[Uptrend],"Uptrend")/Table3[[#This Row],[Count]]</f>
        <v>1</v>
      </c>
      <c r="D80" s="2">
        <f>COUNTIFS(Table2[Sub-Sector],Table3[[#This Row],[Sub-Sector]],Table2[1W Return vs Nifty],"&gt;=5")/Table3[[#This Row],[Count]]</f>
        <v>0</v>
      </c>
      <c r="E80" s="2">
        <f>COUNTIFS(Table2[Sub-Sector],Table3[[#This Row],[Sub-Sector]],Table2[1M Return vs Nifty],"&gt;=5")/Table3[[#This Row],[Count]]</f>
        <v>0</v>
      </c>
      <c r="F80" s="2">
        <f>COUNTIFS(Table2[Sub-Sector],Table3[[#This Row],[Sub-Sector]],Table2[6M Return vs Nifty],"&gt;=10")/Table3[[#This Row],[Count]]</f>
        <v>0.33333333333333331</v>
      </c>
      <c r="G80" s="2">
        <f>COUNTIFS(Table2[Sub-Sector],Table3[[#This Row],[Sub-Sector]],Table2[1Y Return vs Nifty],"&gt;=10")/Table3[[#This Row],[Count]]</f>
        <v>0.33333333333333331</v>
      </c>
      <c r="H80" s="2">
        <f>COUNTIFS(Table2[Sub-Sector],Table3[[#This Row],[Sub-Sector]],Table2[RSI Exponential â€“ 14D],"&gt;=50")/Table3[[#This Row],[Count]]</f>
        <v>1</v>
      </c>
      <c r="I80" s="2">
        <f>COUNTIFS(Table2[Sub-Sector],Table3[[#This Row],[Sub-Sector]],Table2[Relative Volume],"&gt;=1")/Table3[[#This Row],[Count]]</f>
        <v>0.5</v>
      </c>
      <c r="J80" s="2">
        <f>COUNTIFS(Table2[Sub-Sector],Table3[[#This Row],[Sub-Sector]],Table2[% Away From Day Low],"&gt;=0.05")/Table3[[#This Row],[Count]]</f>
        <v>0</v>
      </c>
      <c r="K80" s="2">
        <f>COUNTIFS(Table2[Sub-Sector],Table3[[#This Row],[Sub-Sector]],Table2[% Away From Day High],"&lt;=0.05")/Table3[[#This Row],[Count]]</f>
        <v>1</v>
      </c>
      <c r="L80" s="2">
        <f>COUNTIFS(Table2[Sub-Sector],Table3[[#This Row],[Sub-Sector]],Table2[% Away From Current Week Low],"&gt;=0.05")/Table3[[#This Row],[Count]]</f>
        <v>0</v>
      </c>
      <c r="M80" s="2">
        <f>COUNTIFS(Table2[Sub-Sector],Table3[[#This Row],[Sub-Sector]],Table2[% Away From Current Week High],"&lt;=0.05")/Table3[[#This Row],[Count]]</f>
        <v>1</v>
      </c>
      <c r="N80" s="2">
        <f>COUNTIFS(Table2[Sub-Sector],Table3[[#This Row],[Sub-Sector]],Table2[% Away From Current Month Low],"&gt;=0.05")/Table3[[#This Row],[Count]]</f>
        <v>1</v>
      </c>
      <c r="O80" s="2">
        <f>COUNTIFS(Table2[Sub-Sector],Table3[[#This Row],[Sub-Sector]],Table2[% Away From Current Month High],"&lt;=0.05")/Table3[[#This Row],[Count]]</f>
        <v>0.66666666666666663</v>
      </c>
      <c r="P80" s="2">
        <f>COUNTIFS(Table2[Sub-Sector],Table3[[#This Row],[Sub-Sector]],Table2[% Away From 52W High],"&lt;=10")/Table3[[#This Row],[Count]]</f>
        <v>0.66666666666666663</v>
      </c>
      <c r="Q80" s="2">
        <f>COUNTIFS(Table2[Sub-Sector],Table3[[#This Row],[Sub-Sector]],Table2[% Away From 52W Low],"&gt;=10")/Table3[[#This Row],[Count]]</f>
        <v>1</v>
      </c>
      <c r="R80" s="2">
        <f>COUNTIFS(Table2[Sub-Sector],Table3[[#This Row],[Sub-Sector]],Table2[% Price above 20 EMA],"&gt;=0")/Table3[[#This Row],[Count]]</f>
        <v>1</v>
      </c>
      <c r="S80" s="2">
        <f>COUNTIFS(Table2[Sub-Sector],Table3[[#This Row],[Sub-Sector]],Table2[% Price above 50 EMA],"&gt;=0")/Table3[[#This Row],[Count]]</f>
        <v>1</v>
      </c>
      <c r="T80" s="2">
        <f>COUNTIFS(Table2[Sub-Sector],Table3[[#This Row],[Sub-Sector]],Table2[% Price above 200 EMA],"&gt;=0")/Table3[[#This Row],[Count]]</f>
        <v>1</v>
      </c>
      <c r="U80" s="2">
        <f>COUNTIFS(Table2[Sub-Sector],Table3[[#This Row],[Sub-Sector]],Table2[Rate of Change - Zone],"Positive")/Table3[[#This Row],[Count]]</f>
        <v>0.83333333333333337</v>
      </c>
      <c r="V80" s="2">
        <f>COUNTIFS(Table2[Sub-Sector],Table3[[#This Row],[Sub-Sector]],Table2[Sharpe Ratio],"&gt;=0.10")/Table3[[#This Row],[Count]]</f>
        <v>0.16666666666666666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482.5</v>
      </c>
      <c r="X80">
        <f>_xlfn.RANK.AVG(Table3[[#This Row],[Score]],Table3[Score],1)</f>
        <v>88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</v>
      </c>
      <c r="Z80">
        <f>_xlfn.RANK.AVG(Table3[[#This Row],[Score 2 ]],Table3[[Score 2 ]],1)</f>
        <v>77.5</v>
      </c>
    </row>
    <row r="81" spans="1:26" x14ac:dyDescent="0.3">
      <c r="A81" t="s">
        <v>940</v>
      </c>
      <c r="B81">
        <f>COUNTIFS(Table2[Sub-Sector],Table3[[#This Row],[Sub-Sector]])</f>
        <v>3</v>
      </c>
      <c r="C81" s="2">
        <f>COUNTIFS(Table2[Sub-Sector],Table3[[#This Row],[Sub-Sector]],Table2[Uptrend],"Uptrend")/Table3[[#This Row],[Count]]</f>
        <v>0.66666666666666663</v>
      </c>
      <c r="D81" s="2">
        <f>COUNTIFS(Table2[Sub-Sector],Table3[[#This Row],[Sub-Sector]],Table2[1W Return vs Nifty],"&gt;=5")/Table3[[#This Row],[Count]]</f>
        <v>0</v>
      </c>
      <c r="E81" s="2">
        <f>COUNTIFS(Table2[Sub-Sector],Table3[[#This Row],[Sub-Sector]],Table2[1M Return vs Nifty],"&gt;=5")/Table3[[#This Row],[Count]]</f>
        <v>0</v>
      </c>
      <c r="F81" s="2">
        <f>COUNTIFS(Table2[Sub-Sector],Table3[[#This Row],[Sub-Sector]],Table2[6M Return vs Nifty],"&gt;=10")/Table3[[#This Row],[Count]]</f>
        <v>0.33333333333333331</v>
      </c>
      <c r="G81" s="2">
        <f>COUNTIFS(Table2[Sub-Sector],Table3[[#This Row],[Sub-Sector]],Table2[1Y Return vs Nifty],"&gt;=10")/Table3[[#This Row],[Count]]</f>
        <v>0.33333333333333331</v>
      </c>
      <c r="H81" s="2">
        <f>COUNTIFS(Table2[Sub-Sector],Table3[[#This Row],[Sub-Sector]],Table2[RSI Exponential â€“ 14D],"&gt;=50")/Table3[[#This Row],[Count]]</f>
        <v>1</v>
      </c>
      <c r="I81" s="2">
        <f>COUNTIFS(Table2[Sub-Sector],Table3[[#This Row],[Sub-Sector]],Table2[Relative Volume],"&gt;=1")/Table3[[#This Row],[Count]]</f>
        <v>0.33333333333333331</v>
      </c>
      <c r="J81" s="2">
        <f>COUNTIFS(Table2[Sub-Sector],Table3[[#This Row],[Sub-Sector]],Table2[% Away From Day Low],"&gt;=0.05")/Table3[[#This Row],[Count]]</f>
        <v>0.33333333333333331</v>
      </c>
      <c r="K81" s="2">
        <f>COUNTIFS(Table2[Sub-Sector],Table3[[#This Row],[Sub-Sector]],Table2[% Away From Day High],"&lt;=0.05")/Table3[[#This Row],[Count]]</f>
        <v>1</v>
      </c>
      <c r="L81" s="2">
        <f>COUNTIFS(Table2[Sub-Sector],Table3[[#This Row],[Sub-Sector]],Table2[% Away From Current Week Low],"&gt;=0.05")/Table3[[#This Row],[Count]]</f>
        <v>0.33333333333333331</v>
      </c>
      <c r="M81" s="2">
        <f>COUNTIFS(Table2[Sub-Sector],Table3[[#This Row],[Sub-Sector]],Table2[% Away From Current Week High],"&lt;=0.05")/Table3[[#This Row],[Count]]</f>
        <v>1</v>
      </c>
      <c r="N81" s="2">
        <f>COUNTIFS(Table2[Sub-Sector],Table3[[#This Row],[Sub-Sector]],Table2[% Away From Current Month Low],"&gt;=0.05")/Table3[[#This Row],[Count]]</f>
        <v>1</v>
      </c>
      <c r="O81" s="2">
        <f>COUNTIFS(Table2[Sub-Sector],Table3[[#This Row],[Sub-Sector]],Table2[% Away From Current Month High],"&lt;=0.05")/Table3[[#This Row],[Count]]</f>
        <v>0.33333333333333331</v>
      </c>
      <c r="P81" s="2">
        <f>COUNTIFS(Table2[Sub-Sector],Table3[[#This Row],[Sub-Sector]],Table2[% Away From 52W High],"&lt;=10")/Table3[[#This Row],[Count]]</f>
        <v>0.33333333333333331</v>
      </c>
      <c r="Q81" s="2">
        <f>COUNTIFS(Table2[Sub-Sector],Table3[[#This Row],[Sub-Sector]],Table2[% Away From 52W Low],"&gt;=10")/Table3[[#This Row],[Count]]</f>
        <v>1</v>
      </c>
      <c r="R81" s="2">
        <f>COUNTIFS(Table2[Sub-Sector],Table3[[#This Row],[Sub-Sector]],Table2[% Price above 20 EMA],"&gt;=0")/Table3[[#This Row],[Count]]</f>
        <v>1</v>
      </c>
      <c r="S81" s="2">
        <f>COUNTIFS(Table2[Sub-Sector],Table3[[#This Row],[Sub-Sector]],Table2[% Price above 50 EMA],"&gt;=0")/Table3[[#This Row],[Count]]</f>
        <v>1</v>
      </c>
      <c r="T81" s="2">
        <f>COUNTIFS(Table2[Sub-Sector],Table3[[#This Row],[Sub-Sector]],Table2[% Price above 200 EMA],"&gt;=0")/Table3[[#This Row],[Count]]</f>
        <v>1</v>
      </c>
      <c r="U81" s="2">
        <f>COUNTIFS(Table2[Sub-Sector],Table3[[#This Row],[Sub-Sector]],Table2[Rate of Change - Zone],"Positive")/Table3[[#This Row],[Count]]</f>
        <v>1</v>
      </c>
      <c r="V81" s="2">
        <f>COUNTIFS(Table2[Sub-Sector],Table3[[#This Row],[Sub-Sector]],Table2[Sharpe Ratio],"&gt;=0.10")/Table3[[#This Row],[Count]]</f>
        <v>0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543.5</v>
      </c>
      <c r="X81">
        <f>_xlfn.RANK.AVG(Table3[[#This Row],[Score]],Table3[Score],1)</f>
        <v>101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260.5</v>
      </c>
      <c r="Z81">
        <f>_xlfn.RANK.AVG(Table3[[#This Row],[Score 2 ]],Table3[[Score 2 ]],1)</f>
        <v>80</v>
      </c>
    </row>
    <row r="82" spans="1:26" x14ac:dyDescent="0.3">
      <c r="A82" t="s">
        <v>170</v>
      </c>
      <c r="B82">
        <f>COUNTIFS(Table2[Sub-Sector],Table3[[#This Row],[Sub-Sector]])</f>
        <v>9</v>
      </c>
      <c r="C82" s="2">
        <f>COUNTIFS(Table2[Sub-Sector],Table3[[#This Row],[Sub-Sector]],Table2[Uptrend],"Uptrend")/Table3[[#This Row],[Count]]</f>
        <v>0.88888888888888884</v>
      </c>
      <c r="D82" s="2">
        <f>COUNTIFS(Table2[Sub-Sector],Table3[[#This Row],[Sub-Sector]],Table2[1W Return vs Nifty],"&gt;=5")/Table3[[#This Row],[Count]]</f>
        <v>0.33333333333333331</v>
      </c>
      <c r="E82" s="2">
        <f>COUNTIFS(Table2[Sub-Sector],Table3[[#This Row],[Sub-Sector]],Table2[1M Return vs Nifty],"&gt;=5")/Table3[[#This Row],[Count]]</f>
        <v>0.33333333333333331</v>
      </c>
      <c r="F82" s="2">
        <f>COUNTIFS(Table2[Sub-Sector],Table3[[#This Row],[Sub-Sector]],Table2[6M Return vs Nifty],"&gt;=10")/Table3[[#This Row],[Count]]</f>
        <v>0.44444444444444442</v>
      </c>
      <c r="G82" s="2">
        <f>COUNTIFS(Table2[Sub-Sector],Table3[[#This Row],[Sub-Sector]],Table2[1Y Return vs Nifty],"&gt;=10")/Table3[[#This Row],[Count]]</f>
        <v>0.33333333333333331</v>
      </c>
      <c r="H82" s="2">
        <f>COUNTIFS(Table2[Sub-Sector],Table3[[#This Row],[Sub-Sector]],Table2[RSI Exponential â€“ 14D],"&gt;=50")/Table3[[#This Row],[Count]]</f>
        <v>1</v>
      </c>
      <c r="I82" s="2">
        <f>COUNTIFS(Table2[Sub-Sector],Table3[[#This Row],[Sub-Sector]],Table2[Relative Volume],"&gt;=1")/Table3[[#This Row],[Count]]</f>
        <v>0.33333333333333331</v>
      </c>
      <c r="J82" s="2">
        <f>COUNTIFS(Table2[Sub-Sector],Table3[[#This Row],[Sub-Sector]],Table2[% Away From Day Low],"&gt;=0.05")/Table3[[#This Row],[Count]]</f>
        <v>0</v>
      </c>
      <c r="K82" s="2">
        <f>COUNTIFS(Table2[Sub-Sector],Table3[[#This Row],[Sub-Sector]],Table2[% Away From Day High],"&lt;=0.05")/Table3[[#This Row],[Count]]</f>
        <v>1</v>
      </c>
      <c r="L82" s="2">
        <f>COUNTIFS(Table2[Sub-Sector],Table3[[#This Row],[Sub-Sector]],Table2[% Away From Current Week Low],"&gt;=0.05")/Table3[[#This Row],[Count]]</f>
        <v>0</v>
      </c>
      <c r="M82" s="2">
        <f>COUNTIFS(Table2[Sub-Sector],Table3[[#This Row],[Sub-Sector]],Table2[% Away From Current Week High],"&lt;=0.05")/Table3[[#This Row],[Count]]</f>
        <v>1</v>
      </c>
      <c r="N82" s="2">
        <f>COUNTIFS(Table2[Sub-Sector],Table3[[#This Row],[Sub-Sector]],Table2[% Away From Current Month Low],"&gt;=0.05")/Table3[[#This Row],[Count]]</f>
        <v>0.88888888888888884</v>
      </c>
      <c r="O82" s="2">
        <f>COUNTIFS(Table2[Sub-Sector],Table3[[#This Row],[Sub-Sector]],Table2[% Away From Current Month High],"&lt;=0.05")/Table3[[#This Row],[Count]]</f>
        <v>1</v>
      </c>
      <c r="P82" s="2">
        <f>COUNTIFS(Table2[Sub-Sector],Table3[[#This Row],[Sub-Sector]],Table2[% Away From 52W High],"&lt;=10")/Table3[[#This Row],[Count]]</f>
        <v>0.77777777777777779</v>
      </c>
      <c r="Q82" s="2">
        <f>COUNTIFS(Table2[Sub-Sector],Table3[[#This Row],[Sub-Sector]],Table2[% Away From 52W Low],"&gt;=10")/Table3[[#This Row],[Count]]</f>
        <v>1</v>
      </c>
      <c r="R82" s="2">
        <f>COUNTIFS(Table2[Sub-Sector],Table3[[#This Row],[Sub-Sector]],Table2[% Price above 20 EMA],"&gt;=0")/Table3[[#This Row],[Count]]</f>
        <v>1</v>
      </c>
      <c r="S82" s="2">
        <f>COUNTIFS(Table2[Sub-Sector],Table3[[#This Row],[Sub-Sector]],Table2[% Price above 50 EMA],"&gt;=0")/Table3[[#This Row],[Count]]</f>
        <v>1</v>
      </c>
      <c r="T82" s="2">
        <f>COUNTIFS(Table2[Sub-Sector],Table3[[#This Row],[Sub-Sector]],Table2[% Price above 200 EMA],"&gt;=0")/Table3[[#This Row],[Count]]</f>
        <v>1</v>
      </c>
      <c r="U82" s="2">
        <f>COUNTIFS(Table2[Sub-Sector],Table3[[#This Row],[Sub-Sector]],Table2[Rate of Change - Zone],"Positive")/Table3[[#This Row],[Count]]</f>
        <v>0.88888888888888884</v>
      </c>
      <c r="V82" s="2">
        <f>COUNTIFS(Table2[Sub-Sector],Table3[[#This Row],[Sub-Sector]],Table2[Sharpe Ratio],"&gt;=0.10")/Table3[[#This Row],[Count]]</f>
        <v>0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404.5</v>
      </c>
      <c r="X82">
        <f>_xlfn.RANK.AVG(Table3[[#This Row],[Score]],Table3[Score],1)</f>
        <v>54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264.5</v>
      </c>
      <c r="Z82">
        <f>_xlfn.RANK.AVG(Table3[[#This Row],[Score 2 ]],Table3[[Score 2 ]],1)</f>
        <v>81.5</v>
      </c>
    </row>
    <row r="83" spans="1:26" x14ac:dyDescent="0.3">
      <c r="A83" t="s">
        <v>127</v>
      </c>
      <c r="B83">
        <f>COUNTIFS(Table2[Sub-Sector],Table3[[#This Row],[Sub-Sector]])</f>
        <v>6</v>
      </c>
      <c r="C83" s="2">
        <f>COUNTIFS(Table2[Sub-Sector],Table3[[#This Row],[Sub-Sector]],Table2[Uptrend],"Uptrend")/Table3[[#This Row],[Count]]</f>
        <v>0.83333333333333337</v>
      </c>
      <c r="D83" s="2">
        <f>COUNTIFS(Table2[Sub-Sector],Table3[[#This Row],[Sub-Sector]],Table2[1W Return vs Nifty],"&gt;=5")/Table3[[#This Row],[Count]]</f>
        <v>0.33333333333333331</v>
      </c>
      <c r="E83" s="2">
        <f>COUNTIFS(Table2[Sub-Sector],Table3[[#This Row],[Sub-Sector]],Table2[1M Return vs Nifty],"&gt;=5")/Table3[[#This Row],[Count]]</f>
        <v>0.33333333333333331</v>
      </c>
      <c r="F83" s="2">
        <f>COUNTIFS(Table2[Sub-Sector],Table3[[#This Row],[Sub-Sector]],Table2[6M Return vs Nifty],"&gt;=10")/Table3[[#This Row],[Count]]</f>
        <v>0.66666666666666663</v>
      </c>
      <c r="G83" s="2">
        <f>COUNTIFS(Table2[Sub-Sector],Table3[[#This Row],[Sub-Sector]],Table2[1Y Return vs Nifty],"&gt;=10")/Table3[[#This Row],[Count]]</f>
        <v>0.5</v>
      </c>
      <c r="H83" s="2">
        <f>COUNTIFS(Table2[Sub-Sector],Table3[[#This Row],[Sub-Sector]],Table2[RSI Exponential â€“ 14D],"&gt;=50")/Table3[[#This Row],[Count]]</f>
        <v>0.83333333333333337</v>
      </c>
      <c r="I83" s="2">
        <f>COUNTIFS(Table2[Sub-Sector],Table3[[#This Row],[Sub-Sector]],Table2[Relative Volume],"&gt;=1")/Table3[[#This Row],[Count]]</f>
        <v>0.33333333333333331</v>
      </c>
      <c r="J83" s="2">
        <f>COUNTIFS(Table2[Sub-Sector],Table3[[#This Row],[Sub-Sector]],Table2[% Away From Day Low],"&gt;=0.05")/Table3[[#This Row],[Count]]</f>
        <v>0</v>
      </c>
      <c r="K83" s="2">
        <f>COUNTIFS(Table2[Sub-Sector],Table3[[#This Row],[Sub-Sector]],Table2[% Away From Day High],"&lt;=0.05")/Table3[[#This Row],[Count]]</f>
        <v>0.83333333333333337</v>
      </c>
      <c r="L83" s="2">
        <f>COUNTIFS(Table2[Sub-Sector],Table3[[#This Row],[Sub-Sector]],Table2[% Away From Current Week Low],"&gt;=0.05")/Table3[[#This Row],[Count]]</f>
        <v>0.16666666666666666</v>
      </c>
      <c r="M83" s="2">
        <f>COUNTIFS(Table2[Sub-Sector],Table3[[#This Row],[Sub-Sector]],Table2[% Away From Current Week High],"&lt;=0.05")/Table3[[#This Row],[Count]]</f>
        <v>0.83333333333333337</v>
      </c>
      <c r="N83" s="2">
        <f>COUNTIFS(Table2[Sub-Sector],Table3[[#This Row],[Sub-Sector]],Table2[% Away From Current Month Low],"&gt;=0.05")/Table3[[#This Row],[Count]]</f>
        <v>0.83333333333333337</v>
      </c>
      <c r="O83" s="2">
        <f>COUNTIFS(Table2[Sub-Sector],Table3[[#This Row],[Sub-Sector]],Table2[% Away From Current Month High],"&lt;=0.05")/Table3[[#This Row],[Count]]</f>
        <v>0.33333333333333331</v>
      </c>
      <c r="P83" s="2">
        <f>COUNTIFS(Table2[Sub-Sector],Table3[[#This Row],[Sub-Sector]],Table2[% Away From 52W High],"&lt;=10")/Table3[[#This Row],[Count]]</f>
        <v>0.5</v>
      </c>
      <c r="Q83" s="2">
        <f>COUNTIFS(Table2[Sub-Sector],Table3[[#This Row],[Sub-Sector]],Table2[% Away From 52W Low],"&gt;=10")/Table3[[#This Row],[Count]]</f>
        <v>1</v>
      </c>
      <c r="R83" s="2">
        <f>COUNTIFS(Table2[Sub-Sector],Table3[[#This Row],[Sub-Sector]],Table2[% Price above 20 EMA],"&gt;=0")/Table3[[#This Row],[Count]]</f>
        <v>0.83333333333333337</v>
      </c>
      <c r="S83" s="2">
        <f>COUNTIFS(Table2[Sub-Sector],Table3[[#This Row],[Sub-Sector]],Table2[% Price above 50 EMA],"&gt;=0")/Table3[[#This Row],[Count]]</f>
        <v>1</v>
      </c>
      <c r="T83" s="2">
        <f>COUNTIFS(Table2[Sub-Sector],Table3[[#This Row],[Sub-Sector]],Table2[% Price above 200 EMA],"&gt;=0")/Table3[[#This Row],[Count]]</f>
        <v>0.83333333333333337</v>
      </c>
      <c r="U83" s="2">
        <f>COUNTIFS(Table2[Sub-Sector],Table3[[#This Row],[Sub-Sector]],Table2[Rate of Change - Zone],"Positive")/Table3[[#This Row],[Count]]</f>
        <v>0.5</v>
      </c>
      <c r="V83" s="2">
        <f>COUNTIFS(Table2[Sub-Sector],Table3[[#This Row],[Sub-Sector]],Table2[Sharpe Ratio],"&gt;=0.10")/Table3[[#This Row],[Count]]</f>
        <v>0.5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410.5</v>
      </c>
      <c r="X83">
        <f>_xlfn.RANK.AVG(Table3[[#This Row],[Score]],Table3[Score],1)</f>
        <v>57.5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264.5</v>
      </c>
      <c r="Z83">
        <f>_xlfn.RANK.AVG(Table3[[#This Row],[Score 2 ]],Table3[[Score 2 ]],1)</f>
        <v>81.5</v>
      </c>
    </row>
    <row r="84" spans="1:26" x14ac:dyDescent="0.3">
      <c r="A84" t="s">
        <v>27</v>
      </c>
      <c r="B84">
        <f>COUNTIFS(Table2[Sub-Sector],Table3[[#This Row],[Sub-Sector]])</f>
        <v>4</v>
      </c>
      <c r="C84" s="2">
        <f>COUNTIFS(Table2[Sub-Sector],Table3[[#This Row],[Sub-Sector]],Table2[Uptrend],"Uptrend")/Table3[[#This Row],[Count]]</f>
        <v>1</v>
      </c>
      <c r="D84" s="2">
        <f>COUNTIFS(Table2[Sub-Sector],Table3[[#This Row],[Sub-Sector]],Table2[1W Return vs Nifty],"&gt;=5")/Table3[[#This Row],[Count]]</f>
        <v>0</v>
      </c>
      <c r="E84" s="2">
        <f>COUNTIFS(Table2[Sub-Sector],Table3[[#This Row],[Sub-Sector]],Table2[1M Return vs Nifty],"&gt;=5")/Table3[[#This Row],[Count]]</f>
        <v>0.25</v>
      </c>
      <c r="F84" s="2">
        <f>COUNTIFS(Table2[Sub-Sector],Table3[[#This Row],[Sub-Sector]],Table2[6M Return vs Nifty],"&gt;=10")/Table3[[#This Row],[Count]]</f>
        <v>0.25</v>
      </c>
      <c r="G84" s="2">
        <f>COUNTIFS(Table2[Sub-Sector],Table3[[#This Row],[Sub-Sector]],Table2[1Y Return vs Nifty],"&gt;=10")/Table3[[#This Row],[Count]]</f>
        <v>0.5</v>
      </c>
      <c r="H84" s="2">
        <f>COUNTIFS(Table2[Sub-Sector],Table3[[#This Row],[Sub-Sector]],Table2[RSI Exponential â€“ 14D],"&gt;=50")/Table3[[#This Row],[Count]]</f>
        <v>1</v>
      </c>
      <c r="I84" s="2">
        <f>COUNTIFS(Table2[Sub-Sector],Table3[[#This Row],[Sub-Sector]],Table2[Relative Volume],"&gt;=1")/Table3[[#This Row],[Count]]</f>
        <v>0.5</v>
      </c>
      <c r="J84" s="2">
        <f>COUNTIFS(Table2[Sub-Sector],Table3[[#This Row],[Sub-Sector]],Table2[% Away From Day Low],"&gt;=0.05")/Table3[[#This Row],[Count]]</f>
        <v>0</v>
      </c>
      <c r="K84" s="2">
        <f>COUNTIFS(Table2[Sub-Sector],Table3[[#This Row],[Sub-Sector]],Table2[% Away From Day High],"&lt;=0.05")/Table3[[#This Row],[Count]]</f>
        <v>1</v>
      </c>
      <c r="L84" s="2">
        <f>COUNTIFS(Table2[Sub-Sector],Table3[[#This Row],[Sub-Sector]],Table2[% Away From Current Week Low],"&gt;=0.05")/Table3[[#This Row],[Count]]</f>
        <v>0</v>
      </c>
      <c r="M84" s="2">
        <f>COUNTIFS(Table2[Sub-Sector],Table3[[#This Row],[Sub-Sector]],Table2[% Away From Current Week High],"&lt;=0.05")/Table3[[#This Row],[Count]]</f>
        <v>0.75</v>
      </c>
      <c r="N84" s="2">
        <f>COUNTIFS(Table2[Sub-Sector],Table3[[#This Row],[Sub-Sector]],Table2[% Away From Current Month Low],"&gt;=0.05")/Table3[[#This Row],[Count]]</f>
        <v>0.75</v>
      </c>
      <c r="O84" s="2">
        <f>COUNTIFS(Table2[Sub-Sector],Table3[[#This Row],[Sub-Sector]],Table2[% Away From Current Month High],"&lt;=0.05")/Table3[[#This Row],[Count]]</f>
        <v>0.5</v>
      </c>
      <c r="P84" s="2">
        <f>COUNTIFS(Table2[Sub-Sector],Table3[[#This Row],[Sub-Sector]],Table2[% Away From 52W High],"&lt;=10")/Table3[[#This Row],[Count]]</f>
        <v>0.5</v>
      </c>
      <c r="Q84" s="2">
        <f>COUNTIFS(Table2[Sub-Sector],Table3[[#This Row],[Sub-Sector]],Table2[% Away From 52W Low],"&gt;=10")/Table3[[#This Row],[Count]]</f>
        <v>1</v>
      </c>
      <c r="R84" s="2">
        <f>COUNTIFS(Table2[Sub-Sector],Table3[[#This Row],[Sub-Sector]],Table2[% Price above 20 EMA],"&gt;=0")/Table3[[#This Row],[Count]]</f>
        <v>1</v>
      </c>
      <c r="S84" s="2">
        <f>COUNTIFS(Table2[Sub-Sector],Table3[[#This Row],[Sub-Sector]],Table2[% Price above 50 EMA],"&gt;=0")/Table3[[#This Row],[Count]]</f>
        <v>1</v>
      </c>
      <c r="T84" s="2">
        <f>COUNTIFS(Table2[Sub-Sector],Table3[[#This Row],[Sub-Sector]],Table2[% Price above 200 EMA],"&gt;=0")/Table3[[#This Row],[Count]]</f>
        <v>1</v>
      </c>
      <c r="U84" s="2">
        <f>COUNTIFS(Table2[Sub-Sector],Table3[[#This Row],[Sub-Sector]],Table2[Rate of Change - Zone],"Positive")/Table3[[#This Row],[Count]]</f>
        <v>0.75</v>
      </c>
      <c r="V84" s="2">
        <f>COUNTIFS(Table2[Sub-Sector],Table3[[#This Row],[Sub-Sector]],Table2[Sharpe Ratio],"&gt;=0.10")/Table3[[#This Row],[Count]]</f>
        <v>0.25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450</v>
      </c>
      <c r="X84">
        <f>_xlfn.RANK.AVG(Table3[[#This Row],[Score]],Table3[Score],1)</f>
        <v>75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</v>
      </c>
      <c r="Z84">
        <f>_xlfn.RANK.AVG(Table3[[#This Row],[Score 2 ]],Table3[[Score 2 ]],1)</f>
        <v>84</v>
      </c>
    </row>
    <row r="85" spans="1:26" x14ac:dyDescent="0.3">
      <c r="A85" t="s">
        <v>228</v>
      </c>
      <c r="B85">
        <f>COUNTIFS(Table2[Sub-Sector],Table3[[#This Row],[Sub-Sector]])</f>
        <v>3</v>
      </c>
      <c r="C85" s="2">
        <f>COUNTIFS(Table2[Sub-Sector],Table3[[#This Row],[Sub-Sector]],Table2[Uptrend],"Uptrend")/Table3[[#This Row],[Count]]</f>
        <v>0.66666666666666663</v>
      </c>
      <c r="D85" s="2">
        <f>COUNTIFS(Table2[Sub-Sector],Table3[[#This Row],[Sub-Sector]],Table2[1W Return vs Nifty],"&gt;=5")/Table3[[#This Row],[Count]]</f>
        <v>0.33333333333333331</v>
      </c>
      <c r="E85" s="2">
        <f>COUNTIFS(Table2[Sub-Sector],Table3[[#This Row],[Sub-Sector]],Table2[1M Return vs Nifty],"&gt;=5")/Table3[[#This Row],[Count]]</f>
        <v>0.66666666666666663</v>
      </c>
      <c r="F85" s="2">
        <f>COUNTIFS(Table2[Sub-Sector],Table3[[#This Row],[Sub-Sector]],Table2[6M Return vs Nifty],"&gt;=10")/Table3[[#This Row],[Count]]</f>
        <v>0.33333333333333331</v>
      </c>
      <c r="G85" s="2">
        <f>COUNTIFS(Table2[Sub-Sector],Table3[[#This Row],[Sub-Sector]],Table2[1Y Return vs Nifty],"&gt;=10")/Table3[[#This Row],[Count]]</f>
        <v>0.66666666666666663</v>
      </c>
      <c r="H85" s="2">
        <f>COUNTIFS(Table2[Sub-Sector],Table3[[#This Row],[Sub-Sector]],Table2[RSI Exponential â€“ 14D],"&gt;=50")/Table3[[#This Row],[Count]]</f>
        <v>1</v>
      </c>
      <c r="I85" s="2">
        <f>COUNTIFS(Table2[Sub-Sector],Table3[[#This Row],[Sub-Sector]],Table2[Relative Volume],"&gt;=1")/Table3[[#This Row],[Count]]</f>
        <v>0.33333333333333331</v>
      </c>
      <c r="J85" s="2">
        <f>COUNTIFS(Table2[Sub-Sector],Table3[[#This Row],[Sub-Sector]],Table2[% Away From Day Low],"&gt;=0.05")/Table3[[#This Row],[Count]]</f>
        <v>0</v>
      </c>
      <c r="K85" s="2">
        <f>COUNTIFS(Table2[Sub-Sector],Table3[[#This Row],[Sub-Sector]],Table2[% Away From Day High],"&lt;=0.05")/Table3[[#This Row],[Count]]</f>
        <v>1</v>
      </c>
      <c r="L85" s="2">
        <f>COUNTIFS(Table2[Sub-Sector],Table3[[#This Row],[Sub-Sector]],Table2[% Away From Current Week Low],"&gt;=0.05")/Table3[[#This Row],[Count]]</f>
        <v>0</v>
      </c>
      <c r="M85" s="2">
        <f>COUNTIFS(Table2[Sub-Sector],Table3[[#This Row],[Sub-Sector]],Table2[% Away From Current Week High],"&lt;=0.05")/Table3[[#This Row],[Count]]</f>
        <v>1</v>
      </c>
      <c r="N85" s="2">
        <f>COUNTIFS(Table2[Sub-Sector],Table3[[#This Row],[Sub-Sector]],Table2[% Away From Current Month Low],"&gt;=0.05")/Table3[[#This Row],[Count]]</f>
        <v>1</v>
      </c>
      <c r="O85" s="2">
        <f>COUNTIFS(Table2[Sub-Sector],Table3[[#This Row],[Sub-Sector]],Table2[% Away From Current Month High],"&lt;=0.05")/Table3[[#This Row],[Count]]</f>
        <v>1</v>
      </c>
      <c r="P85" s="2">
        <f>COUNTIFS(Table2[Sub-Sector],Table3[[#This Row],[Sub-Sector]],Table2[% Away From 52W High],"&lt;=10")/Table3[[#This Row],[Count]]</f>
        <v>0.66666666666666663</v>
      </c>
      <c r="Q85" s="2">
        <f>COUNTIFS(Table2[Sub-Sector],Table3[[#This Row],[Sub-Sector]],Table2[% Away From 52W Low],"&gt;=10")/Table3[[#This Row],[Count]]</f>
        <v>1</v>
      </c>
      <c r="R85" s="2">
        <f>COUNTIFS(Table2[Sub-Sector],Table3[[#This Row],[Sub-Sector]],Table2[% Price above 20 EMA],"&gt;=0")/Table3[[#This Row],[Count]]</f>
        <v>1</v>
      </c>
      <c r="S85" s="2">
        <f>COUNTIFS(Table2[Sub-Sector],Table3[[#This Row],[Sub-Sector]],Table2[% Price above 50 EMA],"&gt;=0")/Table3[[#This Row],[Count]]</f>
        <v>1</v>
      </c>
      <c r="T85" s="2">
        <f>COUNTIFS(Table2[Sub-Sector],Table3[[#This Row],[Sub-Sector]],Table2[% Price above 200 EMA],"&gt;=0")/Table3[[#This Row],[Count]]</f>
        <v>1</v>
      </c>
      <c r="U85" s="2">
        <f>COUNTIFS(Table2[Sub-Sector],Table3[[#This Row],[Sub-Sector]],Table2[Rate of Change - Zone],"Positive")/Table3[[#This Row],[Count]]</f>
        <v>0.66666666666666663</v>
      </c>
      <c r="V85" s="2">
        <f>COUNTIFS(Table2[Sub-Sector],Table3[[#This Row],[Sub-Sector]],Table2[Sharpe Ratio],"&gt;=0.10")/Table3[[#This Row],[Count]]</f>
        <v>0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407.5</v>
      </c>
      <c r="X85">
        <f>_xlfn.RANK.AVG(Table3[[#This Row],[Score]],Table3[Score],1)</f>
        <v>55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</v>
      </c>
      <c r="Z85">
        <f>_xlfn.RANK.AVG(Table3[[#This Row],[Score 2 ]],Table3[[Score 2 ]],1)</f>
        <v>84</v>
      </c>
    </row>
    <row r="86" spans="1:26" x14ac:dyDescent="0.3">
      <c r="A86" t="s">
        <v>212</v>
      </c>
      <c r="B86">
        <f>COUNTIFS(Table2[Sub-Sector],Table3[[#This Row],[Sub-Sector]])</f>
        <v>3</v>
      </c>
      <c r="C86" s="2">
        <f>COUNTIFS(Table2[Sub-Sector],Table3[[#This Row],[Sub-Sector]],Table2[Uptrend],"Uptrend")/Table3[[#This Row],[Count]]</f>
        <v>0.33333333333333331</v>
      </c>
      <c r="D86" s="2">
        <f>COUNTIFS(Table2[Sub-Sector],Table3[[#This Row],[Sub-Sector]],Table2[1W Return vs Nifty],"&gt;=5")/Table3[[#This Row],[Count]]</f>
        <v>0.33333333333333331</v>
      </c>
      <c r="E86" s="2">
        <f>COUNTIFS(Table2[Sub-Sector],Table3[[#This Row],[Sub-Sector]],Table2[1M Return vs Nifty],"&gt;=5")/Table3[[#This Row],[Count]]</f>
        <v>0.33333333333333331</v>
      </c>
      <c r="F86" s="2">
        <f>COUNTIFS(Table2[Sub-Sector],Table3[[#This Row],[Sub-Sector]],Table2[6M Return vs Nifty],"&gt;=10")/Table3[[#This Row],[Count]]</f>
        <v>0.33333333333333331</v>
      </c>
      <c r="G86" s="2">
        <f>COUNTIFS(Table2[Sub-Sector],Table3[[#This Row],[Sub-Sector]],Table2[1Y Return vs Nifty],"&gt;=10")/Table3[[#This Row],[Count]]</f>
        <v>0.66666666666666663</v>
      </c>
      <c r="H86" s="2">
        <f>COUNTIFS(Table2[Sub-Sector],Table3[[#This Row],[Sub-Sector]],Table2[RSI Exponential â€“ 14D],"&gt;=50")/Table3[[#This Row],[Count]]</f>
        <v>1</v>
      </c>
      <c r="I86" s="2">
        <f>COUNTIFS(Table2[Sub-Sector],Table3[[#This Row],[Sub-Sector]],Table2[Relative Volume],"&gt;=1")/Table3[[#This Row],[Count]]</f>
        <v>0.33333333333333331</v>
      </c>
      <c r="J86" s="2">
        <f>COUNTIFS(Table2[Sub-Sector],Table3[[#This Row],[Sub-Sector]],Table2[% Away From Day Low],"&gt;=0.05")/Table3[[#This Row],[Count]]</f>
        <v>0</v>
      </c>
      <c r="K86" s="2">
        <f>COUNTIFS(Table2[Sub-Sector],Table3[[#This Row],[Sub-Sector]],Table2[% Away From Day High],"&lt;=0.05")/Table3[[#This Row],[Count]]</f>
        <v>1</v>
      </c>
      <c r="L86" s="2">
        <f>COUNTIFS(Table2[Sub-Sector],Table3[[#This Row],[Sub-Sector]],Table2[% Away From Current Week Low],"&gt;=0.05")/Table3[[#This Row],[Count]]</f>
        <v>0.33333333333333331</v>
      </c>
      <c r="M86" s="2">
        <f>COUNTIFS(Table2[Sub-Sector],Table3[[#This Row],[Sub-Sector]],Table2[% Away From Current Week High],"&lt;=0.05")/Table3[[#This Row],[Count]]</f>
        <v>0.66666666666666663</v>
      </c>
      <c r="N86" s="2">
        <f>COUNTIFS(Table2[Sub-Sector],Table3[[#This Row],[Sub-Sector]],Table2[% Away From Current Month Low],"&gt;=0.05")/Table3[[#This Row],[Count]]</f>
        <v>1</v>
      </c>
      <c r="O86" s="2">
        <f>COUNTIFS(Table2[Sub-Sector],Table3[[#This Row],[Sub-Sector]],Table2[% Away From Current Month High],"&lt;=0.05")/Table3[[#This Row],[Count]]</f>
        <v>0.66666666666666663</v>
      </c>
      <c r="P86" s="2">
        <f>COUNTIFS(Table2[Sub-Sector],Table3[[#This Row],[Sub-Sector]],Table2[% Away From 52W High],"&lt;=10")/Table3[[#This Row],[Count]]</f>
        <v>0.33333333333333331</v>
      </c>
      <c r="Q86" s="2">
        <f>COUNTIFS(Table2[Sub-Sector],Table3[[#This Row],[Sub-Sector]],Table2[% Away From 52W Low],"&gt;=10")/Table3[[#This Row],[Count]]</f>
        <v>1</v>
      </c>
      <c r="R86" s="2">
        <f>COUNTIFS(Table2[Sub-Sector],Table3[[#This Row],[Sub-Sector]],Table2[% Price above 20 EMA],"&gt;=0")/Table3[[#This Row],[Count]]</f>
        <v>1</v>
      </c>
      <c r="S86" s="2">
        <f>COUNTIFS(Table2[Sub-Sector],Table3[[#This Row],[Sub-Sector]],Table2[% Price above 50 EMA],"&gt;=0")/Table3[[#This Row],[Count]]</f>
        <v>1</v>
      </c>
      <c r="T86" s="2">
        <f>COUNTIFS(Table2[Sub-Sector],Table3[[#This Row],[Sub-Sector]],Table2[% Price above 200 EMA],"&gt;=0")/Table3[[#This Row],[Count]]</f>
        <v>1</v>
      </c>
      <c r="U86" s="2">
        <f>COUNTIFS(Table2[Sub-Sector],Table3[[#This Row],[Sub-Sector]],Table2[Rate of Change - Zone],"Positive")/Table3[[#This Row],[Count]]</f>
        <v>0.66666666666666663</v>
      </c>
      <c r="V86" s="2">
        <f>COUNTIFS(Table2[Sub-Sector],Table3[[#This Row],[Sub-Sector]],Table2[Sharpe Ratio],"&gt;=0.10")/Table3[[#This Row],[Count]]</f>
        <v>0.33333333333333331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</v>
      </c>
      <c r="X86">
        <f>_xlfn.RANK.AVG(Table3[[#This Row],[Score]],Table3[Score],1)</f>
        <v>77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</v>
      </c>
      <c r="Z86">
        <f>_xlfn.RANK.AVG(Table3[[#This Row],[Score 2 ]],Table3[[Score 2 ]],1)</f>
        <v>84</v>
      </c>
    </row>
    <row r="87" spans="1:26" x14ac:dyDescent="0.3">
      <c r="A87" t="s">
        <v>108</v>
      </c>
      <c r="B87">
        <f>COUNTIFS(Table2[Sub-Sector],Table3[[#This Row],[Sub-Sector]])</f>
        <v>4</v>
      </c>
      <c r="C87" s="2">
        <f>COUNTIFS(Table2[Sub-Sector],Table3[[#This Row],[Sub-Sector]],Table2[Uptrend],"Uptrend")/Table3[[#This Row],[Count]]</f>
        <v>1</v>
      </c>
      <c r="D87" s="2">
        <f>COUNTIFS(Table2[Sub-Sector],Table3[[#This Row],[Sub-Sector]],Table2[1W Return vs Nifty],"&gt;=5")/Table3[[#This Row],[Count]]</f>
        <v>0.5</v>
      </c>
      <c r="E87" s="2">
        <f>COUNTIFS(Table2[Sub-Sector],Table3[[#This Row],[Sub-Sector]],Table2[1M Return vs Nifty],"&gt;=5")/Table3[[#This Row],[Count]]</f>
        <v>0.25</v>
      </c>
      <c r="F87" s="2">
        <f>COUNTIFS(Table2[Sub-Sector],Table3[[#This Row],[Sub-Sector]],Table2[6M Return vs Nifty],"&gt;=10")/Table3[[#This Row],[Count]]</f>
        <v>0.25</v>
      </c>
      <c r="G87" s="2">
        <f>COUNTIFS(Table2[Sub-Sector],Table3[[#This Row],[Sub-Sector]],Table2[1Y Return vs Nifty],"&gt;=10")/Table3[[#This Row],[Count]]</f>
        <v>1</v>
      </c>
      <c r="H87" s="2">
        <f>COUNTIFS(Table2[Sub-Sector],Table3[[#This Row],[Sub-Sector]],Table2[RSI Exponential â€“ 14D],"&gt;=50")/Table3[[#This Row],[Count]]</f>
        <v>0.75</v>
      </c>
      <c r="I87" s="2">
        <f>COUNTIFS(Table2[Sub-Sector],Table3[[#This Row],[Sub-Sector]],Table2[Relative Volume],"&gt;=1")/Table3[[#This Row],[Count]]</f>
        <v>0.25</v>
      </c>
      <c r="J87" s="2">
        <f>COUNTIFS(Table2[Sub-Sector],Table3[[#This Row],[Sub-Sector]],Table2[% Away From Day Low],"&gt;=0.05")/Table3[[#This Row],[Count]]</f>
        <v>0</v>
      </c>
      <c r="K87" s="2">
        <f>COUNTIFS(Table2[Sub-Sector],Table3[[#This Row],[Sub-Sector]],Table2[% Away From Day High],"&lt;=0.05")/Table3[[#This Row],[Count]]</f>
        <v>1</v>
      </c>
      <c r="L87" s="2">
        <f>COUNTIFS(Table2[Sub-Sector],Table3[[#This Row],[Sub-Sector]],Table2[% Away From Current Week Low],"&gt;=0.05")/Table3[[#This Row],[Count]]</f>
        <v>0.25</v>
      </c>
      <c r="M87" s="2">
        <f>COUNTIFS(Table2[Sub-Sector],Table3[[#This Row],[Sub-Sector]],Table2[% Away From Current Week High],"&lt;=0.05")/Table3[[#This Row],[Count]]</f>
        <v>1</v>
      </c>
      <c r="N87" s="2">
        <f>COUNTIFS(Table2[Sub-Sector],Table3[[#This Row],[Sub-Sector]],Table2[% Away From Current Month Low],"&gt;=0.05")/Table3[[#This Row],[Count]]</f>
        <v>1</v>
      </c>
      <c r="O87" s="2">
        <f>COUNTIFS(Table2[Sub-Sector],Table3[[#This Row],[Sub-Sector]],Table2[% Away From Current Month High],"&lt;=0.05")/Table3[[#This Row],[Count]]</f>
        <v>0.25</v>
      </c>
      <c r="P87" s="2">
        <f>COUNTIFS(Table2[Sub-Sector],Table3[[#This Row],[Sub-Sector]],Table2[% Away From 52W High],"&lt;=10")/Table3[[#This Row],[Count]]</f>
        <v>0</v>
      </c>
      <c r="Q87" s="2">
        <f>COUNTIFS(Table2[Sub-Sector],Table3[[#This Row],[Sub-Sector]],Table2[% Away From 52W Low],"&gt;=10")/Table3[[#This Row],[Count]]</f>
        <v>1</v>
      </c>
      <c r="R87" s="2">
        <f>COUNTIFS(Table2[Sub-Sector],Table3[[#This Row],[Sub-Sector]],Table2[% Price above 20 EMA],"&gt;=0")/Table3[[#This Row],[Count]]</f>
        <v>0.5</v>
      </c>
      <c r="S87" s="2">
        <f>COUNTIFS(Table2[Sub-Sector],Table3[[#This Row],[Sub-Sector]],Table2[% Price above 50 EMA],"&gt;=0")/Table3[[#This Row],[Count]]</f>
        <v>0.75</v>
      </c>
      <c r="T87" s="2">
        <f>COUNTIFS(Table2[Sub-Sector],Table3[[#This Row],[Sub-Sector]],Table2[% Price above 200 EMA],"&gt;=0")/Table3[[#This Row],[Count]]</f>
        <v>1</v>
      </c>
      <c r="U87" s="2">
        <f>COUNTIFS(Table2[Sub-Sector],Table3[[#This Row],[Sub-Sector]],Table2[Rate of Change - Zone],"Positive")/Table3[[#This Row],[Count]]</f>
        <v>0.5</v>
      </c>
      <c r="V87" s="2">
        <f>COUNTIFS(Table2[Sub-Sector],Table3[[#This Row],[Sub-Sector]],Table2[Sharpe Ratio],"&gt;=0.10")/Table3[[#This Row],[Count]]</f>
        <v>0.25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376</v>
      </c>
      <c r="X87">
        <f>_xlfn.RANK.AVG(Table3[[#This Row],[Score]],Table3[Score],1)</f>
        <v>35.5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271.5</v>
      </c>
      <c r="Z87">
        <f>_xlfn.RANK.AVG(Table3[[#This Row],[Score 2 ]],Table3[[Score 2 ]],1)</f>
        <v>86</v>
      </c>
    </row>
    <row r="88" spans="1:26" x14ac:dyDescent="0.3">
      <c r="A88" t="s">
        <v>1549</v>
      </c>
      <c r="B88">
        <f>COUNTIFS(Table2[Sub-Sector],Table3[[#This Row],[Sub-Sector]])</f>
        <v>2</v>
      </c>
      <c r="C88" s="2">
        <f>COUNTIFS(Table2[Sub-Sector],Table3[[#This Row],[Sub-Sector]],Table2[Uptrend],"Uptrend")/Table3[[#This Row],[Count]]</f>
        <v>1</v>
      </c>
      <c r="D88" s="2">
        <f>COUNTIFS(Table2[Sub-Sector],Table3[[#This Row],[Sub-Sector]],Table2[1W Return vs Nifty],"&gt;=5")/Table3[[#This Row],[Count]]</f>
        <v>0.5</v>
      </c>
      <c r="E88" s="2">
        <f>COUNTIFS(Table2[Sub-Sector],Table3[[#This Row],[Sub-Sector]],Table2[1M Return vs Nifty],"&gt;=5")/Table3[[#This Row],[Count]]</f>
        <v>0</v>
      </c>
      <c r="F88" s="2">
        <f>COUNTIFS(Table2[Sub-Sector],Table3[[#This Row],[Sub-Sector]],Table2[6M Return vs Nifty],"&gt;=10")/Table3[[#This Row],[Count]]</f>
        <v>0</v>
      </c>
      <c r="G88" s="2">
        <f>COUNTIFS(Table2[Sub-Sector],Table3[[#This Row],[Sub-Sector]],Table2[1Y Return vs Nifty],"&gt;=10")/Table3[[#This Row],[Count]]</f>
        <v>0.5</v>
      </c>
      <c r="H88" s="2">
        <f>COUNTIFS(Table2[Sub-Sector],Table3[[#This Row],[Sub-Sector]],Table2[RSI Exponential â€“ 14D],"&gt;=50")/Table3[[#This Row],[Count]]</f>
        <v>0.5</v>
      </c>
      <c r="I88" s="2">
        <f>COUNTIFS(Table2[Sub-Sector],Table3[[#This Row],[Sub-Sector]],Table2[Relative Volume],"&gt;=1")/Table3[[#This Row],[Count]]</f>
        <v>1</v>
      </c>
      <c r="J88" s="2">
        <f>COUNTIFS(Table2[Sub-Sector],Table3[[#This Row],[Sub-Sector]],Table2[% Away From Day Low],"&gt;=0.05")/Table3[[#This Row],[Count]]</f>
        <v>0</v>
      </c>
      <c r="K88" s="2">
        <f>COUNTIFS(Table2[Sub-Sector],Table3[[#This Row],[Sub-Sector]],Table2[% Away From Day High],"&lt;=0.05")/Table3[[#This Row],[Count]]</f>
        <v>1</v>
      </c>
      <c r="L88" s="2">
        <f>COUNTIFS(Table2[Sub-Sector],Table3[[#This Row],[Sub-Sector]],Table2[% Away From Current Week Low],"&gt;=0.05")/Table3[[#This Row],[Count]]</f>
        <v>0.5</v>
      </c>
      <c r="M88" s="2">
        <f>COUNTIFS(Table2[Sub-Sector],Table3[[#This Row],[Sub-Sector]],Table2[% Away From Current Week High],"&lt;=0.05")/Table3[[#This Row],[Count]]</f>
        <v>1</v>
      </c>
      <c r="N88" s="2">
        <f>COUNTIFS(Table2[Sub-Sector],Table3[[#This Row],[Sub-Sector]],Table2[% Away From Current Month Low],"&gt;=0.05")/Table3[[#This Row],[Count]]</f>
        <v>1</v>
      </c>
      <c r="O88" s="2">
        <f>COUNTIFS(Table2[Sub-Sector],Table3[[#This Row],[Sub-Sector]],Table2[% Away From Current Month High],"&lt;=0.05")/Table3[[#This Row],[Count]]</f>
        <v>0.5</v>
      </c>
      <c r="P88" s="2">
        <f>COUNTIFS(Table2[Sub-Sector],Table3[[#This Row],[Sub-Sector]],Table2[% Away From 52W High],"&lt;=10")/Table3[[#This Row],[Count]]</f>
        <v>0.5</v>
      </c>
      <c r="Q88" s="2">
        <f>COUNTIFS(Table2[Sub-Sector],Table3[[#This Row],[Sub-Sector]],Table2[% Away From 52W Low],"&gt;=10")/Table3[[#This Row],[Count]]</f>
        <v>1</v>
      </c>
      <c r="R88" s="2">
        <f>COUNTIFS(Table2[Sub-Sector],Table3[[#This Row],[Sub-Sector]],Table2[% Price above 20 EMA],"&gt;=0")/Table3[[#This Row],[Count]]</f>
        <v>0.5</v>
      </c>
      <c r="S88" s="2">
        <f>COUNTIFS(Table2[Sub-Sector],Table3[[#This Row],[Sub-Sector]],Table2[% Price above 50 EMA],"&gt;=0")/Table3[[#This Row],[Count]]</f>
        <v>1</v>
      </c>
      <c r="T88" s="2">
        <f>COUNTIFS(Table2[Sub-Sector],Table3[[#This Row],[Sub-Sector]],Table2[% Price above 200 EMA],"&gt;=0")/Table3[[#This Row],[Count]]</f>
        <v>1</v>
      </c>
      <c r="U88" s="2">
        <f>COUNTIFS(Table2[Sub-Sector],Table3[[#This Row],[Sub-Sector]],Table2[Rate of Change - Zone],"Positive")/Table3[[#This Row],[Count]]</f>
        <v>0.5</v>
      </c>
      <c r="V88" s="2">
        <f>COUNTIFS(Table2[Sub-Sector],Table3[[#This Row],[Sub-Sector]],Table2[Sharpe Ratio],"&gt;=0.10")/Table3[[#This Row],[Count]]</f>
        <v>0.5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426</v>
      </c>
      <c r="X88">
        <f>_xlfn.RANK.AVG(Table3[[#This Row],[Score]],Table3[Score],1)</f>
        <v>67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</v>
      </c>
      <c r="Z88">
        <f>_xlfn.RANK.AVG(Table3[[#This Row],[Score 2 ]],Table3[[Score 2 ]],1)</f>
        <v>87</v>
      </c>
    </row>
    <row r="89" spans="1:26" x14ac:dyDescent="0.3">
      <c r="A89" t="s">
        <v>523</v>
      </c>
      <c r="B89">
        <f>COUNTIFS(Table2[Sub-Sector],Table3[[#This Row],[Sub-Sector]])</f>
        <v>9</v>
      </c>
      <c r="C89" s="2">
        <f>COUNTIFS(Table2[Sub-Sector],Table3[[#This Row],[Sub-Sector]],Table2[Uptrend],"Uptrend")/Table3[[#This Row],[Count]]</f>
        <v>0.66666666666666663</v>
      </c>
      <c r="D89" s="2">
        <f>COUNTIFS(Table2[Sub-Sector],Table3[[#This Row],[Sub-Sector]],Table2[1W Return vs Nifty],"&gt;=5")/Table3[[#This Row],[Count]]</f>
        <v>0.33333333333333331</v>
      </c>
      <c r="E89" s="2">
        <f>COUNTIFS(Table2[Sub-Sector],Table3[[#This Row],[Sub-Sector]],Table2[1M Return vs Nifty],"&gt;=5")/Table3[[#This Row],[Count]]</f>
        <v>0.22222222222222221</v>
      </c>
      <c r="F89" s="2">
        <f>COUNTIFS(Table2[Sub-Sector],Table3[[#This Row],[Sub-Sector]],Table2[6M Return vs Nifty],"&gt;=10")/Table3[[#This Row],[Count]]</f>
        <v>0.33333333333333331</v>
      </c>
      <c r="G89" s="2">
        <f>COUNTIFS(Table2[Sub-Sector],Table3[[#This Row],[Sub-Sector]],Table2[1Y Return vs Nifty],"&gt;=10")/Table3[[#This Row],[Count]]</f>
        <v>0.55555555555555558</v>
      </c>
      <c r="H89" s="2">
        <f>COUNTIFS(Table2[Sub-Sector],Table3[[#This Row],[Sub-Sector]],Table2[RSI Exponential â€“ 14D],"&gt;=50")/Table3[[#This Row],[Count]]</f>
        <v>0.55555555555555558</v>
      </c>
      <c r="I89" s="2">
        <f>COUNTIFS(Table2[Sub-Sector],Table3[[#This Row],[Sub-Sector]],Table2[Relative Volume],"&gt;=1")/Table3[[#This Row],[Count]]</f>
        <v>0.33333333333333331</v>
      </c>
      <c r="J89" s="2">
        <f>COUNTIFS(Table2[Sub-Sector],Table3[[#This Row],[Sub-Sector]],Table2[% Away From Day Low],"&gt;=0.05")/Table3[[#This Row],[Count]]</f>
        <v>0</v>
      </c>
      <c r="K89" s="2">
        <f>COUNTIFS(Table2[Sub-Sector],Table3[[#This Row],[Sub-Sector]],Table2[% Away From Day High],"&lt;=0.05")/Table3[[#This Row],[Count]]</f>
        <v>0.88888888888888884</v>
      </c>
      <c r="L89" s="2">
        <f>COUNTIFS(Table2[Sub-Sector],Table3[[#This Row],[Sub-Sector]],Table2[% Away From Current Week Low],"&gt;=0.05")/Table3[[#This Row],[Count]]</f>
        <v>0.1111111111111111</v>
      </c>
      <c r="M89" s="2">
        <f>COUNTIFS(Table2[Sub-Sector],Table3[[#This Row],[Sub-Sector]],Table2[% Away From Current Week High],"&lt;=0.05")/Table3[[#This Row],[Count]]</f>
        <v>0.77777777777777779</v>
      </c>
      <c r="N89" s="2">
        <f>COUNTIFS(Table2[Sub-Sector],Table3[[#This Row],[Sub-Sector]],Table2[% Away From Current Month Low],"&gt;=0.05")/Table3[[#This Row],[Count]]</f>
        <v>0.88888888888888884</v>
      </c>
      <c r="O89" s="2">
        <f>COUNTIFS(Table2[Sub-Sector],Table3[[#This Row],[Sub-Sector]],Table2[% Away From Current Month High],"&lt;=0.05")/Table3[[#This Row],[Count]]</f>
        <v>0.55555555555555558</v>
      </c>
      <c r="P89" s="2">
        <f>COUNTIFS(Table2[Sub-Sector],Table3[[#This Row],[Sub-Sector]],Table2[% Away From 52W High],"&lt;=10")/Table3[[#This Row],[Count]]</f>
        <v>0.1111111111111111</v>
      </c>
      <c r="Q89" s="2">
        <f>COUNTIFS(Table2[Sub-Sector],Table3[[#This Row],[Sub-Sector]],Table2[% Away From 52W Low],"&gt;=10")/Table3[[#This Row],[Count]]</f>
        <v>1</v>
      </c>
      <c r="R89" s="2">
        <f>COUNTIFS(Table2[Sub-Sector],Table3[[#This Row],[Sub-Sector]],Table2[% Price above 20 EMA],"&gt;=0")/Table3[[#This Row],[Count]]</f>
        <v>0.66666666666666663</v>
      </c>
      <c r="S89" s="2">
        <f>COUNTIFS(Table2[Sub-Sector],Table3[[#This Row],[Sub-Sector]],Table2[% Price above 50 EMA],"&gt;=0")/Table3[[#This Row],[Count]]</f>
        <v>0.66666666666666663</v>
      </c>
      <c r="T89" s="2">
        <f>COUNTIFS(Table2[Sub-Sector],Table3[[#This Row],[Sub-Sector]],Table2[% Price above 200 EMA],"&gt;=0")/Table3[[#This Row],[Count]]</f>
        <v>0.66666666666666663</v>
      </c>
      <c r="U89" s="2">
        <f>COUNTIFS(Table2[Sub-Sector],Table3[[#This Row],[Sub-Sector]],Table2[Rate of Change - Zone],"Positive")/Table3[[#This Row],[Count]]</f>
        <v>0.66666666666666663</v>
      </c>
      <c r="V89" s="2">
        <f>COUNTIFS(Table2[Sub-Sector],Table3[[#This Row],[Sub-Sector]],Table2[Sharpe Ratio],"&gt;=0.10")/Table3[[#This Row],[Count]]</f>
        <v>0.22222222222222221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465.5</v>
      </c>
      <c r="X89">
        <f>_xlfn.RANK.AVG(Table3[[#This Row],[Score]],Table3[Score],1)</f>
        <v>78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279.5</v>
      </c>
      <c r="Z89">
        <f>_xlfn.RANK.AVG(Table3[[#This Row],[Score 2 ]],Table3[[Score 2 ]],1)</f>
        <v>88</v>
      </c>
    </row>
    <row r="90" spans="1:26" x14ac:dyDescent="0.3">
      <c r="A90" t="s">
        <v>557</v>
      </c>
      <c r="B90">
        <f>COUNTIFS(Table2[Sub-Sector],Table3[[#This Row],[Sub-Sector]])</f>
        <v>17</v>
      </c>
      <c r="C90" s="2">
        <f>COUNTIFS(Table2[Sub-Sector],Table3[[#This Row],[Sub-Sector]],Table2[Uptrend],"Uptrend")/Table3[[#This Row],[Count]]</f>
        <v>0.6470588235294118</v>
      </c>
      <c r="D90" s="2">
        <f>COUNTIFS(Table2[Sub-Sector],Table3[[#This Row],[Sub-Sector]],Table2[1W Return vs Nifty],"&gt;=5")/Table3[[#This Row],[Count]]</f>
        <v>0.17647058823529413</v>
      </c>
      <c r="E90" s="2">
        <f>COUNTIFS(Table2[Sub-Sector],Table3[[#This Row],[Sub-Sector]],Table2[1M Return vs Nifty],"&gt;=5")/Table3[[#This Row],[Count]]</f>
        <v>0.29411764705882354</v>
      </c>
      <c r="F90" s="2">
        <f>COUNTIFS(Table2[Sub-Sector],Table3[[#This Row],[Sub-Sector]],Table2[6M Return vs Nifty],"&gt;=10")/Table3[[#This Row],[Count]]</f>
        <v>0.17647058823529413</v>
      </c>
      <c r="G90" s="2">
        <f>COUNTIFS(Table2[Sub-Sector],Table3[[#This Row],[Sub-Sector]],Table2[1Y Return vs Nifty],"&gt;=10")/Table3[[#This Row],[Count]]</f>
        <v>0.17647058823529413</v>
      </c>
      <c r="H90" s="2">
        <f>COUNTIFS(Table2[Sub-Sector],Table3[[#This Row],[Sub-Sector]],Table2[RSI Exponential â€“ 14D],"&gt;=50")/Table3[[#This Row],[Count]]</f>
        <v>0.94117647058823528</v>
      </c>
      <c r="I90" s="2">
        <f>COUNTIFS(Table2[Sub-Sector],Table3[[#This Row],[Sub-Sector]],Table2[Relative Volume],"&gt;=1")/Table3[[#This Row],[Count]]</f>
        <v>0.52941176470588236</v>
      </c>
      <c r="J90" s="2">
        <f>COUNTIFS(Table2[Sub-Sector],Table3[[#This Row],[Sub-Sector]],Table2[% Away From Day Low],"&gt;=0.05")/Table3[[#This Row],[Count]]</f>
        <v>5.8823529411764705E-2</v>
      </c>
      <c r="K90" s="2">
        <f>COUNTIFS(Table2[Sub-Sector],Table3[[#This Row],[Sub-Sector]],Table2[% Away From Day High],"&lt;=0.05")/Table3[[#This Row],[Count]]</f>
        <v>1</v>
      </c>
      <c r="L90" s="2">
        <f>COUNTIFS(Table2[Sub-Sector],Table3[[#This Row],[Sub-Sector]],Table2[% Away From Current Week Low],"&gt;=0.05")/Table3[[#This Row],[Count]]</f>
        <v>0.23529411764705882</v>
      </c>
      <c r="M90" s="2">
        <f>COUNTIFS(Table2[Sub-Sector],Table3[[#This Row],[Sub-Sector]],Table2[% Away From Current Week High],"&lt;=0.05")/Table3[[#This Row],[Count]]</f>
        <v>0.94117647058823528</v>
      </c>
      <c r="N90" s="2">
        <f>COUNTIFS(Table2[Sub-Sector],Table3[[#This Row],[Sub-Sector]],Table2[% Away From Current Month Low],"&gt;=0.05")/Table3[[#This Row],[Count]]</f>
        <v>1</v>
      </c>
      <c r="O90" s="2">
        <f>COUNTIFS(Table2[Sub-Sector],Table3[[#This Row],[Sub-Sector]],Table2[% Away From Current Month High],"&lt;=0.05")/Table3[[#This Row],[Count]]</f>
        <v>0.6470588235294118</v>
      </c>
      <c r="P90" s="2">
        <f>COUNTIFS(Table2[Sub-Sector],Table3[[#This Row],[Sub-Sector]],Table2[% Away From 52W High],"&lt;=10")/Table3[[#This Row],[Count]]</f>
        <v>0.47058823529411764</v>
      </c>
      <c r="Q90" s="2">
        <f>COUNTIFS(Table2[Sub-Sector],Table3[[#This Row],[Sub-Sector]],Table2[% Away From 52W Low],"&gt;=10")/Table3[[#This Row],[Count]]</f>
        <v>0.94117647058823528</v>
      </c>
      <c r="R90" s="2">
        <f>COUNTIFS(Table2[Sub-Sector],Table3[[#This Row],[Sub-Sector]],Table2[% Price above 20 EMA],"&gt;=0")/Table3[[#This Row],[Count]]</f>
        <v>0.94117647058823528</v>
      </c>
      <c r="S90" s="2">
        <f>COUNTIFS(Table2[Sub-Sector],Table3[[#This Row],[Sub-Sector]],Table2[% Price above 50 EMA],"&gt;=0")/Table3[[#This Row],[Count]]</f>
        <v>0.94117647058823528</v>
      </c>
      <c r="T90" s="2">
        <f>COUNTIFS(Table2[Sub-Sector],Table3[[#This Row],[Sub-Sector]],Table2[% Price above 200 EMA],"&gt;=0")/Table3[[#This Row],[Count]]</f>
        <v>0.82352941176470584</v>
      </c>
      <c r="U90" s="2">
        <f>COUNTIFS(Table2[Sub-Sector],Table3[[#This Row],[Sub-Sector]],Table2[Rate of Change - Zone],"Positive")/Table3[[#This Row],[Count]]</f>
        <v>0.82352941176470584</v>
      </c>
      <c r="V90" s="2">
        <f>COUNTIFS(Table2[Sub-Sector],Table3[[#This Row],[Sub-Sector]],Table2[Sharpe Ratio],"&gt;=0.10")/Table3[[#This Row],[Count]]</f>
        <v>0.11764705882352941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481</v>
      </c>
      <c r="X90">
        <f>_xlfn.RANK.AVG(Table3[[#This Row],[Score]],Table3[Score],1)</f>
        <v>87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</v>
      </c>
      <c r="Z90">
        <f>_xlfn.RANK.AVG(Table3[[#This Row],[Score 2 ]],Table3[[Score 2 ]],1)</f>
        <v>89.5</v>
      </c>
    </row>
    <row r="91" spans="1:26" x14ac:dyDescent="0.3">
      <c r="A91" t="s">
        <v>469</v>
      </c>
      <c r="B91">
        <f>COUNTIFS(Table2[Sub-Sector],Table3[[#This Row],[Sub-Sector]])</f>
        <v>11</v>
      </c>
      <c r="C91" s="2">
        <f>COUNTIFS(Table2[Sub-Sector],Table3[[#This Row],[Sub-Sector]],Table2[Uptrend],"Uptrend")/Table3[[#This Row],[Count]]</f>
        <v>0.72727272727272729</v>
      </c>
      <c r="D91" s="2">
        <f>COUNTIFS(Table2[Sub-Sector],Table3[[#This Row],[Sub-Sector]],Table2[1W Return vs Nifty],"&gt;=5")/Table3[[#This Row],[Count]]</f>
        <v>0.54545454545454541</v>
      </c>
      <c r="E91" s="2">
        <f>COUNTIFS(Table2[Sub-Sector],Table3[[#This Row],[Sub-Sector]],Table2[1M Return vs Nifty],"&gt;=5")/Table3[[#This Row],[Count]]</f>
        <v>0.36363636363636365</v>
      </c>
      <c r="F91" s="2">
        <f>COUNTIFS(Table2[Sub-Sector],Table3[[#This Row],[Sub-Sector]],Table2[6M Return vs Nifty],"&gt;=10")/Table3[[#This Row],[Count]]</f>
        <v>0.27272727272727271</v>
      </c>
      <c r="G91" s="2">
        <f>COUNTIFS(Table2[Sub-Sector],Table3[[#This Row],[Sub-Sector]],Table2[1Y Return vs Nifty],"&gt;=10")/Table3[[#This Row],[Count]]</f>
        <v>0.45454545454545453</v>
      </c>
      <c r="H91" s="2">
        <f>COUNTIFS(Table2[Sub-Sector],Table3[[#This Row],[Sub-Sector]],Table2[RSI Exponential â€“ 14D],"&gt;=50")/Table3[[#This Row],[Count]]</f>
        <v>0.72727272727272729</v>
      </c>
      <c r="I91" s="2">
        <f>COUNTIFS(Table2[Sub-Sector],Table3[[#This Row],[Sub-Sector]],Table2[Relative Volume],"&gt;=1")/Table3[[#This Row],[Count]]</f>
        <v>0.36363636363636365</v>
      </c>
      <c r="J91" s="2">
        <f>COUNTIFS(Table2[Sub-Sector],Table3[[#This Row],[Sub-Sector]],Table2[% Away From Day Low],"&gt;=0.05")/Table3[[#This Row],[Count]]</f>
        <v>0</v>
      </c>
      <c r="K91" s="2">
        <f>COUNTIFS(Table2[Sub-Sector],Table3[[#This Row],[Sub-Sector]],Table2[% Away From Day High],"&lt;=0.05")/Table3[[#This Row],[Count]]</f>
        <v>1</v>
      </c>
      <c r="L91" s="2">
        <f>COUNTIFS(Table2[Sub-Sector],Table3[[#This Row],[Sub-Sector]],Table2[% Away From Current Week Low],"&gt;=0.05")/Table3[[#This Row],[Count]]</f>
        <v>0</v>
      </c>
      <c r="M91" s="2">
        <f>COUNTIFS(Table2[Sub-Sector],Table3[[#This Row],[Sub-Sector]],Table2[% Away From Current Week High],"&lt;=0.05")/Table3[[#This Row],[Count]]</f>
        <v>0.90909090909090906</v>
      </c>
      <c r="N91" s="2">
        <f>COUNTIFS(Table2[Sub-Sector],Table3[[#This Row],[Sub-Sector]],Table2[% Away From Current Month Low],"&gt;=0.05")/Table3[[#This Row],[Count]]</f>
        <v>0.81818181818181823</v>
      </c>
      <c r="O91" s="2">
        <f>COUNTIFS(Table2[Sub-Sector],Table3[[#This Row],[Sub-Sector]],Table2[% Away From Current Month High],"&lt;=0.05")/Table3[[#This Row],[Count]]</f>
        <v>0.63636363636363635</v>
      </c>
      <c r="P91" s="2">
        <f>COUNTIFS(Table2[Sub-Sector],Table3[[#This Row],[Sub-Sector]],Table2[% Away From 52W High],"&lt;=10")/Table3[[#This Row],[Count]]</f>
        <v>0.54545454545454541</v>
      </c>
      <c r="Q91" s="2">
        <f>COUNTIFS(Table2[Sub-Sector],Table3[[#This Row],[Sub-Sector]],Table2[% Away From 52W Low],"&gt;=10")/Table3[[#This Row],[Count]]</f>
        <v>0.90909090909090906</v>
      </c>
      <c r="R91" s="2">
        <f>COUNTIFS(Table2[Sub-Sector],Table3[[#This Row],[Sub-Sector]],Table2[% Price above 20 EMA],"&gt;=0")/Table3[[#This Row],[Count]]</f>
        <v>0.72727272727272729</v>
      </c>
      <c r="S91" s="2">
        <f>COUNTIFS(Table2[Sub-Sector],Table3[[#This Row],[Sub-Sector]],Table2[% Price above 50 EMA],"&gt;=0")/Table3[[#This Row],[Count]]</f>
        <v>0.72727272727272729</v>
      </c>
      <c r="T91" s="2">
        <f>COUNTIFS(Table2[Sub-Sector],Table3[[#This Row],[Sub-Sector]],Table2[% Price above 200 EMA],"&gt;=0")/Table3[[#This Row],[Count]]</f>
        <v>0.81818181818181823</v>
      </c>
      <c r="U91" s="2">
        <f>COUNTIFS(Table2[Sub-Sector],Table3[[#This Row],[Sub-Sector]],Table2[Rate of Change - Zone],"Positive")/Table3[[#This Row],[Count]]</f>
        <v>0.81818181818181823</v>
      </c>
      <c r="V91" s="2">
        <f>COUNTIFS(Table2[Sub-Sector],Table3[[#This Row],[Sub-Sector]],Table2[Sharpe Ratio],"&gt;=0.10")/Table3[[#This Row],[Count]]</f>
        <v>0.36363636363636365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411</v>
      </c>
      <c r="X91">
        <f>_xlfn.RANK.AVG(Table3[[#This Row],[Score]],Table3[Score],1)</f>
        <v>59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</v>
      </c>
      <c r="Z91">
        <f>_xlfn.RANK.AVG(Table3[[#This Row],[Score 2 ]],Table3[[Score 2 ]],1)</f>
        <v>89.5</v>
      </c>
    </row>
    <row r="92" spans="1:26" x14ac:dyDescent="0.3">
      <c r="A92" t="s">
        <v>183</v>
      </c>
      <c r="B92">
        <f>COUNTIFS(Table2[Sub-Sector],Table3[[#This Row],[Sub-Sector]])</f>
        <v>2</v>
      </c>
      <c r="C92" s="2">
        <f>COUNTIFS(Table2[Sub-Sector],Table3[[#This Row],[Sub-Sector]],Table2[Uptrend],"Uptrend")/Table3[[#This Row],[Count]]</f>
        <v>1</v>
      </c>
      <c r="D92" s="2">
        <f>COUNTIFS(Table2[Sub-Sector],Table3[[#This Row],[Sub-Sector]],Table2[1W Return vs Nifty],"&gt;=5")/Table3[[#This Row],[Count]]</f>
        <v>0</v>
      </c>
      <c r="E92" s="2">
        <f>COUNTIFS(Table2[Sub-Sector],Table3[[#This Row],[Sub-Sector]],Table2[1M Return vs Nifty],"&gt;=5")/Table3[[#This Row],[Count]]</f>
        <v>0</v>
      </c>
      <c r="F92" s="2">
        <f>COUNTIFS(Table2[Sub-Sector],Table3[[#This Row],[Sub-Sector]],Table2[6M Return vs Nifty],"&gt;=10")/Table3[[#This Row],[Count]]</f>
        <v>0.5</v>
      </c>
      <c r="G92" s="2">
        <f>COUNTIFS(Table2[Sub-Sector],Table3[[#This Row],[Sub-Sector]],Table2[1Y Return vs Nifty],"&gt;=10")/Table3[[#This Row],[Count]]</f>
        <v>1</v>
      </c>
      <c r="H92" s="2">
        <f>COUNTIFS(Table2[Sub-Sector],Table3[[#This Row],[Sub-Sector]],Table2[RSI Exponential â€“ 14D],"&gt;=50")/Table3[[#This Row],[Count]]</f>
        <v>0.5</v>
      </c>
      <c r="I92" s="2">
        <f>COUNTIFS(Table2[Sub-Sector],Table3[[#This Row],[Sub-Sector]],Table2[Relative Volume],"&gt;=1")/Table3[[#This Row],[Count]]</f>
        <v>0</v>
      </c>
      <c r="J92" s="2">
        <f>COUNTIFS(Table2[Sub-Sector],Table3[[#This Row],[Sub-Sector]],Table2[% Away From Day Low],"&gt;=0.05")/Table3[[#This Row],[Count]]</f>
        <v>0</v>
      </c>
      <c r="K92" s="2">
        <f>COUNTIFS(Table2[Sub-Sector],Table3[[#This Row],[Sub-Sector]],Table2[% Away From Day High],"&lt;=0.05")/Table3[[#This Row],[Count]]</f>
        <v>1</v>
      </c>
      <c r="L92" s="2">
        <f>COUNTIFS(Table2[Sub-Sector],Table3[[#This Row],[Sub-Sector]],Table2[% Away From Current Week Low],"&gt;=0.05")/Table3[[#This Row],[Count]]</f>
        <v>0</v>
      </c>
      <c r="M92" s="2">
        <f>COUNTIFS(Table2[Sub-Sector],Table3[[#This Row],[Sub-Sector]],Table2[% Away From Current Week High],"&lt;=0.05")/Table3[[#This Row],[Count]]</f>
        <v>1</v>
      </c>
      <c r="N92" s="2">
        <f>COUNTIFS(Table2[Sub-Sector],Table3[[#This Row],[Sub-Sector]],Table2[% Away From Current Month Low],"&gt;=0.05")/Table3[[#This Row],[Count]]</f>
        <v>0.5</v>
      </c>
      <c r="O92" s="2">
        <f>COUNTIFS(Table2[Sub-Sector],Table3[[#This Row],[Sub-Sector]],Table2[% Away From Current Month High],"&lt;=0.05")/Table3[[#This Row],[Count]]</f>
        <v>0</v>
      </c>
      <c r="P92" s="2">
        <f>COUNTIFS(Table2[Sub-Sector],Table3[[#This Row],[Sub-Sector]],Table2[% Away From 52W High],"&lt;=10")/Table3[[#This Row],[Count]]</f>
        <v>1</v>
      </c>
      <c r="Q92" s="2">
        <f>COUNTIFS(Table2[Sub-Sector],Table3[[#This Row],[Sub-Sector]],Table2[% Away From 52W Low],"&gt;=10")/Table3[[#This Row],[Count]]</f>
        <v>1</v>
      </c>
      <c r="R92" s="2">
        <f>COUNTIFS(Table2[Sub-Sector],Table3[[#This Row],[Sub-Sector]],Table2[% Price above 20 EMA],"&gt;=0")/Table3[[#This Row],[Count]]</f>
        <v>0</v>
      </c>
      <c r="S92" s="2">
        <f>COUNTIFS(Table2[Sub-Sector],Table3[[#This Row],[Sub-Sector]],Table2[% Price above 50 EMA],"&gt;=0")/Table3[[#This Row],[Count]]</f>
        <v>0.5</v>
      </c>
      <c r="T92" s="2">
        <f>COUNTIFS(Table2[Sub-Sector],Table3[[#This Row],[Sub-Sector]],Table2[% Price above 200 EMA],"&gt;=0")/Table3[[#This Row],[Count]]</f>
        <v>1</v>
      </c>
      <c r="U92" s="2">
        <f>COUNTIFS(Table2[Sub-Sector],Table3[[#This Row],[Sub-Sector]],Table2[Rate of Change - Zone],"Positive")/Table3[[#This Row],[Count]]</f>
        <v>0</v>
      </c>
      <c r="V92" s="2">
        <f>COUNTIFS(Table2[Sub-Sector],Table3[[#This Row],[Sub-Sector]],Table2[Sharpe Ratio],"&gt;=0.10")/Table3[[#This Row],[Count]]</f>
        <v>0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512</v>
      </c>
      <c r="X92">
        <f>_xlfn.RANK.AVG(Table3[[#This Row],[Score]],Table3[Score],1)</f>
        <v>94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287.5</v>
      </c>
      <c r="Z92">
        <f>_xlfn.RANK.AVG(Table3[[#This Row],[Score 2 ]],Table3[[Score 2 ]],1)</f>
        <v>91</v>
      </c>
    </row>
    <row r="93" spans="1:26" x14ac:dyDescent="0.3">
      <c r="A93" t="s">
        <v>205</v>
      </c>
      <c r="B93">
        <f>COUNTIFS(Table2[Sub-Sector],Table3[[#This Row],[Sub-Sector]])</f>
        <v>4</v>
      </c>
      <c r="C93" s="2">
        <f>COUNTIFS(Table2[Sub-Sector],Table3[[#This Row],[Sub-Sector]],Table2[Uptrend],"Uptrend")/Table3[[#This Row],[Count]]</f>
        <v>0.75</v>
      </c>
      <c r="D93" s="2">
        <f>COUNTIFS(Table2[Sub-Sector],Table3[[#This Row],[Sub-Sector]],Table2[1W Return vs Nifty],"&gt;=5")/Table3[[#This Row],[Count]]</f>
        <v>0.25</v>
      </c>
      <c r="E93" s="2">
        <f>COUNTIFS(Table2[Sub-Sector],Table3[[#This Row],[Sub-Sector]],Table2[1M Return vs Nifty],"&gt;=5")/Table3[[#This Row],[Count]]</f>
        <v>0.25</v>
      </c>
      <c r="F93" s="2">
        <f>COUNTIFS(Table2[Sub-Sector],Table3[[#This Row],[Sub-Sector]],Table2[6M Return vs Nifty],"&gt;=10")/Table3[[#This Row],[Count]]</f>
        <v>0.25</v>
      </c>
      <c r="G93" s="2">
        <f>COUNTIFS(Table2[Sub-Sector],Table3[[#This Row],[Sub-Sector]],Table2[1Y Return vs Nifty],"&gt;=10")/Table3[[#This Row],[Count]]</f>
        <v>0.25</v>
      </c>
      <c r="H93" s="2">
        <f>COUNTIFS(Table2[Sub-Sector],Table3[[#This Row],[Sub-Sector]],Table2[RSI Exponential â€“ 14D],"&gt;=50")/Table3[[#This Row],[Count]]</f>
        <v>1</v>
      </c>
      <c r="I93" s="2">
        <f>COUNTIFS(Table2[Sub-Sector],Table3[[#This Row],[Sub-Sector]],Table2[Relative Volume],"&gt;=1")/Table3[[#This Row],[Count]]</f>
        <v>0.25</v>
      </c>
      <c r="J93" s="2">
        <f>COUNTIFS(Table2[Sub-Sector],Table3[[#This Row],[Sub-Sector]],Table2[% Away From Day Low],"&gt;=0.05")/Table3[[#This Row],[Count]]</f>
        <v>0</v>
      </c>
      <c r="K93" s="2">
        <f>COUNTIFS(Table2[Sub-Sector],Table3[[#This Row],[Sub-Sector]],Table2[% Away From Day High],"&lt;=0.05")/Table3[[#This Row],[Count]]</f>
        <v>0.75</v>
      </c>
      <c r="L93" s="2">
        <f>COUNTIFS(Table2[Sub-Sector],Table3[[#This Row],[Sub-Sector]],Table2[% Away From Current Week Low],"&gt;=0.05")/Table3[[#This Row],[Count]]</f>
        <v>0</v>
      </c>
      <c r="M93" s="2">
        <f>COUNTIFS(Table2[Sub-Sector],Table3[[#This Row],[Sub-Sector]],Table2[% Away From Current Week High],"&lt;=0.05")/Table3[[#This Row],[Count]]</f>
        <v>1</v>
      </c>
      <c r="N93" s="2">
        <f>COUNTIFS(Table2[Sub-Sector],Table3[[#This Row],[Sub-Sector]],Table2[% Away From Current Month Low],"&gt;=0.05")/Table3[[#This Row],[Count]]</f>
        <v>1</v>
      </c>
      <c r="O93" s="2">
        <f>COUNTIFS(Table2[Sub-Sector],Table3[[#This Row],[Sub-Sector]],Table2[% Away From Current Month High],"&lt;=0.05")/Table3[[#This Row],[Count]]</f>
        <v>0.5</v>
      </c>
      <c r="P93" s="2">
        <f>COUNTIFS(Table2[Sub-Sector],Table3[[#This Row],[Sub-Sector]],Table2[% Away From 52W High],"&lt;=10")/Table3[[#This Row],[Count]]</f>
        <v>0.75</v>
      </c>
      <c r="Q93" s="2">
        <f>COUNTIFS(Table2[Sub-Sector],Table3[[#This Row],[Sub-Sector]],Table2[% Away From 52W Low],"&gt;=10")/Table3[[#This Row],[Count]]</f>
        <v>1</v>
      </c>
      <c r="R93" s="2">
        <f>COUNTIFS(Table2[Sub-Sector],Table3[[#This Row],[Sub-Sector]],Table2[% Price above 20 EMA],"&gt;=0")/Table3[[#This Row],[Count]]</f>
        <v>1</v>
      </c>
      <c r="S93" s="2">
        <f>COUNTIFS(Table2[Sub-Sector],Table3[[#This Row],[Sub-Sector]],Table2[% Price above 50 EMA],"&gt;=0")/Table3[[#This Row],[Count]]</f>
        <v>0.75</v>
      </c>
      <c r="T93" s="2">
        <f>COUNTIFS(Table2[Sub-Sector],Table3[[#This Row],[Sub-Sector]],Table2[% Price above 200 EMA],"&gt;=0")/Table3[[#This Row],[Count]]</f>
        <v>0.75</v>
      </c>
      <c r="U93" s="2">
        <f>COUNTIFS(Table2[Sub-Sector],Table3[[#This Row],[Sub-Sector]],Table2[Rate of Change - Zone],"Positive")/Table3[[#This Row],[Count]]</f>
        <v>1</v>
      </c>
      <c r="V93" s="2">
        <f>COUNTIFS(Table2[Sub-Sector],Table3[[#This Row],[Sub-Sector]],Table2[Sharpe Ratio],"&gt;=0.10")/Table3[[#This Row],[Count]]</f>
        <v>0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471</v>
      </c>
      <c r="X93">
        <f>_xlfn.RANK.AVG(Table3[[#This Row],[Score]],Table3[Score],1)</f>
        <v>80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293</v>
      </c>
      <c r="Z93">
        <f>_xlfn.RANK.AVG(Table3[[#This Row],[Score 2 ]],Table3[[Score 2 ]],1)</f>
        <v>92</v>
      </c>
    </row>
    <row r="94" spans="1:26" x14ac:dyDescent="0.3">
      <c r="A94" t="s">
        <v>293</v>
      </c>
      <c r="B94">
        <f>COUNTIFS(Table2[Sub-Sector],Table3[[#This Row],[Sub-Sector]])</f>
        <v>14</v>
      </c>
      <c r="C94" s="2">
        <f>COUNTIFS(Table2[Sub-Sector],Table3[[#This Row],[Sub-Sector]],Table2[Uptrend],"Uptrend")/Table3[[#This Row],[Count]]</f>
        <v>0.7857142857142857</v>
      </c>
      <c r="D94" s="2">
        <f>COUNTIFS(Table2[Sub-Sector],Table3[[#This Row],[Sub-Sector]],Table2[1W Return vs Nifty],"&gt;=5")/Table3[[#This Row],[Count]]</f>
        <v>7.1428571428571425E-2</v>
      </c>
      <c r="E94" s="2">
        <f>COUNTIFS(Table2[Sub-Sector],Table3[[#This Row],[Sub-Sector]],Table2[1M Return vs Nifty],"&gt;=5")/Table3[[#This Row],[Count]]</f>
        <v>0.21428571428571427</v>
      </c>
      <c r="F94" s="2">
        <f>COUNTIFS(Table2[Sub-Sector],Table3[[#This Row],[Sub-Sector]],Table2[6M Return vs Nifty],"&gt;=10")/Table3[[#This Row],[Count]]</f>
        <v>7.1428571428571425E-2</v>
      </c>
      <c r="G94" s="2">
        <f>COUNTIFS(Table2[Sub-Sector],Table3[[#This Row],[Sub-Sector]],Table2[1Y Return vs Nifty],"&gt;=10")/Table3[[#This Row],[Count]]</f>
        <v>0.42857142857142855</v>
      </c>
      <c r="H94" s="2">
        <f>COUNTIFS(Table2[Sub-Sector],Table3[[#This Row],[Sub-Sector]],Table2[RSI Exponential â€“ 14D],"&gt;=50")/Table3[[#This Row],[Count]]</f>
        <v>0.9285714285714286</v>
      </c>
      <c r="I94" s="2">
        <f>COUNTIFS(Table2[Sub-Sector],Table3[[#This Row],[Sub-Sector]],Table2[Relative Volume],"&gt;=1")/Table3[[#This Row],[Count]]</f>
        <v>0.42857142857142855</v>
      </c>
      <c r="J94" s="2">
        <f>COUNTIFS(Table2[Sub-Sector],Table3[[#This Row],[Sub-Sector]],Table2[% Away From Day Low],"&gt;=0.05")/Table3[[#This Row],[Count]]</f>
        <v>0</v>
      </c>
      <c r="K94" s="2">
        <f>COUNTIFS(Table2[Sub-Sector],Table3[[#This Row],[Sub-Sector]],Table2[% Away From Day High],"&lt;=0.05")/Table3[[#This Row],[Count]]</f>
        <v>1</v>
      </c>
      <c r="L94" s="2">
        <f>COUNTIFS(Table2[Sub-Sector],Table3[[#This Row],[Sub-Sector]],Table2[% Away From Current Week Low],"&gt;=0.05")/Table3[[#This Row],[Count]]</f>
        <v>0</v>
      </c>
      <c r="M94" s="2">
        <f>COUNTIFS(Table2[Sub-Sector],Table3[[#This Row],[Sub-Sector]],Table2[% Away From Current Week High],"&lt;=0.05")/Table3[[#This Row],[Count]]</f>
        <v>1</v>
      </c>
      <c r="N94" s="2">
        <f>COUNTIFS(Table2[Sub-Sector],Table3[[#This Row],[Sub-Sector]],Table2[% Away From Current Month Low],"&gt;=0.05")/Table3[[#This Row],[Count]]</f>
        <v>0.8571428571428571</v>
      </c>
      <c r="O94" s="2">
        <f>COUNTIFS(Table2[Sub-Sector],Table3[[#This Row],[Sub-Sector]],Table2[% Away From Current Month High],"&lt;=0.05")/Table3[[#This Row],[Count]]</f>
        <v>0.7142857142857143</v>
      </c>
      <c r="P94" s="2">
        <f>COUNTIFS(Table2[Sub-Sector],Table3[[#This Row],[Sub-Sector]],Table2[% Away From 52W High],"&lt;=10")/Table3[[#This Row],[Count]]</f>
        <v>0.5</v>
      </c>
      <c r="Q94" s="2">
        <f>COUNTIFS(Table2[Sub-Sector],Table3[[#This Row],[Sub-Sector]],Table2[% Away From 52W Low],"&gt;=10")/Table3[[#This Row],[Count]]</f>
        <v>1</v>
      </c>
      <c r="R94" s="2">
        <f>COUNTIFS(Table2[Sub-Sector],Table3[[#This Row],[Sub-Sector]],Table2[% Price above 20 EMA],"&gt;=0")/Table3[[#This Row],[Count]]</f>
        <v>0.8571428571428571</v>
      </c>
      <c r="S94" s="2">
        <f>COUNTIFS(Table2[Sub-Sector],Table3[[#This Row],[Sub-Sector]],Table2[% Price above 50 EMA],"&gt;=0")/Table3[[#This Row],[Count]]</f>
        <v>0.7857142857142857</v>
      </c>
      <c r="T94" s="2">
        <f>COUNTIFS(Table2[Sub-Sector],Table3[[#This Row],[Sub-Sector]],Table2[% Price above 200 EMA],"&gt;=0")/Table3[[#This Row],[Count]]</f>
        <v>0.8571428571428571</v>
      </c>
      <c r="U94" s="2">
        <f>COUNTIFS(Table2[Sub-Sector],Table3[[#This Row],[Sub-Sector]],Table2[Rate of Change - Zone],"Positive")/Table3[[#This Row],[Count]]</f>
        <v>0.7857142857142857</v>
      </c>
      <c r="V94" s="2">
        <f>COUNTIFS(Table2[Sub-Sector],Table3[[#This Row],[Sub-Sector]],Table2[Sharpe Ratio],"&gt;=0.10")/Table3[[#This Row],[Count]]</f>
        <v>0.21428571428571427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504</v>
      </c>
      <c r="X94">
        <f>_xlfn.RANK.AVG(Table3[[#This Row],[Score]],Table3[Score],1)</f>
        <v>93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296</v>
      </c>
      <c r="Z94">
        <f>_xlfn.RANK.AVG(Table3[[#This Row],[Score 2 ]],Table3[[Score 2 ]],1)</f>
        <v>93</v>
      </c>
    </row>
    <row r="95" spans="1:26" x14ac:dyDescent="0.3">
      <c r="A95" t="s">
        <v>86</v>
      </c>
      <c r="B95">
        <f>COUNTIFS(Table2[Sub-Sector],Table3[[#This Row],[Sub-Sector]])</f>
        <v>3</v>
      </c>
      <c r="C95" s="2">
        <f>COUNTIFS(Table2[Sub-Sector],Table3[[#This Row],[Sub-Sector]],Table2[Uptrend],"Uptrend")/Table3[[#This Row],[Count]]</f>
        <v>1</v>
      </c>
      <c r="D95" s="2">
        <f>COUNTIFS(Table2[Sub-Sector],Table3[[#This Row],[Sub-Sector]],Table2[1W Return vs Nifty],"&gt;=5")/Table3[[#This Row],[Count]]</f>
        <v>0</v>
      </c>
      <c r="E95" s="2">
        <f>COUNTIFS(Table2[Sub-Sector],Table3[[#This Row],[Sub-Sector]],Table2[1M Return vs Nifty],"&gt;=5")/Table3[[#This Row],[Count]]</f>
        <v>0.33333333333333331</v>
      </c>
      <c r="F95" s="2">
        <f>COUNTIFS(Table2[Sub-Sector],Table3[[#This Row],[Sub-Sector]],Table2[6M Return vs Nifty],"&gt;=10")/Table3[[#This Row],[Count]]</f>
        <v>0.66666666666666663</v>
      </c>
      <c r="G95" s="2">
        <f>COUNTIFS(Table2[Sub-Sector],Table3[[#This Row],[Sub-Sector]],Table2[1Y Return vs Nifty],"&gt;=10")/Table3[[#This Row],[Count]]</f>
        <v>0.33333333333333331</v>
      </c>
      <c r="H95" s="2">
        <f>COUNTIFS(Table2[Sub-Sector],Table3[[#This Row],[Sub-Sector]],Table2[RSI Exponential â€“ 14D],"&gt;=50")/Table3[[#This Row],[Count]]</f>
        <v>1</v>
      </c>
      <c r="I95" s="2">
        <f>COUNTIFS(Table2[Sub-Sector],Table3[[#This Row],[Sub-Sector]],Table2[Relative Volume],"&gt;=1")/Table3[[#This Row],[Count]]</f>
        <v>0</v>
      </c>
      <c r="J95" s="2">
        <f>COUNTIFS(Table2[Sub-Sector],Table3[[#This Row],[Sub-Sector]],Table2[% Away From Day Low],"&gt;=0.05")/Table3[[#This Row],[Count]]</f>
        <v>0</v>
      </c>
      <c r="K95" s="2">
        <f>COUNTIFS(Table2[Sub-Sector],Table3[[#This Row],[Sub-Sector]],Table2[% Away From Day High],"&lt;=0.05")/Table3[[#This Row],[Count]]</f>
        <v>1</v>
      </c>
      <c r="L95" s="2">
        <f>COUNTIFS(Table2[Sub-Sector],Table3[[#This Row],[Sub-Sector]],Table2[% Away From Current Week Low],"&gt;=0.05")/Table3[[#This Row],[Count]]</f>
        <v>0</v>
      </c>
      <c r="M95" s="2">
        <f>COUNTIFS(Table2[Sub-Sector],Table3[[#This Row],[Sub-Sector]],Table2[% Away From Current Week High],"&lt;=0.05")/Table3[[#This Row],[Count]]</f>
        <v>1</v>
      </c>
      <c r="N95" s="2">
        <f>COUNTIFS(Table2[Sub-Sector],Table3[[#This Row],[Sub-Sector]],Table2[% Away From Current Month Low],"&gt;=0.05")/Table3[[#This Row],[Count]]</f>
        <v>1</v>
      </c>
      <c r="O95" s="2">
        <f>COUNTIFS(Table2[Sub-Sector],Table3[[#This Row],[Sub-Sector]],Table2[% Away From Current Month High],"&lt;=0.05")/Table3[[#This Row],[Count]]</f>
        <v>0.33333333333333331</v>
      </c>
      <c r="P95" s="2">
        <f>COUNTIFS(Table2[Sub-Sector],Table3[[#This Row],[Sub-Sector]],Table2[% Away From 52W High],"&lt;=10")/Table3[[#This Row],[Count]]</f>
        <v>0.66666666666666663</v>
      </c>
      <c r="Q95" s="2">
        <f>COUNTIFS(Table2[Sub-Sector],Table3[[#This Row],[Sub-Sector]],Table2[% Away From 52W Low],"&gt;=10")/Table3[[#This Row],[Count]]</f>
        <v>1</v>
      </c>
      <c r="R95" s="2">
        <f>COUNTIFS(Table2[Sub-Sector],Table3[[#This Row],[Sub-Sector]],Table2[% Price above 20 EMA],"&gt;=0")/Table3[[#This Row],[Count]]</f>
        <v>1</v>
      </c>
      <c r="S95" s="2">
        <f>COUNTIFS(Table2[Sub-Sector],Table3[[#This Row],[Sub-Sector]],Table2[% Price above 50 EMA],"&gt;=0")/Table3[[#This Row],[Count]]</f>
        <v>1</v>
      </c>
      <c r="T95" s="2">
        <f>COUNTIFS(Table2[Sub-Sector],Table3[[#This Row],[Sub-Sector]],Table2[% Price above 200 EMA],"&gt;=0")/Table3[[#This Row],[Count]]</f>
        <v>1</v>
      </c>
      <c r="U95" s="2">
        <f>COUNTIFS(Table2[Sub-Sector],Table3[[#This Row],[Sub-Sector]],Table2[Rate of Change - Zone],"Positive")/Table3[[#This Row],[Count]]</f>
        <v>0.66666666666666663</v>
      </c>
      <c r="V95" s="2">
        <f>COUNTIFS(Table2[Sub-Sector],Table3[[#This Row],[Sub-Sector]],Table2[Sharpe Ratio],"&gt;=0.10")/Table3[[#This Row],[Count]]</f>
        <v>0.33333333333333331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466.5</v>
      </c>
      <c r="X95">
        <f>_xlfn.RANK.AVG(Table3[[#This Row],[Score]],Table3[Score],1)</f>
        <v>79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297.5</v>
      </c>
      <c r="Z95">
        <f>_xlfn.RANK.AVG(Table3[[#This Row],[Score 2 ]],Table3[[Score 2 ]],1)</f>
        <v>94</v>
      </c>
    </row>
    <row r="96" spans="1:26" x14ac:dyDescent="0.3">
      <c r="A96" t="s">
        <v>677</v>
      </c>
      <c r="B96">
        <f>COUNTIFS(Table2[Sub-Sector],Table3[[#This Row],[Sub-Sector]])</f>
        <v>3</v>
      </c>
      <c r="C96" s="2">
        <f>COUNTIFS(Table2[Sub-Sector],Table3[[#This Row],[Sub-Sector]],Table2[Uptrend],"Uptrend")/Table3[[#This Row],[Count]]</f>
        <v>1</v>
      </c>
      <c r="D96" s="2">
        <f>COUNTIFS(Table2[Sub-Sector],Table3[[#This Row],[Sub-Sector]],Table2[1W Return vs Nifty],"&gt;=5")/Table3[[#This Row],[Count]]</f>
        <v>0</v>
      </c>
      <c r="E96" s="2">
        <f>COUNTIFS(Table2[Sub-Sector],Table3[[#This Row],[Sub-Sector]],Table2[1M Return vs Nifty],"&gt;=5")/Table3[[#This Row],[Count]]</f>
        <v>0</v>
      </c>
      <c r="F96" s="2">
        <f>COUNTIFS(Table2[Sub-Sector],Table3[[#This Row],[Sub-Sector]],Table2[6M Return vs Nifty],"&gt;=10")/Table3[[#This Row],[Count]]</f>
        <v>0.33333333333333331</v>
      </c>
      <c r="G96" s="2">
        <f>COUNTIFS(Table2[Sub-Sector],Table3[[#This Row],[Sub-Sector]],Table2[1Y Return vs Nifty],"&gt;=10")/Table3[[#This Row],[Count]]</f>
        <v>0.66666666666666663</v>
      </c>
      <c r="H96" s="2">
        <f>COUNTIFS(Table2[Sub-Sector],Table3[[#This Row],[Sub-Sector]],Table2[RSI Exponential â€“ 14D],"&gt;=50")/Table3[[#This Row],[Count]]</f>
        <v>0.33333333333333331</v>
      </c>
      <c r="I96" s="2">
        <f>COUNTIFS(Table2[Sub-Sector],Table3[[#This Row],[Sub-Sector]],Table2[Relative Volume],"&gt;=1")/Table3[[#This Row],[Count]]</f>
        <v>0.33333333333333331</v>
      </c>
      <c r="J96" s="2">
        <f>COUNTIFS(Table2[Sub-Sector],Table3[[#This Row],[Sub-Sector]],Table2[% Away From Day Low],"&gt;=0.05")/Table3[[#This Row],[Count]]</f>
        <v>0</v>
      </c>
      <c r="K96" s="2">
        <f>COUNTIFS(Table2[Sub-Sector],Table3[[#This Row],[Sub-Sector]],Table2[% Away From Day High],"&lt;=0.05")/Table3[[#This Row],[Count]]</f>
        <v>1</v>
      </c>
      <c r="L96" s="2">
        <f>COUNTIFS(Table2[Sub-Sector],Table3[[#This Row],[Sub-Sector]],Table2[% Away From Current Week Low],"&gt;=0.05")/Table3[[#This Row],[Count]]</f>
        <v>0</v>
      </c>
      <c r="M96" s="2">
        <f>COUNTIFS(Table2[Sub-Sector],Table3[[#This Row],[Sub-Sector]],Table2[% Away From Current Week High],"&lt;=0.05")/Table3[[#This Row],[Count]]</f>
        <v>1</v>
      </c>
      <c r="N96" s="2">
        <f>COUNTIFS(Table2[Sub-Sector],Table3[[#This Row],[Sub-Sector]],Table2[% Away From Current Month Low],"&gt;=0.05")/Table3[[#This Row],[Count]]</f>
        <v>0.33333333333333331</v>
      </c>
      <c r="O96" s="2">
        <f>COUNTIFS(Table2[Sub-Sector],Table3[[#This Row],[Sub-Sector]],Table2[% Away From Current Month High],"&lt;=0.05")/Table3[[#This Row],[Count]]</f>
        <v>0.33333333333333331</v>
      </c>
      <c r="P96" s="2">
        <f>COUNTIFS(Table2[Sub-Sector],Table3[[#This Row],[Sub-Sector]],Table2[% Away From 52W High],"&lt;=10")/Table3[[#This Row],[Count]]</f>
        <v>0.33333333333333331</v>
      </c>
      <c r="Q96" s="2">
        <f>COUNTIFS(Table2[Sub-Sector],Table3[[#This Row],[Sub-Sector]],Table2[% Away From 52W Low],"&gt;=10")/Table3[[#This Row],[Count]]</f>
        <v>1</v>
      </c>
      <c r="R96" s="2">
        <f>COUNTIFS(Table2[Sub-Sector],Table3[[#This Row],[Sub-Sector]],Table2[% Price above 20 EMA],"&gt;=0")/Table3[[#This Row],[Count]]</f>
        <v>0.33333333333333331</v>
      </c>
      <c r="S96" s="2">
        <f>COUNTIFS(Table2[Sub-Sector],Table3[[#This Row],[Sub-Sector]],Table2[% Price above 50 EMA],"&gt;=0")/Table3[[#This Row],[Count]]</f>
        <v>0.66666666666666663</v>
      </c>
      <c r="T96" s="2">
        <f>COUNTIFS(Table2[Sub-Sector],Table3[[#This Row],[Sub-Sector]],Table2[% Price above 200 EMA],"&gt;=0")/Table3[[#This Row],[Count]]</f>
        <v>0.66666666666666663</v>
      </c>
      <c r="U96" s="2">
        <f>COUNTIFS(Table2[Sub-Sector],Table3[[#This Row],[Sub-Sector]],Table2[Rate of Change - Zone],"Positive")/Table3[[#This Row],[Count]]</f>
        <v>0.33333333333333331</v>
      </c>
      <c r="V96" s="2">
        <f>COUNTIFS(Table2[Sub-Sector],Table3[[#This Row],[Sub-Sector]],Table2[Sharpe Ratio],"&gt;=0.10")/Table3[[#This Row],[Count]]</f>
        <v>0.33333333333333331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523.5</v>
      </c>
      <c r="X96">
        <f>_xlfn.RANK.AVG(Table3[[#This Row],[Score]],Table3[Score],1)</f>
        <v>98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</v>
      </c>
      <c r="Z96">
        <f>_xlfn.RANK.AVG(Table3[[#This Row],[Score 2 ]],Table3[[Score 2 ]],1)</f>
        <v>95</v>
      </c>
    </row>
    <row r="97" spans="1:26" x14ac:dyDescent="0.3">
      <c r="A97" t="s">
        <v>256</v>
      </c>
      <c r="B97">
        <f>COUNTIFS(Table2[Sub-Sector],Table3[[#This Row],[Sub-Sector]])</f>
        <v>7</v>
      </c>
      <c r="C97" s="2">
        <f>COUNTIFS(Table2[Sub-Sector],Table3[[#This Row],[Sub-Sector]],Table2[Uptrend],"Uptrend")/Table3[[#This Row],[Count]]</f>
        <v>0.7142857142857143</v>
      </c>
      <c r="D97" s="2">
        <f>COUNTIFS(Table2[Sub-Sector],Table3[[#This Row],[Sub-Sector]],Table2[1W Return vs Nifty],"&gt;=5")/Table3[[#This Row],[Count]]</f>
        <v>0.14285714285714285</v>
      </c>
      <c r="E97" s="2">
        <f>COUNTIFS(Table2[Sub-Sector],Table3[[#This Row],[Sub-Sector]],Table2[1M Return vs Nifty],"&gt;=5")/Table3[[#This Row],[Count]]</f>
        <v>0.14285714285714285</v>
      </c>
      <c r="F97" s="2">
        <f>COUNTIFS(Table2[Sub-Sector],Table3[[#This Row],[Sub-Sector]],Table2[6M Return vs Nifty],"&gt;=10")/Table3[[#This Row],[Count]]</f>
        <v>0</v>
      </c>
      <c r="G97" s="2">
        <f>COUNTIFS(Table2[Sub-Sector],Table3[[#This Row],[Sub-Sector]],Table2[1Y Return vs Nifty],"&gt;=10")/Table3[[#This Row],[Count]]</f>
        <v>0.7142857142857143</v>
      </c>
      <c r="H97" s="2">
        <f>COUNTIFS(Table2[Sub-Sector],Table3[[#This Row],[Sub-Sector]],Table2[RSI Exponential â€“ 14D],"&gt;=50")/Table3[[#This Row],[Count]]</f>
        <v>0.5714285714285714</v>
      </c>
      <c r="I97" s="2">
        <f>COUNTIFS(Table2[Sub-Sector],Table3[[#This Row],[Sub-Sector]],Table2[Relative Volume],"&gt;=1")/Table3[[#This Row],[Count]]</f>
        <v>0.5714285714285714</v>
      </c>
      <c r="J97" s="2">
        <f>COUNTIFS(Table2[Sub-Sector],Table3[[#This Row],[Sub-Sector]],Table2[% Away From Day Low],"&gt;=0.05")/Table3[[#This Row],[Count]]</f>
        <v>0</v>
      </c>
      <c r="K97" s="2">
        <f>COUNTIFS(Table2[Sub-Sector],Table3[[#This Row],[Sub-Sector]],Table2[% Away From Day High],"&lt;=0.05")/Table3[[#This Row],[Count]]</f>
        <v>1</v>
      </c>
      <c r="L97" s="2">
        <f>COUNTIFS(Table2[Sub-Sector],Table3[[#This Row],[Sub-Sector]],Table2[% Away From Current Week Low],"&gt;=0.05")/Table3[[#This Row],[Count]]</f>
        <v>0</v>
      </c>
      <c r="M97" s="2">
        <f>COUNTIFS(Table2[Sub-Sector],Table3[[#This Row],[Sub-Sector]],Table2[% Away From Current Week High],"&lt;=0.05")/Table3[[#This Row],[Count]]</f>
        <v>1</v>
      </c>
      <c r="N97" s="2">
        <f>COUNTIFS(Table2[Sub-Sector],Table3[[#This Row],[Sub-Sector]],Table2[% Away From Current Month Low],"&gt;=0.05")/Table3[[#This Row],[Count]]</f>
        <v>0.8571428571428571</v>
      </c>
      <c r="O97" s="2">
        <f>COUNTIFS(Table2[Sub-Sector],Table3[[#This Row],[Sub-Sector]],Table2[% Away From Current Month High],"&lt;=0.05")/Table3[[#This Row],[Count]]</f>
        <v>0.2857142857142857</v>
      </c>
      <c r="P97" s="2">
        <f>COUNTIFS(Table2[Sub-Sector],Table3[[#This Row],[Sub-Sector]],Table2[% Away From 52W High],"&lt;=10")/Table3[[#This Row],[Count]]</f>
        <v>0.7142857142857143</v>
      </c>
      <c r="Q97" s="2">
        <f>COUNTIFS(Table2[Sub-Sector],Table3[[#This Row],[Sub-Sector]],Table2[% Away From 52W Low],"&gt;=10")/Table3[[#This Row],[Count]]</f>
        <v>1</v>
      </c>
      <c r="R97" s="2">
        <f>COUNTIFS(Table2[Sub-Sector],Table3[[#This Row],[Sub-Sector]],Table2[% Price above 20 EMA],"&gt;=0")/Table3[[#This Row],[Count]]</f>
        <v>0.5714285714285714</v>
      </c>
      <c r="S97" s="2">
        <f>COUNTIFS(Table2[Sub-Sector],Table3[[#This Row],[Sub-Sector]],Table2[% Price above 50 EMA],"&gt;=0")/Table3[[#This Row],[Count]]</f>
        <v>0.7142857142857143</v>
      </c>
      <c r="T97" s="2">
        <f>COUNTIFS(Table2[Sub-Sector],Table3[[#This Row],[Sub-Sector]],Table2[% Price above 200 EMA],"&gt;=0")/Table3[[#This Row],[Count]]</f>
        <v>1</v>
      </c>
      <c r="U97" s="2">
        <f>COUNTIFS(Table2[Sub-Sector],Table3[[#This Row],[Sub-Sector]],Table2[Rate of Change - Zone],"Positive")/Table3[[#This Row],[Count]]</f>
        <v>0.14285714285714285</v>
      </c>
      <c r="V97" s="2">
        <f>COUNTIFS(Table2[Sub-Sector],Table3[[#This Row],[Sub-Sector]],Table2[Sharpe Ratio],"&gt;=0.10")/Table3[[#This Row],[Count]]</f>
        <v>0.2857142857142857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</v>
      </c>
      <c r="X97">
        <f>_xlfn.RANK.AVG(Table3[[#This Row],[Score]],Table3[Score],1)</f>
        <v>97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305.5</v>
      </c>
      <c r="Z97">
        <f>_xlfn.RANK.AVG(Table3[[#This Row],[Score 2 ]],Table3[[Score 2 ]],1)</f>
        <v>96</v>
      </c>
    </row>
    <row r="98" spans="1:26" x14ac:dyDescent="0.3">
      <c r="A98" t="s">
        <v>261</v>
      </c>
      <c r="B98">
        <f>COUNTIFS(Table2[Sub-Sector],Table3[[#This Row],[Sub-Sector]])</f>
        <v>23</v>
      </c>
      <c r="C98" s="2">
        <f>COUNTIFS(Table2[Sub-Sector],Table3[[#This Row],[Sub-Sector]],Table2[Uptrend],"Uptrend")/Table3[[#This Row],[Count]]</f>
        <v>0.73913043478260865</v>
      </c>
      <c r="D98" s="2">
        <f>COUNTIFS(Table2[Sub-Sector],Table3[[#This Row],[Sub-Sector]],Table2[1W Return vs Nifty],"&gt;=5")/Table3[[#This Row],[Count]]</f>
        <v>0.13043478260869565</v>
      </c>
      <c r="E98" s="2">
        <f>COUNTIFS(Table2[Sub-Sector],Table3[[#This Row],[Sub-Sector]],Table2[1M Return vs Nifty],"&gt;=5")/Table3[[#This Row],[Count]]</f>
        <v>0.17391304347826086</v>
      </c>
      <c r="F98" s="2">
        <f>COUNTIFS(Table2[Sub-Sector],Table3[[#This Row],[Sub-Sector]],Table2[6M Return vs Nifty],"&gt;=10")/Table3[[#This Row],[Count]]</f>
        <v>0.43478260869565216</v>
      </c>
      <c r="G98" s="2">
        <f>COUNTIFS(Table2[Sub-Sector],Table3[[#This Row],[Sub-Sector]],Table2[1Y Return vs Nifty],"&gt;=10")/Table3[[#This Row],[Count]]</f>
        <v>0.47826086956521741</v>
      </c>
      <c r="H98" s="2">
        <f>COUNTIFS(Table2[Sub-Sector],Table3[[#This Row],[Sub-Sector]],Table2[RSI Exponential â€“ 14D],"&gt;=50")/Table3[[#This Row],[Count]]</f>
        <v>0.69565217391304346</v>
      </c>
      <c r="I98" s="2">
        <f>COUNTIFS(Table2[Sub-Sector],Table3[[#This Row],[Sub-Sector]],Table2[Relative Volume],"&gt;=1")/Table3[[#This Row],[Count]]</f>
        <v>0.21739130434782608</v>
      </c>
      <c r="J98" s="2">
        <f>COUNTIFS(Table2[Sub-Sector],Table3[[#This Row],[Sub-Sector]],Table2[% Away From Day Low],"&gt;=0.05")/Table3[[#This Row],[Count]]</f>
        <v>4.3478260869565216E-2</v>
      </c>
      <c r="K98" s="2">
        <f>COUNTIFS(Table2[Sub-Sector],Table3[[#This Row],[Sub-Sector]],Table2[% Away From Day High],"&lt;=0.05")/Table3[[#This Row],[Count]]</f>
        <v>1</v>
      </c>
      <c r="L98" s="2">
        <f>COUNTIFS(Table2[Sub-Sector],Table3[[#This Row],[Sub-Sector]],Table2[% Away From Current Week Low],"&gt;=0.05")/Table3[[#This Row],[Count]]</f>
        <v>0.21739130434782608</v>
      </c>
      <c r="M98" s="2">
        <f>COUNTIFS(Table2[Sub-Sector],Table3[[#This Row],[Sub-Sector]],Table2[% Away From Current Week High],"&lt;=0.05")/Table3[[#This Row],[Count]]</f>
        <v>0.91304347826086951</v>
      </c>
      <c r="N98" s="2">
        <f>COUNTIFS(Table2[Sub-Sector],Table3[[#This Row],[Sub-Sector]],Table2[% Away From Current Month Low],"&gt;=0.05")/Table3[[#This Row],[Count]]</f>
        <v>0.86956521739130432</v>
      </c>
      <c r="O98" s="2">
        <f>COUNTIFS(Table2[Sub-Sector],Table3[[#This Row],[Sub-Sector]],Table2[% Away From Current Month High],"&lt;=0.05")/Table3[[#This Row],[Count]]</f>
        <v>0.34782608695652173</v>
      </c>
      <c r="P98" s="2">
        <f>COUNTIFS(Table2[Sub-Sector],Table3[[#This Row],[Sub-Sector]],Table2[% Away From 52W High],"&lt;=10")/Table3[[#This Row],[Count]]</f>
        <v>0.43478260869565216</v>
      </c>
      <c r="Q98" s="2">
        <f>COUNTIFS(Table2[Sub-Sector],Table3[[#This Row],[Sub-Sector]],Table2[% Away From 52W Low],"&gt;=10")/Table3[[#This Row],[Count]]</f>
        <v>0.95652173913043481</v>
      </c>
      <c r="R98" s="2">
        <f>COUNTIFS(Table2[Sub-Sector],Table3[[#This Row],[Sub-Sector]],Table2[% Price above 20 EMA],"&gt;=0")/Table3[[#This Row],[Count]]</f>
        <v>0.69565217391304346</v>
      </c>
      <c r="S98" s="2">
        <f>COUNTIFS(Table2[Sub-Sector],Table3[[#This Row],[Sub-Sector]],Table2[% Price above 50 EMA],"&gt;=0")/Table3[[#This Row],[Count]]</f>
        <v>0.73913043478260865</v>
      </c>
      <c r="T98" s="2">
        <f>COUNTIFS(Table2[Sub-Sector],Table3[[#This Row],[Sub-Sector]],Table2[% Price above 200 EMA],"&gt;=0")/Table3[[#This Row],[Count]]</f>
        <v>0.86956521739130432</v>
      </c>
      <c r="U98" s="2">
        <f>COUNTIFS(Table2[Sub-Sector],Table3[[#This Row],[Sub-Sector]],Table2[Rate of Change - Zone],"Positive")/Table3[[#This Row],[Count]]</f>
        <v>0.52173913043478259</v>
      </c>
      <c r="V98" s="2">
        <f>COUNTIFS(Table2[Sub-Sector],Table3[[#This Row],[Sub-Sector]],Table2[Sharpe Ratio],"&gt;=0.10")/Table3[[#This Row],[Count]]</f>
        <v>0.52173913043478259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</v>
      </c>
      <c r="X98">
        <f>_xlfn.RANK.AVG(Table3[[#This Row],[Score]],Table3[Score],1)</f>
        <v>96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309</v>
      </c>
      <c r="Z98">
        <f>_xlfn.RANK.AVG(Table3[[#This Row],[Score 2 ]],Table3[[Score 2 ]],1)</f>
        <v>97</v>
      </c>
    </row>
    <row r="99" spans="1:26" x14ac:dyDescent="0.3">
      <c r="A99" t="s">
        <v>274</v>
      </c>
      <c r="B99">
        <f>COUNTIFS(Table2[Sub-Sector],Table3[[#This Row],[Sub-Sector]])</f>
        <v>5</v>
      </c>
      <c r="C99" s="2">
        <f>COUNTIFS(Table2[Sub-Sector],Table3[[#This Row],[Sub-Sector]],Table2[Uptrend],"Uptrend")/Table3[[#This Row],[Count]]</f>
        <v>0.6</v>
      </c>
      <c r="D99" s="2">
        <f>COUNTIFS(Table2[Sub-Sector],Table3[[#This Row],[Sub-Sector]],Table2[1W Return vs Nifty],"&gt;=5")/Table3[[#This Row],[Count]]</f>
        <v>0.2</v>
      </c>
      <c r="E99" s="2">
        <f>COUNTIFS(Table2[Sub-Sector],Table3[[#This Row],[Sub-Sector]],Table2[1M Return vs Nifty],"&gt;=5")/Table3[[#This Row],[Count]]</f>
        <v>0.2</v>
      </c>
      <c r="F99" s="2">
        <f>COUNTIFS(Table2[Sub-Sector],Table3[[#This Row],[Sub-Sector]],Table2[6M Return vs Nifty],"&gt;=10")/Table3[[#This Row],[Count]]</f>
        <v>0</v>
      </c>
      <c r="G99" s="2">
        <f>COUNTIFS(Table2[Sub-Sector],Table3[[#This Row],[Sub-Sector]],Table2[1Y Return vs Nifty],"&gt;=10")/Table3[[#This Row],[Count]]</f>
        <v>0.2</v>
      </c>
      <c r="H99" s="2">
        <f>COUNTIFS(Table2[Sub-Sector],Table3[[#This Row],[Sub-Sector]],Table2[RSI Exponential â€“ 14D],"&gt;=50")/Table3[[#This Row],[Count]]</f>
        <v>0.6</v>
      </c>
      <c r="I99" s="2">
        <f>COUNTIFS(Table2[Sub-Sector],Table3[[#This Row],[Sub-Sector]],Table2[Relative Volume],"&gt;=1")/Table3[[#This Row],[Count]]</f>
        <v>0.6</v>
      </c>
      <c r="J99" s="2">
        <f>COUNTIFS(Table2[Sub-Sector],Table3[[#This Row],[Sub-Sector]],Table2[% Away From Day Low],"&gt;=0.05")/Table3[[#This Row],[Count]]</f>
        <v>0</v>
      </c>
      <c r="K99" s="2">
        <f>COUNTIFS(Table2[Sub-Sector],Table3[[#This Row],[Sub-Sector]],Table2[% Away From Day High],"&lt;=0.05")/Table3[[#This Row],[Count]]</f>
        <v>1</v>
      </c>
      <c r="L99" s="2">
        <f>COUNTIFS(Table2[Sub-Sector],Table3[[#This Row],[Sub-Sector]],Table2[% Away From Current Week Low],"&gt;=0.05")/Table3[[#This Row],[Count]]</f>
        <v>0.2</v>
      </c>
      <c r="M99" s="2">
        <f>COUNTIFS(Table2[Sub-Sector],Table3[[#This Row],[Sub-Sector]],Table2[% Away From Current Week High],"&lt;=0.05")/Table3[[#This Row],[Count]]</f>
        <v>0.8</v>
      </c>
      <c r="N99" s="2">
        <f>COUNTIFS(Table2[Sub-Sector],Table3[[#This Row],[Sub-Sector]],Table2[% Away From Current Month Low],"&gt;=0.05")/Table3[[#This Row],[Count]]</f>
        <v>0.6</v>
      </c>
      <c r="O99" s="2">
        <f>COUNTIFS(Table2[Sub-Sector],Table3[[#This Row],[Sub-Sector]],Table2[% Away From Current Month High],"&lt;=0.05")/Table3[[#This Row],[Count]]</f>
        <v>0.6</v>
      </c>
      <c r="P99" s="2">
        <f>COUNTIFS(Table2[Sub-Sector],Table3[[#This Row],[Sub-Sector]],Table2[% Away From 52W High],"&lt;=10")/Table3[[#This Row],[Count]]</f>
        <v>0.4</v>
      </c>
      <c r="Q99" s="2">
        <f>COUNTIFS(Table2[Sub-Sector],Table3[[#This Row],[Sub-Sector]],Table2[% Away From 52W Low],"&gt;=10")/Table3[[#This Row],[Count]]</f>
        <v>1</v>
      </c>
      <c r="R99" s="2">
        <f>COUNTIFS(Table2[Sub-Sector],Table3[[#This Row],[Sub-Sector]],Table2[% Price above 20 EMA],"&gt;=0")/Table3[[#This Row],[Count]]</f>
        <v>0.6</v>
      </c>
      <c r="S99" s="2">
        <f>COUNTIFS(Table2[Sub-Sector],Table3[[#This Row],[Sub-Sector]],Table2[% Price above 50 EMA],"&gt;=0")/Table3[[#This Row],[Count]]</f>
        <v>0.8</v>
      </c>
      <c r="T99" s="2">
        <f>COUNTIFS(Table2[Sub-Sector],Table3[[#This Row],[Sub-Sector]],Table2[% Price above 200 EMA],"&gt;=0")/Table3[[#This Row],[Count]]</f>
        <v>0.8</v>
      </c>
      <c r="U99" s="2">
        <f>COUNTIFS(Table2[Sub-Sector],Table3[[#This Row],[Sub-Sector]],Table2[Rate of Change - Zone],"Positive")/Table3[[#This Row],[Count]]</f>
        <v>0.6</v>
      </c>
      <c r="V99" s="2">
        <f>COUNTIFS(Table2[Sub-Sector],Table3[[#This Row],[Sub-Sector]],Table2[Sharpe Ratio],"&gt;=0.10")/Table3[[#This Row],[Count]]</f>
        <v>0.2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531</v>
      </c>
      <c r="X99">
        <f>_xlfn.RANK.AVG(Table3[[#This Row],[Score]],Table3[Score],1)</f>
        <v>99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315.5</v>
      </c>
      <c r="Z99">
        <f>_xlfn.RANK.AVG(Table3[[#This Row],[Score 2 ]],Table3[[Score 2 ]],1)</f>
        <v>98.5</v>
      </c>
    </row>
    <row r="100" spans="1:26" x14ac:dyDescent="0.3">
      <c r="A100" t="s">
        <v>388</v>
      </c>
      <c r="B100">
        <f>COUNTIFS(Table2[Sub-Sector],Table3[[#This Row],[Sub-Sector]])</f>
        <v>10</v>
      </c>
      <c r="C100" s="2">
        <f>COUNTIFS(Table2[Sub-Sector],Table3[[#This Row],[Sub-Sector]],Table2[Uptrend],"Uptrend")/Table3[[#This Row],[Count]]</f>
        <v>0.5</v>
      </c>
      <c r="D100" s="2">
        <f>COUNTIFS(Table2[Sub-Sector],Table3[[#This Row],[Sub-Sector]],Table2[1W Return vs Nifty],"&gt;=5")/Table3[[#This Row],[Count]]</f>
        <v>0.1</v>
      </c>
      <c r="E100" s="2">
        <f>COUNTIFS(Table2[Sub-Sector],Table3[[#This Row],[Sub-Sector]],Table2[1M Return vs Nifty],"&gt;=5")/Table3[[#This Row],[Count]]</f>
        <v>0.1</v>
      </c>
      <c r="F100" s="2">
        <f>COUNTIFS(Table2[Sub-Sector],Table3[[#This Row],[Sub-Sector]],Table2[6M Return vs Nifty],"&gt;=10")/Table3[[#This Row],[Count]]</f>
        <v>0.2</v>
      </c>
      <c r="G100" s="2">
        <f>COUNTIFS(Table2[Sub-Sector],Table3[[#This Row],[Sub-Sector]],Table2[1Y Return vs Nifty],"&gt;=10")/Table3[[#This Row],[Count]]</f>
        <v>0.4</v>
      </c>
      <c r="H100" s="2">
        <f>COUNTIFS(Table2[Sub-Sector],Table3[[#This Row],[Sub-Sector]],Table2[RSI Exponential â€“ 14D],"&gt;=50")/Table3[[#This Row],[Count]]</f>
        <v>0.7</v>
      </c>
      <c r="I100" s="2">
        <f>COUNTIFS(Table2[Sub-Sector],Table3[[#This Row],[Sub-Sector]],Table2[Relative Volume],"&gt;=1")/Table3[[#This Row],[Count]]</f>
        <v>0.6</v>
      </c>
      <c r="J100" s="2">
        <f>COUNTIFS(Table2[Sub-Sector],Table3[[#This Row],[Sub-Sector]],Table2[% Away From Day Low],"&gt;=0.05")/Table3[[#This Row],[Count]]</f>
        <v>0</v>
      </c>
      <c r="K100" s="2">
        <f>COUNTIFS(Table2[Sub-Sector],Table3[[#This Row],[Sub-Sector]],Table2[% Away From Day High],"&lt;=0.05")/Table3[[#This Row],[Count]]</f>
        <v>1</v>
      </c>
      <c r="L100" s="2">
        <f>COUNTIFS(Table2[Sub-Sector],Table3[[#This Row],[Sub-Sector]],Table2[% Away From Current Week Low],"&gt;=0.05")/Table3[[#This Row],[Count]]</f>
        <v>0</v>
      </c>
      <c r="M100" s="2">
        <f>COUNTIFS(Table2[Sub-Sector],Table3[[#This Row],[Sub-Sector]],Table2[% Away From Current Week High],"&lt;=0.05")/Table3[[#This Row],[Count]]</f>
        <v>1</v>
      </c>
      <c r="N100" s="2">
        <f>COUNTIFS(Table2[Sub-Sector],Table3[[#This Row],[Sub-Sector]],Table2[% Away From Current Month Low],"&gt;=0.05")/Table3[[#This Row],[Count]]</f>
        <v>0.8</v>
      </c>
      <c r="O100" s="2">
        <f>COUNTIFS(Table2[Sub-Sector],Table3[[#This Row],[Sub-Sector]],Table2[% Away From Current Month High],"&lt;=0.05")/Table3[[#This Row],[Count]]</f>
        <v>0.7</v>
      </c>
      <c r="P100" s="2">
        <f>COUNTIFS(Table2[Sub-Sector],Table3[[#This Row],[Sub-Sector]],Table2[% Away From 52W High],"&lt;=10")/Table3[[#This Row],[Count]]</f>
        <v>0.2</v>
      </c>
      <c r="Q100" s="2">
        <f>COUNTIFS(Table2[Sub-Sector],Table3[[#This Row],[Sub-Sector]],Table2[% Away From 52W Low],"&gt;=10")/Table3[[#This Row],[Count]]</f>
        <v>0.8</v>
      </c>
      <c r="R100" s="2">
        <f>COUNTIFS(Table2[Sub-Sector],Table3[[#This Row],[Sub-Sector]],Table2[% Price above 20 EMA],"&gt;=0")/Table3[[#This Row],[Count]]</f>
        <v>0.7</v>
      </c>
      <c r="S100" s="2">
        <f>COUNTIFS(Table2[Sub-Sector],Table3[[#This Row],[Sub-Sector]],Table2[% Price above 50 EMA],"&gt;=0")/Table3[[#This Row],[Count]]</f>
        <v>0.8</v>
      </c>
      <c r="T100" s="2">
        <f>COUNTIFS(Table2[Sub-Sector],Table3[[#This Row],[Sub-Sector]],Table2[% Price above 200 EMA],"&gt;=0")/Table3[[#This Row],[Count]]</f>
        <v>0.6</v>
      </c>
      <c r="U100" s="2">
        <f>COUNTIFS(Table2[Sub-Sector],Table3[[#This Row],[Sub-Sector]],Table2[Rate of Change - Zone],"Positive")/Table3[[#This Row],[Count]]</f>
        <v>0.2</v>
      </c>
      <c r="V100" s="2">
        <f>COUNTIFS(Table2[Sub-Sector],Table3[[#This Row],[Sub-Sector]],Table2[Sharpe Ratio],"&gt;=0.10")/Table3[[#This Row],[Count]]</f>
        <v>0.1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564.5</v>
      </c>
      <c r="X100">
        <f>_xlfn.RANK.AVG(Table3[[#This Row],[Score]],Table3[Score],1)</f>
        <v>104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315.5</v>
      </c>
      <c r="Z100">
        <f>_xlfn.RANK.AVG(Table3[[#This Row],[Score 2 ]],Table3[[Score 2 ]],1)</f>
        <v>98.5</v>
      </c>
    </row>
    <row r="101" spans="1:26" x14ac:dyDescent="0.3">
      <c r="A101" t="s">
        <v>528</v>
      </c>
      <c r="B101">
        <f>COUNTIFS(Table2[Sub-Sector],Table3[[#This Row],[Sub-Sector]])</f>
        <v>5</v>
      </c>
      <c r="C101" s="2">
        <f>COUNTIFS(Table2[Sub-Sector],Table3[[#This Row],[Sub-Sector]],Table2[Uptrend],"Uptrend")/Table3[[#This Row],[Count]]</f>
        <v>1</v>
      </c>
      <c r="D101" s="2">
        <f>COUNTIFS(Table2[Sub-Sector],Table3[[#This Row],[Sub-Sector]],Table2[1W Return vs Nifty],"&gt;=5")/Table3[[#This Row],[Count]]</f>
        <v>0</v>
      </c>
      <c r="E101" s="2">
        <f>COUNTIFS(Table2[Sub-Sector],Table3[[#This Row],[Sub-Sector]],Table2[1M Return vs Nifty],"&gt;=5")/Table3[[#This Row],[Count]]</f>
        <v>0</v>
      </c>
      <c r="F101" s="2">
        <f>COUNTIFS(Table2[Sub-Sector],Table3[[#This Row],[Sub-Sector]],Table2[6M Return vs Nifty],"&gt;=10")/Table3[[#This Row],[Count]]</f>
        <v>0.4</v>
      </c>
      <c r="G101" s="2">
        <f>COUNTIFS(Table2[Sub-Sector],Table3[[#This Row],[Sub-Sector]],Table2[1Y Return vs Nifty],"&gt;=10")/Table3[[#This Row],[Count]]</f>
        <v>0.6</v>
      </c>
      <c r="H101" s="2">
        <f>COUNTIFS(Table2[Sub-Sector],Table3[[#This Row],[Sub-Sector]],Table2[RSI Exponential â€“ 14D],"&gt;=50")/Table3[[#This Row],[Count]]</f>
        <v>0.6</v>
      </c>
      <c r="I101" s="2">
        <f>COUNTIFS(Table2[Sub-Sector],Table3[[#This Row],[Sub-Sector]],Table2[Relative Volume],"&gt;=1")/Table3[[#This Row],[Count]]</f>
        <v>0.2</v>
      </c>
      <c r="J101" s="2">
        <f>COUNTIFS(Table2[Sub-Sector],Table3[[#This Row],[Sub-Sector]],Table2[% Away From Day Low],"&gt;=0.05")/Table3[[#This Row],[Count]]</f>
        <v>0</v>
      </c>
      <c r="K101" s="2">
        <f>COUNTIFS(Table2[Sub-Sector],Table3[[#This Row],[Sub-Sector]],Table2[% Away From Day High],"&lt;=0.05")/Table3[[#This Row],[Count]]</f>
        <v>1</v>
      </c>
      <c r="L101" s="2">
        <f>COUNTIFS(Table2[Sub-Sector],Table3[[#This Row],[Sub-Sector]],Table2[% Away From Current Week Low],"&gt;=0.05")/Table3[[#This Row],[Count]]</f>
        <v>0</v>
      </c>
      <c r="M101" s="2">
        <f>COUNTIFS(Table2[Sub-Sector],Table3[[#This Row],[Sub-Sector]],Table2[% Away From Current Week High],"&lt;=0.05")/Table3[[#This Row],[Count]]</f>
        <v>1</v>
      </c>
      <c r="N101" s="2">
        <f>COUNTIFS(Table2[Sub-Sector],Table3[[#This Row],[Sub-Sector]],Table2[% Away From Current Month Low],"&gt;=0.05")/Table3[[#This Row],[Count]]</f>
        <v>1</v>
      </c>
      <c r="O101" s="2">
        <f>COUNTIFS(Table2[Sub-Sector],Table3[[#This Row],[Sub-Sector]],Table2[% Away From Current Month High],"&lt;=0.05")/Table3[[#This Row],[Count]]</f>
        <v>0.4</v>
      </c>
      <c r="P101" s="2">
        <f>COUNTIFS(Table2[Sub-Sector],Table3[[#This Row],[Sub-Sector]],Table2[% Away From 52W High],"&lt;=10")/Table3[[#This Row],[Count]]</f>
        <v>0.6</v>
      </c>
      <c r="Q101" s="2">
        <f>COUNTIFS(Table2[Sub-Sector],Table3[[#This Row],[Sub-Sector]],Table2[% Away From 52W Low],"&gt;=10")/Table3[[#This Row],[Count]]</f>
        <v>1</v>
      </c>
      <c r="R101" s="2">
        <f>COUNTIFS(Table2[Sub-Sector],Table3[[#This Row],[Sub-Sector]],Table2[% Price above 20 EMA],"&gt;=0")/Table3[[#This Row],[Count]]</f>
        <v>0.6</v>
      </c>
      <c r="S101" s="2">
        <f>COUNTIFS(Table2[Sub-Sector],Table3[[#This Row],[Sub-Sector]],Table2[% Price above 50 EMA],"&gt;=0")/Table3[[#This Row],[Count]]</f>
        <v>1</v>
      </c>
      <c r="T101" s="2">
        <f>COUNTIFS(Table2[Sub-Sector],Table3[[#This Row],[Sub-Sector]],Table2[% Price above 200 EMA],"&gt;=0")/Table3[[#This Row],[Count]]</f>
        <v>1</v>
      </c>
      <c r="U101" s="2">
        <f>COUNTIFS(Table2[Sub-Sector],Table3[[#This Row],[Sub-Sector]],Table2[Rate of Change - Zone],"Positive")/Table3[[#This Row],[Count]]</f>
        <v>0.2</v>
      </c>
      <c r="V101" s="2">
        <f>COUNTIFS(Table2[Sub-Sector],Table3[[#This Row],[Sub-Sector]],Table2[Sharpe Ratio],"&gt;=0.10")/Table3[[#This Row],[Count]]</f>
        <v>0.4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544.5</v>
      </c>
      <c r="X101">
        <f>_xlfn.RANK.AVG(Table3[[#This Row],[Score]],Table3[Score],1)</f>
        <v>102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320</v>
      </c>
      <c r="Z101">
        <f>_xlfn.RANK.AVG(Table3[[#This Row],[Score 2 ]],Table3[[Score 2 ]],1)</f>
        <v>100</v>
      </c>
    </row>
    <row r="102" spans="1:26" x14ac:dyDescent="0.3">
      <c r="A102" t="s">
        <v>24</v>
      </c>
      <c r="B102">
        <f>COUNTIFS(Table2[Sub-Sector],Table3[[#This Row],[Sub-Sector]])</f>
        <v>20</v>
      </c>
      <c r="C102" s="2">
        <f>COUNTIFS(Table2[Sub-Sector],Table3[[#This Row],[Sub-Sector]],Table2[Uptrend],"Uptrend")/Table3[[#This Row],[Count]]</f>
        <v>0.45</v>
      </c>
      <c r="D102" s="2">
        <f>COUNTIFS(Table2[Sub-Sector],Table3[[#This Row],[Sub-Sector]],Table2[1W Return vs Nifty],"&gt;=5")/Table3[[#This Row],[Count]]</f>
        <v>0.2</v>
      </c>
      <c r="E102" s="2">
        <f>COUNTIFS(Table2[Sub-Sector],Table3[[#This Row],[Sub-Sector]],Table2[1M Return vs Nifty],"&gt;=5")/Table3[[#This Row],[Count]]</f>
        <v>0.1</v>
      </c>
      <c r="F102" s="2">
        <f>COUNTIFS(Table2[Sub-Sector],Table3[[#This Row],[Sub-Sector]],Table2[6M Return vs Nifty],"&gt;=10")/Table3[[#This Row],[Count]]</f>
        <v>0.05</v>
      </c>
      <c r="G102" s="2">
        <f>COUNTIFS(Table2[Sub-Sector],Table3[[#This Row],[Sub-Sector]],Table2[1Y Return vs Nifty],"&gt;=10")/Table3[[#This Row],[Count]]</f>
        <v>0.25</v>
      </c>
      <c r="H102" s="2">
        <f>COUNTIFS(Table2[Sub-Sector],Table3[[#This Row],[Sub-Sector]],Table2[RSI Exponential â€“ 14D],"&gt;=50")/Table3[[#This Row],[Count]]</f>
        <v>0.5</v>
      </c>
      <c r="I102" s="2">
        <f>COUNTIFS(Table2[Sub-Sector],Table3[[#This Row],[Sub-Sector]],Table2[Relative Volume],"&gt;=1")/Table3[[#This Row],[Count]]</f>
        <v>0.6</v>
      </c>
      <c r="J102" s="2">
        <f>COUNTIFS(Table2[Sub-Sector],Table3[[#This Row],[Sub-Sector]],Table2[% Away From Day Low],"&gt;=0.05")/Table3[[#This Row],[Count]]</f>
        <v>0</v>
      </c>
      <c r="K102" s="2">
        <f>COUNTIFS(Table2[Sub-Sector],Table3[[#This Row],[Sub-Sector]],Table2[% Away From Day High],"&lt;=0.05")/Table3[[#This Row],[Count]]</f>
        <v>1</v>
      </c>
      <c r="L102" s="2">
        <f>COUNTIFS(Table2[Sub-Sector],Table3[[#This Row],[Sub-Sector]],Table2[% Away From Current Week Low],"&gt;=0.05")/Table3[[#This Row],[Count]]</f>
        <v>0.1</v>
      </c>
      <c r="M102" s="2">
        <f>COUNTIFS(Table2[Sub-Sector],Table3[[#This Row],[Sub-Sector]],Table2[% Away From Current Week High],"&lt;=0.05")/Table3[[#This Row],[Count]]</f>
        <v>0.95</v>
      </c>
      <c r="N102" s="2">
        <f>COUNTIFS(Table2[Sub-Sector],Table3[[#This Row],[Sub-Sector]],Table2[% Away From Current Month Low],"&gt;=0.05")/Table3[[#This Row],[Count]]</f>
        <v>0.5</v>
      </c>
      <c r="O102" s="2">
        <f>COUNTIFS(Table2[Sub-Sector],Table3[[#This Row],[Sub-Sector]],Table2[% Away From Current Month High],"&lt;=0.05")/Table3[[#This Row],[Count]]</f>
        <v>0.5</v>
      </c>
      <c r="P102" s="2">
        <f>COUNTIFS(Table2[Sub-Sector],Table3[[#This Row],[Sub-Sector]],Table2[% Away From 52W High],"&lt;=10")/Table3[[#This Row],[Count]]</f>
        <v>0.25</v>
      </c>
      <c r="Q102" s="2">
        <f>COUNTIFS(Table2[Sub-Sector],Table3[[#This Row],[Sub-Sector]],Table2[% Away From 52W Low],"&gt;=10")/Table3[[#This Row],[Count]]</f>
        <v>0.8</v>
      </c>
      <c r="R102" s="2">
        <f>COUNTIFS(Table2[Sub-Sector],Table3[[#This Row],[Sub-Sector]],Table2[% Price above 20 EMA],"&gt;=0")/Table3[[#This Row],[Count]]</f>
        <v>0.45</v>
      </c>
      <c r="S102" s="2">
        <f>COUNTIFS(Table2[Sub-Sector],Table3[[#This Row],[Sub-Sector]],Table2[% Price above 50 EMA],"&gt;=0")/Table3[[#This Row],[Count]]</f>
        <v>0.45</v>
      </c>
      <c r="T102" s="2">
        <f>COUNTIFS(Table2[Sub-Sector],Table3[[#This Row],[Sub-Sector]],Table2[% Price above 200 EMA],"&gt;=0")/Table3[[#This Row],[Count]]</f>
        <v>0.55000000000000004</v>
      </c>
      <c r="U102" s="2">
        <f>COUNTIFS(Table2[Sub-Sector],Table3[[#This Row],[Sub-Sector]],Table2[Rate of Change - Zone],"Positive")/Table3[[#This Row],[Count]]</f>
        <v>0.35</v>
      </c>
      <c r="V102" s="2">
        <f>COUNTIFS(Table2[Sub-Sector],Table3[[#This Row],[Sub-Sector]],Table2[Sharpe Ratio],"&gt;=0.10")/Table3[[#This Row],[Count]]</f>
        <v>0.15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562</v>
      </c>
      <c r="X102">
        <f>_xlfn.RANK.AVG(Table3[[#This Row],[Score]],Table3[Score],1)</f>
        <v>103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</v>
      </c>
      <c r="Z102">
        <f>_xlfn.RANK.AVG(Table3[[#This Row],[Score 2 ]],Table3[[Score 2 ]],1)</f>
        <v>101</v>
      </c>
    </row>
    <row r="103" spans="1:26" x14ac:dyDescent="0.3">
      <c r="A103" t="s">
        <v>54</v>
      </c>
      <c r="B103">
        <f>COUNTIFS(Table2[Sub-Sector],Table3[[#This Row],[Sub-Sector]])</f>
        <v>17</v>
      </c>
      <c r="C103" s="2">
        <f>COUNTIFS(Table2[Sub-Sector],Table3[[#This Row],[Sub-Sector]],Table2[Uptrend],"Uptrend")/Table3[[#This Row],[Count]]</f>
        <v>0.47058823529411764</v>
      </c>
      <c r="D103" s="2">
        <f>COUNTIFS(Table2[Sub-Sector],Table3[[#This Row],[Sub-Sector]],Table2[1W Return vs Nifty],"&gt;=5")/Table3[[#This Row],[Count]]</f>
        <v>0</v>
      </c>
      <c r="E103" s="2">
        <f>COUNTIFS(Table2[Sub-Sector],Table3[[#This Row],[Sub-Sector]],Table2[1M Return vs Nifty],"&gt;=5")/Table3[[#This Row],[Count]]</f>
        <v>0</v>
      </c>
      <c r="F103" s="2">
        <f>COUNTIFS(Table2[Sub-Sector],Table3[[#This Row],[Sub-Sector]],Table2[6M Return vs Nifty],"&gt;=10")/Table3[[#This Row],[Count]]</f>
        <v>0.11764705882352941</v>
      </c>
      <c r="G103" s="2">
        <f>COUNTIFS(Table2[Sub-Sector],Table3[[#This Row],[Sub-Sector]],Table2[1Y Return vs Nifty],"&gt;=10")/Table3[[#This Row],[Count]]</f>
        <v>0.23529411764705882</v>
      </c>
      <c r="H103" s="2">
        <f>COUNTIFS(Table2[Sub-Sector],Table3[[#This Row],[Sub-Sector]],Table2[RSI Exponential â€“ 14D],"&gt;=50")/Table3[[#This Row],[Count]]</f>
        <v>0.47058823529411764</v>
      </c>
      <c r="I103" s="2">
        <f>COUNTIFS(Table2[Sub-Sector],Table3[[#This Row],[Sub-Sector]],Table2[Relative Volume],"&gt;=1")/Table3[[#This Row],[Count]]</f>
        <v>0.58823529411764708</v>
      </c>
      <c r="J103" s="2">
        <f>COUNTIFS(Table2[Sub-Sector],Table3[[#This Row],[Sub-Sector]],Table2[% Away From Day Low],"&gt;=0.05")/Table3[[#This Row],[Count]]</f>
        <v>0</v>
      </c>
      <c r="K103" s="2">
        <f>COUNTIFS(Table2[Sub-Sector],Table3[[#This Row],[Sub-Sector]],Table2[% Away From Day High],"&lt;=0.05")/Table3[[#This Row],[Count]]</f>
        <v>1</v>
      </c>
      <c r="L103" s="2">
        <f>COUNTIFS(Table2[Sub-Sector],Table3[[#This Row],[Sub-Sector]],Table2[% Away From Current Week Low],"&gt;=0.05")/Table3[[#This Row],[Count]]</f>
        <v>0</v>
      </c>
      <c r="M103" s="2">
        <f>COUNTIFS(Table2[Sub-Sector],Table3[[#This Row],[Sub-Sector]],Table2[% Away From Current Week High],"&lt;=0.05")/Table3[[#This Row],[Count]]</f>
        <v>1</v>
      </c>
      <c r="N103" s="2">
        <f>COUNTIFS(Table2[Sub-Sector],Table3[[#This Row],[Sub-Sector]],Table2[% Away From Current Month Low],"&gt;=0.05")/Table3[[#This Row],[Count]]</f>
        <v>0.52941176470588236</v>
      </c>
      <c r="O103" s="2">
        <f>COUNTIFS(Table2[Sub-Sector],Table3[[#This Row],[Sub-Sector]],Table2[% Away From Current Month High],"&lt;=0.05")/Table3[[#This Row],[Count]]</f>
        <v>0.29411764705882354</v>
      </c>
      <c r="P103" s="2">
        <f>COUNTIFS(Table2[Sub-Sector],Table3[[#This Row],[Sub-Sector]],Table2[% Away From 52W High],"&lt;=10")/Table3[[#This Row],[Count]]</f>
        <v>0.35294117647058826</v>
      </c>
      <c r="Q103" s="2">
        <f>COUNTIFS(Table2[Sub-Sector],Table3[[#This Row],[Sub-Sector]],Table2[% Away From 52W Low],"&gt;=10")/Table3[[#This Row],[Count]]</f>
        <v>0.88235294117647056</v>
      </c>
      <c r="R103" s="2">
        <f>COUNTIFS(Table2[Sub-Sector],Table3[[#This Row],[Sub-Sector]],Table2[% Price above 20 EMA],"&gt;=0")/Table3[[#This Row],[Count]]</f>
        <v>0.47058823529411764</v>
      </c>
      <c r="S103" s="2">
        <f>COUNTIFS(Table2[Sub-Sector],Table3[[#This Row],[Sub-Sector]],Table2[% Price above 50 EMA],"&gt;=0")/Table3[[#This Row],[Count]]</f>
        <v>0.41176470588235292</v>
      </c>
      <c r="T103" s="2">
        <f>COUNTIFS(Table2[Sub-Sector],Table3[[#This Row],[Sub-Sector]],Table2[% Price above 200 EMA],"&gt;=0")/Table3[[#This Row],[Count]]</f>
        <v>0.58823529411764708</v>
      </c>
      <c r="U103" s="2">
        <f>COUNTIFS(Table2[Sub-Sector],Table3[[#This Row],[Sub-Sector]],Table2[Rate of Change - Zone],"Positive")/Table3[[#This Row],[Count]]</f>
        <v>0.41176470588235292</v>
      </c>
      <c r="V103" s="2">
        <f>COUNTIFS(Table2[Sub-Sector],Table3[[#This Row],[Sub-Sector]],Table2[Sharpe Ratio],"&gt;=0.10")/Table3[[#This Row],[Count]]</f>
        <v>5.8823529411764705E-2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628</v>
      </c>
      <c r="X103">
        <f>_xlfn.RANK.AVG(Table3[[#This Row],[Score]],Table3[Score],1)</f>
        <v>112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</v>
      </c>
      <c r="Z103">
        <f>_xlfn.RANK.AVG(Table3[[#This Row],[Score 2 ]],Table3[[Score 2 ]],1)</f>
        <v>102</v>
      </c>
    </row>
    <row r="104" spans="1:26" x14ac:dyDescent="0.3">
      <c r="A104" t="s">
        <v>77</v>
      </c>
      <c r="B104">
        <f>COUNTIFS(Table2[Sub-Sector],Table3[[#This Row],[Sub-Sector]])</f>
        <v>19</v>
      </c>
      <c r="C104" s="2">
        <f>COUNTIFS(Table2[Sub-Sector],Table3[[#This Row],[Sub-Sector]],Table2[Uptrend],"Uptrend")/Table3[[#This Row],[Count]]</f>
        <v>0.68421052631578949</v>
      </c>
      <c r="D104" s="2">
        <f>COUNTIFS(Table2[Sub-Sector],Table3[[#This Row],[Sub-Sector]],Table2[1W Return vs Nifty],"&gt;=5")/Table3[[#This Row],[Count]]</f>
        <v>0</v>
      </c>
      <c r="E104" s="2">
        <f>COUNTIFS(Table2[Sub-Sector],Table3[[#This Row],[Sub-Sector]],Table2[1M Return vs Nifty],"&gt;=5")/Table3[[#This Row],[Count]]</f>
        <v>0.10526315789473684</v>
      </c>
      <c r="F104" s="2">
        <f>COUNTIFS(Table2[Sub-Sector],Table3[[#This Row],[Sub-Sector]],Table2[6M Return vs Nifty],"&gt;=10")/Table3[[#This Row],[Count]]</f>
        <v>0.10526315789473684</v>
      </c>
      <c r="G104" s="2">
        <f>COUNTIFS(Table2[Sub-Sector],Table3[[#This Row],[Sub-Sector]],Table2[1Y Return vs Nifty],"&gt;=10")/Table3[[#This Row],[Count]]</f>
        <v>0.42105263157894735</v>
      </c>
      <c r="H104" s="2">
        <f>COUNTIFS(Table2[Sub-Sector],Table3[[#This Row],[Sub-Sector]],Table2[RSI Exponential â€“ 14D],"&gt;=50")/Table3[[#This Row],[Count]]</f>
        <v>0.73684210526315785</v>
      </c>
      <c r="I104" s="2">
        <f>COUNTIFS(Table2[Sub-Sector],Table3[[#This Row],[Sub-Sector]],Table2[Relative Volume],"&gt;=1")/Table3[[#This Row],[Count]]</f>
        <v>0.47368421052631576</v>
      </c>
      <c r="J104" s="2">
        <f>COUNTIFS(Table2[Sub-Sector],Table3[[#This Row],[Sub-Sector]],Table2[% Away From Day Low],"&gt;=0.05")/Table3[[#This Row],[Count]]</f>
        <v>0</v>
      </c>
      <c r="K104" s="2">
        <f>COUNTIFS(Table2[Sub-Sector],Table3[[#This Row],[Sub-Sector]],Table2[% Away From Day High],"&lt;=0.05")/Table3[[#This Row],[Count]]</f>
        <v>1</v>
      </c>
      <c r="L104" s="2">
        <f>COUNTIFS(Table2[Sub-Sector],Table3[[#This Row],[Sub-Sector]],Table2[% Away From Current Week Low],"&gt;=0.05")/Table3[[#This Row],[Count]]</f>
        <v>0</v>
      </c>
      <c r="M104" s="2">
        <f>COUNTIFS(Table2[Sub-Sector],Table3[[#This Row],[Sub-Sector]],Table2[% Away From Current Week High],"&lt;=0.05")/Table3[[#This Row],[Count]]</f>
        <v>0.94736842105263153</v>
      </c>
      <c r="N104" s="2">
        <f>COUNTIFS(Table2[Sub-Sector],Table3[[#This Row],[Sub-Sector]],Table2[% Away From Current Month Low],"&gt;=0.05")/Table3[[#This Row],[Count]]</f>
        <v>0.63157894736842102</v>
      </c>
      <c r="O104" s="2">
        <f>COUNTIFS(Table2[Sub-Sector],Table3[[#This Row],[Sub-Sector]],Table2[% Away From Current Month High],"&lt;=0.05")/Table3[[#This Row],[Count]]</f>
        <v>0.47368421052631576</v>
      </c>
      <c r="P104" s="2">
        <f>COUNTIFS(Table2[Sub-Sector],Table3[[#This Row],[Sub-Sector]],Table2[% Away From 52W High],"&lt;=10")/Table3[[#This Row],[Count]]</f>
        <v>0.42105263157894735</v>
      </c>
      <c r="Q104" s="2">
        <f>COUNTIFS(Table2[Sub-Sector],Table3[[#This Row],[Sub-Sector]],Table2[% Away From 52W Low],"&gt;=10")/Table3[[#This Row],[Count]]</f>
        <v>1</v>
      </c>
      <c r="R104" s="2">
        <f>COUNTIFS(Table2[Sub-Sector],Table3[[#This Row],[Sub-Sector]],Table2[% Price above 20 EMA],"&gt;=0")/Table3[[#This Row],[Count]]</f>
        <v>0.57894736842105265</v>
      </c>
      <c r="S104" s="2">
        <f>COUNTIFS(Table2[Sub-Sector],Table3[[#This Row],[Sub-Sector]],Table2[% Price above 50 EMA],"&gt;=0")/Table3[[#This Row],[Count]]</f>
        <v>0.78947368421052633</v>
      </c>
      <c r="T104" s="2">
        <f>COUNTIFS(Table2[Sub-Sector],Table3[[#This Row],[Sub-Sector]],Table2[% Price above 200 EMA],"&gt;=0")/Table3[[#This Row],[Count]]</f>
        <v>0.78947368421052633</v>
      </c>
      <c r="U104" s="2">
        <f>COUNTIFS(Table2[Sub-Sector],Table3[[#This Row],[Sub-Sector]],Table2[Rate of Change - Zone],"Positive")/Table3[[#This Row],[Count]]</f>
        <v>0.47368421052631576</v>
      </c>
      <c r="V104" s="2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583</v>
      </c>
      <c r="X104">
        <f>_xlfn.RANK.AVG(Table3[[#This Row],[Score]],Table3[Score],1)</f>
        <v>109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329.5</v>
      </c>
      <c r="Z104">
        <f>_xlfn.RANK.AVG(Table3[[#This Row],[Score 2 ]],Table3[[Score 2 ]],1)</f>
        <v>103</v>
      </c>
    </row>
    <row r="105" spans="1:26" x14ac:dyDescent="0.3">
      <c r="A105" t="s">
        <v>130</v>
      </c>
      <c r="B105">
        <f>COUNTIFS(Table2[Sub-Sector],Table3[[#This Row],[Sub-Sector]])</f>
        <v>21</v>
      </c>
      <c r="C105" s="2">
        <f>COUNTIFS(Table2[Sub-Sector],Table3[[#This Row],[Sub-Sector]],Table2[Uptrend],"Uptrend")/Table3[[#This Row],[Count]]</f>
        <v>0.66666666666666663</v>
      </c>
      <c r="D105" s="2">
        <f>COUNTIFS(Table2[Sub-Sector],Table3[[#This Row],[Sub-Sector]],Table2[1W Return vs Nifty],"&gt;=5")/Table3[[#This Row],[Count]]</f>
        <v>0.14285714285714285</v>
      </c>
      <c r="E105" s="2">
        <f>COUNTIFS(Table2[Sub-Sector],Table3[[#This Row],[Sub-Sector]],Table2[1M Return vs Nifty],"&gt;=5")/Table3[[#This Row],[Count]]</f>
        <v>0.23809523809523808</v>
      </c>
      <c r="F105" s="2">
        <f>COUNTIFS(Table2[Sub-Sector],Table3[[#This Row],[Sub-Sector]],Table2[6M Return vs Nifty],"&gt;=10")/Table3[[#This Row],[Count]]</f>
        <v>0.2857142857142857</v>
      </c>
      <c r="G105" s="2">
        <f>COUNTIFS(Table2[Sub-Sector],Table3[[#This Row],[Sub-Sector]],Table2[1Y Return vs Nifty],"&gt;=10")/Table3[[#This Row],[Count]]</f>
        <v>0.5714285714285714</v>
      </c>
      <c r="H105" s="2">
        <f>COUNTIFS(Table2[Sub-Sector],Table3[[#This Row],[Sub-Sector]],Table2[RSI Exponential â€“ 14D],"&gt;=50")/Table3[[#This Row],[Count]]</f>
        <v>0.5714285714285714</v>
      </c>
      <c r="I105" s="2">
        <f>COUNTIFS(Table2[Sub-Sector],Table3[[#This Row],[Sub-Sector]],Table2[Relative Volume],"&gt;=1")/Table3[[#This Row],[Count]]</f>
        <v>0.2857142857142857</v>
      </c>
      <c r="J105" s="2">
        <f>COUNTIFS(Table2[Sub-Sector],Table3[[#This Row],[Sub-Sector]],Table2[% Away From Day Low],"&gt;=0.05")/Table3[[#This Row],[Count]]</f>
        <v>0</v>
      </c>
      <c r="K105" s="2">
        <f>COUNTIFS(Table2[Sub-Sector],Table3[[#This Row],[Sub-Sector]],Table2[% Away From Day High],"&lt;=0.05")/Table3[[#This Row],[Count]]</f>
        <v>1</v>
      </c>
      <c r="L105" s="2">
        <f>COUNTIFS(Table2[Sub-Sector],Table3[[#This Row],[Sub-Sector]],Table2[% Away From Current Week Low],"&gt;=0.05")/Table3[[#This Row],[Count]]</f>
        <v>4.7619047619047616E-2</v>
      </c>
      <c r="M105" s="2">
        <f>COUNTIFS(Table2[Sub-Sector],Table3[[#This Row],[Sub-Sector]],Table2[% Away From Current Week High],"&lt;=0.05")/Table3[[#This Row],[Count]]</f>
        <v>0.90476190476190477</v>
      </c>
      <c r="N105" s="2">
        <f>COUNTIFS(Table2[Sub-Sector],Table3[[#This Row],[Sub-Sector]],Table2[% Away From Current Month Low],"&gt;=0.05")/Table3[[#This Row],[Count]]</f>
        <v>0.80952380952380953</v>
      </c>
      <c r="O105" s="2">
        <f>COUNTIFS(Table2[Sub-Sector],Table3[[#This Row],[Sub-Sector]],Table2[% Away From Current Month High],"&lt;=0.05")/Table3[[#This Row],[Count]]</f>
        <v>0.23809523809523808</v>
      </c>
      <c r="P105" s="2">
        <f>COUNTIFS(Table2[Sub-Sector],Table3[[#This Row],[Sub-Sector]],Table2[% Away From 52W High],"&lt;=10")/Table3[[#This Row],[Count]]</f>
        <v>0.33333333333333331</v>
      </c>
      <c r="Q105" s="2">
        <f>COUNTIFS(Table2[Sub-Sector],Table3[[#This Row],[Sub-Sector]],Table2[% Away From 52W Low],"&gt;=10")/Table3[[#This Row],[Count]]</f>
        <v>1</v>
      </c>
      <c r="R105" s="2">
        <f>COUNTIFS(Table2[Sub-Sector],Table3[[#This Row],[Sub-Sector]],Table2[% Price above 20 EMA],"&gt;=0")/Table3[[#This Row],[Count]]</f>
        <v>0.5714285714285714</v>
      </c>
      <c r="S105" s="2">
        <f>COUNTIFS(Table2[Sub-Sector],Table3[[#This Row],[Sub-Sector]],Table2[% Price above 50 EMA],"&gt;=0")/Table3[[#This Row],[Count]]</f>
        <v>0.52380952380952384</v>
      </c>
      <c r="T105" s="2">
        <f>COUNTIFS(Table2[Sub-Sector],Table3[[#This Row],[Sub-Sector]],Table2[% Price above 200 EMA],"&gt;=0")/Table3[[#This Row],[Count]]</f>
        <v>0.90476190476190477</v>
      </c>
      <c r="U105" s="2">
        <f>COUNTIFS(Table2[Sub-Sector],Table3[[#This Row],[Sub-Sector]],Table2[Rate of Change - Zone],"Positive")/Table3[[#This Row],[Count]]</f>
        <v>0.23809523809523808</v>
      </c>
      <c r="V105" s="2">
        <f>COUNTIFS(Table2[Sub-Sector],Table3[[#This Row],[Sub-Sector]],Table2[Sharpe Ratio],"&gt;=0.10")/Table3[[#This Row],[Count]]</f>
        <v>0.38095238095238093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543</v>
      </c>
      <c r="X105">
        <f>_xlfn.RANK.AVG(Table3[[#This Row],[Score]],Table3[Score],1)</f>
        <v>100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</v>
      </c>
      <c r="Z105">
        <f>_xlfn.RANK.AVG(Table3[[#This Row],[Score 2 ]],Table3[[Score 2 ]],1)</f>
        <v>104.5</v>
      </c>
    </row>
    <row r="106" spans="1:26" x14ac:dyDescent="0.3">
      <c r="A106" t="s">
        <v>415</v>
      </c>
      <c r="B106">
        <f>COUNTIFS(Table2[Sub-Sector],Table3[[#This Row],[Sub-Sector]])</f>
        <v>9</v>
      </c>
      <c r="C106" s="2">
        <f>COUNTIFS(Table2[Sub-Sector],Table3[[#This Row],[Sub-Sector]],Table2[Uptrend],"Uptrend")/Table3[[#This Row],[Count]]</f>
        <v>0.77777777777777779</v>
      </c>
      <c r="D106" s="2">
        <f>COUNTIFS(Table2[Sub-Sector],Table3[[#This Row],[Sub-Sector]],Table2[1W Return vs Nifty],"&gt;=5")/Table3[[#This Row],[Count]]</f>
        <v>0.22222222222222221</v>
      </c>
      <c r="E106" s="2">
        <f>COUNTIFS(Table2[Sub-Sector],Table3[[#This Row],[Sub-Sector]],Table2[1M Return vs Nifty],"&gt;=5")/Table3[[#This Row],[Count]]</f>
        <v>0.22222222222222221</v>
      </c>
      <c r="F106" s="2">
        <f>COUNTIFS(Table2[Sub-Sector],Table3[[#This Row],[Sub-Sector]],Table2[6M Return vs Nifty],"&gt;=10")/Table3[[#This Row],[Count]]</f>
        <v>0.22222222222222221</v>
      </c>
      <c r="G106" s="2">
        <f>COUNTIFS(Table2[Sub-Sector],Table3[[#This Row],[Sub-Sector]],Table2[1Y Return vs Nifty],"&gt;=10")/Table3[[#This Row],[Count]]</f>
        <v>0.33333333333333331</v>
      </c>
      <c r="H106" s="2">
        <f>COUNTIFS(Table2[Sub-Sector],Table3[[#This Row],[Sub-Sector]],Table2[RSI Exponential â€“ 14D],"&gt;=50")/Table3[[#This Row],[Count]]</f>
        <v>0.66666666666666663</v>
      </c>
      <c r="I106" s="2">
        <f>COUNTIFS(Table2[Sub-Sector],Table3[[#This Row],[Sub-Sector]],Table2[Relative Volume],"&gt;=1")/Table3[[#This Row],[Count]]</f>
        <v>0.33333333333333331</v>
      </c>
      <c r="J106" s="2">
        <f>COUNTIFS(Table2[Sub-Sector],Table3[[#This Row],[Sub-Sector]],Table2[% Away From Day Low],"&gt;=0.05")/Table3[[#This Row],[Count]]</f>
        <v>0</v>
      </c>
      <c r="K106" s="2">
        <f>COUNTIFS(Table2[Sub-Sector],Table3[[#This Row],[Sub-Sector]],Table2[% Away From Day High],"&lt;=0.05")/Table3[[#This Row],[Count]]</f>
        <v>1</v>
      </c>
      <c r="L106" s="2">
        <f>COUNTIFS(Table2[Sub-Sector],Table3[[#This Row],[Sub-Sector]],Table2[% Away From Current Week Low],"&gt;=0.05")/Table3[[#This Row],[Count]]</f>
        <v>0.22222222222222221</v>
      </c>
      <c r="M106" s="2">
        <f>COUNTIFS(Table2[Sub-Sector],Table3[[#This Row],[Sub-Sector]],Table2[% Away From Current Week High],"&lt;=0.05")/Table3[[#This Row],[Count]]</f>
        <v>1</v>
      </c>
      <c r="N106" s="2">
        <f>COUNTIFS(Table2[Sub-Sector],Table3[[#This Row],[Sub-Sector]],Table2[% Away From Current Month Low],"&gt;=0.05")/Table3[[#This Row],[Count]]</f>
        <v>0.55555555555555558</v>
      </c>
      <c r="O106" s="2">
        <f>COUNTIFS(Table2[Sub-Sector],Table3[[#This Row],[Sub-Sector]],Table2[% Away From Current Month High],"&lt;=0.05")/Table3[[#This Row],[Count]]</f>
        <v>0.66666666666666663</v>
      </c>
      <c r="P106" s="2">
        <f>COUNTIFS(Table2[Sub-Sector],Table3[[#This Row],[Sub-Sector]],Table2[% Away From 52W High],"&lt;=10")/Table3[[#This Row],[Count]]</f>
        <v>0.33333333333333331</v>
      </c>
      <c r="Q106" s="2">
        <f>COUNTIFS(Table2[Sub-Sector],Table3[[#This Row],[Sub-Sector]],Table2[% Away From 52W Low],"&gt;=10")/Table3[[#This Row],[Count]]</f>
        <v>1</v>
      </c>
      <c r="R106" s="2">
        <f>COUNTIFS(Table2[Sub-Sector],Table3[[#This Row],[Sub-Sector]],Table2[% Price above 20 EMA],"&gt;=0")/Table3[[#This Row],[Count]]</f>
        <v>0.55555555555555558</v>
      </c>
      <c r="S106" s="2">
        <f>COUNTIFS(Table2[Sub-Sector],Table3[[#This Row],[Sub-Sector]],Table2[% Price above 50 EMA],"&gt;=0")/Table3[[#This Row],[Count]]</f>
        <v>0.66666666666666663</v>
      </c>
      <c r="T106" s="2">
        <f>COUNTIFS(Table2[Sub-Sector],Table3[[#This Row],[Sub-Sector]],Table2[% Price above 200 EMA],"&gt;=0")/Table3[[#This Row],[Count]]</f>
        <v>0.77777777777777779</v>
      </c>
      <c r="U106" s="2">
        <f>COUNTIFS(Table2[Sub-Sector],Table3[[#This Row],[Sub-Sector]],Table2[Rate of Change - Zone],"Positive")/Table3[[#This Row],[Count]]</f>
        <v>0.55555555555555558</v>
      </c>
      <c r="V106" s="2">
        <f>COUNTIFS(Table2[Sub-Sector],Table3[[#This Row],[Sub-Sector]],Table2[Sharpe Ratio],"&gt;=0.10")/Table3[[#This Row],[Count]]</f>
        <v>0.33333333333333331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517.5</v>
      </c>
      <c r="X106">
        <f>_xlfn.RANK.AVG(Table3[[#This Row],[Score]],Table3[Score],1)</f>
        <v>95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</v>
      </c>
      <c r="Z106">
        <f>_xlfn.RANK.AVG(Table3[[#This Row],[Score 2 ]],Table3[[Score 2 ]],1)</f>
        <v>104.5</v>
      </c>
    </row>
    <row r="107" spans="1:26" x14ac:dyDescent="0.3">
      <c r="A107" t="s">
        <v>1574</v>
      </c>
      <c r="B107">
        <f>COUNTIFS(Table2[Sub-Sector],Table3[[#This Row],[Sub-Sector]])</f>
        <v>1</v>
      </c>
      <c r="C107" s="2">
        <f>COUNTIFS(Table2[Sub-Sector],Table3[[#This Row],[Sub-Sector]],Table2[Uptrend],"Uptrend")/Table3[[#This Row],[Count]]</f>
        <v>0</v>
      </c>
      <c r="D107" s="2">
        <f>COUNTIFS(Table2[Sub-Sector],Table3[[#This Row],[Sub-Sector]],Table2[1W Return vs Nifty],"&gt;=5")/Table3[[#This Row],[Count]]</f>
        <v>0</v>
      </c>
      <c r="E107" s="2">
        <f>COUNTIFS(Table2[Sub-Sector],Table3[[#This Row],[Sub-Sector]],Table2[1M Return vs Nifty],"&gt;=5")/Table3[[#This Row],[Count]]</f>
        <v>0</v>
      </c>
      <c r="F107" s="2">
        <f>COUNTIFS(Table2[Sub-Sector],Table3[[#This Row],[Sub-Sector]],Table2[6M Return vs Nifty],"&gt;=10")/Table3[[#This Row],[Count]]</f>
        <v>0</v>
      </c>
      <c r="G107" s="2">
        <f>COUNTIFS(Table2[Sub-Sector],Table3[[#This Row],[Sub-Sector]],Table2[1Y Return vs Nifty],"&gt;=10")/Table3[[#This Row],[Count]]</f>
        <v>0</v>
      </c>
      <c r="H107" s="2">
        <f>COUNTIFS(Table2[Sub-Sector],Table3[[#This Row],[Sub-Sector]],Table2[RSI Exponential â€“ 14D],"&gt;=50")/Table3[[#This Row],[Count]]</f>
        <v>0</v>
      </c>
      <c r="I107" s="2">
        <f>COUNTIFS(Table2[Sub-Sector],Table3[[#This Row],[Sub-Sector]],Table2[Relative Volume],"&gt;=1")/Table3[[#This Row],[Count]]</f>
        <v>1</v>
      </c>
      <c r="J107" s="2">
        <f>COUNTIFS(Table2[Sub-Sector],Table3[[#This Row],[Sub-Sector]],Table2[% Away From Day Low],"&gt;=0.05")/Table3[[#This Row],[Count]]</f>
        <v>0</v>
      </c>
      <c r="K107" s="2">
        <f>COUNTIFS(Table2[Sub-Sector],Table3[[#This Row],[Sub-Sector]],Table2[% Away From Day High],"&lt;=0.05")/Table3[[#This Row],[Count]]</f>
        <v>1</v>
      </c>
      <c r="L107" s="2">
        <f>COUNTIFS(Table2[Sub-Sector],Table3[[#This Row],[Sub-Sector]],Table2[% Away From Current Week Low],"&gt;=0.05")/Table3[[#This Row],[Count]]</f>
        <v>0</v>
      </c>
      <c r="M107" s="2">
        <f>COUNTIFS(Table2[Sub-Sector],Table3[[#This Row],[Sub-Sector]],Table2[% Away From Current Week High],"&lt;=0.05")/Table3[[#This Row],[Count]]</f>
        <v>1</v>
      </c>
      <c r="N107" s="2">
        <f>COUNTIFS(Table2[Sub-Sector],Table3[[#This Row],[Sub-Sector]],Table2[% Away From Current Month Low],"&gt;=0.05")/Table3[[#This Row],[Count]]</f>
        <v>0</v>
      </c>
      <c r="O107" s="2">
        <f>COUNTIFS(Table2[Sub-Sector],Table3[[#This Row],[Sub-Sector]],Table2[% Away From Current Month High],"&lt;=0.05")/Table3[[#This Row],[Count]]</f>
        <v>0</v>
      </c>
      <c r="P107" s="2">
        <f>COUNTIFS(Table2[Sub-Sector],Table3[[#This Row],[Sub-Sector]],Table2[% Away From 52W High],"&lt;=10")/Table3[[#This Row],[Count]]</f>
        <v>0</v>
      </c>
      <c r="Q107" s="2">
        <f>COUNTIFS(Table2[Sub-Sector],Table3[[#This Row],[Sub-Sector]],Table2[% Away From 52W Low],"&gt;=10")/Table3[[#This Row],[Count]]</f>
        <v>0</v>
      </c>
      <c r="R107" s="2">
        <f>COUNTIFS(Table2[Sub-Sector],Table3[[#This Row],[Sub-Sector]],Table2[% Price above 20 EMA],"&gt;=0")/Table3[[#This Row],[Count]]</f>
        <v>0</v>
      </c>
      <c r="S107" s="2">
        <f>COUNTIFS(Table2[Sub-Sector],Table3[[#This Row],[Sub-Sector]],Table2[% Price above 50 EMA],"&gt;=0")/Table3[[#This Row],[Count]]</f>
        <v>0</v>
      </c>
      <c r="T107" s="2">
        <f>COUNTIFS(Table2[Sub-Sector],Table3[[#This Row],[Sub-Sector]],Table2[% Price above 200 EMA],"&gt;=0")/Table3[[#This Row],[Count]]</f>
        <v>0</v>
      </c>
      <c r="U107" s="2">
        <f>COUNTIFS(Table2[Sub-Sector],Table3[[#This Row],[Sub-Sector]],Table2[Rate of Change - Zone],"Positive")/Table3[[#This Row],[Count]]</f>
        <v>0</v>
      </c>
      <c r="V107" s="2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661.5</v>
      </c>
      <c r="X107">
        <f>_xlfn.RANK.AVG(Table3[[#This Row],[Score]],Table3[Score],1)</f>
        <v>113.5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345.5</v>
      </c>
      <c r="Z107">
        <f>_xlfn.RANK.AVG(Table3[[#This Row],[Score 2 ]],Table3[[Score 2 ]],1)</f>
        <v>106.5</v>
      </c>
    </row>
    <row r="108" spans="1:26" x14ac:dyDescent="0.3">
      <c r="A108" t="s">
        <v>363</v>
      </c>
      <c r="B108">
        <f>COUNTIFS(Table2[Sub-Sector],Table3[[#This Row],[Sub-Sector]])</f>
        <v>1</v>
      </c>
      <c r="C108" s="2">
        <f>COUNTIFS(Table2[Sub-Sector],Table3[[#This Row],[Sub-Sector]],Table2[Uptrend],"Uptrend")/Table3[[#This Row],[Count]]</f>
        <v>0</v>
      </c>
      <c r="D108" s="2">
        <f>COUNTIFS(Table2[Sub-Sector],Table3[[#This Row],[Sub-Sector]],Table2[1W Return vs Nifty],"&gt;=5")/Table3[[#This Row],[Count]]</f>
        <v>0</v>
      </c>
      <c r="E108" s="2">
        <f>COUNTIFS(Table2[Sub-Sector],Table3[[#This Row],[Sub-Sector]],Table2[1M Return vs Nifty],"&gt;=5")/Table3[[#This Row],[Count]]</f>
        <v>0</v>
      </c>
      <c r="F108" s="2">
        <f>COUNTIFS(Table2[Sub-Sector],Table3[[#This Row],[Sub-Sector]],Table2[6M Return vs Nifty],"&gt;=10")/Table3[[#This Row],[Count]]</f>
        <v>0</v>
      </c>
      <c r="G108" s="2">
        <f>COUNTIFS(Table2[Sub-Sector],Table3[[#This Row],[Sub-Sector]],Table2[1Y Return vs Nifty],"&gt;=10")/Table3[[#This Row],[Count]]</f>
        <v>0</v>
      </c>
      <c r="H108" s="2">
        <f>COUNTIFS(Table2[Sub-Sector],Table3[[#This Row],[Sub-Sector]],Table2[RSI Exponential â€“ 14D],"&gt;=50")/Table3[[#This Row],[Count]]</f>
        <v>0</v>
      </c>
      <c r="I108" s="2">
        <f>COUNTIFS(Table2[Sub-Sector],Table3[[#This Row],[Sub-Sector]],Table2[Relative Volume],"&gt;=1")/Table3[[#This Row],[Count]]</f>
        <v>1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High],"&lt;=0.05")/Table3[[#This Row],[Count]]</f>
        <v>1</v>
      </c>
      <c r="L108" s="2">
        <f>COUNTIFS(Table2[Sub-Sector],Table3[[#This Row],[Sub-Sector]],Table2[% Away From Current Week Low],"&gt;=0.05")/Table3[[#This Row],[Count]]</f>
        <v>0</v>
      </c>
      <c r="M108" s="2">
        <f>COUNTIFS(Table2[Sub-Sector],Table3[[#This Row],[Sub-Sector]],Table2[% Away From Current Week High],"&lt;=0.05")/Table3[[#This Row],[Count]]</f>
        <v>1</v>
      </c>
      <c r="N108" s="2">
        <f>COUNTIFS(Table2[Sub-Sector],Table3[[#This Row],[Sub-Sector]],Table2[% Away From Current Month Low],"&gt;=0.05")/Table3[[#This Row],[Count]]</f>
        <v>0</v>
      </c>
      <c r="O108" s="2">
        <f>COUNTIFS(Table2[Sub-Sector],Table3[[#This Row],[Sub-Sector]],Table2[% Away From Current Month High],"&lt;=0.05")/Table3[[#This Row],[Count]]</f>
        <v>1</v>
      </c>
      <c r="P108" s="2">
        <f>COUNTIFS(Table2[Sub-Sector],Table3[[#This Row],[Sub-Sector]],Table2[% Away From 52W High],"&lt;=10")/Table3[[#This Row],[Count]]</f>
        <v>0</v>
      </c>
      <c r="Q108" s="2">
        <f>COUNTIFS(Table2[Sub-Sector],Table3[[#This Row],[Sub-Sector]],Table2[% Away From 52W Low],"&gt;=10")/Table3[[#This Row],[Count]]</f>
        <v>1</v>
      </c>
      <c r="R108" s="2">
        <f>COUNTIFS(Table2[Sub-Sector],Table3[[#This Row],[Sub-Sector]],Table2[% Price above 20 EMA],"&gt;=0")/Table3[[#This Row],[Count]]</f>
        <v>0</v>
      </c>
      <c r="S108" s="2">
        <f>COUNTIFS(Table2[Sub-Sector],Table3[[#This Row],[Sub-Sector]],Table2[% Price above 50 EMA],"&gt;=0")/Table3[[#This Row],[Count]]</f>
        <v>0</v>
      </c>
      <c r="T108" s="2">
        <f>COUNTIFS(Table2[Sub-Sector],Table3[[#This Row],[Sub-Sector]],Table2[% Price above 200 EMA],"&gt;=0")/Table3[[#This Row],[Count]]</f>
        <v>0</v>
      </c>
      <c r="U108" s="2">
        <f>COUNTIFS(Table2[Sub-Sector],Table3[[#This Row],[Sub-Sector]],Table2[Rate of Change - Zone],"Positive")/Table3[[#This Row],[Count]]</f>
        <v>0</v>
      </c>
      <c r="V108" s="2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661.5</v>
      </c>
      <c r="X108">
        <f>_xlfn.RANK.AVG(Table3[[#This Row],[Score]],Table3[Score],1)</f>
        <v>113.5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345.5</v>
      </c>
      <c r="Z108">
        <f>_xlfn.RANK.AVG(Table3[[#This Row],[Score 2 ]],Table3[[Score 2 ]],1)</f>
        <v>106.5</v>
      </c>
    </row>
    <row r="109" spans="1:26" x14ac:dyDescent="0.3">
      <c r="A109" t="s">
        <v>1667</v>
      </c>
      <c r="B109">
        <f>COUNTIFS(Table2[Sub-Sector],Table3[[#This Row],[Sub-Sector]])</f>
        <v>1</v>
      </c>
      <c r="C109" s="2">
        <f>COUNTIFS(Table2[Sub-Sector],Table3[[#This Row],[Sub-Sector]],Table2[Uptrend],"Uptrend")/Table3[[#This Row],[Count]]</f>
        <v>1</v>
      </c>
      <c r="D109" s="2">
        <f>COUNTIFS(Table2[Sub-Sector],Table3[[#This Row],[Sub-Sector]],Table2[1W Return vs Nifty],"&gt;=5")/Table3[[#This Row],[Count]]</f>
        <v>0</v>
      </c>
      <c r="E109" s="2">
        <f>COUNTIFS(Table2[Sub-Sector],Table3[[#This Row],[Sub-Sector]],Table2[1M Return vs Nifty],"&gt;=5")/Table3[[#This Row],[Count]]</f>
        <v>0</v>
      </c>
      <c r="F109" s="2">
        <f>COUNTIFS(Table2[Sub-Sector],Table3[[#This Row],[Sub-Sector]],Table2[6M Return vs Nifty],"&gt;=10")/Table3[[#This Row],[Count]]</f>
        <v>0</v>
      </c>
      <c r="G109" s="2">
        <f>COUNTIFS(Table2[Sub-Sector],Table3[[#This Row],[Sub-Sector]],Table2[1Y Return vs Nifty],"&gt;=10")/Table3[[#This Row],[Count]]</f>
        <v>1</v>
      </c>
      <c r="H109" s="2">
        <f>COUNTIFS(Table2[Sub-Sector],Table3[[#This Row],[Sub-Sector]],Table2[RSI Exponential â€“ 14D],"&gt;=50")/Table3[[#This Row],[Count]]</f>
        <v>1</v>
      </c>
      <c r="I109" s="2">
        <f>COUNTIFS(Table2[Sub-Sector],Table3[[#This Row],[Sub-Sector]],Table2[Relative Volume],"&gt;=1")/Table3[[#This Row],[Count]]</f>
        <v>0</v>
      </c>
      <c r="J109" s="2">
        <f>COUNTIFS(Table2[Sub-Sector],Table3[[#This Row],[Sub-Sector]],Table2[% Away From Day Low],"&gt;=0.05")/Table3[[#This Row],[Count]]</f>
        <v>0</v>
      </c>
      <c r="K109" s="2">
        <f>COUNTIFS(Table2[Sub-Sector],Table3[[#This Row],[Sub-Sector]],Table2[% Away From Day High],"&lt;=0.05")/Table3[[#This Row],[Count]]</f>
        <v>1</v>
      </c>
      <c r="L109" s="2">
        <f>COUNTIFS(Table2[Sub-Sector],Table3[[#This Row],[Sub-Sector]],Table2[% Away From Current Week Low],"&gt;=0.05")/Table3[[#This Row],[Count]]</f>
        <v>0</v>
      </c>
      <c r="M109" s="2">
        <f>COUNTIFS(Table2[Sub-Sector],Table3[[#This Row],[Sub-Sector]],Table2[% Away From Current Week High],"&lt;=0.05")/Table3[[#This Row],[Count]]</f>
        <v>1</v>
      </c>
      <c r="N109" s="2">
        <f>COUNTIFS(Table2[Sub-Sector],Table3[[#This Row],[Sub-Sector]],Table2[% Away From Current Month Low],"&gt;=0.05")/Table3[[#This Row],[Count]]</f>
        <v>1</v>
      </c>
      <c r="O109" s="2">
        <f>COUNTIFS(Table2[Sub-Sector],Table3[[#This Row],[Sub-Sector]],Table2[% Away From Current Month High],"&lt;=0.05")/Table3[[#This Row],[Count]]</f>
        <v>0</v>
      </c>
      <c r="P109" s="2">
        <f>COUNTIFS(Table2[Sub-Sector],Table3[[#This Row],[Sub-Sector]],Table2[% Away From 52W High],"&lt;=10")/Table3[[#This Row],[Count]]</f>
        <v>0</v>
      </c>
      <c r="Q109" s="2">
        <f>COUNTIFS(Table2[Sub-Sector],Table3[[#This Row],[Sub-Sector]],Table2[% Away From 52W Low],"&gt;=10")/Table3[[#This Row],[Count]]</f>
        <v>1</v>
      </c>
      <c r="R109" s="2">
        <f>COUNTIFS(Table2[Sub-Sector],Table3[[#This Row],[Sub-Sector]],Table2[% Price above 20 EMA],"&gt;=0")/Table3[[#This Row],[Count]]</f>
        <v>1</v>
      </c>
      <c r="S109" s="2">
        <f>COUNTIFS(Table2[Sub-Sector],Table3[[#This Row],[Sub-Sector]],Table2[% Price above 50 EMA],"&gt;=0")/Table3[[#This Row],[Count]]</f>
        <v>1</v>
      </c>
      <c r="T109" s="2">
        <f>COUNTIFS(Table2[Sub-Sector],Table3[[#This Row],[Sub-Sector]],Table2[% Price above 200 EMA],"&gt;=0")/Table3[[#This Row],[Count]]</f>
        <v>1</v>
      </c>
      <c r="U109" s="2">
        <f>COUNTIFS(Table2[Sub-Sector],Table3[[#This Row],[Sub-Sector]],Table2[Rate of Change - Zone],"Positive")/Table3[[#This Row],[Count]]</f>
        <v>0</v>
      </c>
      <c r="V109" s="2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574.5</v>
      </c>
      <c r="X109">
        <f>_xlfn.RANK.AVG(Table3[[#This Row],[Score]],Table3[Score],1)</f>
        <v>106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350</v>
      </c>
      <c r="Z109">
        <f>_xlfn.RANK.AVG(Table3[[#This Row],[Score 2 ]],Table3[[Score 2 ]],1)</f>
        <v>109</v>
      </c>
    </row>
    <row r="110" spans="1:26" x14ac:dyDescent="0.3">
      <c r="A110" t="s">
        <v>615</v>
      </c>
      <c r="B110">
        <f>COUNTIFS(Table2[Sub-Sector],Table3[[#This Row],[Sub-Sector]])</f>
        <v>1</v>
      </c>
      <c r="C110" s="2">
        <f>COUNTIFS(Table2[Sub-Sector],Table3[[#This Row],[Sub-Sector]],Table2[Uptrend],"Uptrend")/Table3[[#This Row],[Count]]</f>
        <v>0</v>
      </c>
      <c r="D110" s="2">
        <f>COUNTIFS(Table2[Sub-Sector],Table3[[#This Row],[Sub-Sector]],Table2[1W Return vs Nifty],"&gt;=5")/Table3[[#This Row],[Count]]</f>
        <v>0</v>
      </c>
      <c r="E110" s="2">
        <f>COUNTIFS(Table2[Sub-Sector],Table3[[#This Row],[Sub-Sector]],Table2[1M Return vs Nifty],"&gt;=5")/Table3[[#This Row],[Count]]</f>
        <v>0</v>
      </c>
      <c r="F110" s="2">
        <f>COUNTIFS(Table2[Sub-Sector],Table3[[#This Row],[Sub-Sector]],Table2[6M Return vs Nifty],"&gt;=10")/Table3[[#This Row],[Count]]</f>
        <v>0</v>
      </c>
      <c r="G110" s="2">
        <f>COUNTIFS(Table2[Sub-Sector],Table3[[#This Row],[Sub-Sector]],Table2[1Y Return vs Nifty],"&gt;=10")/Table3[[#This Row],[Count]]</f>
        <v>1</v>
      </c>
      <c r="H110" s="2">
        <f>COUNTIFS(Table2[Sub-Sector],Table3[[#This Row],[Sub-Sector]],Table2[RSI Exponential â€“ 14D],"&gt;=50")/Table3[[#This Row],[Count]]</f>
        <v>0</v>
      </c>
      <c r="I110" s="2">
        <f>COUNTIFS(Table2[Sub-Sector],Table3[[#This Row],[Sub-Sector]],Table2[Relative Volume],"&gt;=1")/Table3[[#This Row],[Count]]</f>
        <v>0</v>
      </c>
      <c r="J110" s="2">
        <f>COUNTIFS(Table2[Sub-Sector],Table3[[#This Row],[Sub-Sector]],Table2[% Away From Day Low],"&gt;=0.05")/Table3[[#This Row],[Count]]</f>
        <v>0</v>
      </c>
      <c r="K110" s="2">
        <f>COUNTIFS(Table2[Sub-Sector],Table3[[#This Row],[Sub-Sector]],Table2[% Away From Day High],"&lt;=0.05")/Table3[[#This Row],[Count]]</f>
        <v>1</v>
      </c>
      <c r="L110" s="2">
        <f>COUNTIFS(Table2[Sub-Sector],Table3[[#This Row],[Sub-Sector]],Table2[% Away From Current Week Low],"&gt;=0.05")/Table3[[#This Row],[Count]]</f>
        <v>0</v>
      </c>
      <c r="M110" s="2">
        <f>COUNTIFS(Table2[Sub-Sector],Table3[[#This Row],[Sub-Sector]],Table2[% Away From Current Week High],"&lt;=0.05")/Table3[[#This Row],[Count]]</f>
        <v>1</v>
      </c>
      <c r="N110" s="2">
        <f>COUNTIFS(Table2[Sub-Sector],Table3[[#This Row],[Sub-Sector]],Table2[% Away From Current Month Low],"&gt;=0.05")/Table3[[#This Row],[Count]]</f>
        <v>1</v>
      </c>
      <c r="O110" s="2">
        <f>COUNTIFS(Table2[Sub-Sector],Table3[[#This Row],[Sub-Sector]],Table2[% Away From Current Month High],"&lt;=0.05")/Table3[[#This Row],[Count]]</f>
        <v>0</v>
      </c>
      <c r="P110" s="2">
        <f>COUNTIFS(Table2[Sub-Sector],Table3[[#This Row],[Sub-Sector]],Table2[% Away From 52W High],"&lt;=10")/Table3[[#This Row],[Count]]</f>
        <v>0</v>
      </c>
      <c r="Q110" s="2">
        <f>COUNTIFS(Table2[Sub-Sector],Table3[[#This Row],[Sub-Sector]],Table2[% Away From 52W Low],"&gt;=10")/Table3[[#This Row],[Count]]</f>
        <v>1</v>
      </c>
      <c r="R110" s="2">
        <f>COUNTIFS(Table2[Sub-Sector],Table3[[#This Row],[Sub-Sector]],Table2[% Price above 20 EMA],"&gt;=0")/Table3[[#This Row],[Count]]</f>
        <v>0</v>
      </c>
      <c r="S110" s="2">
        <f>COUNTIFS(Table2[Sub-Sector],Table3[[#This Row],[Sub-Sector]],Table2[% Price above 50 EMA],"&gt;=0")/Table3[[#This Row],[Count]]</f>
        <v>0</v>
      </c>
      <c r="T110" s="2">
        <f>COUNTIFS(Table2[Sub-Sector],Table3[[#This Row],[Sub-Sector]],Table2[% Price above 200 EMA],"&gt;=0")/Table3[[#This Row],[Count]]</f>
        <v>1</v>
      </c>
      <c r="U110" s="2">
        <f>COUNTIFS(Table2[Sub-Sector],Table3[[#This Row],[Sub-Sector]],Table2[Rate of Change - Zone],"Positive")/Table3[[#This Row],[Count]]</f>
        <v>0</v>
      </c>
      <c r="V110" s="2">
        <f>COUNTIFS(Table2[Sub-Sector],Table3[[#This Row],[Sub-Sector]],Table2[Sharpe Ratio],"&gt;=0.10")/Table3[[#This Row],[Count]]</f>
        <v>0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666</v>
      </c>
      <c r="X110">
        <f>_xlfn.RANK.AVG(Table3[[#This Row],[Score]],Table3[Score],1)</f>
        <v>116.5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350</v>
      </c>
      <c r="Z110">
        <f>_xlfn.RANK.AVG(Table3[[#This Row],[Score 2 ]],Table3[[Score 2 ]],1)</f>
        <v>109</v>
      </c>
    </row>
    <row r="111" spans="1:26" x14ac:dyDescent="0.3">
      <c r="A111" t="s">
        <v>354</v>
      </c>
      <c r="B111">
        <f>COUNTIFS(Table2[Sub-Sector],Table3[[#This Row],[Sub-Sector]])</f>
        <v>1</v>
      </c>
      <c r="C111" s="2">
        <f>COUNTIFS(Table2[Sub-Sector],Table3[[#This Row],[Sub-Sector]],Table2[Uptrend],"Uptrend")/Table3[[#This Row],[Count]]</f>
        <v>0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0</v>
      </c>
      <c r="F111" s="2">
        <f>COUNTIFS(Table2[Sub-Sector],Table3[[#This Row],[Sub-Sector]],Table2[6M Return vs Nifty],"&gt;=10")/Table3[[#This Row],[Count]]</f>
        <v>0</v>
      </c>
      <c r="G111" s="2">
        <f>COUNTIFS(Table2[Sub-Sector],Table3[[#This Row],[Sub-Sector]],Table2[1Y Return vs Nifty],"&gt;=10")/Table3[[#This Row],[Count]]</f>
        <v>1</v>
      </c>
      <c r="H111" s="2">
        <f>COUNTIFS(Table2[Sub-Sector],Table3[[#This Row],[Sub-Sector]],Table2[RSI Exponential â€“ 14D],"&gt;=50")/Table3[[#This Row],[Count]]</f>
        <v>1</v>
      </c>
      <c r="I111" s="2">
        <f>COUNTIFS(Table2[Sub-Sector],Table3[[#This Row],[Sub-Sector]],Table2[Relative Volume],"&gt;=1")/Table3[[#This Row],[Count]]</f>
        <v>0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High],"&lt;=0.05")/Table3[[#This Row],[Count]]</f>
        <v>1</v>
      </c>
      <c r="L111" s="2">
        <f>COUNTIFS(Table2[Sub-Sector],Table3[[#This Row],[Sub-Sector]],Table2[% Away From Current Week Low],"&gt;=0.05")/Table3[[#This Row],[Count]]</f>
        <v>0</v>
      </c>
      <c r="M111" s="2">
        <f>COUNTIFS(Table2[Sub-Sector],Table3[[#This Row],[Sub-Sector]],Table2[% Away From Current Week High],"&lt;=0.05")/Table3[[#This Row],[Count]]</f>
        <v>1</v>
      </c>
      <c r="N111" s="2">
        <f>COUNTIFS(Table2[Sub-Sector],Table3[[#This Row],[Sub-Sector]],Table2[% Away From Current Month Low],"&gt;=0.05")/Table3[[#This Row],[Count]]</f>
        <v>1</v>
      </c>
      <c r="O111" s="2">
        <f>COUNTIFS(Table2[Sub-Sector],Table3[[#This Row],[Sub-Sector]],Table2[% Away From Current Month High],"&lt;=0.05")/Table3[[#This Row],[Count]]</f>
        <v>0</v>
      </c>
      <c r="P111" s="2">
        <f>COUNTIFS(Table2[Sub-Sector],Table3[[#This Row],[Sub-Sector]],Table2[% Away From 52W High],"&lt;=10")/Table3[[#This Row],[Count]]</f>
        <v>0</v>
      </c>
      <c r="Q111" s="2">
        <f>COUNTIFS(Table2[Sub-Sector],Table3[[#This Row],[Sub-Sector]],Table2[% Away From 52W Low],"&gt;=10")/Table3[[#This Row],[Count]]</f>
        <v>1</v>
      </c>
      <c r="R111" s="2">
        <f>COUNTIFS(Table2[Sub-Sector],Table3[[#This Row],[Sub-Sector]],Table2[% Price above 20 EMA],"&gt;=0")/Table3[[#This Row],[Count]]</f>
        <v>1</v>
      </c>
      <c r="S111" s="2">
        <f>COUNTIFS(Table2[Sub-Sector],Table3[[#This Row],[Sub-Sector]],Table2[% Price above 50 EMA],"&gt;=0")/Table3[[#This Row],[Count]]</f>
        <v>0</v>
      </c>
      <c r="T111" s="2">
        <f>COUNTIFS(Table2[Sub-Sector],Table3[[#This Row],[Sub-Sector]],Table2[% Price above 200 EMA],"&gt;=0")/Table3[[#This Row],[Count]]</f>
        <v>1</v>
      </c>
      <c r="U111" s="2">
        <f>COUNTIFS(Table2[Sub-Sector],Table3[[#This Row],[Sub-Sector]],Table2[Rate of Change - Zone],"Positive")/Table3[[#This Row],[Count]]</f>
        <v>0</v>
      </c>
      <c r="V111" s="2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666</v>
      </c>
      <c r="X111">
        <f>_xlfn.RANK.AVG(Table3[[#This Row],[Score]],Table3[Score],1)</f>
        <v>116.5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350</v>
      </c>
      <c r="Z111">
        <f>_xlfn.RANK.AVG(Table3[[#This Row],[Score 2 ]],Table3[[Score 2 ]],1)</f>
        <v>109</v>
      </c>
    </row>
    <row r="112" spans="1:26" x14ac:dyDescent="0.3">
      <c r="A112" t="s">
        <v>548</v>
      </c>
      <c r="B112">
        <f>COUNTIFS(Table2[Sub-Sector],Table3[[#This Row],[Sub-Sector]])</f>
        <v>2</v>
      </c>
      <c r="C112" s="2">
        <f>COUNTIFS(Table2[Sub-Sector],Table3[[#This Row],[Sub-Sector]],Table2[Uptrend],"Uptrend")/Table3[[#This Row],[Count]]</f>
        <v>1</v>
      </c>
      <c r="D112" s="2">
        <f>COUNTIFS(Table2[Sub-Sector],Table3[[#This Row],[Sub-Sector]],Table2[1W Return vs Nifty],"&gt;=5")/Table3[[#This Row],[Count]]</f>
        <v>0</v>
      </c>
      <c r="E112" s="2">
        <f>COUNTIFS(Table2[Sub-Sector],Table3[[#This Row],[Sub-Sector]],Table2[1M Return vs Nifty],"&gt;=5")/Table3[[#This Row],[Count]]</f>
        <v>0.5</v>
      </c>
      <c r="F112" s="2">
        <f>COUNTIFS(Table2[Sub-Sector],Table3[[#This Row],[Sub-Sector]],Table2[6M Return vs Nifty],"&gt;=10")/Table3[[#This Row],[Count]]</f>
        <v>0</v>
      </c>
      <c r="G112" s="2">
        <f>COUNTIFS(Table2[Sub-Sector],Table3[[#This Row],[Sub-Sector]],Table2[1Y Return vs Nifty],"&gt;=10")/Table3[[#This Row],[Count]]</f>
        <v>0</v>
      </c>
      <c r="H112" s="2">
        <f>COUNTIFS(Table2[Sub-Sector],Table3[[#This Row],[Sub-Sector]],Table2[RSI Exponential â€“ 14D],"&gt;=50")/Table3[[#This Row],[Count]]</f>
        <v>1</v>
      </c>
      <c r="I112" s="2">
        <f>COUNTIFS(Table2[Sub-Sector],Table3[[#This Row],[Sub-Sector]],Table2[Relative Volume],"&gt;=1")/Table3[[#This Row],[Count]]</f>
        <v>0</v>
      </c>
      <c r="J112" s="2">
        <f>COUNTIFS(Table2[Sub-Sector],Table3[[#This Row],[Sub-Sector]],Table2[% Away From Day Low],"&gt;=0.05")/Table3[[#This Row],[Count]]</f>
        <v>0</v>
      </c>
      <c r="K112" s="2">
        <f>COUNTIFS(Table2[Sub-Sector],Table3[[#This Row],[Sub-Sector]],Table2[% Away From Day High],"&lt;=0.05")/Table3[[#This Row],[Count]]</f>
        <v>1</v>
      </c>
      <c r="L112" s="2">
        <f>COUNTIFS(Table2[Sub-Sector],Table3[[#This Row],[Sub-Sector]],Table2[% Away From Current Week Low],"&gt;=0.05")/Table3[[#This Row],[Count]]</f>
        <v>0</v>
      </c>
      <c r="M112" s="2">
        <f>COUNTIFS(Table2[Sub-Sector],Table3[[#This Row],[Sub-Sector]],Table2[% Away From Current Week High],"&lt;=0.05")/Table3[[#This Row],[Count]]</f>
        <v>1</v>
      </c>
      <c r="N112" s="2">
        <f>COUNTIFS(Table2[Sub-Sector],Table3[[#This Row],[Sub-Sector]],Table2[% Away From Current Month Low],"&gt;=0.05")/Table3[[#This Row],[Count]]</f>
        <v>1</v>
      </c>
      <c r="O112" s="2">
        <f>COUNTIFS(Table2[Sub-Sector],Table3[[#This Row],[Sub-Sector]],Table2[% Away From Current Month High],"&lt;=0.05")/Table3[[#This Row],[Count]]</f>
        <v>1</v>
      </c>
      <c r="P112" s="2">
        <f>COUNTIFS(Table2[Sub-Sector],Table3[[#This Row],[Sub-Sector]],Table2[% Away From 52W High],"&lt;=10")/Table3[[#This Row],[Count]]</f>
        <v>0.5</v>
      </c>
      <c r="Q112" s="2">
        <f>COUNTIFS(Table2[Sub-Sector],Table3[[#This Row],[Sub-Sector]],Table2[% Away From 52W Low],"&gt;=10")/Table3[[#This Row],[Count]]</f>
        <v>1</v>
      </c>
      <c r="R112" s="2">
        <f>COUNTIFS(Table2[Sub-Sector],Table3[[#This Row],[Sub-Sector]],Table2[% Price above 20 EMA],"&gt;=0")/Table3[[#This Row],[Count]]</f>
        <v>1</v>
      </c>
      <c r="S112" s="2">
        <f>COUNTIFS(Table2[Sub-Sector],Table3[[#This Row],[Sub-Sector]],Table2[% Price above 50 EMA],"&gt;=0")/Table3[[#This Row],[Count]]</f>
        <v>1</v>
      </c>
      <c r="T112" s="2">
        <f>COUNTIFS(Table2[Sub-Sector],Table3[[#This Row],[Sub-Sector]],Table2[% Price above 200 EMA],"&gt;=0")/Table3[[#This Row],[Count]]</f>
        <v>1</v>
      </c>
      <c r="U112" s="2">
        <f>COUNTIFS(Table2[Sub-Sector],Table3[[#This Row],[Sub-Sector]],Table2[Rate of Change - Zone],"Positive")/Table3[[#This Row],[Count]]</f>
        <v>1</v>
      </c>
      <c r="V112" s="2">
        <f>COUNTIFS(Table2[Sub-Sector],Table3[[#This Row],[Sub-Sector]],Table2[Sharpe Ratio],"&gt;=0.10")/Table3[[#This Row],[Count]]</f>
        <v>0.5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503</v>
      </c>
      <c r="X112">
        <f>_xlfn.RANK.AVG(Table3[[#This Row],[Score]],Table3[Score],1)</f>
        <v>92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350.5</v>
      </c>
      <c r="Z112">
        <f>_xlfn.RANK.AVG(Table3[[#This Row],[Score 2 ]],Table3[[Score 2 ]],1)</f>
        <v>111.5</v>
      </c>
    </row>
    <row r="113" spans="1:26" x14ac:dyDescent="0.3">
      <c r="A113" t="s">
        <v>711</v>
      </c>
      <c r="B113">
        <f>COUNTIFS(Table2[Sub-Sector],Table3[[#This Row],[Sub-Sector]])</f>
        <v>2</v>
      </c>
      <c r="C113" s="2">
        <f>COUNTIFS(Table2[Sub-Sector],Table3[[#This Row],[Sub-Sector]],Table2[Uptrend],"Uptrend")/Table3[[#This Row],[Count]]</f>
        <v>1</v>
      </c>
      <c r="D113" s="2">
        <f>COUNTIFS(Table2[Sub-Sector],Table3[[#This Row],[Sub-Sector]],Table2[1W Return vs Nifty],"&gt;=5")/Table3[[#This Row],[Count]]</f>
        <v>0</v>
      </c>
      <c r="E113" s="2">
        <f>COUNTIFS(Table2[Sub-Sector],Table3[[#This Row],[Sub-Sector]],Table2[1M Return vs Nifty],"&gt;=5")/Table3[[#This Row],[Count]]</f>
        <v>0</v>
      </c>
      <c r="F113" s="2">
        <f>COUNTIFS(Table2[Sub-Sector],Table3[[#This Row],[Sub-Sector]],Table2[6M Return vs Nifty],"&gt;=10")/Table3[[#This Row],[Count]]</f>
        <v>0</v>
      </c>
      <c r="G113" s="2">
        <f>COUNTIFS(Table2[Sub-Sector],Table3[[#This Row],[Sub-Sector]],Table2[1Y Return vs Nifty],"&gt;=10")/Table3[[#This Row],[Count]]</f>
        <v>0</v>
      </c>
      <c r="H113" s="2">
        <f>COUNTIFS(Table2[Sub-Sector],Table3[[#This Row],[Sub-Sector]],Table2[RSI Exponential â€“ 14D],"&gt;=50")/Table3[[#This Row],[Count]]</f>
        <v>1</v>
      </c>
      <c r="I113" s="2">
        <f>COUNTIFS(Table2[Sub-Sector],Table3[[#This Row],[Sub-Sector]],Table2[Relative Volume],"&gt;=1")/Table3[[#This Row],[Count]]</f>
        <v>0</v>
      </c>
      <c r="J113" s="2">
        <f>COUNTIFS(Table2[Sub-Sector],Table3[[#This Row],[Sub-Sector]],Table2[% Away From Day Low],"&gt;=0.05")/Table3[[#This Row],[Count]]</f>
        <v>0</v>
      </c>
      <c r="K113" s="2">
        <f>COUNTIFS(Table2[Sub-Sector],Table3[[#This Row],[Sub-Sector]],Table2[% Away From Day High],"&lt;=0.05")/Table3[[#This Row],[Count]]</f>
        <v>1</v>
      </c>
      <c r="L113" s="2">
        <f>COUNTIFS(Table2[Sub-Sector],Table3[[#This Row],[Sub-Sector]],Table2[% Away From Current Week Low],"&gt;=0.05")/Table3[[#This Row],[Count]]</f>
        <v>0</v>
      </c>
      <c r="M113" s="2">
        <f>COUNTIFS(Table2[Sub-Sector],Table3[[#This Row],[Sub-Sector]],Table2[% Away From Current Week High],"&lt;=0.05")/Table3[[#This Row],[Count]]</f>
        <v>1</v>
      </c>
      <c r="N113" s="2">
        <f>COUNTIFS(Table2[Sub-Sector],Table3[[#This Row],[Sub-Sector]],Table2[% Away From Current Month Low],"&gt;=0.05")/Table3[[#This Row],[Count]]</f>
        <v>1</v>
      </c>
      <c r="O113" s="2">
        <f>COUNTIFS(Table2[Sub-Sector],Table3[[#This Row],[Sub-Sector]],Table2[% Away From Current Month High],"&lt;=0.05")/Table3[[#This Row],[Count]]</f>
        <v>0.5</v>
      </c>
      <c r="P113" s="2">
        <f>COUNTIFS(Table2[Sub-Sector],Table3[[#This Row],[Sub-Sector]],Table2[% Away From 52W High],"&lt;=10")/Table3[[#This Row],[Count]]</f>
        <v>1</v>
      </c>
      <c r="Q113" s="2">
        <f>COUNTIFS(Table2[Sub-Sector],Table3[[#This Row],[Sub-Sector]],Table2[% Away From 52W Low],"&gt;=10")/Table3[[#This Row],[Count]]</f>
        <v>1</v>
      </c>
      <c r="R113" s="2">
        <f>COUNTIFS(Table2[Sub-Sector],Table3[[#This Row],[Sub-Sector]],Table2[% Price above 20 EMA],"&gt;=0")/Table3[[#This Row],[Count]]</f>
        <v>1</v>
      </c>
      <c r="S113" s="2">
        <f>COUNTIFS(Table2[Sub-Sector],Table3[[#This Row],[Sub-Sector]],Table2[% Price above 50 EMA],"&gt;=0")/Table3[[#This Row],[Count]]</f>
        <v>1</v>
      </c>
      <c r="T113" s="2">
        <f>COUNTIFS(Table2[Sub-Sector],Table3[[#This Row],[Sub-Sector]],Table2[% Price above 200 EMA],"&gt;=0")/Table3[[#This Row],[Count]]</f>
        <v>1</v>
      </c>
      <c r="U113" s="2">
        <f>COUNTIFS(Table2[Sub-Sector],Table3[[#This Row],[Sub-Sector]],Table2[Rate of Change - Zone],"Positive")/Table3[[#This Row],[Count]]</f>
        <v>1</v>
      </c>
      <c r="V113" s="2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575</v>
      </c>
      <c r="X113">
        <f>_xlfn.RANK.AVG(Table3[[#This Row],[Score]],Table3[Score],1)</f>
        <v>107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350.5</v>
      </c>
      <c r="Z113">
        <f>_xlfn.RANK.AVG(Table3[[#This Row],[Score 2 ]],Table3[[Score 2 ]],1)</f>
        <v>111.5</v>
      </c>
    </row>
    <row r="114" spans="1:26" x14ac:dyDescent="0.3">
      <c r="A114" t="s">
        <v>121</v>
      </c>
      <c r="B114">
        <f>COUNTIFS(Table2[Sub-Sector],Table3[[#This Row],[Sub-Sector]])</f>
        <v>4</v>
      </c>
      <c r="C114" s="2">
        <f>COUNTIFS(Table2[Sub-Sector],Table3[[#This Row],[Sub-Sector]],Table2[Uptrend],"Uptrend")/Table3[[#This Row],[Count]]</f>
        <v>0.5</v>
      </c>
      <c r="D114" s="2">
        <f>COUNTIFS(Table2[Sub-Sector],Table3[[#This Row],[Sub-Sector]],Table2[1W Return vs Nifty],"&gt;=5")/Table3[[#This Row],[Count]]</f>
        <v>0.25</v>
      </c>
      <c r="E114" s="2">
        <f>COUNTIFS(Table2[Sub-Sector],Table3[[#This Row],[Sub-Sector]],Table2[1M Return vs Nifty],"&gt;=5")/Table3[[#This Row],[Count]]</f>
        <v>0</v>
      </c>
      <c r="F114" s="2">
        <f>COUNTIFS(Table2[Sub-Sector],Table3[[#This Row],[Sub-Sector]],Table2[6M Return vs Nifty],"&gt;=10")/Table3[[#This Row],[Count]]</f>
        <v>0.25</v>
      </c>
      <c r="G114" s="2">
        <f>COUNTIFS(Table2[Sub-Sector],Table3[[#This Row],[Sub-Sector]],Table2[1Y Return vs Nifty],"&gt;=10")/Table3[[#This Row],[Count]]</f>
        <v>0.5</v>
      </c>
      <c r="H114" s="2">
        <f>COUNTIFS(Table2[Sub-Sector],Table3[[#This Row],[Sub-Sector]],Table2[RSI Exponential â€“ 14D],"&gt;=50")/Table3[[#This Row],[Count]]</f>
        <v>0.5</v>
      </c>
      <c r="I114" s="2">
        <f>COUNTIFS(Table2[Sub-Sector],Table3[[#This Row],[Sub-Sector]],Table2[Relative Volume],"&gt;=1")/Table3[[#This Row],[Count]]</f>
        <v>0.25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High],"&lt;=0.05")/Table3[[#This Row],[Count]]</f>
        <v>0.75</v>
      </c>
      <c r="L114" s="2">
        <f>COUNTIFS(Table2[Sub-Sector],Table3[[#This Row],[Sub-Sector]],Table2[% Away From Current Week Low],"&gt;=0.05")/Table3[[#This Row],[Count]]</f>
        <v>0</v>
      </c>
      <c r="M114" s="2">
        <f>COUNTIFS(Table2[Sub-Sector],Table3[[#This Row],[Sub-Sector]],Table2[% Away From Current Week High],"&lt;=0.05")/Table3[[#This Row],[Count]]</f>
        <v>0.5</v>
      </c>
      <c r="N114" s="2">
        <f>COUNTIFS(Table2[Sub-Sector],Table3[[#This Row],[Sub-Sector]],Table2[% Away From Current Month Low],"&gt;=0.05")/Table3[[#This Row],[Count]]</f>
        <v>1</v>
      </c>
      <c r="O114" s="2">
        <f>COUNTIFS(Table2[Sub-Sector],Table3[[#This Row],[Sub-Sector]],Table2[% Away From Current Month High],"&lt;=0.05")/Table3[[#This Row],[Count]]</f>
        <v>0</v>
      </c>
      <c r="P114" s="2">
        <f>COUNTIFS(Table2[Sub-Sector],Table3[[#This Row],[Sub-Sector]],Table2[% Away From 52W High],"&lt;=10")/Table3[[#This Row],[Count]]</f>
        <v>0</v>
      </c>
      <c r="Q114" s="2">
        <f>COUNTIFS(Table2[Sub-Sector],Table3[[#This Row],[Sub-Sector]],Table2[% Away From 52W Low],"&gt;=10")/Table3[[#This Row],[Count]]</f>
        <v>1</v>
      </c>
      <c r="R114" s="2">
        <f>COUNTIFS(Table2[Sub-Sector],Table3[[#This Row],[Sub-Sector]],Table2[% Price above 20 EMA],"&gt;=0")/Table3[[#This Row],[Count]]</f>
        <v>0.25</v>
      </c>
      <c r="S114" s="2">
        <f>COUNTIFS(Table2[Sub-Sector],Table3[[#This Row],[Sub-Sector]],Table2[% Price above 50 EMA],"&gt;=0")/Table3[[#This Row],[Count]]</f>
        <v>0.25</v>
      </c>
      <c r="T114" s="2">
        <f>COUNTIFS(Table2[Sub-Sector],Table3[[#This Row],[Sub-Sector]],Table2[% Price above 200 EMA],"&gt;=0")/Table3[[#This Row],[Count]]</f>
        <v>0.5</v>
      </c>
      <c r="U114" s="2">
        <f>COUNTIFS(Table2[Sub-Sector],Table3[[#This Row],[Sub-Sector]],Table2[Rate of Change - Zone],"Positive")/Table3[[#This Row],[Count]]</f>
        <v>0.25</v>
      </c>
      <c r="V114" s="2">
        <f>COUNTIFS(Table2[Sub-Sector],Table3[[#This Row],[Sub-Sector]],Table2[Sharpe Ratio],"&gt;=0.10")/Table3[[#This Row],[Count]]</f>
        <v>0.25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601</v>
      </c>
      <c r="X114">
        <f>_xlfn.RANK.AVG(Table3[[#This Row],[Score]],Table3[Score],1)</f>
        <v>110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351.5</v>
      </c>
      <c r="Z114">
        <f>_xlfn.RANK.AVG(Table3[[#This Row],[Score 2 ]],Table3[[Score 2 ]],1)</f>
        <v>113</v>
      </c>
    </row>
    <row r="115" spans="1:26" x14ac:dyDescent="0.3">
      <c r="A115" t="s">
        <v>1447</v>
      </c>
      <c r="B115">
        <f>COUNTIFS(Table2[Sub-Sector],Table3[[#This Row],[Sub-Sector]])</f>
        <v>2</v>
      </c>
      <c r="C115" s="2">
        <f>COUNTIFS(Table2[Sub-Sector],Table3[[#This Row],[Sub-Sector]],Table2[Uptrend],"Uptrend")/Table3[[#This Row],[Count]]</f>
        <v>0.5</v>
      </c>
      <c r="D115" s="2">
        <f>COUNTIFS(Table2[Sub-Sector],Table3[[#This Row],[Sub-Sector]],Table2[1W Return vs Nifty],"&gt;=5")/Table3[[#This Row],[Count]]</f>
        <v>0.5</v>
      </c>
      <c r="E115" s="2">
        <f>COUNTIFS(Table2[Sub-Sector],Table3[[#This Row],[Sub-Sector]],Table2[1M Return vs Nifty],"&gt;=5")/Table3[[#This Row],[Count]]</f>
        <v>0</v>
      </c>
      <c r="F115" s="2">
        <f>COUNTIFS(Table2[Sub-Sector],Table3[[#This Row],[Sub-Sector]],Table2[6M Return vs Nifty],"&gt;=10")/Table3[[#This Row],[Count]]</f>
        <v>0</v>
      </c>
      <c r="G115" s="2">
        <f>COUNTIFS(Table2[Sub-Sector],Table3[[#This Row],[Sub-Sector]],Table2[1Y Return vs Nifty],"&gt;=10")/Table3[[#This Row],[Count]]</f>
        <v>0</v>
      </c>
      <c r="H115" s="2">
        <f>COUNTIFS(Table2[Sub-Sector],Table3[[#This Row],[Sub-Sector]],Table2[RSI Exponential â€“ 14D],"&gt;=50")/Table3[[#This Row],[Count]]</f>
        <v>1</v>
      </c>
      <c r="I115" s="2">
        <f>COUNTIFS(Table2[Sub-Sector],Table3[[#This Row],[Sub-Sector]],Table2[Relative Volume],"&gt;=1")/Table3[[#This Row],[Count]]</f>
        <v>0.5</v>
      </c>
      <c r="J115" s="2">
        <f>COUNTIFS(Table2[Sub-Sector],Table3[[#This Row],[Sub-Sector]],Table2[% Away From Day Low],"&gt;=0.05")/Table3[[#This Row],[Count]]</f>
        <v>0</v>
      </c>
      <c r="K115" s="2">
        <f>COUNTIFS(Table2[Sub-Sector],Table3[[#This Row],[Sub-Sector]],Table2[% Away From Day High],"&lt;=0.05")/Table3[[#This Row],[Count]]</f>
        <v>1</v>
      </c>
      <c r="L115" s="2">
        <f>COUNTIFS(Table2[Sub-Sector],Table3[[#This Row],[Sub-Sector]],Table2[% Away From Current Week Low],"&gt;=0.05")/Table3[[#This Row],[Count]]</f>
        <v>0.5</v>
      </c>
      <c r="M115" s="2">
        <f>COUNTIFS(Table2[Sub-Sector],Table3[[#This Row],[Sub-Sector]],Table2[% Away From Current Week High],"&lt;=0.05")/Table3[[#This Row],[Count]]</f>
        <v>1</v>
      </c>
      <c r="N115" s="2">
        <f>COUNTIFS(Table2[Sub-Sector],Table3[[#This Row],[Sub-Sector]],Table2[% Away From Current Month Low],"&gt;=0.05")/Table3[[#This Row],[Count]]</f>
        <v>1</v>
      </c>
      <c r="O115" s="2">
        <f>COUNTIFS(Table2[Sub-Sector],Table3[[#This Row],[Sub-Sector]],Table2[% Away From Current Month High],"&lt;=0.05")/Table3[[#This Row],[Count]]</f>
        <v>0.5</v>
      </c>
      <c r="P115" s="2">
        <f>COUNTIFS(Table2[Sub-Sector],Table3[[#This Row],[Sub-Sector]],Table2[% Away From 52W High],"&lt;=10")/Table3[[#This Row],[Count]]</f>
        <v>0</v>
      </c>
      <c r="Q115" s="2">
        <f>COUNTIFS(Table2[Sub-Sector],Table3[[#This Row],[Sub-Sector]],Table2[% Away From 52W Low],"&gt;=10")/Table3[[#This Row],[Count]]</f>
        <v>1</v>
      </c>
      <c r="R115" s="2">
        <f>COUNTIFS(Table2[Sub-Sector],Table3[[#This Row],[Sub-Sector]],Table2[% Price above 20 EMA],"&gt;=0")/Table3[[#This Row],[Count]]</f>
        <v>1</v>
      </c>
      <c r="S115" s="2">
        <f>COUNTIFS(Table2[Sub-Sector],Table3[[#This Row],[Sub-Sector]],Table2[% Price above 50 EMA],"&gt;=0")/Table3[[#This Row],[Count]]</f>
        <v>0.5</v>
      </c>
      <c r="T115" s="2">
        <f>COUNTIFS(Table2[Sub-Sector],Table3[[#This Row],[Sub-Sector]],Table2[% Price above 200 EMA],"&gt;=0")/Table3[[#This Row],[Count]]</f>
        <v>0.5</v>
      </c>
      <c r="U115" s="2">
        <f>COUNTIFS(Table2[Sub-Sector],Table3[[#This Row],[Sub-Sector]],Table2[Rate of Change - Zone],"Positive")/Table3[[#This Row],[Count]]</f>
        <v>0.5</v>
      </c>
      <c r="V115" s="2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575.5</v>
      </c>
      <c r="X115">
        <f>_xlfn.RANK.AVG(Table3[[#This Row],[Score]],Table3[Score],1)</f>
        <v>108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353</v>
      </c>
      <c r="Z115">
        <f>_xlfn.RANK.AVG(Table3[[#This Row],[Score 2 ]],Table3[[Score 2 ]],1)</f>
        <v>114.5</v>
      </c>
    </row>
    <row r="116" spans="1:26" x14ac:dyDescent="0.3">
      <c r="A116" t="s">
        <v>101</v>
      </c>
      <c r="B116">
        <f>COUNTIFS(Table2[Sub-Sector],Table3[[#This Row],[Sub-Sector]])</f>
        <v>4</v>
      </c>
      <c r="C116" s="2">
        <f>COUNTIFS(Table2[Sub-Sector],Table3[[#This Row],[Sub-Sector]],Table2[Uptrend],"Uptrend")/Table3[[#This Row],[Count]]</f>
        <v>0.25</v>
      </c>
      <c r="D116" s="2">
        <f>COUNTIFS(Table2[Sub-Sector],Table3[[#This Row],[Sub-Sector]],Table2[1W Return vs Nifty],"&gt;=5")/Table3[[#This Row],[Count]]</f>
        <v>0</v>
      </c>
      <c r="E116" s="2">
        <f>COUNTIFS(Table2[Sub-Sector],Table3[[#This Row],[Sub-Sector]],Table2[1M Return vs Nifty],"&gt;=5")/Table3[[#This Row],[Count]]</f>
        <v>0</v>
      </c>
      <c r="F116" s="2">
        <f>COUNTIFS(Table2[Sub-Sector],Table3[[#This Row],[Sub-Sector]],Table2[6M Return vs Nifty],"&gt;=10")/Table3[[#This Row],[Count]]</f>
        <v>0</v>
      </c>
      <c r="G116" s="2">
        <f>COUNTIFS(Table2[Sub-Sector],Table3[[#This Row],[Sub-Sector]],Table2[1Y Return vs Nifty],"&gt;=10")/Table3[[#This Row],[Count]]</f>
        <v>0</v>
      </c>
      <c r="H116" s="2">
        <f>COUNTIFS(Table2[Sub-Sector],Table3[[#This Row],[Sub-Sector]],Table2[RSI Exponential â€“ 14D],"&gt;=50")/Table3[[#This Row],[Count]]</f>
        <v>1</v>
      </c>
      <c r="I116" s="2">
        <f>COUNTIFS(Table2[Sub-Sector],Table3[[#This Row],[Sub-Sector]],Table2[Relative Volume],"&gt;=1")/Table3[[#This Row],[Count]]</f>
        <v>0.5</v>
      </c>
      <c r="J116" s="2">
        <f>COUNTIFS(Table2[Sub-Sector],Table3[[#This Row],[Sub-Sector]],Table2[% Away From Day Low],"&gt;=0.05")/Table3[[#This Row],[Count]]</f>
        <v>0</v>
      </c>
      <c r="K116" s="2">
        <f>COUNTIFS(Table2[Sub-Sector],Table3[[#This Row],[Sub-Sector]],Table2[% Away From Day High],"&lt;=0.05")/Table3[[#This Row],[Count]]</f>
        <v>1</v>
      </c>
      <c r="L116" s="2">
        <f>COUNTIFS(Table2[Sub-Sector],Table3[[#This Row],[Sub-Sector]],Table2[% Away From Current Week Low],"&gt;=0.05")/Table3[[#This Row],[Count]]</f>
        <v>0.25</v>
      </c>
      <c r="M116" s="2">
        <f>COUNTIFS(Table2[Sub-Sector],Table3[[#This Row],[Sub-Sector]],Table2[% Away From Current Week High],"&lt;=0.05")/Table3[[#This Row],[Count]]</f>
        <v>1</v>
      </c>
      <c r="N116" s="2">
        <f>COUNTIFS(Table2[Sub-Sector],Table3[[#This Row],[Sub-Sector]],Table2[% Away From Current Month Low],"&gt;=0.05")/Table3[[#This Row],[Count]]</f>
        <v>1</v>
      </c>
      <c r="O116" s="2">
        <f>COUNTIFS(Table2[Sub-Sector],Table3[[#This Row],[Sub-Sector]],Table2[% Away From Current Month High],"&lt;=0.05")/Table3[[#This Row],[Count]]</f>
        <v>0.75</v>
      </c>
      <c r="P116" s="2">
        <f>COUNTIFS(Table2[Sub-Sector],Table3[[#This Row],[Sub-Sector]],Table2[% Away From 52W High],"&lt;=10")/Table3[[#This Row],[Count]]</f>
        <v>0</v>
      </c>
      <c r="Q116" s="2">
        <f>COUNTIFS(Table2[Sub-Sector],Table3[[#This Row],[Sub-Sector]],Table2[% Away From 52W Low],"&gt;=10")/Table3[[#This Row],[Count]]</f>
        <v>1</v>
      </c>
      <c r="R116" s="2">
        <f>COUNTIFS(Table2[Sub-Sector],Table3[[#This Row],[Sub-Sector]],Table2[% Price above 20 EMA],"&gt;=0")/Table3[[#This Row],[Count]]</f>
        <v>1</v>
      </c>
      <c r="S116" s="2">
        <f>COUNTIFS(Table2[Sub-Sector],Table3[[#This Row],[Sub-Sector]],Table2[% Price above 50 EMA],"&gt;=0")/Table3[[#This Row],[Count]]</f>
        <v>1</v>
      </c>
      <c r="T116" s="2">
        <f>COUNTIFS(Table2[Sub-Sector],Table3[[#This Row],[Sub-Sector]],Table2[% Price above 200 EMA],"&gt;=0")/Table3[[#This Row],[Count]]</f>
        <v>1</v>
      </c>
      <c r="U116" s="2">
        <f>COUNTIFS(Table2[Sub-Sector],Table3[[#This Row],[Sub-Sector]],Table2[Rate of Change - Zone],"Positive")/Table3[[#This Row],[Count]]</f>
        <v>0.5</v>
      </c>
      <c r="V116" s="2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665</v>
      </c>
      <c r="X116">
        <f>_xlfn.RANK.AVG(Table3[[#This Row],[Score]],Table3[Score],1)</f>
        <v>115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353</v>
      </c>
      <c r="Z116">
        <f>_xlfn.RANK.AVG(Table3[[#This Row],[Score 2 ]],Table3[[Score 2 ]],1)</f>
        <v>114.5</v>
      </c>
    </row>
    <row r="117" spans="1:26" x14ac:dyDescent="0.3">
      <c r="A117" t="s">
        <v>1458</v>
      </c>
      <c r="B117">
        <f>COUNTIFS(Table2[Sub-Sector],Table3[[#This Row],[Sub-Sector]])</f>
        <v>3</v>
      </c>
      <c r="C117" s="2">
        <f>COUNTIFS(Table2[Sub-Sector],Table3[[#This Row],[Sub-Sector]],Table2[Uptrend],"Uptrend")/Table3[[#This Row],[Count]]</f>
        <v>1</v>
      </c>
      <c r="D117" s="2">
        <f>COUNTIFS(Table2[Sub-Sector],Table3[[#This Row],[Sub-Sector]],Table2[1W Return vs Nifty],"&gt;=5")/Table3[[#This Row],[Count]]</f>
        <v>0</v>
      </c>
      <c r="E117" s="2">
        <f>COUNTIFS(Table2[Sub-Sector],Table3[[#This Row],[Sub-Sector]],Table2[1M Return vs Nifty],"&gt;=5")/Table3[[#This Row],[Count]]</f>
        <v>1</v>
      </c>
      <c r="F117" s="2">
        <f>COUNTIFS(Table2[Sub-Sector],Table3[[#This Row],[Sub-Sector]],Table2[6M Return vs Nifty],"&gt;=10")/Table3[[#This Row],[Count]]</f>
        <v>0.33333333333333331</v>
      </c>
      <c r="G117" s="2">
        <f>COUNTIFS(Table2[Sub-Sector],Table3[[#This Row],[Sub-Sector]],Table2[1Y Return vs Nifty],"&gt;=10")/Table3[[#This Row],[Count]]</f>
        <v>0.33333333333333331</v>
      </c>
      <c r="H117" s="2">
        <f>COUNTIFS(Table2[Sub-Sector],Table3[[#This Row],[Sub-Sector]],Table2[RSI Exponential â€“ 14D],"&gt;=50")/Table3[[#This Row],[Count]]</f>
        <v>1</v>
      </c>
      <c r="I117" s="2">
        <f>COUNTIFS(Table2[Sub-Sector],Table3[[#This Row],[Sub-Sector]],Table2[Relative Volume],"&gt;=1")/Table3[[#This Row],[Count]]</f>
        <v>0</v>
      </c>
      <c r="J117" s="2">
        <f>COUNTIFS(Table2[Sub-Sector],Table3[[#This Row],[Sub-Sector]],Table2[% Away From Day Low],"&gt;=0.05")/Table3[[#This Row],[Count]]</f>
        <v>0</v>
      </c>
      <c r="K117" s="2">
        <f>COUNTIFS(Table2[Sub-Sector],Table3[[#This Row],[Sub-Sector]],Table2[% Away From Day High],"&lt;=0.05")/Table3[[#This Row],[Count]]</f>
        <v>1</v>
      </c>
      <c r="L117" s="2">
        <f>COUNTIFS(Table2[Sub-Sector],Table3[[#This Row],[Sub-Sector]],Table2[% Away From Current Week Low],"&gt;=0.05")/Table3[[#This Row],[Count]]</f>
        <v>0</v>
      </c>
      <c r="M117" s="2">
        <f>COUNTIFS(Table2[Sub-Sector],Table3[[#This Row],[Sub-Sector]],Table2[% Away From Current Week High],"&lt;=0.05")/Table3[[#This Row],[Count]]</f>
        <v>1</v>
      </c>
      <c r="N117" s="2">
        <f>COUNTIFS(Table2[Sub-Sector],Table3[[#This Row],[Sub-Sector]],Table2[% Away From Current Month Low],"&gt;=0.05")/Table3[[#This Row],[Count]]</f>
        <v>1</v>
      </c>
      <c r="O117" s="2">
        <f>COUNTIFS(Table2[Sub-Sector],Table3[[#This Row],[Sub-Sector]],Table2[% Away From Current Month High],"&lt;=0.05")/Table3[[#This Row],[Count]]</f>
        <v>0.33333333333333331</v>
      </c>
      <c r="P117" s="2">
        <f>COUNTIFS(Table2[Sub-Sector],Table3[[#This Row],[Sub-Sector]],Table2[% Away From 52W High],"&lt;=10")/Table3[[#This Row],[Count]]</f>
        <v>0.66666666666666663</v>
      </c>
      <c r="Q117" s="2">
        <f>COUNTIFS(Table2[Sub-Sector],Table3[[#This Row],[Sub-Sector]],Table2[% Away From 52W Low],"&gt;=10")/Table3[[#This Row],[Count]]</f>
        <v>1</v>
      </c>
      <c r="R117" s="2">
        <f>COUNTIFS(Table2[Sub-Sector],Table3[[#This Row],[Sub-Sector]],Table2[% Price above 20 EMA],"&gt;=0")/Table3[[#This Row],[Count]]</f>
        <v>1</v>
      </c>
      <c r="S117" s="2">
        <f>COUNTIFS(Table2[Sub-Sector],Table3[[#This Row],[Sub-Sector]],Table2[% Price above 50 EMA],"&gt;=0")/Table3[[#This Row],[Count]]</f>
        <v>1</v>
      </c>
      <c r="T117" s="2">
        <f>COUNTIFS(Table2[Sub-Sector],Table3[[#This Row],[Sub-Sector]],Table2[% Price above 200 EMA],"&gt;=0")/Table3[[#This Row],[Count]]</f>
        <v>1</v>
      </c>
      <c r="U117" s="2">
        <f>COUNTIFS(Table2[Sub-Sector],Table3[[#This Row],[Sub-Sector]],Table2[Rate of Change - Zone],"Positive")/Table3[[#This Row],[Count]]</f>
        <v>0.33333333333333331</v>
      </c>
      <c r="V117" s="2">
        <f>COUNTIFS(Table2[Sub-Sector],Table3[[#This Row],[Sub-Sector]],Table2[Sharpe Ratio],"&gt;=0.10")/Table3[[#This Row],[Count]]</f>
        <v>0.33333333333333331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499.5</v>
      </c>
      <c r="X117">
        <f>_xlfn.RANK.AVG(Table3[[#This Row],[Score]],Table3[Score],1)</f>
        <v>91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369.5</v>
      </c>
      <c r="Z117">
        <f>_xlfn.RANK.AVG(Table3[[#This Row],[Score 2 ]],Table3[[Score 2 ]],1)</f>
        <v>116</v>
      </c>
    </row>
    <row r="118" spans="1:26" x14ac:dyDescent="0.3">
      <c r="A118" t="s">
        <v>537</v>
      </c>
      <c r="B118">
        <f>COUNTIFS(Table2[Sub-Sector],Table3[[#This Row],[Sub-Sector]])</f>
        <v>6</v>
      </c>
      <c r="C118" s="2">
        <f>COUNTIFS(Table2[Sub-Sector],Table3[[#This Row],[Sub-Sector]],Table2[Uptrend],"Uptrend")/Table3[[#This Row],[Count]]</f>
        <v>0.5</v>
      </c>
      <c r="D118" s="2">
        <f>COUNTIFS(Table2[Sub-Sector],Table3[[#This Row],[Sub-Sector]],Table2[1W Return vs Nifty],"&gt;=5")/Table3[[#This Row],[Count]]</f>
        <v>0</v>
      </c>
      <c r="E118" s="2">
        <f>COUNTIFS(Table2[Sub-Sector],Table3[[#This Row],[Sub-Sector]],Table2[1M Return vs Nifty],"&gt;=5")/Table3[[#This Row],[Count]]</f>
        <v>0.16666666666666666</v>
      </c>
      <c r="F118" s="2">
        <f>COUNTIFS(Table2[Sub-Sector],Table3[[#This Row],[Sub-Sector]],Table2[6M Return vs Nifty],"&gt;=10")/Table3[[#This Row],[Count]]</f>
        <v>0</v>
      </c>
      <c r="G118" s="2">
        <f>COUNTIFS(Table2[Sub-Sector],Table3[[#This Row],[Sub-Sector]],Table2[1Y Return vs Nifty],"&gt;=10")/Table3[[#This Row],[Count]]</f>
        <v>0</v>
      </c>
      <c r="H118" s="2">
        <f>COUNTIFS(Table2[Sub-Sector],Table3[[#This Row],[Sub-Sector]],Table2[RSI Exponential â€“ 14D],"&gt;=50")/Table3[[#This Row],[Count]]</f>
        <v>0.83333333333333337</v>
      </c>
      <c r="I118" s="2">
        <f>COUNTIFS(Table2[Sub-Sector],Table3[[#This Row],[Sub-Sector]],Table2[Relative Volume],"&gt;=1")/Table3[[#This Row],[Count]]</f>
        <v>0.16666666666666666</v>
      </c>
      <c r="J118" s="2">
        <f>COUNTIFS(Table2[Sub-Sector],Table3[[#This Row],[Sub-Sector]],Table2[% Away From Day Low],"&gt;=0.05")/Table3[[#This Row],[Count]]</f>
        <v>0</v>
      </c>
      <c r="K118" s="2">
        <f>COUNTIFS(Table2[Sub-Sector],Table3[[#This Row],[Sub-Sector]],Table2[% Away From Day High],"&lt;=0.05")/Table3[[#This Row],[Count]]</f>
        <v>1</v>
      </c>
      <c r="L118" s="2">
        <f>COUNTIFS(Table2[Sub-Sector],Table3[[#This Row],[Sub-Sector]],Table2[% Away From Current Week Low],"&gt;=0.05")/Table3[[#This Row],[Count]]</f>
        <v>0</v>
      </c>
      <c r="M118" s="2">
        <f>COUNTIFS(Table2[Sub-Sector],Table3[[#This Row],[Sub-Sector]],Table2[% Away From Current Week High],"&lt;=0.05")/Table3[[#This Row],[Count]]</f>
        <v>1</v>
      </c>
      <c r="N118" s="2">
        <f>COUNTIFS(Table2[Sub-Sector],Table3[[#This Row],[Sub-Sector]],Table2[% Away From Current Month Low],"&gt;=0.05")/Table3[[#This Row],[Count]]</f>
        <v>0.83333333333333337</v>
      </c>
      <c r="O118" s="2">
        <f>COUNTIFS(Table2[Sub-Sector],Table3[[#This Row],[Sub-Sector]],Table2[% Away From Current Month High],"&lt;=0.05")/Table3[[#This Row],[Count]]</f>
        <v>0.5</v>
      </c>
      <c r="P118" s="2">
        <f>COUNTIFS(Table2[Sub-Sector],Table3[[#This Row],[Sub-Sector]],Table2[% Away From 52W High],"&lt;=10")/Table3[[#This Row],[Count]]</f>
        <v>0.33333333333333331</v>
      </c>
      <c r="Q118" s="2">
        <f>COUNTIFS(Table2[Sub-Sector],Table3[[#This Row],[Sub-Sector]],Table2[% Away From 52W Low],"&gt;=10")/Table3[[#This Row],[Count]]</f>
        <v>1</v>
      </c>
      <c r="R118" s="2">
        <f>COUNTIFS(Table2[Sub-Sector],Table3[[#This Row],[Sub-Sector]],Table2[% Price above 20 EMA],"&gt;=0")/Table3[[#This Row],[Count]]</f>
        <v>0.83333333333333337</v>
      </c>
      <c r="S118" s="2">
        <f>COUNTIFS(Table2[Sub-Sector],Table3[[#This Row],[Sub-Sector]],Table2[% Price above 50 EMA],"&gt;=0")/Table3[[#This Row],[Count]]</f>
        <v>0.83333333333333337</v>
      </c>
      <c r="T118" s="2">
        <f>COUNTIFS(Table2[Sub-Sector],Table3[[#This Row],[Sub-Sector]],Table2[% Price above 200 EMA],"&gt;=0")/Table3[[#This Row],[Count]]</f>
        <v>0.83333333333333337</v>
      </c>
      <c r="U118" s="2">
        <f>COUNTIFS(Table2[Sub-Sector],Table3[[#This Row],[Sub-Sector]],Table2[Rate of Change - Zone],"Positive")/Table3[[#This Row],[Count]]</f>
        <v>0.5</v>
      </c>
      <c r="V118" s="2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672</v>
      </c>
      <c r="X118">
        <f>_xlfn.RANK.AVG(Table3[[#This Row],[Score]],Table3[Score],1)</f>
        <v>120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399</v>
      </c>
      <c r="Z118">
        <f>_xlfn.RANK.AVG(Table3[[#This Row],[Score 2 ]],Table3[[Score 2 ]],1)</f>
        <v>117</v>
      </c>
    </row>
    <row r="119" spans="1:26" x14ac:dyDescent="0.3">
      <c r="A119" t="s">
        <v>500</v>
      </c>
      <c r="B119">
        <f>COUNTIFS(Table2[Sub-Sector],Table3[[#This Row],[Sub-Sector]])</f>
        <v>6</v>
      </c>
      <c r="C119" s="2">
        <f>COUNTIFS(Table2[Sub-Sector],Table3[[#This Row],[Sub-Sector]],Table2[Uptrend],"Uptrend")/Table3[[#This Row],[Count]]</f>
        <v>0.83333333333333337</v>
      </c>
      <c r="D119" s="2">
        <f>COUNTIFS(Table2[Sub-Sector],Table3[[#This Row],[Sub-Sector]],Table2[1W Return vs Nifty],"&gt;=5")/Table3[[#This Row],[Count]]</f>
        <v>0</v>
      </c>
      <c r="E119" s="2">
        <f>COUNTIFS(Table2[Sub-Sector],Table3[[#This Row],[Sub-Sector]],Table2[1M Return vs Nifty],"&gt;=5")/Table3[[#This Row],[Count]]</f>
        <v>0</v>
      </c>
      <c r="F119" s="2">
        <f>COUNTIFS(Table2[Sub-Sector],Table3[[#This Row],[Sub-Sector]],Table2[6M Return vs Nifty],"&gt;=10")/Table3[[#This Row],[Count]]</f>
        <v>0</v>
      </c>
      <c r="G119" s="2">
        <f>COUNTIFS(Table2[Sub-Sector],Table3[[#This Row],[Sub-Sector]],Table2[1Y Return vs Nifty],"&gt;=10")/Table3[[#This Row],[Count]]</f>
        <v>0.16666666666666666</v>
      </c>
      <c r="H119" s="2">
        <f>COUNTIFS(Table2[Sub-Sector],Table3[[#This Row],[Sub-Sector]],Table2[RSI Exponential â€“ 14D],"&gt;=50")/Table3[[#This Row],[Count]]</f>
        <v>0</v>
      </c>
      <c r="I119" s="2">
        <f>COUNTIFS(Table2[Sub-Sector],Table3[[#This Row],[Sub-Sector]],Table2[Relative Volume],"&gt;=1")/Table3[[#This Row],[Count]]</f>
        <v>0.33333333333333331</v>
      </c>
      <c r="J119" s="2">
        <f>COUNTIFS(Table2[Sub-Sector],Table3[[#This Row],[Sub-Sector]],Table2[% Away From Day Low],"&gt;=0.05")/Table3[[#This Row],[Count]]</f>
        <v>0</v>
      </c>
      <c r="K119" s="2">
        <f>COUNTIFS(Table2[Sub-Sector],Table3[[#This Row],[Sub-Sector]],Table2[% Away From Day High],"&lt;=0.05")/Table3[[#This Row],[Count]]</f>
        <v>1</v>
      </c>
      <c r="L119" s="2">
        <f>COUNTIFS(Table2[Sub-Sector],Table3[[#This Row],[Sub-Sector]],Table2[% Away From Current Week Low],"&gt;=0.05")/Table3[[#This Row],[Count]]</f>
        <v>0</v>
      </c>
      <c r="M119" s="2">
        <f>COUNTIFS(Table2[Sub-Sector],Table3[[#This Row],[Sub-Sector]],Table2[% Away From Current Week High],"&lt;=0.05")/Table3[[#This Row],[Count]]</f>
        <v>1</v>
      </c>
      <c r="N119" s="2">
        <f>COUNTIFS(Table2[Sub-Sector],Table3[[#This Row],[Sub-Sector]],Table2[% Away From Current Month Low],"&gt;=0.05")/Table3[[#This Row],[Count]]</f>
        <v>0.33333333333333331</v>
      </c>
      <c r="O119" s="2">
        <f>COUNTIFS(Table2[Sub-Sector],Table3[[#This Row],[Sub-Sector]],Table2[% Away From Current Month High],"&lt;=0.05")/Table3[[#This Row],[Count]]</f>
        <v>0</v>
      </c>
      <c r="P119" s="2">
        <f>COUNTIFS(Table2[Sub-Sector],Table3[[#This Row],[Sub-Sector]],Table2[% Away From 52W High],"&lt;=10")/Table3[[#This Row],[Count]]</f>
        <v>0.16666666666666666</v>
      </c>
      <c r="Q119" s="2">
        <f>COUNTIFS(Table2[Sub-Sector],Table3[[#This Row],[Sub-Sector]],Table2[% Away From 52W Low],"&gt;=10")/Table3[[#This Row],[Count]]</f>
        <v>1</v>
      </c>
      <c r="R119" s="2">
        <f>COUNTIFS(Table2[Sub-Sector],Table3[[#This Row],[Sub-Sector]],Table2[% Price above 20 EMA],"&gt;=0")/Table3[[#This Row],[Count]]</f>
        <v>0</v>
      </c>
      <c r="S119" s="2">
        <f>COUNTIFS(Table2[Sub-Sector],Table3[[#This Row],[Sub-Sector]],Table2[% Price above 50 EMA],"&gt;=0")/Table3[[#This Row],[Count]]</f>
        <v>0.5</v>
      </c>
      <c r="T119" s="2">
        <f>COUNTIFS(Table2[Sub-Sector],Table3[[#This Row],[Sub-Sector]],Table2[% Price above 200 EMA],"&gt;=0")/Table3[[#This Row],[Count]]</f>
        <v>0.83333333333333337</v>
      </c>
      <c r="U119" s="2">
        <f>COUNTIFS(Table2[Sub-Sector],Table3[[#This Row],[Sub-Sector]],Table2[Rate of Change - Zone],"Positive")/Table3[[#This Row],[Count]]</f>
        <v>0</v>
      </c>
      <c r="V119" s="2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666.5</v>
      </c>
      <c r="X119">
        <f>_xlfn.RANK.AVG(Table3[[#This Row],[Score]],Table3[Score],1)</f>
        <v>118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404.5</v>
      </c>
      <c r="Z119">
        <f>_xlfn.RANK.AVG(Table3[[#This Row],[Score 2 ]],Table3[[Score 2 ]],1)</f>
        <v>118</v>
      </c>
    </row>
    <row r="120" spans="1:26" x14ac:dyDescent="0.3">
      <c r="A120" t="s">
        <v>1475</v>
      </c>
      <c r="B120">
        <f>COUNTIFS(Table2[Sub-Sector],Table3[[#This Row],[Sub-Sector]])</f>
        <v>3</v>
      </c>
      <c r="C120" s="2">
        <f>COUNTIFS(Table2[Sub-Sector],Table3[[#This Row],[Sub-Sector]],Table2[Uptrend],"Uptrend")/Table3[[#This Row],[Count]]</f>
        <v>0.33333333333333331</v>
      </c>
      <c r="D120" s="2">
        <f>COUNTIFS(Table2[Sub-Sector],Table3[[#This Row],[Sub-Sector]],Table2[1W Return vs Nifty],"&gt;=5")/Table3[[#This Row],[Count]]</f>
        <v>0</v>
      </c>
      <c r="E120" s="2">
        <f>COUNTIFS(Table2[Sub-Sector],Table3[[#This Row],[Sub-Sector]],Table2[1M Return vs Nifty],"&gt;=5")/Table3[[#This Row],[Count]]</f>
        <v>0</v>
      </c>
      <c r="F120" s="2">
        <f>COUNTIFS(Table2[Sub-Sector],Table3[[#This Row],[Sub-Sector]],Table2[6M Return vs Nifty],"&gt;=10")/Table3[[#This Row],[Count]]</f>
        <v>0</v>
      </c>
      <c r="G120" s="2">
        <f>COUNTIFS(Table2[Sub-Sector],Table3[[#This Row],[Sub-Sector]],Table2[1Y Return vs Nifty],"&gt;=10")/Table3[[#This Row],[Count]]</f>
        <v>0</v>
      </c>
      <c r="H120" s="2">
        <f>COUNTIFS(Table2[Sub-Sector],Table3[[#This Row],[Sub-Sector]],Table2[RSI Exponential â€“ 14D],"&gt;=50")/Table3[[#This Row],[Count]]</f>
        <v>0.66666666666666663</v>
      </c>
      <c r="I120" s="2">
        <f>COUNTIFS(Table2[Sub-Sector],Table3[[#This Row],[Sub-Sector]],Table2[Relative Volume],"&gt;=1")/Table3[[#This Row],[Count]]</f>
        <v>0.33333333333333331</v>
      </c>
      <c r="J120" s="2">
        <f>COUNTIFS(Table2[Sub-Sector],Table3[[#This Row],[Sub-Sector]],Table2[% Away From Day Low],"&gt;=0.05")/Table3[[#This Row],[Count]]</f>
        <v>0</v>
      </c>
      <c r="K120" s="2">
        <f>COUNTIFS(Table2[Sub-Sector],Table3[[#This Row],[Sub-Sector]],Table2[% Away From Day High],"&lt;=0.05")/Table3[[#This Row],[Count]]</f>
        <v>1</v>
      </c>
      <c r="L120" s="2">
        <f>COUNTIFS(Table2[Sub-Sector],Table3[[#This Row],[Sub-Sector]],Table2[% Away From Current Week Low],"&gt;=0.05")/Table3[[#This Row],[Count]]</f>
        <v>0</v>
      </c>
      <c r="M120" s="2">
        <f>COUNTIFS(Table2[Sub-Sector],Table3[[#This Row],[Sub-Sector]],Table2[% Away From Current Week High],"&lt;=0.05")/Table3[[#This Row],[Count]]</f>
        <v>0.66666666666666663</v>
      </c>
      <c r="N120" s="2">
        <f>COUNTIFS(Table2[Sub-Sector],Table3[[#This Row],[Sub-Sector]],Table2[% Away From Current Month Low],"&gt;=0.05")/Table3[[#This Row],[Count]]</f>
        <v>0.66666666666666663</v>
      </c>
      <c r="O120" s="2">
        <f>COUNTIFS(Table2[Sub-Sector],Table3[[#This Row],[Sub-Sector]],Table2[% Away From Current Month High],"&lt;=0.05")/Table3[[#This Row],[Count]]</f>
        <v>0</v>
      </c>
      <c r="P120" s="2">
        <f>COUNTIFS(Table2[Sub-Sector],Table3[[#This Row],[Sub-Sector]],Table2[% Away From 52W High],"&lt;=10")/Table3[[#This Row],[Count]]</f>
        <v>0.33333333333333331</v>
      </c>
      <c r="Q120" s="2">
        <f>COUNTIFS(Table2[Sub-Sector],Table3[[#This Row],[Sub-Sector]],Table2[% Away From 52W Low],"&gt;=10")/Table3[[#This Row],[Count]]</f>
        <v>1</v>
      </c>
      <c r="R120" s="2">
        <f>COUNTIFS(Table2[Sub-Sector],Table3[[#This Row],[Sub-Sector]],Table2[% Price above 20 EMA],"&gt;=0")/Table3[[#This Row],[Count]]</f>
        <v>0.66666666666666663</v>
      </c>
      <c r="S120" s="2">
        <f>COUNTIFS(Table2[Sub-Sector],Table3[[#This Row],[Sub-Sector]],Table2[% Price above 50 EMA],"&gt;=0")/Table3[[#This Row],[Count]]</f>
        <v>0.66666666666666663</v>
      </c>
      <c r="T120" s="2">
        <f>COUNTIFS(Table2[Sub-Sector],Table3[[#This Row],[Sub-Sector]],Table2[% Price above 200 EMA],"&gt;=0")/Table3[[#This Row],[Count]]</f>
        <v>0.33333333333333331</v>
      </c>
      <c r="U120" s="2">
        <f>COUNTIFS(Table2[Sub-Sector],Table3[[#This Row],[Sub-Sector]],Table2[Rate of Change - Zone],"Positive")/Table3[[#This Row],[Count]]</f>
        <v>0</v>
      </c>
      <c r="V120" s="2">
        <f>COUNTIFS(Table2[Sub-Sector],Table3[[#This Row],[Sub-Sector]],Table2[Sharpe Ratio],"&gt;=0.10")/Table3[[#This Row],[Count]]</f>
        <v>0.33333333333333331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721.5</v>
      </c>
      <c r="X120">
        <f>_xlfn.RANK.AVG(Table3[[#This Row],[Score]],Table3[Score],1)</f>
        <v>121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411.5</v>
      </c>
      <c r="Z120">
        <f>_xlfn.RANK.AVG(Table3[[#This Row],[Score 2 ]],Table3[[Score 2 ]],1)</f>
        <v>119</v>
      </c>
    </row>
    <row r="121" spans="1:26" x14ac:dyDescent="0.3">
      <c r="A121" t="s">
        <v>1124</v>
      </c>
      <c r="B121">
        <f>COUNTIFS(Table2[Sub-Sector],Table3[[#This Row],[Sub-Sector]])</f>
        <v>2</v>
      </c>
      <c r="C121" s="2">
        <f>COUNTIFS(Table2[Sub-Sector],Table3[[#This Row],[Sub-Sector]],Table2[Uptrend],"Uptrend")/Table3[[#This Row],[Count]]</f>
        <v>0</v>
      </c>
      <c r="D121" s="2">
        <f>COUNTIFS(Table2[Sub-Sector],Table3[[#This Row],[Sub-Sector]],Table2[1W Return vs Nifty],"&gt;=5")/Table3[[#This Row],[Count]]</f>
        <v>0.5</v>
      </c>
      <c r="E121" s="2">
        <f>COUNTIFS(Table2[Sub-Sector],Table3[[#This Row],[Sub-Sector]],Table2[1M Return vs Nifty],"&gt;=5")/Table3[[#This Row],[Count]]</f>
        <v>0.5</v>
      </c>
      <c r="F121" s="2">
        <f>COUNTIFS(Table2[Sub-Sector],Table3[[#This Row],[Sub-Sector]],Table2[6M Return vs Nifty],"&gt;=10")/Table3[[#This Row],[Count]]</f>
        <v>0</v>
      </c>
      <c r="G121" s="2">
        <f>COUNTIFS(Table2[Sub-Sector],Table3[[#This Row],[Sub-Sector]],Table2[1Y Return vs Nifty],"&gt;=10")/Table3[[#This Row],[Count]]</f>
        <v>0</v>
      </c>
      <c r="H121" s="2">
        <f>COUNTIFS(Table2[Sub-Sector],Table3[[#This Row],[Sub-Sector]],Table2[RSI Exponential â€“ 14D],"&gt;=50")/Table3[[#This Row],[Count]]</f>
        <v>1</v>
      </c>
      <c r="I121" s="2">
        <f>COUNTIFS(Table2[Sub-Sector],Table3[[#This Row],[Sub-Sector]],Table2[Relative Volume],"&gt;=1")/Table3[[#This Row],[Count]]</f>
        <v>0</v>
      </c>
      <c r="J121" s="2">
        <f>COUNTIFS(Table2[Sub-Sector],Table3[[#This Row],[Sub-Sector]],Table2[% Away From Day Low],"&gt;=0.05")/Table3[[#This Row],[Count]]</f>
        <v>0</v>
      </c>
      <c r="K121" s="2">
        <f>COUNTIFS(Table2[Sub-Sector],Table3[[#This Row],[Sub-Sector]],Table2[% Away From Day High],"&lt;=0.05")/Table3[[#This Row],[Count]]</f>
        <v>1</v>
      </c>
      <c r="L121" s="2">
        <f>COUNTIFS(Table2[Sub-Sector],Table3[[#This Row],[Sub-Sector]],Table2[% Away From Current Week Low],"&gt;=0.05")/Table3[[#This Row],[Count]]</f>
        <v>0</v>
      </c>
      <c r="M121" s="2">
        <f>COUNTIFS(Table2[Sub-Sector],Table3[[#This Row],[Sub-Sector]],Table2[% Away From Current Week High],"&lt;=0.05")/Table3[[#This Row],[Count]]</f>
        <v>1</v>
      </c>
      <c r="N121" s="2">
        <f>COUNTIFS(Table2[Sub-Sector],Table3[[#This Row],[Sub-Sector]],Table2[% Away From Current Month Low],"&gt;=0.05")/Table3[[#This Row],[Count]]</f>
        <v>1</v>
      </c>
      <c r="O121" s="2">
        <f>COUNTIFS(Table2[Sub-Sector],Table3[[#This Row],[Sub-Sector]],Table2[% Away From Current Month High],"&lt;=0.05")/Table3[[#This Row],[Count]]</f>
        <v>0.5</v>
      </c>
      <c r="P121" s="2">
        <f>COUNTIFS(Table2[Sub-Sector],Table3[[#This Row],[Sub-Sector]],Table2[% Away From 52W High],"&lt;=10")/Table3[[#This Row],[Count]]</f>
        <v>0</v>
      </c>
      <c r="Q121" s="2">
        <f>COUNTIFS(Table2[Sub-Sector],Table3[[#This Row],[Sub-Sector]],Table2[% Away From 52W Low],"&gt;=10")/Table3[[#This Row],[Count]]</f>
        <v>1</v>
      </c>
      <c r="R121" s="2">
        <f>COUNTIFS(Table2[Sub-Sector],Table3[[#This Row],[Sub-Sector]],Table2[% Price above 20 EMA],"&gt;=0")/Table3[[#This Row],[Count]]</f>
        <v>1</v>
      </c>
      <c r="S121" s="2">
        <f>COUNTIFS(Table2[Sub-Sector],Table3[[#This Row],[Sub-Sector]],Table2[% Price above 50 EMA],"&gt;=0")/Table3[[#This Row],[Count]]</f>
        <v>1</v>
      </c>
      <c r="T121" s="2">
        <f>COUNTIFS(Table2[Sub-Sector],Table3[[#This Row],[Sub-Sector]],Table2[% Price above 200 EMA],"&gt;=0")/Table3[[#This Row],[Count]]</f>
        <v>1</v>
      </c>
      <c r="U121" s="2">
        <f>COUNTIFS(Table2[Sub-Sector],Table3[[#This Row],[Sub-Sector]],Table2[Rate of Change - Zone],"Positive")/Table3[[#This Row],[Count]]</f>
        <v>0</v>
      </c>
      <c r="V121" s="2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611.5</v>
      </c>
      <c r="X121">
        <f>_xlfn.RANK.AVG(Table3[[#This Row],[Score]],Table3[Score],1)</f>
        <v>111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445</v>
      </c>
      <c r="Z121">
        <f>_xlfn.RANK.AVG(Table3[[#This Row],[Score 2 ]],Table3[[Score 2 ]],1)</f>
        <v>120.5</v>
      </c>
    </row>
    <row r="122" spans="1:26" x14ac:dyDescent="0.3">
      <c r="A122" t="s">
        <v>328</v>
      </c>
      <c r="B122">
        <f>COUNTIFS(Table2[Sub-Sector],Table3[[#This Row],[Sub-Sector]])</f>
        <v>1</v>
      </c>
      <c r="C122" s="2">
        <f>COUNTIFS(Table2[Sub-Sector],Table3[[#This Row],[Sub-Sector]],Table2[Uptrend],"Uptrend")/Table3[[#This Row],[Count]]</f>
        <v>1</v>
      </c>
      <c r="D122" s="2">
        <f>COUNTIFS(Table2[Sub-Sector],Table3[[#This Row],[Sub-Sector]],Table2[1W Return vs Nifty],"&gt;=5")/Table3[[#This Row],[Count]]</f>
        <v>0</v>
      </c>
      <c r="E122" s="2">
        <f>COUNTIFS(Table2[Sub-Sector],Table3[[#This Row],[Sub-Sector]],Table2[1M Return vs Nifty],"&gt;=5")/Table3[[#This Row],[Count]]</f>
        <v>0</v>
      </c>
      <c r="F122" s="2">
        <f>COUNTIFS(Table2[Sub-Sector],Table3[[#This Row],[Sub-Sector]],Table2[6M Return vs Nifty],"&gt;=10")/Table3[[#This Row],[Count]]</f>
        <v>0</v>
      </c>
      <c r="G122" s="2">
        <f>COUNTIFS(Table2[Sub-Sector],Table3[[#This Row],[Sub-Sector]],Table2[1Y Return vs Nifty],"&gt;=10")/Table3[[#This Row],[Count]]</f>
        <v>0</v>
      </c>
      <c r="H122" s="2">
        <f>COUNTIFS(Table2[Sub-Sector],Table3[[#This Row],[Sub-Sector]],Table2[RSI Exponential â€“ 14D],"&gt;=50")/Table3[[#This Row],[Count]]</f>
        <v>1</v>
      </c>
      <c r="I122" s="2">
        <f>COUNTIFS(Table2[Sub-Sector],Table3[[#This Row],[Sub-Sector]],Table2[Relative Volume],"&gt;=1")/Table3[[#This Row],[Count]]</f>
        <v>0</v>
      </c>
      <c r="J122" s="2">
        <f>COUNTIFS(Table2[Sub-Sector],Table3[[#This Row],[Sub-Sector]],Table2[% Away From Day Low],"&gt;=0.05")/Table3[[#This Row],[Count]]</f>
        <v>0</v>
      </c>
      <c r="K122" s="2">
        <f>COUNTIFS(Table2[Sub-Sector],Table3[[#This Row],[Sub-Sector]],Table2[% Away From Day High],"&lt;=0.05")/Table3[[#This Row],[Count]]</f>
        <v>1</v>
      </c>
      <c r="L122" s="2">
        <f>COUNTIFS(Table2[Sub-Sector],Table3[[#This Row],[Sub-Sector]],Table2[% Away From Current Week Low],"&gt;=0.05")/Table3[[#This Row],[Count]]</f>
        <v>0</v>
      </c>
      <c r="M122" s="2">
        <f>COUNTIFS(Table2[Sub-Sector],Table3[[#This Row],[Sub-Sector]],Table2[% Away From Current Week High],"&lt;=0.05")/Table3[[#This Row],[Count]]</f>
        <v>1</v>
      </c>
      <c r="N122" s="2">
        <f>COUNTIFS(Table2[Sub-Sector],Table3[[#This Row],[Sub-Sector]],Table2[% Away From Current Month Low],"&gt;=0.05")/Table3[[#This Row],[Count]]</f>
        <v>1</v>
      </c>
      <c r="O122" s="2">
        <f>COUNTIFS(Table2[Sub-Sector],Table3[[#This Row],[Sub-Sector]],Table2[% Away From Current Month High],"&lt;=0.05")/Table3[[#This Row],[Count]]</f>
        <v>0</v>
      </c>
      <c r="P122" s="2">
        <f>COUNTIFS(Table2[Sub-Sector],Table3[[#This Row],[Sub-Sector]],Table2[% Away From 52W High],"&lt;=10")/Table3[[#This Row],[Count]]</f>
        <v>0</v>
      </c>
      <c r="Q122" s="2">
        <f>COUNTIFS(Table2[Sub-Sector],Table3[[#This Row],[Sub-Sector]],Table2[% Away From 52W Low],"&gt;=10")/Table3[[#This Row],[Count]]</f>
        <v>1</v>
      </c>
      <c r="R122" s="2">
        <f>COUNTIFS(Table2[Sub-Sector],Table3[[#This Row],[Sub-Sector]],Table2[% Price above 20 EMA],"&gt;=0")/Table3[[#This Row],[Count]]</f>
        <v>1</v>
      </c>
      <c r="S122" s="2">
        <f>COUNTIFS(Table2[Sub-Sector],Table3[[#This Row],[Sub-Sector]],Table2[% Price above 50 EMA],"&gt;=0")/Table3[[#This Row],[Count]]</f>
        <v>1</v>
      </c>
      <c r="T122" s="2">
        <f>COUNTIFS(Table2[Sub-Sector],Table3[[#This Row],[Sub-Sector]],Table2[% Price above 200 EMA],"&gt;=0")/Table3[[#This Row],[Count]]</f>
        <v>1</v>
      </c>
      <c r="U122" s="2">
        <f>COUNTIFS(Table2[Sub-Sector],Table3[[#This Row],[Sub-Sector]],Table2[Rate of Change - Zone],"Positive")/Table3[[#This Row],[Count]]</f>
        <v>0</v>
      </c>
      <c r="V122" s="2">
        <f>COUNTIFS(Table2[Sub-Sector],Table3[[#This Row],[Sub-Sector]],Table2[Sharpe Ratio],"&gt;=0.10")/Table3[[#This Row],[Count]]</f>
        <v>1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669.5</v>
      </c>
      <c r="X122">
        <f>_xlfn.RANK.AVG(Table3[[#This Row],[Score]],Table3[Score],1)</f>
        <v>119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445</v>
      </c>
      <c r="Z122">
        <f>_xlfn.RANK.AVG(Table3[[#This Row],[Score 2 ]],Table3[[Score 2 ]],1)</f>
        <v>120.5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8CE67-7BA4-4045-8655-0B55ECAF0BF8}">
  <dimension ref="A1:AV731"/>
  <sheetViews>
    <sheetView tabSelected="1" topLeftCell="AK1" workbookViewId="0">
      <selection activeCell="AV1" sqref="AV1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2" bestFit="1" customWidth="1"/>
    <col min="6" max="6" width="10" bestFit="1" customWidth="1"/>
    <col min="7" max="7" width="16" bestFit="1" customWidth="1"/>
    <col min="8" max="8" width="23" bestFit="1" customWidth="1"/>
    <col min="9" max="9" width="16.6640625" bestFit="1" customWidth="1"/>
    <col min="10" max="10" width="23.6640625" bestFit="1" customWidth="1"/>
    <col min="11" max="11" width="16.6640625" bestFit="1" customWidth="1"/>
    <col min="12" max="12" width="23.6640625" bestFit="1" customWidth="1"/>
    <col min="13" max="13" width="16.6640625" bestFit="1" customWidth="1"/>
    <col min="14" max="14" width="23.6640625" bestFit="1" customWidth="1"/>
    <col min="15" max="15" width="10" bestFit="1" customWidth="1"/>
    <col min="16" max="17" width="12" bestFit="1" customWidth="1"/>
    <col min="18" max="18" width="21.33203125" bestFit="1" customWidth="1"/>
    <col min="19" max="20" width="19.6640625" bestFit="1" customWidth="1"/>
    <col min="21" max="21" width="20.6640625" bestFit="1" customWidth="1"/>
    <col min="22" max="22" width="14.6640625" bestFit="1" customWidth="1"/>
    <col min="23" max="24" width="9" bestFit="1" customWidth="1"/>
    <col min="25" max="25" width="16.5546875" bestFit="1" customWidth="1"/>
    <col min="26" max="26" width="16.88671875" bestFit="1" customWidth="1"/>
    <col min="27" max="27" width="17.6640625" bestFit="1" customWidth="1"/>
    <col min="28" max="28" width="18" bestFit="1" customWidth="1"/>
    <col min="29" max="29" width="20.109375" bestFit="1" customWidth="1"/>
    <col min="30" max="30" width="20.44140625" bestFit="1" customWidth="1"/>
    <col min="31" max="31" width="28.6640625" bestFit="1" customWidth="1"/>
    <col min="32" max="32" width="29" bestFit="1" customWidth="1"/>
    <col min="33" max="33" width="29.6640625" bestFit="1" customWidth="1"/>
    <col min="34" max="34" width="30.109375" bestFit="1" customWidth="1"/>
    <col min="35" max="35" width="21" bestFit="1" customWidth="1"/>
    <col min="36" max="36" width="20.6640625" bestFit="1" customWidth="1"/>
    <col min="37" max="37" width="18.33203125" bestFit="1" customWidth="1"/>
    <col min="38" max="38" width="26.6640625" bestFit="1" customWidth="1"/>
    <col min="39" max="39" width="32.5546875" bestFit="1" customWidth="1"/>
    <col min="40" max="40" width="13.88671875" bestFit="1" customWidth="1"/>
    <col min="41" max="41" width="19.6640625" bestFit="1" customWidth="1"/>
    <col min="42" max="42" width="12.6640625" bestFit="1" customWidth="1"/>
    <col min="43" max="43" width="18.6640625" bestFit="1" customWidth="1"/>
    <col min="44" max="44" width="12.6640625" bestFit="1" customWidth="1"/>
    <col min="45" max="45" width="7.6640625" bestFit="1" customWidth="1"/>
    <col min="46" max="46" width="8.44140625" bestFit="1" customWidth="1"/>
    <col min="47" max="47" width="11.55468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10158</v>
      </c>
      <c r="D1" t="s">
        <v>2</v>
      </c>
      <c r="E1" t="s">
        <v>3</v>
      </c>
      <c r="F1" t="s">
        <v>4</v>
      </c>
      <c r="G1" t="s">
        <v>5</v>
      </c>
      <c r="H1" t="s">
        <v>10180</v>
      </c>
      <c r="I1" t="s">
        <v>6</v>
      </c>
      <c r="J1" t="s">
        <v>10181</v>
      </c>
      <c r="K1" t="s">
        <v>7</v>
      </c>
      <c r="L1" t="s">
        <v>10182</v>
      </c>
      <c r="M1" t="s">
        <v>8</v>
      </c>
      <c r="N1" t="s">
        <v>10183</v>
      </c>
      <c r="O1" t="s">
        <v>10184</v>
      </c>
      <c r="P1" t="s">
        <v>9</v>
      </c>
      <c r="Q1" t="s">
        <v>10</v>
      </c>
      <c r="R1" t="s">
        <v>11</v>
      </c>
      <c r="S1" s="2" t="s">
        <v>10185</v>
      </c>
      <c r="T1" s="2" t="s">
        <v>10186</v>
      </c>
      <c r="U1" s="2" t="s">
        <v>10187</v>
      </c>
      <c r="V1" t="s">
        <v>12</v>
      </c>
      <c r="W1" t="s">
        <v>10188</v>
      </c>
      <c r="X1" t="s">
        <v>10189</v>
      </c>
      <c r="Y1" t="s">
        <v>10190</v>
      </c>
      <c r="Z1" t="s">
        <v>10191</v>
      </c>
      <c r="AA1" t="s">
        <v>10192</v>
      </c>
      <c r="AB1" t="s">
        <v>10193</v>
      </c>
      <c r="AC1" s="2" t="s">
        <v>10194</v>
      </c>
      <c r="AD1" s="2" t="s">
        <v>10195</v>
      </c>
      <c r="AE1" s="2" t="s">
        <v>10196</v>
      </c>
      <c r="AF1" s="2" t="s">
        <v>10197</v>
      </c>
      <c r="AG1" s="2" t="s">
        <v>10198</v>
      </c>
      <c r="AH1" s="2" t="s">
        <v>10199</v>
      </c>
      <c r="AI1" t="s">
        <v>13</v>
      </c>
      <c r="AJ1" t="s">
        <v>14</v>
      </c>
      <c r="AK1" t="s">
        <v>10200</v>
      </c>
      <c r="AL1" t="s">
        <v>10201</v>
      </c>
      <c r="AM1" t="s">
        <v>10202</v>
      </c>
      <c r="AN1" t="s">
        <v>10203</v>
      </c>
      <c r="AO1" t="s">
        <v>10204</v>
      </c>
      <c r="AP1" t="s">
        <v>15</v>
      </c>
      <c r="AQ1" t="s">
        <v>10208</v>
      </c>
      <c r="AR1" t="s">
        <v>10209</v>
      </c>
      <c r="AS1" t="s">
        <v>10210</v>
      </c>
      <c r="AT1" t="s">
        <v>10211</v>
      </c>
      <c r="AU1" t="s">
        <v>10212</v>
      </c>
      <c r="AV1" t="s">
        <v>10213</v>
      </c>
    </row>
    <row r="2" spans="1:48" x14ac:dyDescent="0.3">
      <c r="A2" t="s">
        <v>357</v>
      </c>
      <c r="B2" t="s">
        <v>358</v>
      </c>
      <c r="C2" t="s">
        <v>10171</v>
      </c>
      <c r="D2" t="s">
        <v>253</v>
      </c>
      <c r="E2">
        <v>70459.609903499993</v>
      </c>
      <c r="F2">
        <v>2678.25</v>
      </c>
      <c r="G2">
        <v>674.08712083715795</v>
      </c>
      <c r="H2">
        <f>(Table2[[#This Row],[1Y Return vs Nifty]]-AVERAGE(Table2[1Y Return vs Nifty]))/_xlfn.STDEV.P(Table2[1Y Return vs Nifty])</f>
        <v>8.6758325727711814</v>
      </c>
      <c r="I2">
        <v>9.6155622060227497</v>
      </c>
      <c r="J2">
        <f>(Table2[[#This Row],[1M Return vs Nifty]]-AVERAGE(Table2[1M Return vs Nifty]))/_xlfn.STDEV.P(Table2[1M Return vs Nifty])</f>
        <v>0.87323156269612889</v>
      </c>
      <c r="K2">
        <v>189.33492114706701</v>
      </c>
      <c r="L2">
        <f>(Table2[[#This Row],[6M Return vs Nifty]]-AVERAGE(Table2[6M Return vs Nifty]))/_xlfn.STDEV.P(Table2[6M Return vs Nifty])</f>
        <v>6.0631974254275738</v>
      </c>
      <c r="M2">
        <v>-5.9028954207125803</v>
      </c>
      <c r="N2">
        <f>(Table2[[#This Row],[1W Return vs Nifty]]-AVERAGE(Table2[1W Return vs Nifty]))/_xlfn.STDEV.P(Table2[1W Return vs Nifty])</f>
        <v>-1.5550639567355315</v>
      </c>
      <c r="O2">
        <v>2550.98</v>
      </c>
      <c r="P2">
        <v>2248.1500542676999</v>
      </c>
      <c r="Q2">
        <v>1381.2230942619999</v>
      </c>
      <c r="R2">
        <v>58.920682905265302</v>
      </c>
      <c r="S2" s="2">
        <f>(Table2[[#This Row],[Close Price]]-Table2[[#This Row],[20D EMA]])/Table2[[#This Row],[20D EMA]]</f>
        <v>4.9890630267583433E-2</v>
      </c>
      <c r="T2" s="2">
        <f>(Table2[[#This Row],[Close Price]]-Table2[[#This Row],[50D EMA]])/Table2[[#This Row],[50D EMA]]</f>
        <v>0.19131282848128145</v>
      </c>
      <c r="U2" s="2">
        <f>(Table2[[#This Row],[Close Price]]-Table2[[#This Row],[200D EMA]])/Table2[[#This Row],[200D EMA]]</f>
        <v>0.93904229601012679</v>
      </c>
      <c r="V2">
        <v>0.40332903766230699</v>
      </c>
      <c r="W2">
        <v>2605.6</v>
      </c>
      <c r="X2">
        <v>2702.2</v>
      </c>
      <c r="Y2">
        <v>2470.0500000000002</v>
      </c>
      <c r="Z2">
        <v>2715.8</v>
      </c>
      <c r="AA2">
        <v>2210.0500000000002</v>
      </c>
      <c r="AB2">
        <v>2979.45</v>
      </c>
      <c r="AC2" s="2">
        <f>(Table2[[#This Row],[Close Price]]/Table2[[#This Row],[Day Low]])-1</f>
        <v>2.7882253607614427E-2</v>
      </c>
      <c r="AD2" s="2">
        <f>(Table2[[#This Row],[Day High]]/Table2[[#This Row],[Close Price]])-1</f>
        <v>8.9424064221039767E-3</v>
      </c>
      <c r="AE2" s="2">
        <f>(Table2[[#This Row],[Close Price]]/Table2[[#This Row],[Current Week Low]])-1</f>
        <v>8.4289791704621253E-2</v>
      </c>
      <c r="AF2" s="2">
        <f>(Table2[[#This Row],[Current Week High]]/Table2[[#This Row],[Close Price]])-1</f>
        <v>1.402034910855976E-2</v>
      </c>
      <c r="AG2" s="2">
        <f>(Table2[[#This Row],[Close Price]]/Table2[[#This Row],[Current Month Low]])-1</f>
        <v>0.21185041062419385</v>
      </c>
      <c r="AH2" s="2">
        <f>(Table2[[#This Row],[Current Month High]]/Table2[[#This Row],[Close Price]])-1</f>
        <v>0.11246149537944539</v>
      </c>
      <c r="AI2">
        <v>11.2461495379445</v>
      </c>
      <c r="AJ2">
        <v>747.27934198038497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0.91</v>
      </c>
      <c r="AM2" t="s">
        <v>10206</v>
      </c>
      <c r="AN2">
        <v>-6.47</v>
      </c>
      <c r="AO2" t="s">
        <v>10205</v>
      </c>
      <c r="AP2">
        <v>0.237896617831093</v>
      </c>
      <c r="AQ2">
        <f>(Table2[[#This Row],[Sharpe Ratio]]-AVERAGE(Table2[Sharpe Ratio]))/_xlfn.STDEV.P(Table2[Sharpe Ratio])</f>
        <v>2.0817503860266577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16.138947990186011</v>
      </c>
      <c r="AS2">
        <f>_xlfn.RANK.AVG(Table2[[#This Row],[1Y Return vs Nifty Z-Score]],Table2[1Y Return vs Nifty Z-Score])</f>
        <v>1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11</v>
      </c>
      <c r="AV2">
        <f>(Table2[[#This Row],[Rank 1Y]]+Table2[[#This Row],[Rank 6M]]+Table2[[#This Row],[Rank Sharpe]])/3</f>
        <v>4.333333333333333</v>
      </c>
    </row>
    <row r="3" spans="1:48" x14ac:dyDescent="0.3">
      <c r="A3" t="s">
        <v>206</v>
      </c>
      <c r="B3" t="s">
        <v>207</v>
      </c>
      <c r="C3" t="s">
        <v>10164</v>
      </c>
      <c r="D3" t="s">
        <v>118</v>
      </c>
      <c r="E3">
        <v>128114.0600445</v>
      </c>
      <c r="F3">
        <v>614.45000000000005</v>
      </c>
      <c r="G3">
        <v>368.59921090485102</v>
      </c>
      <c r="H3">
        <f>(Table2[[#This Row],[1Y Return vs Nifty]]-AVERAGE(Table2[1Y Return vs Nifty]))/_xlfn.STDEV.P(Table2[1Y Return vs Nifty])</f>
        <v>4.5011033070538691</v>
      </c>
      <c r="I3">
        <v>42.148796983558697</v>
      </c>
      <c r="J3">
        <f>(Table2[[#This Row],[1M Return vs Nifty]]-AVERAGE(Table2[1M Return vs Nifty]))/_xlfn.STDEV.P(Table2[1M Return vs Nifty])</f>
        <v>4.302852456457158</v>
      </c>
      <c r="K3">
        <v>91.912653653999897</v>
      </c>
      <c r="L3">
        <f>(Table2[[#This Row],[6M Return vs Nifty]]-AVERAGE(Table2[6M Return vs Nifty]))/_xlfn.STDEV.P(Table2[6M Return vs Nifty])</f>
        <v>2.817339940003059</v>
      </c>
      <c r="M3">
        <v>-5.7480745054754196</v>
      </c>
      <c r="N3">
        <f>(Table2[[#This Row],[1W Return vs Nifty]]-AVERAGE(Table2[1W Return vs Nifty]))/_xlfn.STDEV.P(Table2[1W Return vs Nifty])</f>
        <v>-1.5230783410819106</v>
      </c>
      <c r="O3">
        <v>559.51</v>
      </c>
      <c r="P3">
        <v>474.96760707973198</v>
      </c>
      <c r="Q3">
        <v>312.79888133975999</v>
      </c>
      <c r="R3">
        <v>62.127716200844603</v>
      </c>
      <c r="S3" s="2">
        <f>(Table2[[#This Row],[Close Price]]-Table2[[#This Row],[20D EMA]])/Table2[[#This Row],[20D EMA]]</f>
        <v>9.819306178620589E-2</v>
      </c>
      <c r="T3" s="2">
        <f>(Table2[[#This Row],[Close Price]]-Table2[[#This Row],[50D EMA]])/Table2[[#This Row],[50D EMA]]</f>
        <v>0.29366716980523139</v>
      </c>
      <c r="U3" s="2">
        <f>(Table2[[#This Row],[Close Price]]-Table2[[#This Row],[200D EMA]])/Table2[[#This Row],[200D EMA]]</f>
        <v>0.96436124505377852</v>
      </c>
      <c r="V3">
        <v>0.86939664755726698</v>
      </c>
      <c r="W3">
        <v>598</v>
      </c>
      <c r="X3">
        <v>615.70000000000005</v>
      </c>
      <c r="Y3">
        <v>555.54999999999995</v>
      </c>
      <c r="Z3">
        <v>626.79999999999995</v>
      </c>
      <c r="AA3">
        <v>404.3</v>
      </c>
      <c r="AB3">
        <v>647</v>
      </c>
      <c r="AC3" s="2">
        <f>(Table2[[#This Row],[Close Price]]/Table2[[#This Row],[Day Low]])-1</f>
        <v>2.7508361204013454E-2</v>
      </c>
      <c r="AD3" s="2">
        <f>(Table2[[#This Row],[Day High]]/Table2[[#This Row],[Close Price]])-1</f>
        <v>2.034339653348427E-3</v>
      </c>
      <c r="AE3" s="2">
        <f>(Table2[[#This Row],[Close Price]]/Table2[[#This Row],[Current Week Low]])-1</f>
        <v>0.1060210602106022</v>
      </c>
      <c r="AF3" s="2">
        <f>(Table2[[#This Row],[Current Week High]]/Table2[[#This Row],[Close Price]])-1</f>
        <v>2.0099275775083303E-2</v>
      </c>
      <c r="AG3" s="2">
        <f>(Table2[[#This Row],[Close Price]]/Table2[[#This Row],[Current Month Low]])-1</f>
        <v>0.51978728666831575</v>
      </c>
      <c r="AH3" s="2">
        <f>(Table2[[#This Row],[Current Month High]]/Table2[[#This Row],[Close Price]])-1</f>
        <v>5.2974204573195571E-2</v>
      </c>
      <c r="AI3">
        <v>5.29742045731955</v>
      </c>
      <c r="AJ3">
        <v>404.68172484599501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1.06</v>
      </c>
      <c r="AM3" t="s">
        <v>10206</v>
      </c>
      <c r="AN3">
        <v>-2.4700000000000002</v>
      </c>
      <c r="AO3" t="s">
        <v>10205</v>
      </c>
      <c r="AP3">
        <v>0.22583011029580799</v>
      </c>
      <c r="AQ3">
        <f>(Table2[[#This Row],[Sharpe Ratio]]-AVERAGE(Table2[Sharpe Ratio]))/_xlfn.STDEV.P(Table2[Sharpe Ratio])</f>
        <v>1.9426318993929075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12.040849261825082</v>
      </c>
      <c r="AS3">
        <f>_xlfn.RANK.AVG(Table2[[#This Row],[1Y Return vs Nifty Z-Score]],Table2[1Y Return vs Nifty Z-Score])</f>
        <v>5</v>
      </c>
      <c r="AT3">
        <f>_xlfn.RANK.AVG(Table2[[#This Row],[6M Return vs Nifty Z-Score]],Table2[6M Return vs Nifty Z-Score])</f>
        <v>9</v>
      </c>
      <c r="AU3">
        <f>_xlfn.RANK.AVG(Table2[[#This Row],[Sharpe Ratio Z-Score]],Table2[Sharpe Ratio Z-Score])</f>
        <v>19</v>
      </c>
      <c r="AV3">
        <f>(Table2[[#This Row],[Rank 1Y]]+Table2[[#This Row],[Rank 6M]]+Table2[[#This Row],[Rank Sharpe]])/3</f>
        <v>11</v>
      </c>
    </row>
    <row r="4" spans="1:48" x14ac:dyDescent="0.3">
      <c r="A4" t="s">
        <v>650</v>
      </c>
      <c r="B4" t="s">
        <v>651</v>
      </c>
      <c r="C4" t="s">
        <v>10171</v>
      </c>
      <c r="D4" t="s">
        <v>253</v>
      </c>
      <c r="E4">
        <v>27944.9604</v>
      </c>
      <c r="F4">
        <v>2439.5</v>
      </c>
      <c r="G4">
        <v>266.37171861992601</v>
      </c>
      <c r="H4">
        <f>(Table2[[#This Row],[1Y Return vs Nifty]]-AVERAGE(Table2[1Y Return vs Nifty]))/_xlfn.STDEV.P(Table2[1Y Return vs Nifty])</f>
        <v>3.1040853239286585</v>
      </c>
      <c r="I4">
        <v>4.4510540168038304</v>
      </c>
      <c r="J4">
        <f>(Table2[[#This Row],[1M Return vs Nifty]]-AVERAGE(Table2[1M Return vs Nifty]))/_xlfn.STDEV.P(Table2[1M Return vs Nifty])</f>
        <v>0.32879430298731527</v>
      </c>
      <c r="K4">
        <v>154.688330528281</v>
      </c>
      <c r="L4">
        <f>(Table2[[#This Row],[6M Return vs Nifty]]-AVERAGE(Table2[6M Return vs Nifty]))/_xlfn.STDEV.P(Table2[6M Return vs Nifty])</f>
        <v>4.9088628118093043</v>
      </c>
      <c r="M4">
        <v>-11.665317231245099</v>
      </c>
      <c r="N4">
        <f>(Table2[[#This Row],[1W Return vs Nifty]]-AVERAGE(Table2[1W Return vs Nifty]))/_xlfn.STDEV.P(Table2[1W Return vs Nifty])</f>
        <v>-2.7455659569555642</v>
      </c>
      <c r="O4">
        <v>2344.52</v>
      </c>
      <c r="P4">
        <v>1997.9673433120199</v>
      </c>
      <c r="Q4">
        <v>1269.97693164004</v>
      </c>
      <c r="R4">
        <v>54.405323000521797</v>
      </c>
      <c r="S4" s="2">
        <f>(Table2[[#This Row],[Close Price]]-Table2[[#This Row],[20D EMA]])/Table2[[#This Row],[20D EMA]]</f>
        <v>4.0511490624946689E-2</v>
      </c>
      <c r="T4" s="2">
        <f>(Table2[[#This Row],[Close Price]]-Table2[[#This Row],[50D EMA]])/Table2[[#This Row],[50D EMA]]</f>
        <v>0.22099092768756357</v>
      </c>
      <c r="U4" s="2">
        <f>(Table2[[#This Row],[Close Price]]-Table2[[#This Row],[200D EMA]])/Table2[[#This Row],[200D EMA]]</f>
        <v>0.92090103309958982</v>
      </c>
      <c r="V4">
        <v>0.48895155303169702</v>
      </c>
      <c r="W4">
        <v>2384.0500000000002</v>
      </c>
      <c r="X4">
        <v>2510.5</v>
      </c>
      <c r="Y4">
        <v>2210.6</v>
      </c>
      <c r="Z4">
        <v>2439.5</v>
      </c>
      <c r="AA4">
        <v>2127.6999999999998</v>
      </c>
      <c r="AB4">
        <v>2833.8</v>
      </c>
      <c r="AC4" s="2">
        <f>(Table2[[#This Row],[Close Price]]/Table2[[#This Row],[Day Low]])-1</f>
        <v>2.3258740378767184E-2</v>
      </c>
      <c r="AD4" s="2">
        <f>(Table2[[#This Row],[Day High]]/Table2[[#This Row],[Close Price]])-1</f>
        <v>2.9104324656691993E-2</v>
      </c>
      <c r="AE4" s="2">
        <f>(Table2[[#This Row],[Close Price]]/Table2[[#This Row],[Current Week Low]])-1</f>
        <v>0.10354654844838507</v>
      </c>
      <c r="AF4" s="2">
        <f>(Table2[[#This Row],[Current Week High]]/Table2[[#This Row],[Close Price]])-1</f>
        <v>0</v>
      </c>
      <c r="AG4" s="2">
        <f>(Table2[[#This Row],[Close Price]]/Table2[[#This Row],[Current Month Low]])-1</f>
        <v>0.14654321567890216</v>
      </c>
      <c r="AH4" s="2">
        <f>(Table2[[#This Row],[Current Month High]]/Table2[[#This Row],[Close Price]])-1</f>
        <v>0.16163148186103715</v>
      </c>
      <c r="AI4">
        <v>16.163148186103701</v>
      </c>
      <c r="AJ4">
        <v>322.75366086127701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1.34</v>
      </c>
      <c r="AM4" t="s">
        <v>10206</v>
      </c>
      <c r="AN4">
        <v>-5.98</v>
      </c>
      <c r="AO4" t="s">
        <v>10205</v>
      </c>
      <c r="AP4">
        <v>0.21094781892516401</v>
      </c>
      <c r="AQ4">
        <f>(Table2[[#This Row],[Sharpe Ratio]]-AVERAGE(Table2[Sharpe Ratio]))/_xlfn.STDEV.P(Table2[Sharpe Ratio])</f>
        <v>1.7710493725455807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7.3672258543152953</v>
      </c>
      <c r="AS4">
        <f>_xlfn.RANK.AVG(Table2[[#This Row],[1Y Return vs Nifty Z-Score]],Table2[1Y Return vs Nifty Z-Score])</f>
        <v>9</v>
      </c>
      <c r="AT4">
        <f>_xlfn.RANK.AVG(Table2[[#This Row],[6M Return vs Nifty Z-Score]],Table2[6M Return vs Nifty Z-Score])</f>
        <v>2</v>
      </c>
      <c r="AU4">
        <f>_xlfn.RANK.AVG(Table2[[#This Row],[Sharpe Ratio Z-Score]],Table2[Sharpe Ratio Z-Score])</f>
        <v>28</v>
      </c>
      <c r="AV4">
        <f>(Table2[[#This Row],[Rank 1Y]]+Table2[[#This Row],[Rank 6M]]+Table2[[#This Row],[Rank Sharpe]])/3</f>
        <v>13</v>
      </c>
    </row>
    <row r="5" spans="1:48" x14ac:dyDescent="0.3">
      <c r="A5" t="s">
        <v>1091</v>
      </c>
      <c r="B5" t="s">
        <v>1092</v>
      </c>
      <c r="C5" t="s">
        <v>10173</v>
      </c>
      <c r="D5" t="s">
        <v>127</v>
      </c>
      <c r="E5">
        <v>11570.30135405</v>
      </c>
      <c r="F5">
        <v>443.35</v>
      </c>
      <c r="G5">
        <v>168.44121226544701</v>
      </c>
      <c r="H5">
        <f>(Table2[[#This Row],[1Y Return vs Nifty]]-AVERAGE(Table2[1Y Return vs Nifty]))/_xlfn.STDEV.P(Table2[1Y Return vs Nifty])</f>
        <v>1.7657889868488956</v>
      </c>
      <c r="I5">
        <v>23.254111209608801</v>
      </c>
      <c r="J5">
        <f>(Table2[[#This Row],[1M Return vs Nifty]]-AVERAGE(Table2[1M Return vs Nifty]))/_xlfn.STDEV.P(Table2[1M Return vs Nifty])</f>
        <v>2.3109936832824394</v>
      </c>
      <c r="K5">
        <v>108.961653659126</v>
      </c>
      <c r="L5">
        <f>(Table2[[#This Row],[6M Return vs Nifty]]-AVERAGE(Table2[6M Return vs Nifty]))/_xlfn.STDEV.P(Table2[6M Return vs Nifty])</f>
        <v>3.3853684381036522</v>
      </c>
      <c r="M5">
        <v>22.668299398504601</v>
      </c>
      <c r="N5">
        <f>(Table2[[#This Row],[1W Return vs Nifty]]-AVERAGE(Table2[1W Return vs Nifty]))/_xlfn.STDEV.P(Table2[1W Return vs Nifty])</f>
        <v>4.3476737635027858</v>
      </c>
      <c r="O5">
        <v>391.12</v>
      </c>
      <c r="P5">
        <v>338.59664762332602</v>
      </c>
      <c r="Q5">
        <v>246.737619138393</v>
      </c>
      <c r="R5">
        <v>68.233909843204302</v>
      </c>
      <c r="S5" s="2">
        <f>(Table2[[#This Row],[Close Price]]-Table2[[#This Row],[20D EMA]])/Table2[[#This Row],[20D EMA]]</f>
        <v>0.1335395786459399</v>
      </c>
      <c r="T5" s="2">
        <f>(Table2[[#This Row],[Close Price]]-Table2[[#This Row],[50D EMA]])/Table2[[#This Row],[50D EMA]]</f>
        <v>0.30937504287758788</v>
      </c>
      <c r="U5" s="2">
        <f>(Table2[[#This Row],[Close Price]]-Table2[[#This Row],[200D EMA]])/Table2[[#This Row],[200D EMA]]</f>
        <v>0.79684801023928509</v>
      </c>
      <c r="V5">
        <v>1.024012670451</v>
      </c>
      <c r="W5">
        <v>431</v>
      </c>
      <c r="X5">
        <v>446.85</v>
      </c>
      <c r="Y5">
        <v>440</v>
      </c>
      <c r="Z5">
        <v>467</v>
      </c>
      <c r="AA5">
        <v>337</v>
      </c>
      <c r="AB5">
        <v>468.9</v>
      </c>
      <c r="AC5" s="2">
        <f>(Table2[[#This Row],[Close Price]]/Table2[[#This Row],[Day Low]])-1</f>
        <v>2.8654292343387455E-2</v>
      </c>
      <c r="AD5" s="2">
        <f>(Table2[[#This Row],[Day High]]/Table2[[#This Row],[Close Price]])-1</f>
        <v>7.8944400586444807E-3</v>
      </c>
      <c r="AE5" s="2">
        <f>(Table2[[#This Row],[Close Price]]/Table2[[#This Row],[Current Week Low]])-1</f>
        <v>7.6136363636363225E-3</v>
      </c>
      <c r="AF5" s="2">
        <f>(Table2[[#This Row],[Current Week High]]/Table2[[#This Row],[Close Price]])-1</f>
        <v>5.3343859253411452E-2</v>
      </c>
      <c r="AG5" s="2">
        <f>(Table2[[#This Row],[Close Price]]/Table2[[#This Row],[Current Month Low]])-1</f>
        <v>0.31557863501483685</v>
      </c>
      <c r="AH5" s="2">
        <f>(Table2[[#This Row],[Current Month High]]/Table2[[#This Row],[Close Price]])-1</f>
        <v>5.7629412428104043E-2</v>
      </c>
      <c r="AI5">
        <v>5.7629412428103999</v>
      </c>
      <c r="AJ5">
        <v>202.20510548379301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0.91</v>
      </c>
      <c r="AM5" t="s">
        <v>10206</v>
      </c>
      <c r="AN5">
        <v>12.55</v>
      </c>
      <c r="AO5" t="s">
        <v>10206</v>
      </c>
      <c r="AP5">
        <v>0.245766285822896</v>
      </c>
      <c r="AQ5">
        <f>(Table2[[#This Row],[Sharpe Ratio]]-AVERAGE(Table2[Sharpe Ratio]))/_xlfn.STDEV.P(Table2[Sharpe Ratio])</f>
        <v>2.172482215276192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13.982307087013965</v>
      </c>
      <c r="AS5">
        <f>_xlfn.RANK.AVG(Table2[[#This Row],[1Y Return vs Nifty Z-Score]],Table2[1Y Return vs Nifty Z-Score])</f>
        <v>42</v>
      </c>
      <c r="AT5">
        <f>_xlfn.RANK.AVG(Table2[[#This Row],[6M Return vs Nifty Z-Score]],Table2[6M Return vs Nifty Z-Score])</f>
        <v>5</v>
      </c>
      <c r="AU5">
        <f>_xlfn.RANK.AVG(Table2[[#This Row],[Sharpe Ratio Z-Score]],Table2[Sharpe Ratio Z-Score])</f>
        <v>9</v>
      </c>
      <c r="AV5">
        <f>(Table2[[#This Row],[Rank 1Y]]+Table2[[#This Row],[Rank 6M]]+Table2[[#This Row],[Rank Sharpe]])/3</f>
        <v>18.666666666666668</v>
      </c>
    </row>
    <row r="6" spans="1:48" x14ac:dyDescent="0.3">
      <c r="A6" t="s">
        <v>251</v>
      </c>
      <c r="B6" t="s">
        <v>252</v>
      </c>
      <c r="C6" t="s">
        <v>10171</v>
      </c>
      <c r="D6" t="s">
        <v>253</v>
      </c>
      <c r="E6">
        <v>108288.36945</v>
      </c>
      <c r="F6">
        <v>5369.05</v>
      </c>
      <c r="G6">
        <v>156.502777629018</v>
      </c>
      <c r="H6">
        <f>(Table2[[#This Row],[1Y Return vs Nifty]]-AVERAGE(Table2[1Y Return vs Nifty]))/_xlfn.STDEV.P(Table2[1Y Return vs Nifty])</f>
        <v>1.6026410165262817</v>
      </c>
      <c r="I6">
        <v>21.161943400284201</v>
      </c>
      <c r="J6">
        <f>(Table2[[#This Row],[1M Return vs Nifty]]-AVERAGE(Table2[1M Return vs Nifty]))/_xlfn.STDEV.P(Table2[1M Return vs Nifty])</f>
        <v>2.090439456775937</v>
      </c>
      <c r="K6">
        <v>119.323725651909</v>
      </c>
      <c r="L6">
        <f>(Table2[[#This Row],[6M Return vs Nifty]]-AVERAGE(Table2[6M Return vs Nifty]))/_xlfn.STDEV.P(Table2[6M Return vs Nifty])</f>
        <v>3.7306058238448117</v>
      </c>
      <c r="M6">
        <v>-1.7591435644212099</v>
      </c>
      <c r="N6">
        <f>(Table2[[#This Row],[1W Return vs Nifty]]-AVERAGE(Table2[1W Return vs Nifty]))/_xlfn.STDEV.P(Table2[1W Return vs Nifty])</f>
        <v>-0.69897513930228217</v>
      </c>
      <c r="O6">
        <v>5024.93</v>
      </c>
      <c r="P6">
        <v>4325.2274209627503</v>
      </c>
      <c r="Q6">
        <v>2893.0032555334601</v>
      </c>
      <c r="R6">
        <v>60.711550419998503</v>
      </c>
      <c r="S6" s="2">
        <f>(Table2[[#This Row],[Close Price]]-Table2[[#This Row],[20D EMA]])/Table2[[#This Row],[20D EMA]]</f>
        <v>6.8482546025516747E-2</v>
      </c>
      <c r="T6" s="2">
        <f>(Table2[[#This Row],[Close Price]]-Table2[[#This Row],[50D EMA]])/Table2[[#This Row],[50D EMA]]</f>
        <v>0.24133357103449277</v>
      </c>
      <c r="U6" s="2">
        <f>(Table2[[#This Row],[Close Price]]-Table2[[#This Row],[200D EMA]])/Table2[[#This Row],[200D EMA]]</f>
        <v>0.8558741645833251</v>
      </c>
      <c r="V6">
        <v>0.65360261584899304</v>
      </c>
      <c r="W6">
        <v>5233.7</v>
      </c>
      <c r="X6">
        <v>5378.7</v>
      </c>
      <c r="Y6">
        <v>4856</v>
      </c>
      <c r="Z6">
        <v>5545.45</v>
      </c>
      <c r="AA6">
        <v>4182.1499999999996</v>
      </c>
      <c r="AB6">
        <v>5860</v>
      </c>
      <c r="AC6" s="2">
        <f>(Table2[[#This Row],[Close Price]]/Table2[[#This Row],[Day Low]])-1</f>
        <v>2.5861245390450316E-2</v>
      </c>
      <c r="AD6" s="2">
        <f>(Table2[[#This Row],[Day High]]/Table2[[#This Row],[Close Price]])-1</f>
        <v>1.7973384490737043E-3</v>
      </c>
      <c r="AE6" s="2">
        <f>(Table2[[#This Row],[Close Price]]/Table2[[#This Row],[Current Week Low]])-1</f>
        <v>0.10565280065897853</v>
      </c>
      <c r="AF6" s="2">
        <f>(Table2[[#This Row],[Current Week High]]/Table2[[#This Row],[Close Price]])-1</f>
        <v>3.2854974343692112E-2</v>
      </c>
      <c r="AG6" s="2">
        <f>(Table2[[#This Row],[Close Price]]/Table2[[#This Row],[Current Month Low]])-1</f>
        <v>0.28380139401982252</v>
      </c>
      <c r="AH6" s="2">
        <f>(Table2[[#This Row],[Current Month High]]/Table2[[#This Row],[Close Price]])-1</f>
        <v>9.1440757675938844E-2</v>
      </c>
      <c r="AI6">
        <v>9.1440757675938809</v>
      </c>
      <c r="AJ6">
        <v>213.23765351069099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1.1399999999999999</v>
      </c>
      <c r="AM6" t="s">
        <v>10206</v>
      </c>
      <c r="AN6">
        <v>-6.54</v>
      </c>
      <c r="AO6" t="s">
        <v>10205</v>
      </c>
      <c r="AP6">
        <v>0.27187962398231003</v>
      </c>
      <c r="AQ6">
        <f>(Table2[[#This Row],[Sharpe Ratio]]-AVERAGE(Table2[Sharpe Ratio]))/_xlfn.STDEV.P(Table2[Sharpe Ratio])</f>
        <v>2.473550944158168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9.1982621020029161</v>
      </c>
      <c r="AS6">
        <f>_xlfn.RANK.AVG(Table2[[#This Row],[1Y Return vs Nifty Z-Score]],Table2[1Y Return vs Nifty Z-Score])</f>
        <v>51</v>
      </c>
      <c r="AT6">
        <f>_xlfn.RANK.AVG(Table2[[#This Row],[6M Return vs Nifty Z-Score]],Table2[6M Return vs Nifty Z-Score])</f>
        <v>4</v>
      </c>
      <c r="AU6">
        <f>_xlfn.RANK.AVG(Table2[[#This Row],[Sharpe Ratio Z-Score]],Table2[Sharpe Ratio Z-Score])</f>
        <v>4</v>
      </c>
      <c r="AV6">
        <f>(Table2[[#This Row],[Rank 1Y]]+Table2[[#This Row],[Rank 6M]]+Table2[[#This Row],[Rank Sharpe]])/3</f>
        <v>19.666666666666668</v>
      </c>
    </row>
    <row r="7" spans="1:48" x14ac:dyDescent="0.3">
      <c r="A7" t="s">
        <v>141</v>
      </c>
      <c r="B7" t="s">
        <v>142</v>
      </c>
      <c r="C7" t="s">
        <v>10172</v>
      </c>
      <c r="D7" t="s">
        <v>143</v>
      </c>
      <c r="E7">
        <v>199801.72745504999</v>
      </c>
      <c r="F7">
        <v>5620.5</v>
      </c>
      <c r="G7">
        <v>193.34796708508401</v>
      </c>
      <c r="H7">
        <f>(Table2[[#This Row],[1Y Return vs Nifty]]-AVERAGE(Table2[1Y Return vs Nifty]))/_xlfn.STDEV.P(Table2[1Y Return vs Nifty])</f>
        <v>2.1061591124051739</v>
      </c>
      <c r="I7">
        <v>-3.20908357976068</v>
      </c>
      <c r="J7">
        <f>(Table2[[#This Row],[1M Return vs Nifty]]-AVERAGE(Table2[1M Return vs Nifty]))/_xlfn.STDEV.P(Table2[1M Return vs Nifty])</f>
        <v>-0.47872969915717173</v>
      </c>
      <c r="K7">
        <v>68.483468827520198</v>
      </c>
      <c r="L7">
        <f>(Table2[[#This Row],[6M Return vs Nifty]]-AVERAGE(Table2[6M Return vs Nifty]))/_xlfn.STDEV.P(Table2[6M Return vs Nifty])</f>
        <v>2.0367402177492591</v>
      </c>
      <c r="M7">
        <v>4.1531315900644996</v>
      </c>
      <c r="N7">
        <f>(Table2[[#This Row],[1W Return vs Nifty]]-AVERAGE(Table2[1W Return vs Nifty]))/_xlfn.STDEV.P(Table2[1W Return vs Nifty])</f>
        <v>0.52248618871111896</v>
      </c>
      <c r="O7">
        <v>5412.05</v>
      </c>
      <c r="P7">
        <v>5161.3836531738098</v>
      </c>
      <c r="Q7">
        <v>3986.5929907529498</v>
      </c>
      <c r="R7">
        <v>68.5007905142906</v>
      </c>
      <c r="S7" s="2">
        <f>(Table2[[#This Row],[Close Price]]-Table2[[#This Row],[20D EMA]])/Table2[[#This Row],[20D EMA]]</f>
        <v>3.8515904324608941E-2</v>
      </c>
      <c r="T7" s="2">
        <f>(Table2[[#This Row],[Close Price]]-Table2[[#This Row],[50D EMA]])/Table2[[#This Row],[50D EMA]]</f>
        <v>8.8952183692811312E-2</v>
      </c>
      <c r="U7" s="2">
        <f>(Table2[[#This Row],[Close Price]]-Table2[[#This Row],[200D EMA]])/Table2[[#This Row],[200D EMA]]</f>
        <v>0.40985046957062282</v>
      </c>
      <c r="V7">
        <v>0.891713891910902</v>
      </c>
      <c r="W7">
        <v>5625.05</v>
      </c>
      <c r="X7">
        <v>5729</v>
      </c>
      <c r="Y7">
        <v>5365</v>
      </c>
      <c r="Z7">
        <v>5660</v>
      </c>
      <c r="AA7">
        <v>4955.6499999999996</v>
      </c>
      <c r="AB7">
        <v>5754.95</v>
      </c>
      <c r="AC7" s="2">
        <f>(Table2[[#This Row],[Close Price]]/Table2[[#This Row],[Day Low]])-1</f>
        <v>-8.0888169882942229E-4</v>
      </c>
      <c r="AD7" s="2">
        <f>(Table2[[#This Row],[Day High]]/Table2[[#This Row],[Close Price]])-1</f>
        <v>1.9304332354772802E-2</v>
      </c>
      <c r="AE7" s="2">
        <f>(Table2[[#This Row],[Close Price]]/Table2[[#This Row],[Current Week Low]])-1</f>
        <v>4.7623485554520117E-2</v>
      </c>
      <c r="AF7" s="2">
        <f>(Table2[[#This Row],[Current Week High]]/Table2[[#This Row],[Close Price]])-1</f>
        <v>7.0278444978204568E-3</v>
      </c>
      <c r="AG7" s="2">
        <f>(Table2[[#This Row],[Close Price]]/Table2[[#This Row],[Current Month Low]])-1</f>
        <v>0.13415999919284061</v>
      </c>
      <c r="AH7" s="2">
        <f>(Table2[[#This Row],[Current Month High]]/Table2[[#This Row],[Close Price]])-1</f>
        <v>2.3921359309669876E-2</v>
      </c>
      <c r="AI7">
        <v>2.3921359309669801</v>
      </c>
      <c r="AJ7">
        <v>236.476293103448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0.12</v>
      </c>
      <c r="AM7" t="s">
        <v>10206</v>
      </c>
      <c r="AN7">
        <v>-0.26</v>
      </c>
      <c r="AO7" t="s">
        <v>10205</v>
      </c>
      <c r="AP7">
        <v>0.24837155034980199</v>
      </c>
      <c r="AQ7">
        <f>(Table2[[#This Row],[Sharpe Ratio]]-AVERAGE(Table2[Sharpe Ratio]))/_xlfn.STDEV.P(Table2[Sharpe Ratio])</f>
        <v>2.2025191134593576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6.3891749331677374</v>
      </c>
      <c r="AS7">
        <f>_xlfn.RANK.AVG(Table2[[#This Row],[1Y Return vs Nifty Z-Score]],Table2[1Y Return vs Nifty Z-Score])</f>
        <v>24</v>
      </c>
      <c r="AT7">
        <f>_xlfn.RANK.AVG(Table2[[#This Row],[6M Return vs Nifty Z-Score]],Table2[6M Return vs Nifty Z-Score])</f>
        <v>28</v>
      </c>
      <c r="AU7">
        <f>_xlfn.RANK.AVG(Table2[[#This Row],[Sharpe Ratio Z-Score]],Table2[Sharpe Ratio Z-Score])</f>
        <v>8</v>
      </c>
      <c r="AV7">
        <f>(Table2[[#This Row],[Rank 1Y]]+Table2[[#This Row],[Rank 6M]]+Table2[[#This Row],[Rank Sharpe]])/3</f>
        <v>20</v>
      </c>
    </row>
    <row r="8" spans="1:48" x14ac:dyDescent="0.3">
      <c r="A8" t="s">
        <v>1107</v>
      </c>
      <c r="B8" t="s">
        <v>1108</v>
      </c>
      <c r="C8" t="s">
        <v>10167</v>
      </c>
      <c r="D8" t="s">
        <v>98</v>
      </c>
      <c r="E8">
        <v>11402.4553032</v>
      </c>
      <c r="F8">
        <v>945.75</v>
      </c>
      <c r="G8">
        <v>215.414655107024</v>
      </c>
      <c r="H8">
        <f>(Table2[[#This Row],[1Y Return vs Nifty]]-AVERAGE(Table2[1Y Return vs Nifty]))/_xlfn.STDEV.P(Table2[1Y Return vs Nifty])</f>
        <v>2.4077175220425966</v>
      </c>
      <c r="I8">
        <v>-0.52942734827146198</v>
      </c>
      <c r="J8">
        <f>(Table2[[#This Row],[1M Return vs Nifty]]-AVERAGE(Table2[1M Return vs Nifty]))/_xlfn.STDEV.P(Table2[1M Return vs Nifty])</f>
        <v>-0.19624303398368098</v>
      </c>
      <c r="K8">
        <v>55.8814628263694</v>
      </c>
      <c r="L8">
        <f>(Table2[[#This Row],[6M Return vs Nifty]]-AVERAGE(Table2[6M Return vs Nifty]))/_xlfn.STDEV.P(Table2[6M Return vs Nifty])</f>
        <v>1.6168740355839666</v>
      </c>
      <c r="M8">
        <v>-4.0804539345929802</v>
      </c>
      <c r="N8">
        <f>(Table2[[#This Row],[1W Return vs Nifty]]-AVERAGE(Table2[1W Return vs Nifty]))/_xlfn.STDEV.P(Table2[1W Return vs Nifty])</f>
        <v>-1.1785520827620342</v>
      </c>
      <c r="O8">
        <v>944.61</v>
      </c>
      <c r="P8">
        <v>922.78074527083004</v>
      </c>
      <c r="Q8">
        <v>725.86409262671702</v>
      </c>
      <c r="R8">
        <v>48.854619864529603</v>
      </c>
      <c r="S8" s="2">
        <f>(Table2[[#This Row],[Close Price]]-Table2[[#This Row],[20D EMA]])/Table2[[#This Row],[20D EMA]]</f>
        <v>1.206847270302015E-3</v>
      </c>
      <c r="T8" s="2">
        <f>(Table2[[#This Row],[Close Price]]-Table2[[#This Row],[50D EMA]])/Table2[[#This Row],[50D EMA]]</f>
        <v>2.4891345909508155E-2</v>
      </c>
      <c r="U8" s="2">
        <f>(Table2[[#This Row],[Close Price]]-Table2[[#This Row],[200D EMA]])/Table2[[#This Row],[200D EMA]]</f>
        <v>0.30292985919384985</v>
      </c>
      <c r="V8">
        <v>1.0911052782083701</v>
      </c>
      <c r="W8">
        <v>925</v>
      </c>
      <c r="X8">
        <v>960</v>
      </c>
      <c r="Y8">
        <v>923</v>
      </c>
      <c r="Z8">
        <v>969.7</v>
      </c>
      <c r="AA8">
        <v>875.55</v>
      </c>
      <c r="AB8">
        <v>1080</v>
      </c>
      <c r="AC8" s="2">
        <f>(Table2[[#This Row],[Close Price]]/Table2[[#This Row],[Day Low]])-1</f>
        <v>2.2432432432432536E-2</v>
      </c>
      <c r="AD8" s="2">
        <f>(Table2[[#This Row],[Day High]]/Table2[[#This Row],[Close Price]])-1</f>
        <v>1.5067406819984086E-2</v>
      </c>
      <c r="AE8" s="2">
        <f>(Table2[[#This Row],[Close Price]]/Table2[[#This Row],[Current Week Low]])-1</f>
        <v>2.464788732394374E-2</v>
      </c>
      <c r="AF8" s="2">
        <f>(Table2[[#This Row],[Current Week High]]/Table2[[#This Row],[Close Price]])-1</f>
        <v>2.5323817076394528E-2</v>
      </c>
      <c r="AG8" s="2">
        <f>(Table2[[#This Row],[Close Price]]/Table2[[#This Row],[Current Month Low]])-1</f>
        <v>8.0178173719376522E-2</v>
      </c>
      <c r="AH8" s="2">
        <f>(Table2[[#This Row],[Current Month High]]/Table2[[#This Row],[Close Price]])-1</f>
        <v>0.1419508326724821</v>
      </c>
      <c r="AI8">
        <v>14.195083267248201</v>
      </c>
      <c r="AJ8">
        <v>280.32841823056299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-0.09</v>
      </c>
      <c r="AM8" t="s">
        <v>10205</v>
      </c>
      <c r="AN8">
        <v>1.63</v>
      </c>
      <c r="AO8" t="s">
        <v>10206</v>
      </c>
      <c r="AP8">
        <v>0.28483388365319001</v>
      </c>
      <c r="AQ8">
        <f>(Table2[[#This Row],[Sharpe Ratio]]-AVERAGE(Table2[Sharpe Ratio]))/_xlfn.STDEV.P(Table2[Sharpe Ratio])</f>
        <v>2.622904598942164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5.272701039823013</v>
      </c>
      <c r="AS8">
        <f>_xlfn.RANK.AVG(Table2[[#This Row],[1Y Return vs Nifty Z-Score]],Table2[1Y Return vs Nifty Z-Score])</f>
        <v>13</v>
      </c>
      <c r="AT8">
        <f>_xlfn.RANK.AVG(Table2[[#This Row],[6M Return vs Nifty Z-Score]],Table2[6M Return vs Nifty Z-Score])</f>
        <v>47</v>
      </c>
      <c r="AU8">
        <f>_xlfn.RANK.AVG(Table2[[#This Row],[Sharpe Ratio Z-Score]],Table2[Sharpe Ratio Z-Score])</f>
        <v>2</v>
      </c>
      <c r="AV8">
        <f>(Table2[[#This Row],[Rank 1Y]]+Table2[[#This Row],[Rank 6M]]+Table2[[#This Row],[Rank Sharpe]])/3</f>
        <v>20.666666666666668</v>
      </c>
    </row>
    <row r="9" spans="1:48" x14ac:dyDescent="0.3">
      <c r="A9" t="s">
        <v>986</v>
      </c>
      <c r="B9" t="s">
        <v>987</v>
      </c>
      <c r="C9" t="s">
        <v>10171</v>
      </c>
      <c r="D9" t="s">
        <v>127</v>
      </c>
      <c r="E9">
        <v>14124.709955</v>
      </c>
      <c r="F9">
        <v>1689.5</v>
      </c>
      <c r="G9">
        <v>147.01110431201201</v>
      </c>
      <c r="H9">
        <f>(Table2[[#This Row],[1Y Return vs Nifty]]-AVERAGE(Table2[1Y Return vs Nifty]))/_xlfn.STDEV.P(Table2[1Y Return vs Nifty])</f>
        <v>1.4729299376625924</v>
      </c>
      <c r="I9">
        <v>32.327237566494901</v>
      </c>
      <c r="J9">
        <f>(Table2[[#This Row],[1M Return vs Nifty]]-AVERAGE(Table2[1M Return vs Nifty]))/_xlfn.STDEV.P(Table2[1M Return vs Nifty])</f>
        <v>3.2674735395922361</v>
      </c>
      <c r="K9">
        <v>95.585329974067704</v>
      </c>
      <c r="L9">
        <f>(Table2[[#This Row],[6M Return vs Nifty]]-AVERAGE(Table2[6M Return vs Nifty]))/_xlfn.STDEV.P(Table2[6M Return vs Nifty])</f>
        <v>2.9397039973360686</v>
      </c>
      <c r="M9">
        <v>9.71919280690242</v>
      </c>
      <c r="N9">
        <f>(Table2[[#This Row],[1W Return vs Nifty]]-AVERAGE(Table2[1W Return vs Nifty]))/_xlfn.STDEV.P(Table2[1W Return vs Nifty])</f>
        <v>1.6724205791233211</v>
      </c>
      <c r="O9">
        <v>1414.53</v>
      </c>
      <c r="P9">
        <v>1253.35166665681</v>
      </c>
      <c r="Q9">
        <v>955.17052774707395</v>
      </c>
      <c r="R9">
        <v>88.670718862510796</v>
      </c>
      <c r="S9" s="2">
        <f>(Table2[[#This Row],[Close Price]]-Table2[[#This Row],[20D EMA]])/Table2[[#This Row],[20D EMA]]</f>
        <v>0.19438965592811749</v>
      </c>
      <c r="T9" s="2">
        <f>(Table2[[#This Row],[Close Price]]-Table2[[#This Row],[50D EMA]])/Table2[[#This Row],[50D EMA]]</f>
        <v>0.34798560128505029</v>
      </c>
      <c r="U9" s="2">
        <f>(Table2[[#This Row],[Close Price]]-Table2[[#This Row],[200D EMA]])/Table2[[#This Row],[200D EMA]]</f>
        <v>0.76879410630996159</v>
      </c>
      <c r="V9">
        <v>1.1591311448653501</v>
      </c>
      <c r="W9">
        <v>1670.2</v>
      </c>
      <c r="X9">
        <v>1743</v>
      </c>
      <c r="Y9">
        <v>1580</v>
      </c>
      <c r="Z9">
        <v>1689.5</v>
      </c>
      <c r="AA9">
        <v>1180</v>
      </c>
      <c r="AB9">
        <v>1689.5</v>
      </c>
      <c r="AC9" s="2">
        <f>(Table2[[#This Row],[Close Price]]/Table2[[#This Row],[Day Low]])-1</f>
        <v>1.1555502335049761E-2</v>
      </c>
      <c r="AD9" s="2">
        <f>(Table2[[#This Row],[Day High]]/Table2[[#This Row],[Close Price]])-1</f>
        <v>3.166617342408995E-2</v>
      </c>
      <c r="AE9" s="2">
        <f>(Table2[[#This Row],[Close Price]]/Table2[[#This Row],[Current Week Low]])-1</f>
        <v>6.9303797468354356E-2</v>
      </c>
      <c r="AF9" s="2">
        <f>(Table2[[#This Row],[Current Week High]]/Table2[[#This Row],[Close Price]])-1</f>
        <v>0</v>
      </c>
      <c r="AG9" s="2">
        <f>(Table2[[#This Row],[Close Price]]/Table2[[#This Row],[Current Month Low]])-1</f>
        <v>0.43177966101694909</v>
      </c>
      <c r="AH9" s="2">
        <f>(Table2[[#This Row],[Current Month High]]/Table2[[#This Row],[Close Price]])-1</f>
        <v>0</v>
      </c>
      <c r="AI9">
        <v>0</v>
      </c>
      <c r="AJ9">
        <v>191.36845735966199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0.46</v>
      </c>
      <c r="AM9" t="s">
        <v>10206</v>
      </c>
      <c r="AN9">
        <v>27.84</v>
      </c>
      <c r="AO9" t="s">
        <v>10206</v>
      </c>
      <c r="AP9">
        <v>0.23246516202555301</v>
      </c>
      <c r="AQ9">
        <f>(Table2[[#This Row],[Sharpe Ratio]]-AVERAGE(Table2[Sharpe Ratio]))/_xlfn.STDEV.P(Table2[Sharpe Ratio])</f>
        <v>2.019129457006787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11.371657510721006</v>
      </c>
      <c r="AS9">
        <f>_xlfn.RANK.AVG(Table2[[#This Row],[1Y Return vs Nifty Z-Score]],Table2[1Y Return vs Nifty Z-Score])</f>
        <v>57</v>
      </c>
      <c r="AT9">
        <f>_xlfn.RANK.AVG(Table2[[#This Row],[6M Return vs Nifty Z-Score]],Table2[6M Return vs Nifty Z-Score])</f>
        <v>8</v>
      </c>
      <c r="AU9">
        <f>_xlfn.RANK.AVG(Table2[[#This Row],[Sharpe Ratio Z-Score]],Table2[Sharpe Ratio Z-Score])</f>
        <v>14</v>
      </c>
      <c r="AV9">
        <f>(Table2[[#This Row],[Rank 1Y]]+Table2[[#This Row],[Rank 6M]]+Table2[[#This Row],[Rank Sharpe]])/3</f>
        <v>26.333333333333332</v>
      </c>
    </row>
    <row r="10" spans="1:48" x14ac:dyDescent="0.3">
      <c r="A10" t="s">
        <v>389</v>
      </c>
      <c r="B10" t="s">
        <v>390</v>
      </c>
      <c r="C10" t="s">
        <v>10161</v>
      </c>
      <c r="D10" t="s">
        <v>118</v>
      </c>
      <c r="E10">
        <v>63119.906999999999</v>
      </c>
      <c r="F10">
        <v>315.3</v>
      </c>
      <c r="G10">
        <v>364.59580695717602</v>
      </c>
      <c r="H10">
        <f>(Table2[[#This Row],[1Y Return vs Nifty]]-AVERAGE(Table2[1Y Return vs Nifty]))/_xlfn.STDEV.P(Table2[1Y Return vs Nifty])</f>
        <v>4.4463936865436811</v>
      </c>
      <c r="I10">
        <v>9.1802340199454893</v>
      </c>
      <c r="J10">
        <f>(Table2[[#This Row],[1M Return vs Nifty]]-AVERAGE(Table2[1M Return vs Nifty]))/_xlfn.STDEV.P(Table2[1M Return vs Nifty])</f>
        <v>0.82733970310015115</v>
      </c>
      <c r="K10">
        <v>76.350039648436393</v>
      </c>
      <c r="L10">
        <f>(Table2[[#This Row],[6M Return vs Nifty]]-AVERAGE(Table2[6M Return vs Nifty]))/_xlfn.STDEV.P(Table2[6M Return vs Nifty])</f>
        <v>2.2988339714746071</v>
      </c>
      <c r="M10">
        <v>-4.1557639642787896</v>
      </c>
      <c r="N10">
        <f>(Table2[[#This Row],[1W Return vs Nifty]]-AVERAGE(Table2[1W Return vs Nifty]))/_xlfn.STDEV.P(Table2[1W Return vs Nifty])</f>
        <v>-1.1941109474070541</v>
      </c>
      <c r="O10">
        <v>313.64999999999998</v>
      </c>
      <c r="P10">
        <v>289.75413608336299</v>
      </c>
      <c r="Q10">
        <v>204.272416046931</v>
      </c>
      <c r="R10">
        <v>47.852952898781197</v>
      </c>
      <c r="S10" s="2">
        <f>(Table2[[#This Row],[Close Price]]-Table2[[#This Row],[20D EMA]])/Table2[[#This Row],[20D EMA]]</f>
        <v>5.2606408417026438E-3</v>
      </c>
      <c r="T10" s="2">
        <f>(Table2[[#This Row],[Close Price]]-Table2[[#This Row],[50D EMA]])/Table2[[#This Row],[50D EMA]]</f>
        <v>8.8163931883572522E-2</v>
      </c>
      <c r="U10" s="2">
        <f>(Table2[[#This Row],[Close Price]]-Table2[[#This Row],[200D EMA]])/Table2[[#This Row],[200D EMA]]</f>
        <v>0.54352705128606671</v>
      </c>
      <c r="V10">
        <v>1.11393251417651</v>
      </c>
      <c r="W10">
        <v>312.10000000000002</v>
      </c>
      <c r="X10">
        <v>317.05</v>
      </c>
      <c r="Y10">
        <v>311.35000000000002</v>
      </c>
      <c r="Z10">
        <v>321.35000000000002</v>
      </c>
      <c r="AA10">
        <v>271.14999999999998</v>
      </c>
      <c r="AB10">
        <v>353.7</v>
      </c>
      <c r="AC10" s="2">
        <f>(Table2[[#This Row],[Close Price]]/Table2[[#This Row],[Day Low]])-1</f>
        <v>1.025312399871825E-2</v>
      </c>
      <c r="AD10" s="2">
        <f>(Table2[[#This Row],[Day High]]/Table2[[#This Row],[Close Price]])-1</f>
        <v>5.5502695845226491E-3</v>
      </c>
      <c r="AE10" s="2">
        <f>(Table2[[#This Row],[Close Price]]/Table2[[#This Row],[Current Week Low]])-1</f>
        <v>1.268668700819009E-2</v>
      </c>
      <c r="AF10" s="2">
        <f>(Table2[[#This Row],[Current Week High]]/Table2[[#This Row],[Close Price]])-1</f>
        <v>1.9188074849349812E-2</v>
      </c>
      <c r="AG10" s="2">
        <f>(Table2[[#This Row],[Close Price]]/Table2[[#This Row],[Current Month Low]])-1</f>
        <v>0.16282500460999461</v>
      </c>
      <c r="AH10" s="2">
        <f>(Table2[[#This Row],[Current Month High]]/Table2[[#This Row],[Close Price]])-1</f>
        <v>0.12178877259752618</v>
      </c>
      <c r="AI10">
        <v>12.1788772597526</v>
      </c>
      <c r="AJ10">
        <v>419.01234567901201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0.33</v>
      </c>
      <c r="AM10" t="s">
        <v>10206</v>
      </c>
      <c r="AN10">
        <v>-7.86</v>
      </c>
      <c r="AO10" t="s">
        <v>10205</v>
      </c>
      <c r="AP10">
        <v>0.183377592344622</v>
      </c>
      <c r="AQ10">
        <f>(Table2[[#This Row],[Sharpe Ratio]]-AVERAGE(Table2[Sharpe Ratio]))/_xlfn.STDEV.P(Table2[Sharpe Ratio])</f>
        <v>1.4531837277582464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7.8316401414696308</v>
      </c>
      <c r="AS10">
        <f>_xlfn.RANK.AVG(Table2[[#This Row],[1Y Return vs Nifty Z-Score]],Table2[1Y Return vs Nifty Z-Score])</f>
        <v>6</v>
      </c>
      <c r="AT10">
        <f>_xlfn.RANK.AVG(Table2[[#This Row],[6M Return vs Nifty Z-Score]],Table2[6M Return vs Nifty Z-Score])</f>
        <v>23</v>
      </c>
      <c r="AU10">
        <f>_xlfn.RANK.AVG(Table2[[#This Row],[Sharpe Ratio Z-Score]],Table2[Sharpe Ratio Z-Score])</f>
        <v>51</v>
      </c>
      <c r="AV10">
        <f>(Table2[[#This Row],[Rank 1Y]]+Table2[[#This Row],[Rank 6M]]+Table2[[#This Row],[Rank Sharpe]])/3</f>
        <v>26.666666666666668</v>
      </c>
    </row>
    <row r="11" spans="1:48" x14ac:dyDescent="0.3">
      <c r="A11" t="s">
        <v>832</v>
      </c>
      <c r="B11" t="s">
        <v>833</v>
      </c>
      <c r="C11" t="s">
        <v>10164</v>
      </c>
      <c r="D11" t="s">
        <v>46</v>
      </c>
      <c r="E11">
        <v>19099.879038020001</v>
      </c>
      <c r="F11">
        <v>1642.3</v>
      </c>
      <c r="G11">
        <v>207.92090566326701</v>
      </c>
      <c r="H11">
        <f>(Table2[[#This Row],[1Y Return vs Nifty]]-AVERAGE(Table2[1Y Return vs Nifty]))/_xlfn.STDEV.P(Table2[1Y Return vs Nifty])</f>
        <v>2.3053096227586689</v>
      </c>
      <c r="I11">
        <v>0.91984334028841497</v>
      </c>
      <c r="J11">
        <f>(Table2[[#This Row],[1M Return vs Nifty]]-AVERAGE(Table2[1M Return vs Nifty]))/_xlfn.STDEV.P(Table2[1M Return vs Nifty])</f>
        <v>-4.3462375429787023E-2</v>
      </c>
      <c r="K11">
        <v>89.393895562148799</v>
      </c>
      <c r="L11">
        <f>(Table2[[#This Row],[6M Return vs Nifty]]-AVERAGE(Table2[6M Return vs Nifty]))/_xlfn.STDEV.P(Table2[6M Return vs Nifty])</f>
        <v>2.7334214476831153</v>
      </c>
      <c r="M11">
        <v>4.2400575565427197</v>
      </c>
      <c r="N11">
        <f>(Table2[[#This Row],[1W Return vs Nifty]]-AVERAGE(Table2[1W Return vs Nifty]))/_xlfn.STDEV.P(Table2[1W Return vs Nifty])</f>
        <v>0.54044487697899801</v>
      </c>
      <c r="O11">
        <v>1553.37</v>
      </c>
      <c r="P11">
        <v>1414.11285063115</v>
      </c>
      <c r="Q11">
        <v>1001.91828417464</v>
      </c>
      <c r="R11">
        <v>64.7634150088696</v>
      </c>
      <c r="S11" s="2">
        <f>(Table2[[#This Row],[Close Price]]-Table2[[#This Row],[20D EMA]])/Table2[[#This Row],[20D EMA]]</f>
        <v>5.7249721573095956E-2</v>
      </c>
      <c r="T11" s="2">
        <f>(Table2[[#This Row],[Close Price]]-Table2[[#This Row],[50D EMA]])/Table2[[#This Row],[50D EMA]]</f>
        <v>0.16136417207933934</v>
      </c>
      <c r="U11" s="2">
        <f>(Table2[[#This Row],[Close Price]]-Table2[[#This Row],[200D EMA]])/Table2[[#This Row],[200D EMA]]</f>
        <v>0.639155633688124</v>
      </c>
      <c r="V11">
        <v>0.55154434655846896</v>
      </c>
      <c r="W11">
        <v>1633.5</v>
      </c>
      <c r="X11">
        <v>1669.95</v>
      </c>
      <c r="Y11">
        <v>1620</v>
      </c>
      <c r="Z11">
        <v>1690</v>
      </c>
      <c r="AA11">
        <v>1375</v>
      </c>
      <c r="AB11">
        <v>1722</v>
      </c>
      <c r="AC11" s="2">
        <f>(Table2[[#This Row],[Close Price]]/Table2[[#This Row],[Day Low]])-1</f>
        <v>5.3872053872052739E-3</v>
      </c>
      <c r="AD11" s="2">
        <f>(Table2[[#This Row],[Day High]]/Table2[[#This Row],[Close Price]])-1</f>
        <v>1.6836144431589872E-2</v>
      </c>
      <c r="AE11" s="2">
        <f>(Table2[[#This Row],[Close Price]]/Table2[[#This Row],[Current Week Low]])-1</f>
        <v>1.3765432098765462E-2</v>
      </c>
      <c r="AF11" s="2">
        <f>(Table2[[#This Row],[Current Week High]]/Table2[[#This Row],[Close Price]])-1</f>
        <v>2.9044632527552849E-2</v>
      </c>
      <c r="AG11" s="2">
        <f>(Table2[[#This Row],[Close Price]]/Table2[[#This Row],[Current Month Low]])-1</f>
        <v>0.19439999999999991</v>
      </c>
      <c r="AH11" s="2">
        <f>(Table2[[#This Row],[Current Month High]]/Table2[[#This Row],[Close Price]])-1</f>
        <v>4.8529501309139578E-2</v>
      </c>
      <c r="AI11">
        <v>4.8529501309139498</v>
      </c>
      <c r="AJ11">
        <v>280.16203703703701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0.4</v>
      </c>
      <c r="AM11" t="s">
        <v>10206</v>
      </c>
      <c r="AN11">
        <v>12.15</v>
      </c>
      <c r="AO11" t="s">
        <v>10206</v>
      </c>
      <c r="AP11">
        <v>0.17430015284339401</v>
      </c>
      <c r="AQ11">
        <f>(Table2[[#This Row],[Sharpe Ratio]]-AVERAGE(Table2[Sharpe Ratio]))/_xlfn.STDEV.P(Table2[Sharpe Ratio])</f>
        <v>1.34852712830497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6.8842407002959645</v>
      </c>
      <c r="AS11">
        <f>_xlfn.RANK.AVG(Table2[[#This Row],[1Y Return vs Nifty Z-Score]],Table2[1Y Return vs Nifty Z-Score])</f>
        <v>15</v>
      </c>
      <c r="AT11">
        <f>_xlfn.RANK.AVG(Table2[[#This Row],[6M Return vs Nifty Z-Score]],Table2[6M Return vs Nifty Z-Score])</f>
        <v>11</v>
      </c>
      <c r="AU11">
        <f>_xlfn.RANK.AVG(Table2[[#This Row],[Sharpe Ratio Z-Score]],Table2[Sharpe Ratio Z-Score])</f>
        <v>72</v>
      </c>
      <c r="AV11">
        <f>(Table2[[#This Row],[Rank 1Y]]+Table2[[#This Row],[Rank 6M]]+Table2[[#This Row],[Rank Sharpe]])/3</f>
        <v>32.666666666666664</v>
      </c>
    </row>
    <row r="12" spans="1:48" x14ac:dyDescent="0.3">
      <c r="A12" t="s">
        <v>616</v>
      </c>
      <c r="B12" t="s">
        <v>617</v>
      </c>
      <c r="C12" t="s">
        <v>10161</v>
      </c>
      <c r="D12" t="s">
        <v>202</v>
      </c>
      <c r="E12">
        <v>30686.232044459899</v>
      </c>
      <c r="F12">
        <v>13896.9</v>
      </c>
      <c r="G12">
        <v>202.86993636092899</v>
      </c>
      <c r="H12">
        <f>(Table2[[#This Row],[1Y Return vs Nifty]]-AVERAGE(Table2[1Y Return vs Nifty]))/_xlfn.STDEV.P(Table2[1Y Return vs Nifty])</f>
        <v>2.2362842090479176</v>
      </c>
      <c r="I12">
        <v>-0.36342478231764502</v>
      </c>
      <c r="J12">
        <f>(Table2[[#This Row],[1M Return vs Nifty]]-AVERAGE(Table2[1M Return vs Nifty]))/_xlfn.STDEV.P(Table2[1M Return vs Nifty])</f>
        <v>-0.17874321041844882</v>
      </c>
      <c r="K12">
        <v>61.060501196684001</v>
      </c>
      <c r="L12">
        <f>(Table2[[#This Row],[6M Return vs Nifty]]-AVERAGE(Table2[6M Return vs Nifty]))/_xlfn.STDEV.P(Table2[6M Return vs Nifty])</f>
        <v>1.7894261727304634</v>
      </c>
      <c r="M12">
        <v>6.8056406590396996</v>
      </c>
      <c r="N12">
        <f>(Table2[[#This Row],[1W Return vs Nifty]]-AVERAGE(Table2[1W Return vs Nifty]))/_xlfn.STDEV.P(Table2[1W Return vs Nifty])</f>
        <v>1.0704879588080098</v>
      </c>
      <c r="O12">
        <v>13215.95</v>
      </c>
      <c r="P12">
        <v>12371.333586426201</v>
      </c>
      <c r="Q12">
        <v>9377.8189089105108</v>
      </c>
      <c r="R12">
        <v>70.318895802684906</v>
      </c>
      <c r="S12" s="2">
        <f>(Table2[[#This Row],[Close Price]]-Table2[[#This Row],[20D EMA]])/Table2[[#This Row],[20D EMA]]</f>
        <v>5.1524862003866453E-2</v>
      </c>
      <c r="T12" s="2">
        <f>(Table2[[#This Row],[Close Price]]-Table2[[#This Row],[50D EMA]])/Table2[[#This Row],[50D EMA]]</f>
        <v>0.1233146291720439</v>
      </c>
      <c r="U12" s="2">
        <f>(Table2[[#This Row],[Close Price]]-Table2[[#This Row],[200D EMA]])/Table2[[#This Row],[200D EMA]]</f>
        <v>0.48189041982838876</v>
      </c>
      <c r="V12">
        <v>0.645160987591197</v>
      </c>
      <c r="W12">
        <v>13599</v>
      </c>
      <c r="X12">
        <v>13850.8</v>
      </c>
      <c r="Y12">
        <v>13597.85</v>
      </c>
      <c r="Z12">
        <v>14349.95</v>
      </c>
      <c r="AA12">
        <v>12282.8</v>
      </c>
      <c r="AB12">
        <v>14605.8</v>
      </c>
      <c r="AC12" s="2">
        <f>(Table2[[#This Row],[Close Price]]/Table2[[#This Row],[Day Low]])-1</f>
        <v>2.1906022501654521E-2</v>
      </c>
      <c r="AD12" s="2">
        <f>(Table2[[#This Row],[Day High]]/Table2[[#This Row],[Close Price]])-1</f>
        <v>-3.3172865890954695E-3</v>
      </c>
      <c r="AE12" s="2">
        <f>(Table2[[#This Row],[Close Price]]/Table2[[#This Row],[Current Week Low]])-1</f>
        <v>2.199244733542427E-2</v>
      </c>
      <c r="AF12" s="2">
        <f>(Table2[[#This Row],[Current Week High]]/Table2[[#This Row],[Close Price]])-1</f>
        <v>3.2600795860947551E-2</v>
      </c>
      <c r="AG12" s="2">
        <f>(Table2[[#This Row],[Close Price]]/Table2[[#This Row],[Current Month Low]])-1</f>
        <v>0.13141140456573419</v>
      </c>
      <c r="AH12" s="2">
        <f>(Table2[[#This Row],[Current Month High]]/Table2[[#This Row],[Close Price]])-1</f>
        <v>5.1011376637955186E-2</v>
      </c>
      <c r="AI12">
        <v>5.1011376637955097</v>
      </c>
      <c r="AJ12">
        <v>231.89144004057599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0.17</v>
      </c>
      <c r="AM12" t="s">
        <v>10206</v>
      </c>
      <c r="AN12">
        <v>0.16</v>
      </c>
      <c r="AO12" t="s">
        <v>10206</v>
      </c>
      <c r="AP12">
        <v>0.188610347883373</v>
      </c>
      <c r="AQ12">
        <f>(Table2[[#This Row],[Sharpe Ratio]]-AVERAGE(Table2[Sharpe Ratio]))/_xlfn.STDEV.P(Table2[Sharpe Ratio])</f>
        <v>1.5135137801239924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6.4309689102919343</v>
      </c>
      <c r="AS12">
        <f>_xlfn.RANK.AVG(Table2[[#This Row],[1Y Return vs Nifty Z-Score]],Table2[1Y Return vs Nifty Z-Score])</f>
        <v>19</v>
      </c>
      <c r="AT12">
        <f>_xlfn.RANK.AVG(Table2[[#This Row],[6M Return vs Nifty Z-Score]],Table2[6M Return vs Nifty Z-Score])</f>
        <v>37</v>
      </c>
      <c r="AU12">
        <f>_xlfn.RANK.AVG(Table2[[#This Row],[Sharpe Ratio Z-Score]],Table2[Sharpe Ratio Z-Score])</f>
        <v>48</v>
      </c>
      <c r="AV12">
        <f>(Table2[[#This Row],[Rank 1Y]]+Table2[[#This Row],[Rank 6M]]+Table2[[#This Row],[Rank Sharpe]])/3</f>
        <v>34.666666666666664</v>
      </c>
    </row>
    <row r="13" spans="1:48" x14ac:dyDescent="0.3">
      <c r="A13" t="s">
        <v>996</v>
      </c>
      <c r="B13" t="s">
        <v>997</v>
      </c>
      <c r="C13" t="s">
        <v>10171</v>
      </c>
      <c r="D13" t="s">
        <v>165</v>
      </c>
      <c r="E13">
        <v>13841.990656</v>
      </c>
      <c r="F13">
        <v>13681.75</v>
      </c>
      <c r="G13">
        <v>168.93180185833199</v>
      </c>
      <c r="H13">
        <f>(Table2[[#This Row],[1Y Return vs Nifty]]-AVERAGE(Table2[1Y Return vs Nifty]))/_xlfn.STDEV.P(Table2[1Y Return vs Nifty])</f>
        <v>1.7724932742013055</v>
      </c>
      <c r="I13">
        <v>21.385952432860599</v>
      </c>
      <c r="J13">
        <f>(Table2[[#This Row],[1M Return vs Nifty]]-AVERAGE(Table2[1M Return vs Nifty]))/_xlfn.STDEV.P(Table2[1M Return vs Nifty])</f>
        <v>2.1140542637193183</v>
      </c>
      <c r="K13">
        <v>59.664522926129202</v>
      </c>
      <c r="L13">
        <f>(Table2[[#This Row],[6M Return vs Nifty]]-AVERAGE(Table2[6M Return vs Nifty]))/_xlfn.STDEV.P(Table2[6M Return vs Nifty])</f>
        <v>1.742915794399424</v>
      </c>
      <c r="M13">
        <v>18.368506730042601</v>
      </c>
      <c r="N13">
        <f>(Table2[[#This Row],[1W Return vs Nifty]]-AVERAGE(Table2[1W Return vs Nifty]))/_xlfn.STDEV.P(Table2[1W Return vs Nifty])</f>
        <v>3.4593473027464552</v>
      </c>
      <c r="O13">
        <v>12271.44</v>
      </c>
      <c r="P13">
        <v>11602.481589474</v>
      </c>
      <c r="Q13">
        <v>8938.1755262694005</v>
      </c>
      <c r="R13">
        <v>68.482150493106602</v>
      </c>
      <c r="S13" s="2">
        <f>(Table2[[#This Row],[Close Price]]-Table2[[#This Row],[20D EMA]])/Table2[[#This Row],[20D EMA]]</f>
        <v>0.11492620262984617</v>
      </c>
      <c r="T13" s="2">
        <f>(Table2[[#This Row],[Close Price]]-Table2[[#This Row],[50D EMA]])/Table2[[#This Row],[50D EMA]]</f>
        <v>0.17920893857848072</v>
      </c>
      <c r="U13" s="2">
        <f>(Table2[[#This Row],[Close Price]]-Table2[[#This Row],[200D EMA]])/Table2[[#This Row],[200D EMA]]</f>
        <v>0.53070947866140905</v>
      </c>
      <c r="V13">
        <v>1.28414568466406</v>
      </c>
      <c r="W13">
        <v>13320.05</v>
      </c>
      <c r="X13">
        <v>13875.7</v>
      </c>
      <c r="Y13">
        <v>12219.55</v>
      </c>
      <c r="Z13">
        <v>14567</v>
      </c>
      <c r="AA13">
        <v>11022</v>
      </c>
      <c r="AB13">
        <v>14567</v>
      </c>
      <c r="AC13" s="2">
        <f>(Table2[[#This Row],[Close Price]]/Table2[[#This Row],[Day Low]])-1</f>
        <v>2.7154552723150482E-2</v>
      </c>
      <c r="AD13" s="2">
        <f>(Table2[[#This Row],[Day High]]/Table2[[#This Row],[Close Price]])-1</f>
        <v>1.4175818151917818E-2</v>
      </c>
      <c r="AE13" s="2">
        <f>(Table2[[#This Row],[Close Price]]/Table2[[#This Row],[Current Week Low]])-1</f>
        <v>0.11966070763653325</v>
      </c>
      <c r="AF13" s="2">
        <f>(Table2[[#This Row],[Current Week High]]/Table2[[#This Row],[Close Price]])-1</f>
        <v>6.4702980247409947E-2</v>
      </c>
      <c r="AG13" s="2">
        <f>(Table2[[#This Row],[Close Price]]/Table2[[#This Row],[Current Month Low]])-1</f>
        <v>0.24131282888767913</v>
      </c>
      <c r="AH13" s="2">
        <f>(Table2[[#This Row],[Current Month High]]/Table2[[#This Row],[Close Price]])-1</f>
        <v>6.4702980247409947E-2</v>
      </c>
      <c r="AI13">
        <v>6.4702980247409903</v>
      </c>
      <c r="AJ13">
        <v>224.82401680891701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0.22</v>
      </c>
      <c r="AM13" t="s">
        <v>10206</v>
      </c>
      <c r="AN13">
        <v>11.32</v>
      </c>
      <c r="AO13" t="s">
        <v>10206</v>
      </c>
      <c r="AP13">
        <v>0.21117292482286601</v>
      </c>
      <c r="AQ13">
        <f>(Table2[[#This Row],[Sharpe Ratio]]-AVERAGE(Table2[Sharpe Ratio]))/_xlfn.STDEV.P(Table2[Sharpe Ratio])</f>
        <v>1.7736446878618857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10.862455322928389</v>
      </c>
      <c r="AS13">
        <f>_xlfn.RANK.AVG(Table2[[#This Row],[1Y Return vs Nifty Z-Score]],Table2[1Y Return vs Nifty Z-Score])</f>
        <v>41</v>
      </c>
      <c r="AT13">
        <f>_xlfn.RANK.AVG(Table2[[#This Row],[6M Return vs Nifty Z-Score]],Table2[6M Return vs Nifty Z-Score])</f>
        <v>41</v>
      </c>
      <c r="AU13">
        <f>_xlfn.RANK.AVG(Table2[[#This Row],[Sharpe Ratio Z-Score]],Table2[Sharpe Ratio Z-Score])</f>
        <v>27</v>
      </c>
      <c r="AV13">
        <f>(Table2[[#This Row],[Rank 1Y]]+Table2[[#This Row],[Rank 6M]]+Table2[[#This Row],[Rank Sharpe]])/3</f>
        <v>36.333333333333336</v>
      </c>
    </row>
    <row r="14" spans="1:48" x14ac:dyDescent="0.3">
      <c r="A14" t="s">
        <v>449</v>
      </c>
      <c r="B14" t="s">
        <v>450</v>
      </c>
      <c r="C14" t="s">
        <v>10171</v>
      </c>
      <c r="D14" t="s">
        <v>165</v>
      </c>
      <c r="E14">
        <v>50316.79601025</v>
      </c>
      <c r="F14">
        <v>11872.3</v>
      </c>
      <c r="G14">
        <v>174.614465595247</v>
      </c>
      <c r="H14">
        <f>(Table2[[#This Row],[1Y Return vs Nifty]]-AVERAGE(Table2[1Y Return vs Nifty]))/_xlfn.STDEV.P(Table2[1Y Return vs Nifty])</f>
        <v>1.8501512823856114</v>
      </c>
      <c r="I14">
        <v>-11.4618415646896</v>
      </c>
      <c r="J14">
        <f>(Table2[[#This Row],[1M Return vs Nifty]]-AVERAGE(Table2[1M Return vs Nifty]))/_xlfn.STDEV.P(Table2[1M Return vs Nifty])</f>
        <v>-1.3487271466845556</v>
      </c>
      <c r="K14">
        <v>95.963086508975096</v>
      </c>
      <c r="L14">
        <f>(Table2[[#This Row],[6M Return vs Nifty]]-AVERAGE(Table2[6M Return vs Nifty]))/_xlfn.STDEV.P(Table2[6M Return vs Nifty])</f>
        <v>2.9522898661322805</v>
      </c>
      <c r="M14">
        <v>2.0088539065846498</v>
      </c>
      <c r="N14">
        <f>(Table2[[#This Row],[1W Return vs Nifty]]-AVERAGE(Table2[1W Return vs Nifty]))/_xlfn.STDEV.P(Table2[1W Return vs Nifty])</f>
        <v>7.9483757590230339E-2</v>
      </c>
      <c r="O14">
        <v>11990.27</v>
      </c>
      <c r="P14">
        <v>11412.9263038687</v>
      </c>
      <c r="Q14">
        <v>8300.0920705308999</v>
      </c>
      <c r="R14">
        <v>47.789859328551202</v>
      </c>
      <c r="S14" s="2">
        <f>(Table2[[#This Row],[Close Price]]-Table2[[#This Row],[20D EMA]])/Table2[[#This Row],[20D EMA]]</f>
        <v>-9.838810969227646E-3</v>
      </c>
      <c r="T14" s="2">
        <f>(Table2[[#This Row],[Close Price]]-Table2[[#This Row],[50D EMA]])/Table2[[#This Row],[50D EMA]]</f>
        <v>4.0250298994358925E-2</v>
      </c>
      <c r="U14" s="2">
        <f>(Table2[[#This Row],[Close Price]]-Table2[[#This Row],[200D EMA]])/Table2[[#This Row],[200D EMA]]</f>
        <v>0.4303817233729324</v>
      </c>
      <c r="V14">
        <v>0.53897310694327105</v>
      </c>
      <c r="W14">
        <v>11701.05</v>
      </c>
      <c r="X14">
        <v>11934.85</v>
      </c>
      <c r="Y14">
        <v>11511.4</v>
      </c>
      <c r="Z14">
        <v>12049.9</v>
      </c>
      <c r="AA14">
        <v>10915.85</v>
      </c>
      <c r="AB14">
        <v>14382</v>
      </c>
      <c r="AC14" s="2">
        <f>(Table2[[#This Row],[Close Price]]/Table2[[#This Row],[Day Low]])-1</f>
        <v>1.4635438699945658E-2</v>
      </c>
      <c r="AD14" s="2">
        <f>(Table2[[#This Row],[Day High]]/Table2[[#This Row],[Close Price]])-1</f>
        <v>5.2685663266596183E-3</v>
      </c>
      <c r="AE14" s="2">
        <f>(Table2[[#This Row],[Close Price]]/Table2[[#This Row],[Current Week Low]])-1</f>
        <v>3.1351529787862376E-2</v>
      </c>
      <c r="AF14" s="2">
        <f>(Table2[[#This Row],[Current Week High]]/Table2[[#This Row],[Close Price]])-1</f>
        <v>1.4959190721258731E-2</v>
      </c>
      <c r="AG14" s="2">
        <f>(Table2[[#This Row],[Close Price]]/Table2[[#This Row],[Current Month Low]])-1</f>
        <v>8.7620295258729275E-2</v>
      </c>
      <c r="AH14" s="2">
        <f>(Table2[[#This Row],[Current Month High]]/Table2[[#This Row],[Close Price]])-1</f>
        <v>0.21139122158301271</v>
      </c>
      <c r="AI14">
        <v>21.139122158301198</v>
      </c>
      <c r="AJ14">
        <v>204.73831463846599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0.19</v>
      </c>
      <c r="AM14" t="s">
        <v>10206</v>
      </c>
      <c r="AN14">
        <v>-6.38</v>
      </c>
      <c r="AO14" t="s">
        <v>10205</v>
      </c>
      <c r="AP14">
        <v>0.16888322710169901</v>
      </c>
      <c r="AQ14">
        <f>(Table2[[#This Row],[Sharpe Ratio]]-AVERAGE(Table2[Sharpe Ratio]))/_xlfn.STDEV.P(Table2[Sharpe Ratio])</f>
        <v>1.2860737208721778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4.8192714802957441</v>
      </c>
      <c r="AS14">
        <f>_xlfn.RANK.AVG(Table2[[#This Row],[1Y Return vs Nifty Z-Score]],Table2[1Y Return vs Nifty Z-Score])</f>
        <v>36</v>
      </c>
      <c r="AT14">
        <f>_xlfn.RANK.AVG(Table2[[#This Row],[6M Return vs Nifty Z-Score]],Table2[6M Return vs Nifty Z-Score])</f>
        <v>7</v>
      </c>
      <c r="AU14">
        <f>_xlfn.RANK.AVG(Table2[[#This Row],[Sharpe Ratio Z-Score]],Table2[Sharpe Ratio Z-Score])</f>
        <v>74</v>
      </c>
      <c r="AV14">
        <f>(Table2[[#This Row],[Rank 1Y]]+Table2[[#This Row],[Rank 6M]]+Table2[[#This Row],[Rank Sharpe]])/3</f>
        <v>39</v>
      </c>
    </row>
    <row r="15" spans="1:48" x14ac:dyDescent="0.3">
      <c r="A15" t="s">
        <v>830</v>
      </c>
      <c r="B15" t="s">
        <v>831</v>
      </c>
      <c r="C15" t="s">
        <v>10174</v>
      </c>
      <c r="D15" t="s">
        <v>133</v>
      </c>
      <c r="E15">
        <v>19115.112000229899</v>
      </c>
      <c r="F15">
        <v>559.1</v>
      </c>
      <c r="G15">
        <v>150.736895314675</v>
      </c>
      <c r="H15">
        <f>(Table2[[#This Row],[1Y Return vs Nifty]]-AVERAGE(Table2[1Y Return vs Nifty]))/_xlfn.STDEV.P(Table2[1Y Return vs Nifty])</f>
        <v>1.523845761926178</v>
      </c>
      <c r="I15">
        <v>24.998986430762599</v>
      </c>
      <c r="J15">
        <f>(Table2[[#This Row],[1M Return vs Nifty]]-AVERAGE(Table2[1M Return vs Nifty]))/_xlfn.STDEV.P(Table2[1M Return vs Nifty])</f>
        <v>2.4949366743927812</v>
      </c>
      <c r="K15">
        <v>60.903434055013498</v>
      </c>
      <c r="L15">
        <f>(Table2[[#This Row],[6M Return vs Nifty]]-AVERAGE(Table2[6M Return vs Nifty]))/_xlfn.STDEV.P(Table2[6M Return vs Nifty])</f>
        <v>1.7841931026056921</v>
      </c>
      <c r="M15">
        <v>6.48230187253787</v>
      </c>
      <c r="N15">
        <f>(Table2[[#This Row],[1W Return vs Nifty]]-AVERAGE(Table2[1W Return vs Nifty]))/_xlfn.STDEV.P(Table2[1W Return vs Nifty])</f>
        <v>1.0036869704847386</v>
      </c>
      <c r="O15">
        <v>505.04</v>
      </c>
      <c r="P15">
        <v>459.41208483703298</v>
      </c>
      <c r="Q15">
        <v>353.338417625727</v>
      </c>
      <c r="R15">
        <v>80.343160605858003</v>
      </c>
      <c r="S15" s="2">
        <f>(Table2[[#This Row],[Close Price]]-Table2[[#This Row],[20D EMA]])/Table2[[#This Row],[20D EMA]]</f>
        <v>0.10704102645335023</v>
      </c>
      <c r="T15" s="2">
        <f>(Table2[[#This Row],[Close Price]]-Table2[[#This Row],[50D EMA]])/Table2[[#This Row],[50D EMA]]</f>
        <v>0.21699018909859388</v>
      </c>
      <c r="U15" s="2">
        <f>(Table2[[#This Row],[Close Price]]-Table2[[#This Row],[200D EMA]])/Table2[[#This Row],[200D EMA]]</f>
        <v>0.58233572153545321</v>
      </c>
      <c r="V15">
        <v>1.2675725450005499</v>
      </c>
      <c r="W15">
        <v>550.35</v>
      </c>
      <c r="X15">
        <v>562.1</v>
      </c>
      <c r="Y15">
        <v>540.70000000000005</v>
      </c>
      <c r="Z15">
        <v>565</v>
      </c>
      <c r="AA15">
        <v>430.6</v>
      </c>
      <c r="AB15">
        <v>565</v>
      </c>
      <c r="AC15" s="2">
        <f>(Table2[[#This Row],[Close Price]]/Table2[[#This Row],[Day Low]])-1</f>
        <v>1.5898973380575887E-2</v>
      </c>
      <c r="AD15" s="2">
        <f>(Table2[[#This Row],[Day High]]/Table2[[#This Row],[Close Price]])-1</f>
        <v>5.3657664103021752E-3</v>
      </c>
      <c r="AE15" s="2">
        <f>(Table2[[#This Row],[Close Price]]/Table2[[#This Row],[Current Week Low]])-1</f>
        <v>3.40299611614574E-2</v>
      </c>
      <c r="AF15" s="2">
        <f>(Table2[[#This Row],[Current Week High]]/Table2[[#This Row],[Close Price]])-1</f>
        <v>1.0552673940261048E-2</v>
      </c>
      <c r="AG15" s="2">
        <f>(Table2[[#This Row],[Close Price]]/Table2[[#This Row],[Current Month Low]])-1</f>
        <v>0.29842080817464001</v>
      </c>
      <c r="AH15" s="2">
        <f>(Table2[[#This Row],[Current Month High]]/Table2[[#This Row],[Close Price]])-1</f>
        <v>1.0552673940261048E-2</v>
      </c>
      <c r="AI15">
        <v>1.0552673940260999</v>
      </c>
      <c r="AJ15">
        <v>208.38389409817901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0.28999999999999998</v>
      </c>
      <c r="AM15" t="s">
        <v>10206</v>
      </c>
      <c r="AN15">
        <v>10.93</v>
      </c>
      <c r="AO15" t="s">
        <v>10206</v>
      </c>
      <c r="AP15">
        <v>0.21049755725430599</v>
      </c>
      <c r="AQ15">
        <f>(Table2[[#This Row],[Sharpe Ratio]]-AVERAGE(Table2[Sharpe Ratio]))/_xlfn.STDEV.P(Table2[Sharpe Ratio])</f>
        <v>1.7658581668834801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8.5725206762928696</v>
      </c>
      <c r="AS15">
        <f>_xlfn.RANK.AVG(Table2[[#This Row],[1Y Return vs Nifty Z-Score]],Table2[1Y Return vs Nifty Z-Score])</f>
        <v>53</v>
      </c>
      <c r="AT15">
        <f>_xlfn.RANK.AVG(Table2[[#This Row],[6M Return vs Nifty Z-Score]],Table2[6M Return vs Nifty Z-Score])</f>
        <v>38</v>
      </c>
      <c r="AU15">
        <f>_xlfn.RANK.AVG(Table2[[#This Row],[Sharpe Ratio Z-Score]],Table2[Sharpe Ratio Z-Score])</f>
        <v>29</v>
      </c>
      <c r="AV15">
        <f>(Table2[[#This Row],[Rank 1Y]]+Table2[[#This Row],[Rank 6M]]+Table2[[#This Row],[Rank Sharpe]])/3</f>
        <v>40</v>
      </c>
    </row>
    <row r="16" spans="1:48" x14ac:dyDescent="0.3">
      <c r="A16" t="s">
        <v>672</v>
      </c>
      <c r="B16" t="s">
        <v>673</v>
      </c>
      <c r="C16" t="s">
        <v>10171</v>
      </c>
      <c r="D16" t="s">
        <v>674</v>
      </c>
      <c r="E16">
        <v>26087.527601295002</v>
      </c>
      <c r="F16">
        <v>614.54999999999995</v>
      </c>
      <c r="G16">
        <v>172.67100101663601</v>
      </c>
      <c r="H16">
        <f>(Table2[[#This Row],[1Y Return vs Nifty]]-AVERAGE(Table2[1Y Return vs Nifty]))/_xlfn.STDEV.P(Table2[1Y Return vs Nifty])</f>
        <v>1.8235923313128501</v>
      </c>
      <c r="I16">
        <v>-13.2859780464787</v>
      </c>
      <c r="J16">
        <f>(Table2[[#This Row],[1M Return vs Nifty]]-AVERAGE(Table2[1M Return vs Nifty]))/_xlfn.STDEV.P(Table2[1M Return vs Nifty])</f>
        <v>-1.5410257801833507</v>
      </c>
      <c r="K16">
        <v>44.064580871791598</v>
      </c>
      <c r="L16">
        <f>(Table2[[#This Row],[6M Return vs Nifty]]-AVERAGE(Table2[6M Return vs Nifty]))/_xlfn.STDEV.P(Table2[6M Return vs Nifty])</f>
        <v>1.2231661520205523</v>
      </c>
      <c r="M16">
        <v>-5.0123803208951596</v>
      </c>
      <c r="N16">
        <f>(Table2[[#This Row],[1W Return vs Nifty]]-AVERAGE(Table2[1W Return vs Nifty]))/_xlfn.STDEV.P(Table2[1W Return vs Nifty])</f>
        <v>-1.3710857540949286</v>
      </c>
      <c r="O16">
        <v>648.64</v>
      </c>
      <c r="P16">
        <v>619.04628312089005</v>
      </c>
      <c r="Q16">
        <v>455.59965563496797</v>
      </c>
      <c r="R16">
        <v>35.784850846538603</v>
      </c>
      <c r="S16" s="2">
        <f>(Table2[[#This Row],[Close Price]]-Table2[[#This Row],[20D EMA]])/Table2[[#This Row],[20D EMA]]</f>
        <v>-5.2556117414898913E-2</v>
      </c>
      <c r="T16" s="2">
        <f>(Table2[[#This Row],[Close Price]]-Table2[[#This Row],[50D EMA]])/Table2[[#This Row],[50D EMA]]</f>
        <v>-7.2632422542339122E-3</v>
      </c>
      <c r="U16" s="2">
        <f>(Table2[[#This Row],[Close Price]]-Table2[[#This Row],[200D EMA]])/Table2[[#This Row],[200D EMA]]</f>
        <v>0.34888161656642019</v>
      </c>
      <c r="V16">
        <v>0.56031913448185899</v>
      </c>
      <c r="W16">
        <v>612.29999999999995</v>
      </c>
      <c r="X16">
        <v>621</v>
      </c>
      <c r="Y16">
        <v>611.9</v>
      </c>
      <c r="Z16">
        <v>631.95000000000005</v>
      </c>
      <c r="AA16">
        <v>581.04999999999995</v>
      </c>
      <c r="AB16">
        <v>748.1</v>
      </c>
      <c r="AC16" s="2">
        <f>(Table2[[#This Row],[Close Price]]/Table2[[#This Row],[Day Low]])-1</f>
        <v>3.6746692797648972E-3</v>
      </c>
      <c r="AD16" s="2">
        <f>(Table2[[#This Row],[Day High]]/Table2[[#This Row],[Close Price]])-1</f>
        <v>1.0495484500854468E-2</v>
      </c>
      <c r="AE16" s="2">
        <f>(Table2[[#This Row],[Close Price]]/Table2[[#This Row],[Current Week Low]])-1</f>
        <v>4.3307730021244772E-3</v>
      </c>
      <c r="AF16" s="2">
        <f>(Table2[[#This Row],[Current Week High]]/Table2[[#This Row],[Close Price]])-1</f>
        <v>2.8313400048816328E-2</v>
      </c>
      <c r="AG16" s="2">
        <f>(Table2[[#This Row],[Close Price]]/Table2[[#This Row],[Current Month Low]])-1</f>
        <v>5.7654246622493854E-2</v>
      </c>
      <c r="AH16" s="2">
        <f>(Table2[[#This Row],[Current Month High]]/Table2[[#This Row],[Close Price]])-1</f>
        <v>0.21731348140916129</v>
      </c>
      <c r="AI16">
        <v>21.731348140916101</v>
      </c>
      <c r="AJ16">
        <v>215.07305819020701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0.08</v>
      </c>
      <c r="AM16" t="s">
        <v>10206</v>
      </c>
      <c r="AN16">
        <v>-10.85</v>
      </c>
      <c r="AO16" t="s">
        <v>10205</v>
      </c>
      <c r="AP16">
        <v>0.24349758039448899</v>
      </c>
      <c r="AQ16">
        <f>(Table2[[#This Row],[Sharpe Ratio]]-AVERAGE(Table2[Sharpe Ratio]))/_xlfn.STDEV.P(Table2[Sharpe Ratio])</f>
        <v>2.1463256107330118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2.2809725597881352</v>
      </c>
      <c r="AS16">
        <f>_xlfn.RANK.AVG(Table2[[#This Row],[1Y Return vs Nifty Z-Score]],Table2[1Y Return vs Nifty Z-Score])</f>
        <v>37</v>
      </c>
      <c r="AT16">
        <f>_xlfn.RANK.AVG(Table2[[#This Row],[6M Return vs Nifty Z-Score]],Table2[6M Return vs Nifty Z-Score])</f>
        <v>84</v>
      </c>
      <c r="AU16">
        <f>_xlfn.RANK.AVG(Table2[[#This Row],[Sharpe Ratio Z-Score]],Table2[Sharpe Ratio Z-Score])</f>
        <v>10</v>
      </c>
      <c r="AV16">
        <f>(Table2[[#This Row],[Rank 1Y]]+Table2[[#This Row],[Rank 6M]]+Table2[[#This Row],[Rank Sharpe]])/3</f>
        <v>43.666666666666664</v>
      </c>
    </row>
    <row r="17" spans="1:48" x14ac:dyDescent="0.3">
      <c r="A17" t="s">
        <v>863</v>
      </c>
      <c r="B17" t="s">
        <v>864</v>
      </c>
      <c r="C17" t="s">
        <v>10171</v>
      </c>
      <c r="D17" t="s">
        <v>261</v>
      </c>
      <c r="E17">
        <v>18356.564378790001</v>
      </c>
      <c r="F17">
        <v>2311.65</v>
      </c>
      <c r="G17">
        <v>176.50242987088001</v>
      </c>
      <c r="H17">
        <f>(Table2[[#This Row],[1Y Return vs Nifty]]-AVERAGE(Table2[1Y Return vs Nifty]))/_xlfn.STDEV.P(Table2[1Y Return vs Nifty])</f>
        <v>1.8759517787648641</v>
      </c>
      <c r="I17">
        <v>4.0201957434659299</v>
      </c>
      <c r="J17">
        <f>(Table2[[#This Row],[1M Return vs Nifty]]-AVERAGE(Table2[1M Return vs Nifty]))/_xlfn.STDEV.P(Table2[1M Return vs Nifty])</f>
        <v>0.28337365709723011</v>
      </c>
      <c r="K17">
        <v>141.26778281629001</v>
      </c>
      <c r="L17">
        <f>(Table2[[#This Row],[6M Return vs Nifty]]-AVERAGE(Table2[6M Return vs Nifty]))/_xlfn.STDEV.P(Table2[6M Return vs Nifty])</f>
        <v>4.461724941069817</v>
      </c>
      <c r="M17">
        <v>-1.2521474286154499</v>
      </c>
      <c r="N17">
        <f>(Table2[[#This Row],[1W Return vs Nifty]]-AVERAGE(Table2[1W Return vs Nifty]))/_xlfn.STDEV.P(Table2[1W Return vs Nifty])</f>
        <v>-0.59423099983693362</v>
      </c>
      <c r="O17">
        <v>2248.54</v>
      </c>
      <c r="P17">
        <v>2054.0317172996802</v>
      </c>
      <c r="Q17">
        <v>1418.9009320201999</v>
      </c>
      <c r="R17">
        <v>56.335275439761901</v>
      </c>
      <c r="S17" s="2">
        <f>(Table2[[#This Row],[Close Price]]-Table2[[#This Row],[20D EMA]])/Table2[[#This Row],[20D EMA]]</f>
        <v>2.8067101319078216E-2</v>
      </c>
      <c r="T17" s="2">
        <f>(Table2[[#This Row],[Close Price]]-Table2[[#This Row],[50D EMA]])/Table2[[#This Row],[50D EMA]]</f>
        <v>0.12542079098904868</v>
      </c>
      <c r="U17" s="2">
        <f>(Table2[[#This Row],[Close Price]]-Table2[[#This Row],[200D EMA]])/Table2[[#This Row],[200D EMA]]</f>
        <v>0.62918350945666357</v>
      </c>
      <c r="V17">
        <v>0.54107109339253001</v>
      </c>
      <c r="W17">
        <v>2312.5500000000002</v>
      </c>
      <c r="X17">
        <v>2376</v>
      </c>
      <c r="Y17">
        <v>2262.6999999999998</v>
      </c>
      <c r="Z17">
        <v>2343.85</v>
      </c>
      <c r="AA17">
        <v>2120.0500000000002</v>
      </c>
      <c r="AB17">
        <v>2684</v>
      </c>
      <c r="AC17" s="2">
        <f>(Table2[[#This Row],[Close Price]]/Table2[[#This Row],[Day Low]])-1</f>
        <v>-3.8918077446981059E-4</v>
      </c>
      <c r="AD17" s="2">
        <f>(Table2[[#This Row],[Day High]]/Table2[[#This Row],[Close Price]])-1</f>
        <v>2.7837259100642386E-2</v>
      </c>
      <c r="AE17" s="2">
        <f>(Table2[[#This Row],[Close Price]]/Table2[[#This Row],[Current Week Low]])-1</f>
        <v>2.1633446767136633E-2</v>
      </c>
      <c r="AF17" s="2">
        <f>(Table2[[#This Row],[Current Week High]]/Table2[[#This Row],[Close Price]])-1</f>
        <v>1.3929444336296504E-2</v>
      </c>
      <c r="AG17" s="2">
        <f>(Table2[[#This Row],[Close Price]]/Table2[[#This Row],[Current Month Low]])-1</f>
        <v>9.0375226999363178E-2</v>
      </c>
      <c r="AH17" s="2">
        <f>(Table2[[#This Row],[Current Month High]]/Table2[[#This Row],[Close Price]])-1</f>
        <v>0.16107542231739225</v>
      </c>
      <c r="AI17">
        <v>16.107542231739199</v>
      </c>
      <c r="AJ17">
        <v>214.48881028501401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0.42</v>
      </c>
      <c r="AM17" t="s">
        <v>10206</v>
      </c>
      <c r="AN17">
        <v>-1.25</v>
      </c>
      <c r="AO17" t="s">
        <v>10205</v>
      </c>
      <c r="AP17">
        <v>0.158547909525003</v>
      </c>
      <c r="AQ17">
        <f>(Table2[[#This Row],[Sharpe Ratio]]-AVERAGE(Table2[Sharpe Ratio]))/_xlfn.STDEV.P(Table2[Sharpe Ratio])</f>
        <v>1.1669146571625983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7.1937340342575755</v>
      </c>
      <c r="AS17">
        <f>_xlfn.RANK.AVG(Table2[[#This Row],[1Y Return vs Nifty Z-Score]],Table2[1Y Return vs Nifty Z-Score])</f>
        <v>35</v>
      </c>
      <c r="AT17">
        <f>_xlfn.RANK.AVG(Table2[[#This Row],[6M Return vs Nifty Z-Score]],Table2[6M Return vs Nifty Z-Score])</f>
        <v>3</v>
      </c>
      <c r="AU17">
        <f>_xlfn.RANK.AVG(Table2[[#This Row],[Sharpe Ratio Z-Score]],Table2[Sharpe Ratio Z-Score])</f>
        <v>94</v>
      </c>
      <c r="AV17">
        <f>(Table2[[#This Row],[Rank 1Y]]+Table2[[#This Row],[Rank 6M]]+Table2[[#This Row],[Rank Sharpe]])/3</f>
        <v>44</v>
      </c>
    </row>
    <row r="18" spans="1:48" x14ac:dyDescent="0.3">
      <c r="A18" t="s">
        <v>411</v>
      </c>
      <c r="B18" t="s">
        <v>412</v>
      </c>
      <c r="C18" t="s">
        <v>10173</v>
      </c>
      <c r="D18" t="s">
        <v>95</v>
      </c>
      <c r="E18">
        <v>59033.535437439998</v>
      </c>
      <c r="F18">
        <v>572.79999999999995</v>
      </c>
      <c r="G18">
        <v>201.35067110345599</v>
      </c>
      <c r="H18">
        <f>(Table2[[#This Row],[1Y Return vs Nifty]]-AVERAGE(Table2[1Y Return vs Nifty]))/_xlfn.STDEV.P(Table2[1Y Return vs Nifty])</f>
        <v>2.2155222707631403</v>
      </c>
      <c r="I18">
        <v>10.0383408582214</v>
      </c>
      <c r="J18">
        <f>(Table2[[#This Row],[1M Return vs Nifty]]-AVERAGE(Table2[1M Return vs Nifty]))/_xlfn.STDEV.P(Table2[1M Return vs Nifty])</f>
        <v>0.91780046305084606</v>
      </c>
      <c r="K18">
        <v>40.409740033599697</v>
      </c>
      <c r="L18">
        <f>(Table2[[#This Row],[6M Return vs Nifty]]-AVERAGE(Table2[6M Return vs Nifty]))/_xlfn.STDEV.P(Table2[6M Return vs Nifty])</f>
        <v>1.101396326723429</v>
      </c>
      <c r="M18">
        <v>7.0346267056340501</v>
      </c>
      <c r="N18">
        <f>(Table2[[#This Row],[1W Return vs Nifty]]-AVERAGE(Table2[1W Return vs Nifty]))/_xlfn.STDEV.P(Table2[1W Return vs Nifty])</f>
        <v>1.1177959059622393</v>
      </c>
      <c r="O18">
        <v>529.12</v>
      </c>
      <c r="P18">
        <v>481.986867539559</v>
      </c>
      <c r="Q18">
        <v>383.66335601392802</v>
      </c>
      <c r="R18">
        <v>74.493273602725495</v>
      </c>
      <c r="S18" s="2">
        <f>(Table2[[#This Row],[Close Price]]-Table2[[#This Row],[20D EMA]])/Table2[[#This Row],[20D EMA]]</f>
        <v>8.2552162080435351E-2</v>
      </c>
      <c r="T18" s="2">
        <f>(Table2[[#This Row],[Close Price]]-Table2[[#This Row],[50D EMA]])/Table2[[#This Row],[50D EMA]]</f>
        <v>0.18841412199469829</v>
      </c>
      <c r="U18" s="2">
        <f>(Table2[[#This Row],[Close Price]]-Table2[[#This Row],[200D EMA]])/Table2[[#This Row],[200D EMA]]</f>
        <v>0.49297552404041878</v>
      </c>
      <c r="V18">
        <v>1.5018170485217399</v>
      </c>
      <c r="W18">
        <v>565.29999999999995</v>
      </c>
      <c r="X18">
        <v>575.45000000000005</v>
      </c>
      <c r="Y18">
        <v>555.35</v>
      </c>
      <c r="Z18">
        <v>582</v>
      </c>
      <c r="AA18">
        <v>483</v>
      </c>
      <c r="AB18">
        <v>633.6</v>
      </c>
      <c r="AC18" s="2">
        <f>(Table2[[#This Row],[Close Price]]/Table2[[#This Row],[Day Low]])-1</f>
        <v>1.3267291703520145E-2</v>
      </c>
      <c r="AD18" s="2">
        <f>(Table2[[#This Row],[Day High]]/Table2[[#This Row],[Close Price]])-1</f>
        <v>4.6263966480448726E-3</v>
      </c>
      <c r="AE18" s="2">
        <f>(Table2[[#This Row],[Close Price]]/Table2[[#This Row],[Current Week Low]])-1</f>
        <v>3.1421626001620462E-2</v>
      </c>
      <c r="AF18" s="2">
        <f>(Table2[[#This Row],[Current Week High]]/Table2[[#This Row],[Close Price]])-1</f>
        <v>1.6061452513966623E-2</v>
      </c>
      <c r="AG18" s="2">
        <f>(Table2[[#This Row],[Close Price]]/Table2[[#This Row],[Current Month Low]])-1</f>
        <v>0.18592132505175973</v>
      </c>
      <c r="AH18" s="2">
        <f>(Table2[[#This Row],[Current Month High]]/Table2[[#This Row],[Close Price]])-1</f>
        <v>0.1061452513966481</v>
      </c>
      <c r="AI18">
        <v>10.614525139664799</v>
      </c>
      <c r="AJ18">
        <v>252.167230249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0.24</v>
      </c>
      <c r="AM18" t="s">
        <v>10206</v>
      </c>
      <c r="AN18">
        <v>13.82</v>
      </c>
      <c r="AO18" t="s">
        <v>10206</v>
      </c>
      <c r="AP18">
        <v>0.22131802028626801</v>
      </c>
      <c r="AQ18">
        <f>(Table2[[#This Row],[Sharpe Ratio]]-AVERAGE(Table2[Sharpe Ratio]))/_xlfn.STDEV.P(Table2[Sharpe Ratio])</f>
        <v>1.8906106221636103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7.2431255886632657</v>
      </c>
      <c r="AS18">
        <f>_xlfn.RANK.AVG(Table2[[#This Row],[1Y Return vs Nifty Z-Score]],Table2[1Y Return vs Nifty Z-Score])</f>
        <v>20</v>
      </c>
      <c r="AT18">
        <f>_xlfn.RANK.AVG(Table2[[#This Row],[6M Return vs Nifty Z-Score]],Table2[6M Return vs Nifty Z-Score])</f>
        <v>92</v>
      </c>
      <c r="AU18">
        <f>_xlfn.RANK.AVG(Table2[[#This Row],[Sharpe Ratio Z-Score]],Table2[Sharpe Ratio Z-Score])</f>
        <v>21</v>
      </c>
      <c r="AV18">
        <f>(Table2[[#This Row],[Rank 1Y]]+Table2[[#This Row],[Rank 6M]]+Table2[[#This Row],[Rank Sharpe]])/3</f>
        <v>44.333333333333336</v>
      </c>
    </row>
    <row r="19" spans="1:48" x14ac:dyDescent="0.3">
      <c r="A19" t="s">
        <v>294</v>
      </c>
      <c r="B19" t="s">
        <v>295</v>
      </c>
      <c r="C19" t="s">
        <v>10159</v>
      </c>
      <c r="D19" t="s">
        <v>57</v>
      </c>
      <c r="E19">
        <v>94839.367254255005</v>
      </c>
      <c r="F19">
        <v>583.04999999999995</v>
      </c>
      <c r="G19">
        <v>190.69411576500201</v>
      </c>
      <c r="H19">
        <f>(Table2[[#This Row],[1Y Return vs Nifty]]-AVERAGE(Table2[1Y Return vs Nifty]))/_xlfn.STDEV.P(Table2[1Y Return vs Nifty])</f>
        <v>2.0698921754410766</v>
      </c>
      <c r="I19">
        <v>16.2919727657031</v>
      </c>
      <c r="J19">
        <f>(Table2[[#This Row],[1M Return vs Nifty]]-AVERAGE(Table2[1M Return vs Nifty]))/_xlfn.STDEV.P(Table2[1M Return vs Nifty])</f>
        <v>1.577052049880427</v>
      </c>
      <c r="K19">
        <v>88.319497730552996</v>
      </c>
      <c r="L19">
        <f>(Table2[[#This Row],[6M Return vs Nifty]]-AVERAGE(Table2[6M Return vs Nifty]))/_xlfn.STDEV.P(Table2[6M Return vs Nifty])</f>
        <v>2.697625296210278</v>
      </c>
      <c r="M19">
        <v>0.61092188904790901</v>
      </c>
      <c r="N19">
        <f>(Table2[[#This Row],[1W Return vs Nifty]]-AVERAGE(Table2[1W Return vs Nifty]))/_xlfn.STDEV.P(Table2[1W Return vs Nifty])</f>
        <v>-0.20932551701150498</v>
      </c>
      <c r="O19">
        <v>547.99</v>
      </c>
      <c r="P19">
        <v>500.60716696864102</v>
      </c>
      <c r="Q19">
        <v>377.87842030409303</v>
      </c>
      <c r="R19">
        <v>62.457926432744699</v>
      </c>
      <c r="S19" s="2">
        <f>(Table2[[#This Row],[Close Price]]-Table2[[#This Row],[20D EMA]])/Table2[[#This Row],[20D EMA]]</f>
        <v>6.3979269694702356E-2</v>
      </c>
      <c r="T19" s="2">
        <f>(Table2[[#This Row],[Close Price]]-Table2[[#This Row],[50D EMA]])/Table2[[#This Row],[50D EMA]]</f>
        <v>0.16468568264929237</v>
      </c>
      <c r="U19" s="2">
        <f>(Table2[[#This Row],[Close Price]]-Table2[[#This Row],[200D EMA]])/Table2[[#This Row],[200D EMA]]</f>
        <v>0.54295659310419897</v>
      </c>
      <c r="V19">
        <v>1.5177751189592801</v>
      </c>
      <c r="W19">
        <v>576</v>
      </c>
      <c r="X19">
        <v>588.75</v>
      </c>
      <c r="Y19">
        <v>556.70000000000005</v>
      </c>
      <c r="Z19">
        <v>605.5</v>
      </c>
      <c r="AA19">
        <v>470.03</v>
      </c>
      <c r="AB19">
        <v>653</v>
      </c>
      <c r="AC19" s="2">
        <f>(Table2[[#This Row],[Close Price]]/Table2[[#This Row],[Day Low]])-1</f>
        <v>1.2239583333333304E-2</v>
      </c>
      <c r="AD19" s="2">
        <f>(Table2[[#This Row],[Day High]]/Table2[[#This Row],[Close Price]])-1</f>
        <v>9.7761770002573467E-3</v>
      </c>
      <c r="AE19" s="2">
        <f>(Table2[[#This Row],[Close Price]]/Table2[[#This Row],[Current Week Low]])-1</f>
        <v>4.7332495060175894E-2</v>
      </c>
      <c r="AF19" s="2">
        <f>(Table2[[#This Row],[Current Week High]]/Table2[[#This Row],[Close Price]])-1</f>
        <v>3.8504416430837907E-2</v>
      </c>
      <c r="AG19" s="2">
        <f>(Table2[[#This Row],[Close Price]]/Table2[[#This Row],[Current Month Low]])-1</f>
        <v>0.24045273705933656</v>
      </c>
      <c r="AH19" s="2">
        <f>(Table2[[#This Row],[Current Month High]]/Table2[[#This Row],[Close Price]])-1</f>
        <v>0.11997255809964846</v>
      </c>
      <c r="AI19">
        <v>11.9972558099648</v>
      </c>
      <c r="AJ19">
        <v>234.381571401261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0.26</v>
      </c>
      <c r="AM19" t="s">
        <v>10206</v>
      </c>
      <c r="AN19">
        <v>5.82</v>
      </c>
      <c r="AO19" t="s">
        <v>10206</v>
      </c>
      <c r="AP19">
        <v>0.156504414163981</v>
      </c>
      <c r="AQ19">
        <f>(Table2[[#This Row],[Sharpe Ratio]]-AVERAGE(Table2[Sharpe Ratio]))/_xlfn.STDEV.P(Table2[Sharpe Ratio])</f>
        <v>1.1433545689401237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7.2785985734603997</v>
      </c>
      <c r="AS19">
        <f>_xlfn.RANK.AVG(Table2[[#This Row],[1Y Return vs Nifty Z-Score]],Table2[1Y Return vs Nifty Z-Score])</f>
        <v>25</v>
      </c>
      <c r="AT19">
        <f>_xlfn.RANK.AVG(Table2[[#This Row],[6M Return vs Nifty Z-Score]],Table2[6M Return vs Nifty Z-Score])</f>
        <v>13</v>
      </c>
      <c r="AU19">
        <f>_xlfn.RANK.AVG(Table2[[#This Row],[Sharpe Ratio Z-Score]],Table2[Sharpe Ratio Z-Score])</f>
        <v>96</v>
      </c>
      <c r="AV19">
        <f>(Table2[[#This Row],[Rank 1Y]]+Table2[[#This Row],[Rank 6M]]+Table2[[#This Row],[Rank Sharpe]])/3</f>
        <v>44.666666666666664</v>
      </c>
    </row>
    <row r="20" spans="1:48" x14ac:dyDescent="0.3">
      <c r="A20" t="s">
        <v>1119</v>
      </c>
      <c r="B20" t="s">
        <v>1120</v>
      </c>
      <c r="C20" t="s">
        <v>10168</v>
      </c>
      <c r="D20" t="s">
        <v>1121</v>
      </c>
      <c r="E20">
        <v>11205.8444358</v>
      </c>
      <c r="F20">
        <v>1647</v>
      </c>
      <c r="G20">
        <v>118.472452202776</v>
      </c>
      <c r="H20">
        <f>(Table2[[#This Row],[1Y Return vs Nifty]]-AVERAGE(Table2[1Y Return vs Nifty]))/_xlfn.STDEV.P(Table2[1Y Return vs Nifty])</f>
        <v>1.0829271182680271</v>
      </c>
      <c r="I20">
        <v>10.882257527244599</v>
      </c>
      <c r="J20">
        <f>(Table2[[#This Row],[1M Return vs Nifty]]-AVERAGE(Table2[1M Return vs Nifty]))/_xlfn.STDEV.P(Table2[1M Return vs Nifty])</f>
        <v>1.0067653096290192</v>
      </c>
      <c r="K20">
        <v>75.859244080102798</v>
      </c>
      <c r="L20">
        <f>(Table2[[#This Row],[6M Return vs Nifty]]-AVERAGE(Table2[6M Return vs Nifty]))/_xlfn.STDEV.P(Table2[6M Return vs Nifty])</f>
        <v>2.2824819350225489</v>
      </c>
      <c r="M20">
        <v>14.2399449436331</v>
      </c>
      <c r="N20">
        <f>(Table2[[#This Row],[1W Return vs Nifty]]-AVERAGE(Table2[1W Return vs Nifty]))/_xlfn.STDEV.P(Table2[1W Return vs Nifty])</f>
        <v>2.6063967159343644</v>
      </c>
      <c r="O20">
        <v>1519.53</v>
      </c>
      <c r="P20">
        <v>1363.49307859992</v>
      </c>
      <c r="Q20">
        <v>1075.1981750504599</v>
      </c>
      <c r="R20">
        <v>62.687659279546097</v>
      </c>
      <c r="S20" s="2">
        <f>(Table2[[#This Row],[Close Price]]-Table2[[#This Row],[20D EMA]])/Table2[[#This Row],[20D EMA]]</f>
        <v>8.3887781090205546E-2</v>
      </c>
      <c r="T20" s="2">
        <f>(Table2[[#This Row],[Close Price]]-Table2[[#This Row],[50D EMA]])/Table2[[#This Row],[50D EMA]]</f>
        <v>0.20792692375908089</v>
      </c>
      <c r="U20" s="2">
        <f>(Table2[[#This Row],[Close Price]]-Table2[[#This Row],[200D EMA]])/Table2[[#This Row],[200D EMA]]</f>
        <v>0.53181063567440023</v>
      </c>
      <c r="V20">
        <v>1.1059265679096399</v>
      </c>
      <c r="W20">
        <v>1626.75</v>
      </c>
      <c r="X20">
        <v>1675.9</v>
      </c>
      <c r="Y20">
        <v>1626</v>
      </c>
      <c r="Z20">
        <v>1724.8</v>
      </c>
      <c r="AA20">
        <v>1310.0999999999999</v>
      </c>
      <c r="AB20">
        <v>1763.95</v>
      </c>
      <c r="AC20" s="2">
        <f>(Table2[[#This Row],[Close Price]]/Table2[[#This Row],[Day Low]])-1</f>
        <v>1.2448132780082943E-2</v>
      </c>
      <c r="AD20" s="2">
        <f>(Table2[[#This Row],[Day High]]/Table2[[#This Row],[Close Price]])-1</f>
        <v>1.754705525197342E-2</v>
      </c>
      <c r="AE20" s="2">
        <f>(Table2[[#This Row],[Close Price]]/Table2[[#This Row],[Current Week Low]])-1</f>
        <v>1.2915129151291449E-2</v>
      </c>
      <c r="AF20" s="2">
        <f>(Table2[[#This Row],[Current Week High]]/Table2[[#This Row],[Close Price]])-1</f>
        <v>4.723740133576193E-2</v>
      </c>
      <c r="AG20" s="2">
        <f>(Table2[[#This Row],[Close Price]]/Table2[[#This Row],[Current Month Low]])-1</f>
        <v>0.25715594229448135</v>
      </c>
      <c r="AH20" s="2">
        <f>(Table2[[#This Row],[Current Month High]]/Table2[[#This Row],[Close Price]])-1</f>
        <v>7.1007893139040767E-2</v>
      </c>
      <c r="AI20">
        <v>7.1007893139040696</v>
      </c>
      <c r="AJ20">
        <v>149.14908100748801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0.72</v>
      </c>
      <c r="AM20" t="s">
        <v>10206</v>
      </c>
      <c r="AN20">
        <v>21.23</v>
      </c>
      <c r="AO20" t="s">
        <v>10206</v>
      </c>
      <c r="AP20">
        <v>0.214970810561705</v>
      </c>
      <c r="AQ20">
        <f>(Table2[[#This Row],[Sharpe Ratio]]-AVERAGE(Table2[Sharpe Ratio]))/_xlfn.STDEV.P(Table2[Sharpe Ratio])</f>
        <v>1.8174316837967208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8.79600276265068</v>
      </c>
      <c r="AS20">
        <f>_xlfn.RANK.AVG(Table2[[#This Row],[1Y Return vs Nifty Z-Score]],Table2[1Y Return vs Nifty Z-Score])</f>
        <v>87</v>
      </c>
      <c r="AT20">
        <f>_xlfn.RANK.AVG(Table2[[#This Row],[6M Return vs Nifty Z-Score]],Table2[6M Return vs Nifty Z-Score])</f>
        <v>24</v>
      </c>
      <c r="AU20">
        <f>_xlfn.RANK.AVG(Table2[[#This Row],[Sharpe Ratio Z-Score]],Table2[Sharpe Ratio Z-Score])</f>
        <v>25</v>
      </c>
      <c r="AV20">
        <f>(Table2[[#This Row],[Rank 1Y]]+Table2[[#This Row],[Rank 6M]]+Table2[[#This Row],[Rank Sharpe]])/3</f>
        <v>45.333333333333336</v>
      </c>
    </row>
    <row r="21" spans="1:48" x14ac:dyDescent="0.3">
      <c r="A21" t="s">
        <v>296</v>
      </c>
      <c r="B21" t="s">
        <v>297</v>
      </c>
      <c r="C21" t="s">
        <v>10171</v>
      </c>
      <c r="D21" t="s">
        <v>298</v>
      </c>
      <c r="E21">
        <v>93018.440949947995</v>
      </c>
      <c r="F21">
        <v>68.22</v>
      </c>
      <c r="G21">
        <v>233.474311630073</v>
      </c>
      <c r="H21">
        <f>(Table2[[#This Row],[1Y Return vs Nifty]]-AVERAGE(Table2[1Y Return vs Nifty]))/_xlfn.STDEV.P(Table2[1Y Return vs Nifty])</f>
        <v>2.6545167378684593</v>
      </c>
      <c r="I21">
        <v>19.355637782924202</v>
      </c>
      <c r="J21">
        <f>(Table2[[#This Row],[1M Return vs Nifty]]-AVERAGE(Table2[1M Return vs Nifty]))/_xlfn.STDEV.P(Table2[1M Return vs Nifty])</f>
        <v>1.9000205350739563</v>
      </c>
      <c r="K21">
        <v>40.256795611112103</v>
      </c>
      <c r="L21">
        <f>(Table2[[#This Row],[6M Return vs Nifty]]-AVERAGE(Table2[6M Return vs Nifty]))/_xlfn.STDEV.P(Table2[6M Return vs Nifty])</f>
        <v>1.0963006149179058</v>
      </c>
      <c r="M21">
        <v>11.2673011462863</v>
      </c>
      <c r="N21">
        <f>(Table2[[#This Row],[1W Return vs Nifty]]-AVERAGE(Table2[1W Return vs Nifty]))/_xlfn.STDEV.P(Table2[1W Return vs Nifty])</f>
        <v>1.9922559079472455</v>
      </c>
      <c r="O21">
        <v>58</v>
      </c>
      <c r="P21">
        <v>53.115114419523898</v>
      </c>
      <c r="Q21">
        <v>42.1924587169555</v>
      </c>
      <c r="R21">
        <v>93.226274495754595</v>
      </c>
      <c r="S21" s="2">
        <f>(Table2[[#This Row],[Close Price]]-Table2[[#This Row],[20D EMA]])/Table2[[#This Row],[20D EMA]]</f>
        <v>0.17620689655172411</v>
      </c>
      <c r="T21" s="2">
        <f>(Table2[[#This Row],[Close Price]]-Table2[[#This Row],[50D EMA]])/Table2[[#This Row],[50D EMA]]</f>
        <v>0.28438017587935177</v>
      </c>
      <c r="U21" s="2">
        <f>(Table2[[#This Row],[Close Price]]-Table2[[#This Row],[200D EMA]])/Table2[[#This Row],[200D EMA]]</f>
        <v>0.61687661905763858</v>
      </c>
      <c r="V21">
        <v>1.79227578372198</v>
      </c>
      <c r="W21">
        <v>68.28</v>
      </c>
      <c r="X21">
        <v>70.89</v>
      </c>
      <c r="Y21">
        <v>62.38</v>
      </c>
      <c r="Z21">
        <v>68.22</v>
      </c>
      <c r="AA21">
        <v>52.43</v>
      </c>
      <c r="AB21">
        <v>68.22</v>
      </c>
      <c r="AC21" s="2">
        <f>(Table2[[#This Row],[Close Price]]/Table2[[#This Row],[Day Low]])-1</f>
        <v>-8.7873462214416165E-4</v>
      </c>
      <c r="AD21" s="2">
        <f>(Table2[[#This Row],[Day High]]/Table2[[#This Row],[Close Price]])-1</f>
        <v>3.9138082673702668E-2</v>
      </c>
      <c r="AE21" s="2">
        <f>(Table2[[#This Row],[Close Price]]/Table2[[#This Row],[Current Week Low]])-1</f>
        <v>9.3619749919846118E-2</v>
      </c>
      <c r="AF21" s="2">
        <f>(Table2[[#This Row],[Current Week High]]/Table2[[#This Row],[Close Price]])-1</f>
        <v>0</v>
      </c>
      <c r="AG21" s="2">
        <f>(Table2[[#This Row],[Close Price]]/Table2[[#This Row],[Current Month Low]])-1</f>
        <v>0.30116345603662031</v>
      </c>
      <c r="AH21" s="2">
        <f>(Table2[[#This Row],[Current Month High]]/Table2[[#This Row],[Close Price]])-1</f>
        <v>0</v>
      </c>
      <c r="AI21">
        <v>0</v>
      </c>
      <c r="AJ21">
        <v>285.42372881355902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0.5</v>
      </c>
      <c r="AM21" t="s">
        <v>10206</v>
      </c>
      <c r="AN21">
        <v>24.67</v>
      </c>
      <c r="AO21" t="s">
        <v>10206</v>
      </c>
      <c r="AP21">
        <v>0.20111226300655499</v>
      </c>
      <c r="AQ21">
        <f>(Table2[[#This Row],[Sharpe Ratio]]-AVERAGE(Table2[Sharpe Ratio]))/_xlfn.STDEV.P(Table2[Sharpe Ratio])</f>
        <v>1.6576522151164497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9.3007460109240156</v>
      </c>
      <c r="AS21">
        <f>_xlfn.RANK.AVG(Table2[[#This Row],[1Y Return vs Nifty Z-Score]],Table2[1Y Return vs Nifty Z-Score])</f>
        <v>12</v>
      </c>
      <c r="AT21">
        <f>_xlfn.RANK.AVG(Table2[[#This Row],[6M Return vs Nifty Z-Score]],Table2[6M Return vs Nifty Z-Score])</f>
        <v>93</v>
      </c>
      <c r="AU21">
        <f>_xlfn.RANK.AVG(Table2[[#This Row],[Sharpe Ratio Z-Score]],Table2[Sharpe Ratio Z-Score])</f>
        <v>34</v>
      </c>
      <c r="AV21">
        <f>(Table2[[#This Row],[Rank 1Y]]+Table2[[#This Row],[Rank 6M]]+Table2[[#This Row],[Rank Sharpe]])/3</f>
        <v>46.333333333333336</v>
      </c>
    </row>
    <row r="22" spans="1:48" x14ac:dyDescent="0.3">
      <c r="A22" t="s">
        <v>1270</v>
      </c>
      <c r="B22" t="s">
        <v>1271</v>
      </c>
      <c r="C22" t="s">
        <v>10164</v>
      </c>
      <c r="D22" t="s">
        <v>46</v>
      </c>
      <c r="E22">
        <v>9009.3998428800005</v>
      </c>
      <c r="F22">
        <v>524.45000000000005</v>
      </c>
      <c r="G22">
        <v>156.65465720242699</v>
      </c>
      <c r="H22">
        <f>(Table2[[#This Row],[1Y Return vs Nifty]]-AVERAGE(Table2[1Y Return vs Nifty]))/_xlfn.STDEV.P(Table2[1Y Return vs Nifty])</f>
        <v>1.6047165687146339</v>
      </c>
      <c r="I22">
        <v>-7.6534626979849696</v>
      </c>
      <c r="J22">
        <f>(Table2[[#This Row],[1M Return vs Nifty]]-AVERAGE(Table2[1M Return vs Nifty]))/_xlfn.STDEV.P(Table2[1M Return vs Nifty])</f>
        <v>-0.9472516763871196</v>
      </c>
      <c r="K22">
        <v>50.626272442333097</v>
      </c>
      <c r="L22">
        <f>(Table2[[#This Row],[6M Return vs Nifty]]-AVERAGE(Table2[6M Return vs Nifty]))/_xlfn.STDEV.P(Table2[6M Return vs Nifty])</f>
        <v>1.4417847106863597</v>
      </c>
      <c r="M22">
        <v>-0.59489198378694697</v>
      </c>
      <c r="N22">
        <f>(Table2[[#This Row],[1W Return vs Nifty]]-AVERAGE(Table2[1W Return vs Nifty]))/_xlfn.STDEV.P(Table2[1W Return vs Nifty])</f>
        <v>-0.45844366120551699</v>
      </c>
      <c r="O22">
        <v>502.37</v>
      </c>
      <c r="P22">
        <v>470.94952471733899</v>
      </c>
      <c r="Q22">
        <v>360.76070000672303</v>
      </c>
      <c r="R22">
        <v>62.274993299771403</v>
      </c>
      <c r="S22" s="2">
        <f>(Table2[[#This Row],[Close Price]]-Table2[[#This Row],[20D EMA]])/Table2[[#This Row],[20D EMA]]</f>
        <v>4.3951669088520495E-2</v>
      </c>
      <c r="T22" s="2">
        <f>(Table2[[#This Row],[Close Price]]-Table2[[#This Row],[50D EMA]])/Table2[[#This Row],[50D EMA]]</f>
        <v>0.11360129371565182</v>
      </c>
      <c r="U22" s="2">
        <f>(Table2[[#This Row],[Close Price]]-Table2[[#This Row],[200D EMA]])/Table2[[#This Row],[200D EMA]]</f>
        <v>0.45373373538255846</v>
      </c>
      <c r="V22">
        <v>0.90976775708504398</v>
      </c>
      <c r="W22">
        <v>514.54999999999995</v>
      </c>
      <c r="X22">
        <v>524.9</v>
      </c>
      <c r="Y22">
        <v>502</v>
      </c>
      <c r="Z22">
        <v>539.9</v>
      </c>
      <c r="AA22">
        <v>445.55</v>
      </c>
      <c r="AB22">
        <v>589.95000000000005</v>
      </c>
      <c r="AC22" s="2">
        <f>(Table2[[#This Row],[Close Price]]/Table2[[#This Row],[Day Low]])-1</f>
        <v>1.9240112719852487E-2</v>
      </c>
      <c r="AD22" s="2">
        <f>(Table2[[#This Row],[Day High]]/Table2[[#This Row],[Close Price]])-1</f>
        <v>8.5804175803216864E-4</v>
      </c>
      <c r="AE22" s="2">
        <f>(Table2[[#This Row],[Close Price]]/Table2[[#This Row],[Current Week Low]])-1</f>
        <v>4.4721115537848632E-2</v>
      </c>
      <c r="AF22" s="2">
        <f>(Table2[[#This Row],[Current Week High]]/Table2[[#This Row],[Close Price]])-1</f>
        <v>2.945943369243964E-2</v>
      </c>
      <c r="AG22" s="2">
        <f>(Table2[[#This Row],[Close Price]]/Table2[[#This Row],[Current Month Low]])-1</f>
        <v>0.17708450230052741</v>
      </c>
      <c r="AH22" s="2">
        <f>(Table2[[#This Row],[Current Month High]]/Table2[[#This Row],[Close Price]])-1</f>
        <v>0.12489274478024592</v>
      </c>
      <c r="AI22">
        <v>12.4892744780245</v>
      </c>
      <c r="AJ22">
        <v>199.42906080502399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0.24</v>
      </c>
      <c r="AM22" t="s">
        <v>10206</v>
      </c>
      <c r="AN22">
        <v>6.27</v>
      </c>
      <c r="AO22" t="s">
        <v>10206</v>
      </c>
      <c r="AP22">
        <v>0.207630153677346</v>
      </c>
      <c r="AQ22">
        <f>(Table2[[#This Row],[Sharpe Ratio]]-AVERAGE(Table2[Sharpe Ratio]))/_xlfn.STDEV.P(Table2[Sharpe Ratio])</f>
        <v>1.7327989867496774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3.3736049285580343</v>
      </c>
      <c r="AS22">
        <f>_xlfn.RANK.AVG(Table2[[#This Row],[1Y Return vs Nifty Z-Score]],Table2[1Y Return vs Nifty Z-Score])</f>
        <v>50</v>
      </c>
      <c r="AT22">
        <f>_xlfn.RANK.AVG(Table2[[#This Row],[6M Return vs Nifty Z-Score]],Table2[6M Return vs Nifty Z-Score])</f>
        <v>61</v>
      </c>
      <c r="AU22">
        <f>_xlfn.RANK.AVG(Table2[[#This Row],[Sharpe Ratio Z-Score]],Table2[Sharpe Ratio Z-Score])</f>
        <v>32</v>
      </c>
      <c r="AV22">
        <f>(Table2[[#This Row],[Rank 1Y]]+Table2[[#This Row],[Rank 6M]]+Table2[[#This Row],[Rank Sharpe]])/3</f>
        <v>47.666666666666664</v>
      </c>
    </row>
    <row r="23" spans="1:48" x14ac:dyDescent="0.3">
      <c r="A23" t="s">
        <v>283</v>
      </c>
      <c r="B23" t="s">
        <v>284</v>
      </c>
      <c r="C23" t="s">
        <v>10175</v>
      </c>
      <c r="D23" t="s">
        <v>285</v>
      </c>
      <c r="E23">
        <v>98324.683961899995</v>
      </c>
      <c r="F23">
        <v>10865.8</v>
      </c>
      <c r="G23">
        <v>159.375036525154</v>
      </c>
      <c r="H23">
        <f>(Table2[[#This Row],[1Y Return vs Nifty]]-AVERAGE(Table2[1Y Return vs Nifty]))/_xlfn.STDEV.P(Table2[1Y Return vs Nifty])</f>
        <v>1.6418926624427206</v>
      </c>
      <c r="I23">
        <v>4.2907141605646597</v>
      </c>
      <c r="J23">
        <f>(Table2[[#This Row],[1M Return vs Nifty]]-AVERAGE(Table2[1M Return vs Nifty]))/_xlfn.STDEV.P(Table2[1M Return vs Nifty])</f>
        <v>0.31189143658559471</v>
      </c>
      <c r="K23">
        <v>55.470250034688704</v>
      </c>
      <c r="L23">
        <f>(Table2[[#This Row],[6M Return vs Nifty]]-AVERAGE(Table2[6M Return vs Nifty]))/_xlfn.STDEV.P(Table2[6M Return vs Nifty])</f>
        <v>1.6031734910131468</v>
      </c>
      <c r="M23">
        <v>-3.0178969144047798</v>
      </c>
      <c r="N23">
        <f>(Table2[[#This Row],[1W Return vs Nifty]]-AVERAGE(Table2[1W Return vs Nifty]))/_xlfn.STDEV.P(Table2[1W Return vs Nifty])</f>
        <v>-0.95903044767975432</v>
      </c>
      <c r="O23">
        <v>10975.93</v>
      </c>
      <c r="P23">
        <v>10416.607087013999</v>
      </c>
      <c r="Q23">
        <v>8226.4398718722096</v>
      </c>
      <c r="R23">
        <v>45.850897132776502</v>
      </c>
      <c r="S23" s="2">
        <f>(Table2[[#This Row],[Close Price]]-Table2[[#This Row],[20D EMA]])/Table2[[#This Row],[20D EMA]]</f>
        <v>-1.0033773903441533E-2</v>
      </c>
      <c r="T23" s="2">
        <f>(Table2[[#This Row],[Close Price]]-Table2[[#This Row],[50D EMA]])/Table2[[#This Row],[50D EMA]]</f>
        <v>4.3122766293642034E-2</v>
      </c>
      <c r="U23" s="2">
        <f>(Table2[[#This Row],[Close Price]]-Table2[[#This Row],[200D EMA]])/Table2[[#This Row],[200D EMA]]</f>
        <v>0.32083868225333695</v>
      </c>
      <c r="V23">
        <v>0.472584939601429</v>
      </c>
      <c r="W23">
        <v>10740</v>
      </c>
      <c r="X23">
        <v>10897</v>
      </c>
      <c r="Y23">
        <v>10690</v>
      </c>
      <c r="Z23">
        <v>11298.3</v>
      </c>
      <c r="AA23">
        <v>9925</v>
      </c>
      <c r="AB23">
        <v>13298</v>
      </c>
      <c r="AC23" s="2">
        <f>(Table2[[#This Row],[Close Price]]/Table2[[#This Row],[Day Low]])-1</f>
        <v>1.1713221601489687E-2</v>
      </c>
      <c r="AD23" s="2">
        <f>(Table2[[#This Row],[Day High]]/Table2[[#This Row],[Close Price]])-1</f>
        <v>2.8713946511071953E-3</v>
      </c>
      <c r="AE23" s="2">
        <f>(Table2[[#This Row],[Close Price]]/Table2[[#This Row],[Current Week Low]])-1</f>
        <v>1.6445275958840044E-2</v>
      </c>
      <c r="AF23" s="2">
        <f>(Table2[[#This Row],[Current Week High]]/Table2[[#This Row],[Close Price]])-1</f>
        <v>3.9803788032174436E-2</v>
      </c>
      <c r="AG23" s="2">
        <f>(Table2[[#This Row],[Close Price]]/Table2[[#This Row],[Current Month Low]])-1</f>
        <v>9.4790931989924276E-2</v>
      </c>
      <c r="AH23" s="2">
        <f>(Table2[[#This Row],[Current Month High]]/Table2[[#This Row],[Close Price]])-1</f>
        <v>0.22383993815457681</v>
      </c>
      <c r="AI23">
        <v>22.3839938154576</v>
      </c>
      <c r="AJ23">
        <v>189.13399236306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0.09</v>
      </c>
      <c r="AM23" t="s">
        <v>10206</v>
      </c>
      <c r="AN23">
        <v>-11.32</v>
      </c>
      <c r="AO23" t="s">
        <v>10205</v>
      </c>
      <c r="AP23">
        <v>0.185789403469796</v>
      </c>
      <c r="AQ23">
        <f>(Table2[[#This Row],[Sharpe Ratio]]-AVERAGE(Table2[Sharpe Ratio]))/_xlfn.STDEV.P(Table2[Sharpe Ratio])</f>
        <v>1.4809902420126397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4.0789173843743471</v>
      </c>
      <c r="AS23">
        <f>_xlfn.RANK.AVG(Table2[[#This Row],[1Y Return vs Nifty Z-Score]],Table2[1Y Return vs Nifty Z-Score])</f>
        <v>47</v>
      </c>
      <c r="AT23">
        <f>_xlfn.RANK.AVG(Table2[[#This Row],[6M Return vs Nifty Z-Score]],Table2[6M Return vs Nifty Z-Score])</f>
        <v>48</v>
      </c>
      <c r="AU23">
        <f>_xlfn.RANK.AVG(Table2[[#This Row],[Sharpe Ratio Z-Score]],Table2[Sharpe Ratio Z-Score])</f>
        <v>50</v>
      </c>
      <c r="AV23">
        <f>(Table2[[#This Row],[Rank 1Y]]+Table2[[#This Row],[Rank 6M]]+Table2[[#This Row],[Rank Sharpe]])/3</f>
        <v>48.333333333333336</v>
      </c>
    </row>
    <row r="24" spans="1:48" x14ac:dyDescent="0.3">
      <c r="A24" t="s">
        <v>81</v>
      </c>
      <c r="B24" t="s">
        <v>82</v>
      </c>
      <c r="C24" t="s">
        <v>10171</v>
      </c>
      <c r="D24" t="s">
        <v>83</v>
      </c>
      <c r="E24">
        <v>331287.72787499998</v>
      </c>
      <c r="F24">
        <v>4953.6499999999996</v>
      </c>
      <c r="G24">
        <v>123.56392415058301</v>
      </c>
      <c r="H24">
        <f>(Table2[[#This Row],[1Y Return vs Nifty]]-AVERAGE(Table2[1Y Return vs Nifty]))/_xlfn.STDEV.P(Table2[1Y Return vs Nifty])</f>
        <v>1.1525060320482767</v>
      </c>
      <c r="I24">
        <v>-8.2422591335805002</v>
      </c>
      <c r="J24">
        <f>(Table2[[#This Row],[1M Return vs Nifty]]-AVERAGE(Table2[1M Return vs Nifty]))/_xlfn.STDEV.P(Table2[1M Return vs Nifty])</f>
        <v>-1.0093220045146134</v>
      </c>
      <c r="K24">
        <v>48.9371562849417</v>
      </c>
      <c r="L24">
        <f>(Table2[[#This Row],[6M Return vs Nifty]]-AVERAGE(Table2[6M Return vs Nifty]))/_xlfn.STDEV.P(Table2[6M Return vs Nifty])</f>
        <v>1.3855077376256524</v>
      </c>
      <c r="M24">
        <v>-1.70399202560729</v>
      </c>
      <c r="N24">
        <f>(Table2[[#This Row],[1W Return vs Nifty]]-AVERAGE(Table2[1W Return vs Nifty]))/_xlfn.STDEV.P(Table2[1W Return vs Nifty])</f>
        <v>-0.68758096868582785</v>
      </c>
      <c r="O24">
        <v>5099.87</v>
      </c>
      <c r="P24">
        <v>4946.9031056981703</v>
      </c>
      <c r="Q24">
        <v>3742.94946735756</v>
      </c>
      <c r="R24">
        <v>41.8576705042789</v>
      </c>
      <c r="S24" s="2">
        <f>(Table2[[#This Row],[Close Price]]-Table2[[#This Row],[20D EMA]])/Table2[[#This Row],[20D EMA]]</f>
        <v>-2.8671319072839162E-2</v>
      </c>
      <c r="T24" s="2">
        <f>(Table2[[#This Row],[Close Price]]-Table2[[#This Row],[50D EMA]])/Table2[[#This Row],[50D EMA]]</f>
        <v>1.363862230100651E-3</v>
      </c>
      <c r="U24" s="2">
        <f>(Table2[[#This Row],[Close Price]]-Table2[[#This Row],[200D EMA]])/Table2[[#This Row],[200D EMA]]</f>
        <v>0.32346162917800958</v>
      </c>
      <c r="V24">
        <v>1.03096956886362</v>
      </c>
      <c r="W24">
        <v>4924.55</v>
      </c>
      <c r="X24">
        <v>4987.8999999999996</v>
      </c>
      <c r="Y24">
        <v>4911</v>
      </c>
      <c r="Z24">
        <v>5082</v>
      </c>
      <c r="AA24">
        <v>4510</v>
      </c>
      <c r="AB24">
        <v>5674.75</v>
      </c>
      <c r="AC24" s="2">
        <f>(Table2[[#This Row],[Close Price]]/Table2[[#This Row],[Day Low]])-1</f>
        <v>5.909169365728717E-3</v>
      </c>
      <c r="AD24" s="2">
        <f>(Table2[[#This Row],[Day High]]/Table2[[#This Row],[Close Price]])-1</f>
        <v>6.9140936481180137E-3</v>
      </c>
      <c r="AE24" s="2">
        <f>(Table2[[#This Row],[Close Price]]/Table2[[#This Row],[Current Week Low]])-1</f>
        <v>8.6845856241091202E-3</v>
      </c>
      <c r="AF24" s="2">
        <f>(Table2[[#This Row],[Current Week High]]/Table2[[#This Row],[Close Price]])-1</f>
        <v>2.5910187437546028E-2</v>
      </c>
      <c r="AG24" s="2">
        <f>(Table2[[#This Row],[Close Price]]/Table2[[#This Row],[Current Month Low]])-1</f>
        <v>9.8370288248337046E-2</v>
      </c>
      <c r="AH24" s="2">
        <f>(Table2[[#This Row],[Current Month High]]/Table2[[#This Row],[Close Price]])-1</f>
        <v>0.14556942860315125</v>
      </c>
      <c r="AI24">
        <v>14.5569428603151</v>
      </c>
      <c r="AJ24">
        <v>180.215522117886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</v>
      </c>
      <c r="AM24">
        <v>0</v>
      </c>
      <c r="AN24">
        <v>-10.71</v>
      </c>
      <c r="AO24" t="s">
        <v>10205</v>
      </c>
      <c r="AP24">
        <v>0.27032114163491899</v>
      </c>
      <c r="AQ24">
        <f>(Table2[[#This Row],[Sharpe Ratio]]-AVERAGE(Table2[Sharpe Ratio]))/_xlfn.STDEV.P(Table2[Sharpe Ratio])</f>
        <v>2.455582720545789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3.2966935170192766</v>
      </c>
      <c r="AS24">
        <f>_xlfn.RANK.AVG(Table2[[#This Row],[1Y Return vs Nifty Z-Score]],Table2[1Y Return vs Nifty Z-Score])</f>
        <v>82</v>
      </c>
      <c r="AT24">
        <f>_xlfn.RANK.AVG(Table2[[#This Row],[6M Return vs Nifty Z-Score]],Table2[6M Return vs Nifty Z-Score])</f>
        <v>68</v>
      </c>
      <c r="AU24">
        <f>_xlfn.RANK.AVG(Table2[[#This Row],[Sharpe Ratio Z-Score]],Table2[Sharpe Ratio Z-Score])</f>
        <v>5</v>
      </c>
      <c r="AV24">
        <f>(Table2[[#This Row],[Rank 1Y]]+Table2[[#This Row],[Rank 6M]]+Table2[[#This Row],[Rank Sharpe]])/3</f>
        <v>51.666666666666664</v>
      </c>
    </row>
    <row r="25" spans="1:48" x14ac:dyDescent="0.3">
      <c r="A25" t="s">
        <v>125</v>
      </c>
      <c r="B25" t="s">
        <v>126</v>
      </c>
      <c r="C25" t="s">
        <v>10171</v>
      </c>
      <c r="D25" t="s">
        <v>127</v>
      </c>
      <c r="E25">
        <v>232524.06455049</v>
      </c>
      <c r="F25">
        <v>318.10000000000002</v>
      </c>
      <c r="G25">
        <v>116.856101989675</v>
      </c>
      <c r="H25">
        <f>(Table2[[#This Row],[1Y Return vs Nifty]]-AVERAGE(Table2[1Y Return vs Nifty]))/_xlfn.STDEV.P(Table2[1Y Return vs Nifty])</f>
        <v>1.0608384387527678</v>
      </c>
      <c r="I25">
        <v>-0.41389328408937098</v>
      </c>
      <c r="J25">
        <f>(Table2[[#This Row],[1M Return vs Nifty]]-AVERAGE(Table2[1M Return vs Nifty]))/_xlfn.STDEV.P(Table2[1M Return vs Nifty])</f>
        <v>-0.18406354912244524</v>
      </c>
      <c r="K25">
        <v>53.795547643306499</v>
      </c>
      <c r="L25">
        <f>(Table2[[#This Row],[6M Return vs Nifty]]-AVERAGE(Table2[6M Return vs Nifty]))/_xlfn.STDEV.P(Table2[6M Return vs Nifty])</f>
        <v>1.5473767472829403</v>
      </c>
      <c r="M25">
        <v>0.21224256490569701</v>
      </c>
      <c r="N25">
        <f>(Table2[[#This Row],[1W Return vs Nifty]]-AVERAGE(Table2[1W Return vs Nifty]))/_xlfn.STDEV.P(Table2[1W Return vs Nifty])</f>
        <v>-0.29169167284725983</v>
      </c>
      <c r="O25">
        <v>313.48</v>
      </c>
      <c r="P25">
        <v>298.15074694125099</v>
      </c>
      <c r="Q25">
        <v>229.149460410747</v>
      </c>
      <c r="R25">
        <v>55.232947747617999</v>
      </c>
      <c r="S25" s="2">
        <f>(Table2[[#This Row],[Close Price]]-Table2[[#This Row],[20D EMA]])/Table2[[#This Row],[20D EMA]]</f>
        <v>1.4737782314661236E-2</v>
      </c>
      <c r="T25" s="2">
        <f>(Table2[[#This Row],[Close Price]]-Table2[[#This Row],[50D EMA]])/Table2[[#This Row],[50D EMA]]</f>
        <v>6.6909954992264126E-2</v>
      </c>
      <c r="U25" s="2">
        <f>(Table2[[#This Row],[Close Price]]-Table2[[#This Row],[200D EMA]])/Table2[[#This Row],[200D EMA]]</f>
        <v>0.38817695415826209</v>
      </c>
      <c r="V25">
        <v>0.81511869522186997</v>
      </c>
      <c r="W25">
        <v>316</v>
      </c>
      <c r="X25">
        <v>320.60000000000002</v>
      </c>
      <c r="Y25">
        <v>310.85000000000002</v>
      </c>
      <c r="Z25">
        <v>326.55</v>
      </c>
      <c r="AA25">
        <v>281.10000000000002</v>
      </c>
      <c r="AB25">
        <v>340.5</v>
      </c>
      <c r="AC25" s="2">
        <f>(Table2[[#This Row],[Close Price]]/Table2[[#This Row],[Day Low]])-1</f>
        <v>6.6455696202532E-3</v>
      </c>
      <c r="AD25" s="2">
        <f>(Table2[[#This Row],[Day High]]/Table2[[#This Row],[Close Price]])-1</f>
        <v>7.8591637849731999E-3</v>
      </c>
      <c r="AE25" s="2">
        <f>(Table2[[#This Row],[Close Price]]/Table2[[#This Row],[Current Week Low]])-1</f>
        <v>2.3323146211999379E-2</v>
      </c>
      <c r="AF25" s="2">
        <f>(Table2[[#This Row],[Current Week High]]/Table2[[#This Row],[Close Price]])-1</f>
        <v>2.6563973593209722E-2</v>
      </c>
      <c r="AG25" s="2">
        <f>(Table2[[#This Row],[Close Price]]/Table2[[#This Row],[Current Month Low]])-1</f>
        <v>0.13162575595873349</v>
      </c>
      <c r="AH25" s="2">
        <f>(Table2[[#This Row],[Current Month High]]/Table2[[#This Row],[Close Price]])-1</f>
        <v>7.0418107513360528E-2</v>
      </c>
      <c r="AI25">
        <v>7.0418107513360502</v>
      </c>
      <c r="AJ25">
        <v>157.570850202429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0.23</v>
      </c>
      <c r="AM25" t="s">
        <v>10206</v>
      </c>
      <c r="AN25">
        <v>-5.19</v>
      </c>
      <c r="AO25" t="s">
        <v>10205</v>
      </c>
      <c r="AP25">
        <v>0.231799175066499</v>
      </c>
      <c r="AQ25">
        <f>(Table2[[#This Row],[Sharpe Ratio]]-AVERAGE(Table2[Sharpe Ratio]))/_xlfn.STDEV.P(Table2[Sharpe Ratio])</f>
        <v>2.0114510879683158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4.1439110520343183</v>
      </c>
      <c r="AS25">
        <f>_xlfn.RANK.AVG(Table2[[#This Row],[1Y Return vs Nifty Z-Score]],Table2[1Y Return vs Nifty Z-Score])</f>
        <v>89</v>
      </c>
      <c r="AT25">
        <f>_xlfn.RANK.AVG(Table2[[#This Row],[6M Return vs Nifty Z-Score]],Table2[6M Return vs Nifty Z-Score])</f>
        <v>55</v>
      </c>
      <c r="AU25">
        <f>_xlfn.RANK.AVG(Table2[[#This Row],[Sharpe Ratio Z-Score]],Table2[Sharpe Ratio Z-Score])</f>
        <v>15</v>
      </c>
      <c r="AV25">
        <f>(Table2[[#This Row],[Rank 1Y]]+Table2[[#This Row],[Rank 6M]]+Table2[[#This Row],[Rank Sharpe]])/3</f>
        <v>53</v>
      </c>
    </row>
    <row r="26" spans="1:48" x14ac:dyDescent="0.3">
      <c r="A26" t="s">
        <v>1030</v>
      </c>
      <c r="B26" t="s">
        <v>1031</v>
      </c>
      <c r="C26" t="s">
        <v>10167</v>
      </c>
      <c r="D26" t="s">
        <v>130</v>
      </c>
      <c r="E26">
        <v>12977.80106272</v>
      </c>
      <c r="F26">
        <v>894.4</v>
      </c>
      <c r="G26">
        <v>113.67842066726899</v>
      </c>
      <c r="H26">
        <f>(Table2[[#This Row],[1Y Return vs Nifty]]-AVERAGE(Table2[1Y Return vs Nifty]))/_xlfn.STDEV.P(Table2[1Y Return vs Nifty])</f>
        <v>1.0174129584556548</v>
      </c>
      <c r="I26">
        <v>15.1736408086428</v>
      </c>
      <c r="J26">
        <f>(Table2[[#This Row],[1M Return vs Nifty]]-AVERAGE(Table2[1M Return vs Nifty]))/_xlfn.STDEV.P(Table2[1M Return vs Nifty])</f>
        <v>1.459158619598387</v>
      </c>
      <c r="K26">
        <v>72.956805424711504</v>
      </c>
      <c r="L26">
        <f>(Table2[[#This Row],[6M Return vs Nifty]]-AVERAGE(Table2[6M Return vs Nifty]))/_xlfn.STDEV.P(Table2[6M Return vs Nifty])</f>
        <v>2.1857802006243254</v>
      </c>
      <c r="M26">
        <v>5.1354482403546102</v>
      </c>
      <c r="N26">
        <f>(Table2[[#This Row],[1W Return vs Nifty]]-AVERAGE(Table2[1W Return vs Nifty]))/_xlfn.STDEV.P(Table2[1W Return vs Nifty])</f>
        <v>0.72543036313484921</v>
      </c>
      <c r="O26">
        <v>803.64</v>
      </c>
      <c r="P26">
        <v>712.84209598896496</v>
      </c>
      <c r="Q26">
        <v>543.02689805492298</v>
      </c>
      <c r="R26">
        <v>75.388857541597602</v>
      </c>
      <c r="S26" s="2">
        <f>(Table2[[#This Row],[Close Price]]-Table2[[#This Row],[20D EMA]])/Table2[[#This Row],[20D EMA]]</f>
        <v>0.11293614056044994</v>
      </c>
      <c r="T26" s="2">
        <f>(Table2[[#This Row],[Close Price]]-Table2[[#This Row],[50D EMA]])/Table2[[#This Row],[50D EMA]]</f>
        <v>0.25469582258487383</v>
      </c>
      <c r="U26" s="2">
        <f>(Table2[[#This Row],[Close Price]]-Table2[[#This Row],[200D EMA]])/Table2[[#This Row],[200D EMA]]</f>
        <v>0.64706389905116324</v>
      </c>
      <c r="V26">
        <v>1.05326405814548</v>
      </c>
      <c r="W26">
        <v>900.3</v>
      </c>
      <c r="X26">
        <v>914.9</v>
      </c>
      <c r="Y26">
        <v>878</v>
      </c>
      <c r="Z26">
        <v>924.3</v>
      </c>
      <c r="AA26">
        <v>703.5</v>
      </c>
      <c r="AB26">
        <v>924.3</v>
      </c>
      <c r="AC26" s="2">
        <f>(Table2[[#This Row],[Close Price]]/Table2[[#This Row],[Day Low]])-1</f>
        <v>-6.55337109852272E-3</v>
      </c>
      <c r="AD26" s="2">
        <f>(Table2[[#This Row],[Day High]]/Table2[[#This Row],[Close Price]])-1</f>
        <v>2.2920393559928476E-2</v>
      </c>
      <c r="AE26" s="2">
        <f>(Table2[[#This Row],[Close Price]]/Table2[[#This Row],[Current Week Low]])-1</f>
        <v>1.8678815489749478E-2</v>
      </c>
      <c r="AF26" s="2">
        <f>(Table2[[#This Row],[Current Week High]]/Table2[[#This Row],[Close Price]])-1</f>
        <v>3.3430232558139483E-2</v>
      </c>
      <c r="AG26" s="2">
        <f>(Table2[[#This Row],[Close Price]]/Table2[[#This Row],[Current Month Low]])-1</f>
        <v>0.2713574982231699</v>
      </c>
      <c r="AH26" s="2">
        <f>(Table2[[#This Row],[Current Month High]]/Table2[[#This Row],[Close Price]])-1</f>
        <v>3.3430232558139483E-2</v>
      </c>
      <c r="AI26">
        <v>3.3430232558139399</v>
      </c>
      <c r="AJ26">
        <v>155.542857142857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0.6</v>
      </c>
      <c r="AM26" t="s">
        <v>10206</v>
      </c>
      <c r="AN26">
        <v>20.350000000000001</v>
      </c>
      <c r="AO26" t="s">
        <v>10206</v>
      </c>
      <c r="AP26">
        <v>0.182700579556483</v>
      </c>
      <c r="AQ26">
        <f>(Table2[[#This Row],[Sharpe Ratio]]-AVERAGE(Table2[Sharpe Ratio]))/_xlfn.STDEV.P(Table2[Sharpe Ratio])</f>
        <v>1.4453782385359359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6.8331603803491525</v>
      </c>
      <c r="AS26">
        <f>_xlfn.RANK.AVG(Table2[[#This Row],[1Y Return vs Nifty Z-Score]],Table2[1Y Return vs Nifty Z-Score])</f>
        <v>94</v>
      </c>
      <c r="AT26">
        <f>_xlfn.RANK.AVG(Table2[[#This Row],[6M Return vs Nifty Z-Score]],Table2[6M Return vs Nifty Z-Score])</f>
        <v>26</v>
      </c>
      <c r="AU26">
        <f>_xlfn.RANK.AVG(Table2[[#This Row],[Sharpe Ratio Z-Score]],Table2[Sharpe Ratio Z-Score])</f>
        <v>55</v>
      </c>
      <c r="AV26">
        <f>(Table2[[#This Row],[Rank 1Y]]+Table2[[#This Row],[Rank 6M]]+Table2[[#This Row],[Rank Sharpe]])/3</f>
        <v>58.333333333333336</v>
      </c>
    </row>
    <row r="27" spans="1:48" x14ac:dyDescent="0.3">
      <c r="A27" t="s">
        <v>1167</v>
      </c>
      <c r="B27" t="s">
        <v>1168</v>
      </c>
      <c r="C27" t="s">
        <v>10171</v>
      </c>
      <c r="D27" t="s">
        <v>261</v>
      </c>
      <c r="E27">
        <v>10508.040708936</v>
      </c>
      <c r="F27">
        <v>91.83</v>
      </c>
      <c r="G27">
        <v>80.784176116639401</v>
      </c>
      <c r="H27">
        <f>(Table2[[#This Row],[1Y Return vs Nifty]]-AVERAGE(Table2[1Y Return vs Nifty]))/_xlfn.STDEV.P(Table2[1Y Return vs Nifty])</f>
        <v>0.56788758958064622</v>
      </c>
      <c r="I27">
        <v>26.284053938241001</v>
      </c>
      <c r="J27">
        <f>(Table2[[#This Row],[1M Return vs Nifty]]-AVERAGE(Table2[1M Return vs Nifty]))/_xlfn.STDEV.P(Table2[1M Return vs Nifty])</f>
        <v>2.6304071987251652</v>
      </c>
      <c r="K27">
        <v>81.775121759163298</v>
      </c>
      <c r="L27">
        <f>(Table2[[#This Row],[6M Return vs Nifty]]-AVERAGE(Table2[6M Return vs Nifty]))/_xlfn.STDEV.P(Table2[6M Return vs Nifty])</f>
        <v>2.4795836484352534</v>
      </c>
      <c r="M27">
        <v>12.5717165691718</v>
      </c>
      <c r="N27">
        <f>(Table2[[#This Row],[1W Return vs Nifty]]-AVERAGE(Table2[1W Return vs Nifty]))/_xlfn.STDEV.P(Table2[1W Return vs Nifty])</f>
        <v>2.2617448869082528</v>
      </c>
      <c r="O27">
        <v>82.64</v>
      </c>
      <c r="P27">
        <v>74.907511364807206</v>
      </c>
      <c r="Q27">
        <v>57.763586106323402</v>
      </c>
      <c r="R27">
        <v>80.735785389554493</v>
      </c>
      <c r="S27" s="2">
        <f>(Table2[[#This Row],[Close Price]]-Table2[[#This Row],[20D EMA]])/Table2[[#This Row],[20D EMA]]</f>
        <v>0.11120522749273956</v>
      </c>
      <c r="T27" s="2">
        <f>(Table2[[#This Row],[Close Price]]-Table2[[#This Row],[50D EMA]])/Table2[[#This Row],[50D EMA]]</f>
        <v>0.22591177208889707</v>
      </c>
      <c r="U27" s="2">
        <f>(Table2[[#This Row],[Close Price]]-Table2[[#This Row],[200D EMA]])/Table2[[#This Row],[200D EMA]]</f>
        <v>0.58975586853232664</v>
      </c>
      <c r="V27">
        <v>0.99250299357238903</v>
      </c>
      <c r="W27">
        <v>86.3</v>
      </c>
      <c r="X27">
        <v>92.67</v>
      </c>
      <c r="Y27">
        <v>89.89</v>
      </c>
      <c r="Z27">
        <v>93.4</v>
      </c>
      <c r="AA27">
        <v>70</v>
      </c>
      <c r="AB27">
        <v>93.4</v>
      </c>
      <c r="AC27" s="2">
        <f>(Table2[[#This Row],[Close Price]]/Table2[[#This Row],[Day Low]])-1</f>
        <v>6.4078794901506475E-2</v>
      </c>
      <c r="AD27" s="2">
        <f>(Table2[[#This Row],[Day High]]/Table2[[#This Row],[Close Price]])-1</f>
        <v>9.1473374714146072E-3</v>
      </c>
      <c r="AE27" s="2">
        <f>(Table2[[#This Row],[Close Price]]/Table2[[#This Row],[Current Week Low]])-1</f>
        <v>2.1581933474246195E-2</v>
      </c>
      <c r="AF27" s="2">
        <f>(Table2[[#This Row],[Current Week High]]/Table2[[#This Row],[Close Price]])-1</f>
        <v>1.7096809321572648E-2</v>
      </c>
      <c r="AG27" s="2">
        <f>(Table2[[#This Row],[Close Price]]/Table2[[#This Row],[Current Month Low]])-1</f>
        <v>0.31185714285714283</v>
      </c>
      <c r="AH27" s="2">
        <f>(Table2[[#This Row],[Current Month High]]/Table2[[#This Row],[Close Price]])-1</f>
        <v>1.7096809321572648E-2</v>
      </c>
      <c r="AI27">
        <v>1.7096809321572599</v>
      </c>
      <c r="AJ27">
        <v>146.68266820688299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0.32</v>
      </c>
      <c r="AM27" t="s">
        <v>10206</v>
      </c>
      <c r="AN27">
        <v>9.66</v>
      </c>
      <c r="AO27" t="s">
        <v>10206</v>
      </c>
      <c r="AP27">
        <v>0.23011124190934201</v>
      </c>
      <c r="AQ27">
        <f>(Table2[[#This Row],[Sharpe Ratio]]-AVERAGE(Table2[Sharpe Ratio]))/_xlfn.STDEV.P(Table2[Sharpe Ratio])</f>
        <v>1.9919903860480681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9.9316137096973875</v>
      </c>
      <c r="AS27">
        <f>_xlfn.RANK.AVG(Table2[[#This Row],[1Y Return vs Nifty Z-Score]],Table2[1Y Return vs Nifty Z-Score])</f>
        <v>142</v>
      </c>
      <c r="AT27">
        <f>_xlfn.RANK.AVG(Table2[[#This Row],[6M Return vs Nifty Z-Score]],Table2[6M Return vs Nifty Z-Score])</f>
        <v>17</v>
      </c>
      <c r="AU27">
        <f>_xlfn.RANK.AVG(Table2[[#This Row],[Sharpe Ratio Z-Score]],Table2[Sharpe Ratio Z-Score])</f>
        <v>16</v>
      </c>
      <c r="AV27">
        <f>(Table2[[#This Row],[Rank 1Y]]+Table2[[#This Row],[Rank 6M]]+Table2[[#This Row],[Rank Sharpe]])/3</f>
        <v>58.333333333333336</v>
      </c>
    </row>
    <row r="28" spans="1:48" x14ac:dyDescent="0.3">
      <c r="A28" t="s">
        <v>443</v>
      </c>
      <c r="B28" t="s">
        <v>444</v>
      </c>
      <c r="C28" t="s">
        <v>10171</v>
      </c>
      <c r="D28" t="s">
        <v>83</v>
      </c>
      <c r="E28">
        <v>54188.934374999997</v>
      </c>
      <c r="F28">
        <v>1478.3</v>
      </c>
      <c r="G28">
        <v>114.32804467557</v>
      </c>
      <c r="H28">
        <f>(Table2[[#This Row],[1Y Return vs Nifty]]-AVERAGE(Table2[1Y Return vs Nifty]))/_xlfn.STDEV.P(Table2[1Y Return vs Nifty])</f>
        <v>1.0262905744626769</v>
      </c>
      <c r="I28">
        <v>-11.7464784955203</v>
      </c>
      <c r="J28">
        <f>(Table2[[#This Row],[1M Return vs Nifty]]-AVERAGE(Table2[1M Return vs Nifty]))/_xlfn.STDEV.P(Table2[1M Return vs Nifty])</f>
        <v>-1.3787332856925045</v>
      </c>
      <c r="K28">
        <v>58.186035583784097</v>
      </c>
      <c r="L28">
        <f>(Table2[[#This Row],[6M Return vs Nifty]]-AVERAGE(Table2[6M Return vs Nifty]))/_xlfn.STDEV.P(Table2[6M Return vs Nifty])</f>
        <v>1.6936564276165911</v>
      </c>
      <c r="M28">
        <v>-4.7245610044780504</v>
      </c>
      <c r="N28">
        <f>(Table2[[#This Row],[1W Return vs Nifty]]-AVERAGE(Table2[1W Return vs Nifty]))/_xlfn.STDEV.P(Table2[1W Return vs Nifty])</f>
        <v>-1.3116229998636715</v>
      </c>
      <c r="O28">
        <v>1518.79</v>
      </c>
      <c r="P28">
        <v>1453.20473085874</v>
      </c>
      <c r="Q28">
        <v>1066.46637787603</v>
      </c>
      <c r="R28">
        <v>43.344974002642303</v>
      </c>
      <c r="S28" s="2">
        <f>(Table2[[#This Row],[Close Price]]-Table2[[#This Row],[20D EMA]])/Table2[[#This Row],[20D EMA]]</f>
        <v>-2.6659380164473043E-2</v>
      </c>
      <c r="T28" s="2">
        <f>(Table2[[#This Row],[Close Price]]-Table2[[#This Row],[50D EMA]])/Table2[[#This Row],[50D EMA]]</f>
        <v>1.7268915114548516E-2</v>
      </c>
      <c r="U28" s="2">
        <f>(Table2[[#This Row],[Close Price]]-Table2[[#This Row],[200D EMA]])/Table2[[#This Row],[200D EMA]]</f>
        <v>0.3861665315170798</v>
      </c>
      <c r="V28">
        <v>0.62349263808417199</v>
      </c>
      <c r="W28">
        <v>1457.55</v>
      </c>
      <c r="X28">
        <v>1484.95</v>
      </c>
      <c r="Y28">
        <v>1415.3</v>
      </c>
      <c r="Z28">
        <v>1498</v>
      </c>
      <c r="AA28">
        <v>1350</v>
      </c>
      <c r="AB28">
        <v>1794.7</v>
      </c>
      <c r="AC28" s="2">
        <f>(Table2[[#This Row],[Close Price]]/Table2[[#This Row],[Day Low]])-1</f>
        <v>1.4236218311550308E-2</v>
      </c>
      <c r="AD28" s="2">
        <f>(Table2[[#This Row],[Day High]]/Table2[[#This Row],[Close Price]])-1</f>
        <v>4.4984103361971339E-3</v>
      </c>
      <c r="AE28" s="2">
        <f>(Table2[[#This Row],[Close Price]]/Table2[[#This Row],[Current Week Low]])-1</f>
        <v>4.4513530700204917E-2</v>
      </c>
      <c r="AF28" s="2">
        <f>(Table2[[#This Row],[Current Week High]]/Table2[[#This Row],[Close Price]])-1</f>
        <v>1.3326117838057261E-2</v>
      </c>
      <c r="AG28" s="2">
        <f>(Table2[[#This Row],[Close Price]]/Table2[[#This Row],[Current Month Low]])-1</f>
        <v>9.5037037037037031E-2</v>
      </c>
      <c r="AH28" s="2">
        <f>(Table2[[#This Row],[Current Month High]]/Table2[[#This Row],[Close Price]])-1</f>
        <v>0.21402962862747765</v>
      </c>
      <c r="AI28">
        <v>21.4029628627477</v>
      </c>
      <c r="AJ28">
        <v>228.51111111111101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</v>
      </c>
      <c r="AM28">
        <v>0</v>
      </c>
      <c r="AN28">
        <v>-11.28</v>
      </c>
      <c r="AO28" t="s">
        <v>10205</v>
      </c>
      <c r="AP28">
        <v>0.19327211368094699</v>
      </c>
      <c r="AQ28">
        <f>(Table2[[#This Row],[Sharpe Ratio]]-AVERAGE(Table2[Sharpe Ratio]))/_xlfn.STDEV.P(Table2[Sharpe Ratio])</f>
        <v>1.5672607156729081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1.5968514321960001</v>
      </c>
      <c r="AS28">
        <f>_xlfn.RANK.AVG(Table2[[#This Row],[1Y Return vs Nifty Z-Score]],Table2[1Y Return vs Nifty Z-Score])</f>
        <v>92</v>
      </c>
      <c r="AT28">
        <f>_xlfn.RANK.AVG(Table2[[#This Row],[6M Return vs Nifty Z-Score]],Table2[6M Return vs Nifty Z-Score])</f>
        <v>42</v>
      </c>
      <c r="AU28">
        <f>_xlfn.RANK.AVG(Table2[[#This Row],[Sharpe Ratio Z-Score]],Table2[Sharpe Ratio Z-Score])</f>
        <v>44</v>
      </c>
      <c r="AV28">
        <f>(Table2[[#This Row],[Rank 1Y]]+Table2[[#This Row],[Rank 6M]]+Table2[[#This Row],[Rank Sharpe]])/3</f>
        <v>59.333333333333336</v>
      </c>
    </row>
    <row r="29" spans="1:48" x14ac:dyDescent="0.3">
      <c r="A29" t="s">
        <v>737</v>
      </c>
      <c r="B29" t="s">
        <v>738</v>
      </c>
      <c r="C29" t="s">
        <v>10171</v>
      </c>
      <c r="D29" t="s">
        <v>674</v>
      </c>
      <c r="E29">
        <v>22675.022318160001</v>
      </c>
      <c r="F29">
        <v>1683.7</v>
      </c>
      <c r="G29">
        <v>131.59174226015099</v>
      </c>
      <c r="H29">
        <f>(Table2[[#This Row],[1Y Return vs Nifty]]-AVERAGE(Table2[1Y Return vs Nifty]))/_xlfn.STDEV.P(Table2[1Y Return vs Nifty])</f>
        <v>1.2622123939442198</v>
      </c>
      <c r="I29">
        <v>-11.382373143071099</v>
      </c>
      <c r="J29">
        <f>(Table2[[#This Row],[1M Return vs Nifty]]-AVERAGE(Table2[1M Return vs Nifty]))/_xlfn.STDEV.P(Table2[1M Return vs Nifty])</f>
        <v>-1.3403496655935818</v>
      </c>
      <c r="K29">
        <v>39.013786664324002</v>
      </c>
      <c r="L29">
        <f>(Table2[[#This Row],[6M Return vs Nifty]]-AVERAGE(Table2[6M Return vs Nifty]))/_xlfn.STDEV.P(Table2[6M Return vs Nifty])</f>
        <v>1.0548867780384785</v>
      </c>
      <c r="M29">
        <v>2.02929269247596</v>
      </c>
      <c r="N29">
        <f>(Table2[[#This Row],[1W Return vs Nifty]]-AVERAGE(Table2[1W Return vs Nifty]))/_xlfn.STDEV.P(Table2[1W Return vs Nifty])</f>
        <v>8.370635987199998E-2</v>
      </c>
      <c r="O29">
        <v>1655.33</v>
      </c>
      <c r="P29">
        <v>1534.3409129173799</v>
      </c>
      <c r="Q29">
        <v>1142.0429016109899</v>
      </c>
      <c r="R29">
        <v>54.576885980622102</v>
      </c>
      <c r="S29" s="2">
        <f>(Table2[[#This Row],[Close Price]]-Table2[[#This Row],[20D EMA]])/Table2[[#This Row],[20D EMA]]</f>
        <v>1.7138576598019803E-2</v>
      </c>
      <c r="T29" s="2">
        <f>(Table2[[#This Row],[Close Price]]-Table2[[#This Row],[50D EMA]])/Table2[[#This Row],[50D EMA]]</f>
        <v>9.7344133774436292E-2</v>
      </c>
      <c r="U29" s="2">
        <f>(Table2[[#This Row],[Close Price]]-Table2[[#This Row],[200D EMA]])/Table2[[#This Row],[200D EMA]]</f>
        <v>0.47428787274535583</v>
      </c>
      <c r="V29">
        <v>0.47596686424361601</v>
      </c>
      <c r="W29">
        <v>1532.4</v>
      </c>
      <c r="X29">
        <v>1629.8</v>
      </c>
      <c r="Y29">
        <v>1618.05</v>
      </c>
      <c r="Z29">
        <v>1707.7</v>
      </c>
      <c r="AA29">
        <v>1459.4</v>
      </c>
      <c r="AB29">
        <v>1866</v>
      </c>
      <c r="AC29" s="2">
        <f>(Table2[[#This Row],[Close Price]]/Table2[[#This Row],[Day Low]])-1</f>
        <v>9.8734012007308802E-2</v>
      </c>
      <c r="AD29" s="2">
        <f>(Table2[[#This Row],[Day High]]/Table2[[#This Row],[Close Price]])-1</f>
        <v>-3.2012828888757006E-2</v>
      </c>
      <c r="AE29" s="2">
        <f>(Table2[[#This Row],[Close Price]]/Table2[[#This Row],[Current Week Low]])-1</f>
        <v>4.0573529866197111E-2</v>
      </c>
      <c r="AF29" s="2">
        <f>(Table2[[#This Row],[Current Week High]]/Table2[[#This Row],[Close Price]])-1</f>
        <v>1.4254320841004864E-2</v>
      </c>
      <c r="AG29" s="2">
        <f>(Table2[[#This Row],[Close Price]]/Table2[[#This Row],[Current Month Low]])-1</f>
        <v>0.15369329861586944</v>
      </c>
      <c r="AH29" s="2">
        <f>(Table2[[#This Row],[Current Month High]]/Table2[[#This Row],[Close Price]])-1</f>
        <v>0.10827344538813333</v>
      </c>
      <c r="AI29">
        <v>12.6655579972679</v>
      </c>
      <c r="AJ29">
        <v>175.97115227011901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0.32</v>
      </c>
      <c r="AM29" t="s">
        <v>10206</v>
      </c>
      <c r="AN29">
        <v>-1.62</v>
      </c>
      <c r="AO29" t="s">
        <v>10205</v>
      </c>
      <c r="AP29">
        <v>0.25876779903826802</v>
      </c>
      <c r="AQ29">
        <f>(Table2[[#This Row],[Sharpe Ratio]]-AVERAGE(Table2[Sharpe Ratio]))/_xlfn.STDEV.P(Table2[Sharpe Ratio])</f>
        <v>2.3223806707474286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3.3828365370085454</v>
      </c>
      <c r="AS29">
        <f>_xlfn.RANK.AVG(Table2[[#This Row],[1Y Return vs Nifty Z-Score]],Table2[1Y Return vs Nifty Z-Score])</f>
        <v>72</v>
      </c>
      <c r="AT29">
        <f>_xlfn.RANK.AVG(Table2[[#This Row],[6M Return vs Nifty Z-Score]],Table2[6M Return vs Nifty Z-Score])</f>
        <v>99</v>
      </c>
      <c r="AU29">
        <f>_xlfn.RANK.AVG(Table2[[#This Row],[Sharpe Ratio Z-Score]],Table2[Sharpe Ratio Z-Score])</f>
        <v>7</v>
      </c>
      <c r="AV29">
        <f>(Table2[[#This Row],[Rank 1Y]]+Table2[[#This Row],[Rank 6M]]+Table2[[#This Row],[Rank Sharpe]])/3</f>
        <v>59.333333333333336</v>
      </c>
    </row>
    <row r="30" spans="1:48" x14ac:dyDescent="0.3">
      <c r="A30" t="s">
        <v>879</v>
      </c>
      <c r="B30" t="s">
        <v>880</v>
      </c>
      <c r="C30" t="s">
        <v>10171</v>
      </c>
      <c r="D30" t="s">
        <v>261</v>
      </c>
      <c r="E30">
        <v>17735.571460834999</v>
      </c>
      <c r="F30">
        <v>1222.45</v>
      </c>
      <c r="G30">
        <v>144.64778101782801</v>
      </c>
      <c r="H30">
        <f>(Table2[[#This Row],[1Y Return vs Nifty]]-AVERAGE(Table2[1Y Return vs Nifty]))/_xlfn.STDEV.P(Table2[1Y Return vs Nifty])</f>
        <v>1.4406332915440352</v>
      </c>
      <c r="I30">
        <v>-17.377877117679599</v>
      </c>
      <c r="J30">
        <f>(Table2[[#This Row],[1M Return vs Nifty]]-AVERAGE(Table2[1M Return vs Nifty]))/_xlfn.STDEV.P(Table2[1M Return vs Nifty])</f>
        <v>-1.9723896653215764</v>
      </c>
      <c r="K30">
        <v>60.610840520674401</v>
      </c>
      <c r="L30">
        <f>(Table2[[#This Row],[6M Return vs Nifty]]-AVERAGE(Table2[6M Return vs Nifty]))/_xlfn.STDEV.P(Table2[6M Return vs Nifty])</f>
        <v>1.7744446442905648</v>
      </c>
      <c r="M30">
        <v>-2.87632708573337</v>
      </c>
      <c r="N30">
        <f>(Table2[[#This Row],[1W Return vs Nifty]]-AVERAGE(Table2[1W Return vs Nifty]))/_xlfn.STDEV.P(Table2[1W Return vs Nifty])</f>
        <v>-0.92978247352137788</v>
      </c>
      <c r="O30">
        <v>1276.1099999999999</v>
      </c>
      <c r="P30">
        <v>1253.96534876698</v>
      </c>
      <c r="Q30">
        <v>955.36201327667595</v>
      </c>
      <c r="R30">
        <v>20.075392541486799</v>
      </c>
      <c r="S30" s="2">
        <f>(Table2[[#This Row],[Close Price]]-Table2[[#This Row],[20D EMA]])/Table2[[#This Row],[20D EMA]]</f>
        <v>-4.2049666564794461E-2</v>
      </c>
      <c r="T30" s="2">
        <f>(Table2[[#This Row],[Close Price]]-Table2[[#This Row],[50D EMA]])/Table2[[#This Row],[50D EMA]]</f>
        <v>-2.5132551547751226E-2</v>
      </c>
      <c r="U30" s="2">
        <f>(Table2[[#This Row],[Close Price]]-Table2[[#This Row],[200D EMA]])/Table2[[#This Row],[200D EMA]]</f>
        <v>0.27956730852975054</v>
      </c>
      <c r="V30">
        <v>0.45618922763132702</v>
      </c>
      <c r="W30">
        <v>1221</v>
      </c>
      <c r="X30">
        <v>1231.95</v>
      </c>
      <c r="Y30">
        <v>1210.75</v>
      </c>
      <c r="Z30">
        <v>1250</v>
      </c>
      <c r="AA30">
        <v>1192.05</v>
      </c>
      <c r="AB30">
        <v>1450</v>
      </c>
      <c r="AC30" s="2">
        <f>(Table2[[#This Row],[Close Price]]/Table2[[#This Row],[Day Low]])-1</f>
        <v>1.1875511875512057E-3</v>
      </c>
      <c r="AD30" s="2">
        <f>(Table2[[#This Row],[Day High]]/Table2[[#This Row],[Close Price]])-1</f>
        <v>7.7712789889157197E-3</v>
      </c>
      <c r="AE30" s="2">
        <f>(Table2[[#This Row],[Close Price]]/Table2[[#This Row],[Current Week Low]])-1</f>
        <v>9.6634317571753225E-3</v>
      </c>
      <c r="AF30" s="2">
        <f>(Table2[[#This Row],[Current Week High]]/Table2[[#This Row],[Close Price]])-1</f>
        <v>2.2536709067855432E-2</v>
      </c>
      <c r="AG30" s="2">
        <f>(Table2[[#This Row],[Close Price]]/Table2[[#This Row],[Current Month Low]])-1</f>
        <v>2.5502285977937245E-2</v>
      </c>
      <c r="AH30" s="2">
        <f>(Table2[[#This Row],[Current Month High]]/Table2[[#This Row],[Close Price]])-1</f>
        <v>0.18614258251871241</v>
      </c>
      <c r="AI30">
        <v>18.614258251871199</v>
      </c>
      <c r="AJ30">
        <v>184.92017247407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0.03</v>
      </c>
      <c r="AM30" t="s">
        <v>10206</v>
      </c>
      <c r="AN30">
        <v>-9.39</v>
      </c>
      <c r="AO30" t="s">
        <v>10205</v>
      </c>
      <c r="AP30">
        <v>0.16360653482391199</v>
      </c>
      <c r="AQ30">
        <f>(Table2[[#This Row],[Sharpe Ratio]]-AVERAGE(Table2[Sharpe Ratio]))/_xlfn.STDEV.P(Table2[Sharpe Ratio])</f>
        <v>1.2252371082921827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1.538142905283828</v>
      </c>
      <c r="AS30">
        <f>_xlfn.RANK.AVG(Table2[[#This Row],[1Y Return vs Nifty Z-Score]],Table2[1Y Return vs Nifty Z-Score])</f>
        <v>58</v>
      </c>
      <c r="AT30">
        <f>_xlfn.RANK.AVG(Table2[[#This Row],[6M Return vs Nifty Z-Score]],Table2[6M Return vs Nifty Z-Score])</f>
        <v>39</v>
      </c>
      <c r="AU30">
        <f>_xlfn.RANK.AVG(Table2[[#This Row],[Sharpe Ratio Z-Score]],Table2[Sharpe Ratio Z-Score])</f>
        <v>82</v>
      </c>
      <c r="AV30">
        <f>(Table2[[#This Row],[Rank 1Y]]+Table2[[#This Row],[Rank 6M]]+Table2[[#This Row],[Rank Sharpe]])/3</f>
        <v>59.666666666666664</v>
      </c>
    </row>
    <row r="31" spans="1:48" x14ac:dyDescent="0.3">
      <c r="A31" t="s">
        <v>834</v>
      </c>
      <c r="B31" t="s">
        <v>835</v>
      </c>
      <c r="C31" t="s">
        <v>10171</v>
      </c>
      <c r="D31" t="s">
        <v>165</v>
      </c>
      <c r="E31">
        <v>19031.485665824999</v>
      </c>
      <c r="F31">
        <v>795.95</v>
      </c>
      <c r="G31">
        <v>154.28221425840201</v>
      </c>
      <c r="H31">
        <f>(Table2[[#This Row],[1Y Return vs Nifty]]-AVERAGE(Table2[1Y Return vs Nifty]))/_xlfn.STDEV.P(Table2[1Y Return vs Nifty])</f>
        <v>1.5722952955066032</v>
      </c>
      <c r="I31">
        <v>-12.9677349672241</v>
      </c>
      <c r="J31">
        <f>(Table2[[#This Row],[1M Return vs Nifty]]-AVERAGE(Table2[1M Return vs Nifty]))/_xlfn.STDEV.P(Table2[1M Return vs Nifty])</f>
        <v>-1.5074769148039981</v>
      </c>
      <c r="K31">
        <v>53.800403815430499</v>
      </c>
      <c r="L31">
        <f>(Table2[[#This Row],[6M Return vs Nifty]]-AVERAGE(Table2[6M Return vs Nifty]))/_xlfn.STDEV.P(Table2[6M Return vs Nifty])</f>
        <v>1.5475385423534598</v>
      </c>
      <c r="M31">
        <v>-1.33725934520707</v>
      </c>
      <c r="N31">
        <f>(Table2[[#This Row],[1W Return vs Nifty]]-AVERAGE(Table2[1W Return vs Nifty]))/_xlfn.STDEV.P(Table2[1W Return vs Nifty])</f>
        <v>-0.61181490991440857</v>
      </c>
      <c r="O31">
        <v>811</v>
      </c>
      <c r="P31">
        <v>812.70856954943395</v>
      </c>
      <c r="Q31">
        <v>641.03462393399798</v>
      </c>
      <c r="R31">
        <v>47.492178916532701</v>
      </c>
      <c r="S31" s="2">
        <f>(Table2[[#This Row],[Close Price]]-Table2[[#This Row],[20D EMA]])/Table2[[#This Row],[20D EMA]]</f>
        <v>-1.8557336621454937E-2</v>
      </c>
      <c r="T31" s="2">
        <f>(Table2[[#This Row],[Close Price]]-Table2[[#This Row],[50D EMA]])/Table2[[#This Row],[50D EMA]]</f>
        <v>-2.0620638414979259E-2</v>
      </c>
      <c r="U31" s="2">
        <f>(Table2[[#This Row],[Close Price]]-Table2[[#This Row],[200D EMA]])/Table2[[#This Row],[200D EMA]]</f>
        <v>0.24166460013547164</v>
      </c>
      <c r="V31">
        <v>1.0408615359244999</v>
      </c>
      <c r="W31">
        <v>797.95</v>
      </c>
      <c r="X31">
        <v>815.35</v>
      </c>
      <c r="Y31">
        <v>787</v>
      </c>
      <c r="Z31">
        <v>825</v>
      </c>
      <c r="AA31">
        <v>730</v>
      </c>
      <c r="AB31">
        <v>980</v>
      </c>
      <c r="AC31" s="2">
        <f>(Table2[[#This Row],[Close Price]]/Table2[[#This Row],[Day Low]])-1</f>
        <v>-2.5064227081896817E-3</v>
      </c>
      <c r="AD31" s="2">
        <f>(Table2[[#This Row],[Day High]]/Table2[[#This Row],[Close Price]])-1</f>
        <v>2.437339028833474E-2</v>
      </c>
      <c r="AE31" s="2">
        <f>(Table2[[#This Row],[Close Price]]/Table2[[#This Row],[Current Week Low]])-1</f>
        <v>1.137229987293531E-2</v>
      </c>
      <c r="AF31" s="2">
        <f>(Table2[[#This Row],[Current Week High]]/Table2[[#This Row],[Close Price]])-1</f>
        <v>3.6497267416294887E-2</v>
      </c>
      <c r="AG31" s="2">
        <f>(Table2[[#This Row],[Close Price]]/Table2[[#This Row],[Current Month Low]])-1</f>
        <v>9.0342465753424639E-2</v>
      </c>
      <c r="AH31" s="2">
        <f>(Table2[[#This Row],[Current Month High]]/Table2[[#This Row],[Close Price]])-1</f>
        <v>0.23123311765814436</v>
      </c>
      <c r="AI31">
        <v>23.1233117658144</v>
      </c>
      <c r="AJ31">
        <v>192.52113193678699</v>
      </c>
      <c r="AK31" t="str">
        <f>IF(AND(Table2[[#This Row],[20D EMA]]&gt;Table2[[#This Row],[50D EMA]],Table2[[#This Row],[50D EMA]]&gt;Table2[[#This Row],[200D EMA]]),"Uptrend","Downtrend/NoTrend")</f>
        <v>Downtrend/NoTrend</v>
      </c>
      <c r="AL31">
        <v>-0.11</v>
      </c>
      <c r="AM31" t="s">
        <v>10205</v>
      </c>
      <c r="AN31">
        <v>-7.09</v>
      </c>
      <c r="AO31" t="s">
        <v>10205</v>
      </c>
      <c r="AP31">
        <v>0.16827150457168699</v>
      </c>
      <c r="AQ31">
        <f>(Table2[[#This Row],[Sharpe Ratio]]-AVERAGE(Table2[Sharpe Ratio]))/_xlfn.STDEV.P(Table2[Sharpe Ratio])</f>
        <v>1.2790209831710504</v>
      </c>
      <c r="AR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">
        <f>_xlfn.RANK.AVG(Table2[[#This Row],[1Y Return vs Nifty Z-Score]],Table2[1Y Return vs Nifty Z-Score])</f>
        <v>52</v>
      </c>
      <c r="AT31">
        <f>_xlfn.RANK.AVG(Table2[[#This Row],[6M Return vs Nifty Z-Score]],Table2[6M Return vs Nifty Z-Score])</f>
        <v>54</v>
      </c>
      <c r="AU31">
        <f>_xlfn.RANK.AVG(Table2[[#This Row],[Sharpe Ratio Z-Score]],Table2[Sharpe Ratio Z-Score])</f>
        <v>76</v>
      </c>
      <c r="AV31">
        <f>(Table2[[#This Row],[Rank 1Y]]+Table2[[#This Row],[Rank 6M]]+Table2[[#This Row],[Rank Sharpe]])/3</f>
        <v>60.666666666666664</v>
      </c>
    </row>
    <row r="32" spans="1:48" x14ac:dyDescent="0.3">
      <c r="A32" t="s">
        <v>1129</v>
      </c>
      <c r="B32" t="s">
        <v>1130</v>
      </c>
      <c r="C32" t="s">
        <v>10174</v>
      </c>
      <c r="D32" t="s">
        <v>133</v>
      </c>
      <c r="E32">
        <v>11022.71740528</v>
      </c>
      <c r="F32">
        <v>464.8</v>
      </c>
      <c r="G32">
        <v>313.62582678158799</v>
      </c>
      <c r="H32">
        <f>(Table2[[#This Row],[1Y Return vs Nifty]]-AVERAGE(Table2[1Y Return vs Nifty]))/_xlfn.STDEV.P(Table2[1Y Return vs Nifty])</f>
        <v>3.7498493684421561</v>
      </c>
      <c r="I32">
        <v>-9.4254064242783002</v>
      </c>
      <c r="J32">
        <f>(Table2[[#This Row],[1M Return vs Nifty]]-AVERAGE(Table2[1M Return vs Nifty]))/_xlfn.STDEV.P(Table2[1M Return vs Nifty])</f>
        <v>-1.1340482020882954</v>
      </c>
      <c r="K32">
        <v>62.895234319534502</v>
      </c>
      <c r="L32">
        <f>(Table2[[#This Row],[6M Return vs Nifty]]-AVERAGE(Table2[6M Return vs Nifty]))/_xlfn.STDEV.P(Table2[6M Return vs Nifty])</f>
        <v>1.850554725717432</v>
      </c>
      <c r="M32">
        <v>10.851895577279</v>
      </c>
      <c r="N32">
        <f>(Table2[[#This Row],[1W Return vs Nifty]]-AVERAGE(Table2[1W Return vs Nifty]))/_xlfn.STDEV.P(Table2[1W Return vs Nifty])</f>
        <v>1.9064341515631829</v>
      </c>
      <c r="O32">
        <v>450.2</v>
      </c>
      <c r="P32">
        <v>434.029849993418</v>
      </c>
      <c r="Q32">
        <v>310.36100229531797</v>
      </c>
      <c r="R32">
        <v>61.681626639822902</v>
      </c>
      <c r="S32" s="2">
        <f>(Table2[[#This Row],[Close Price]]-Table2[[#This Row],[20D EMA]])/Table2[[#This Row],[20D EMA]]</f>
        <v>3.2430031097290146E-2</v>
      </c>
      <c r="T32" s="2">
        <f>(Table2[[#This Row],[Close Price]]-Table2[[#This Row],[50D EMA]])/Table2[[#This Row],[50D EMA]]</f>
        <v>7.0894087139510426E-2</v>
      </c>
      <c r="U32" s="2">
        <f>(Table2[[#This Row],[Close Price]]-Table2[[#This Row],[200D EMA]])/Table2[[#This Row],[200D EMA]]</f>
        <v>0.49761083564786474</v>
      </c>
      <c r="V32">
        <v>0.78839290921207605</v>
      </c>
      <c r="W32">
        <v>446</v>
      </c>
      <c r="X32">
        <v>464</v>
      </c>
      <c r="Y32">
        <v>450.4</v>
      </c>
      <c r="Z32">
        <v>474</v>
      </c>
      <c r="AA32">
        <v>390</v>
      </c>
      <c r="AB32">
        <v>569.6</v>
      </c>
      <c r="AC32" s="2">
        <f>(Table2[[#This Row],[Close Price]]/Table2[[#This Row],[Day Low]])-1</f>
        <v>4.2152466367713082E-2</v>
      </c>
      <c r="AD32" s="2">
        <f>(Table2[[#This Row],[Day High]]/Table2[[#This Row],[Close Price]])-1</f>
        <v>-1.7211703958691649E-3</v>
      </c>
      <c r="AE32" s="2">
        <f>(Table2[[#This Row],[Close Price]]/Table2[[#This Row],[Current Week Low]])-1</f>
        <v>3.1971580817051537E-2</v>
      </c>
      <c r="AF32" s="2">
        <f>(Table2[[#This Row],[Current Week High]]/Table2[[#This Row],[Close Price]])-1</f>
        <v>1.9793459552495563E-2</v>
      </c>
      <c r="AG32" s="2">
        <f>(Table2[[#This Row],[Close Price]]/Table2[[#This Row],[Current Month Low]])-1</f>
        <v>0.19179487179487187</v>
      </c>
      <c r="AH32" s="2">
        <f>(Table2[[#This Row],[Current Month High]]/Table2[[#This Row],[Close Price]])-1</f>
        <v>0.22547332185886404</v>
      </c>
      <c r="AI32">
        <v>22.5473321858864</v>
      </c>
      <c r="AJ32">
        <v>393.15649867373997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0.09</v>
      </c>
      <c r="AM32" t="s">
        <v>10206</v>
      </c>
      <c r="AN32">
        <v>-1.28</v>
      </c>
      <c r="AO32" t="s">
        <v>10205</v>
      </c>
      <c r="AP32">
        <v>0.13263040610631499</v>
      </c>
      <c r="AQ32">
        <f>(Table2[[#This Row],[Sharpe Ratio]]-AVERAGE(Table2[Sharpe Ratio]))/_xlfn.STDEV.P(Table2[Sharpe Ratio])</f>
        <v>0.86810376740105133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7.2408938110355265</v>
      </c>
      <c r="AS32">
        <f>_xlfn.RANK.AVG(Table2[[#This Row],[1Y Return vs Nifty Z-Score]],Table2[1Y Return vs Nifty Z-Score])</f>
        <v>7</v>
      </c>
      <c r="AT32">
        <f>_xlfn.RANK.AVG(Table2[[#This Row],[6M Return vs Nifty Z-Score]],Table2[6M Return vs Nifty Z-Score])</f>
        <v>32</v>
      </c>
      <c r="AU32">
        <f>_xlfn.RANK.AVG(Table2[[#This Row],[Sharpe Ratio Z-Score]],Table2[Sharpe Ratio Z-Score])</f>
        <v>146</v>
      </c>
      <c r="AV32">
        <f>(Table2[[#This Row],[Rank 1Y]]+Table2[[#This Row],[Rank 6M]]+Table2[[#This Row],[Rank Sharpe]])/3</f>
        <v>61.666666666666664</v>
      </c>
    </row>
    <row r="33" spans="1:48" x14ac:dyDescent="0.3">
      <c r="A33" t="s">
        <v>339</v>
      </c>
      <c r="B33" t="s">
        <v>340</v>
      </c>
      <c r="C33" t="s">
        <v>10174</v>
      </c>
      <c r="D33" t="s">
        <v>133</v>
      </c>
      <c r="E33">
        <v>74087.250892280004</v>
      </c>
      <c r="F33">
        <v>1848.2</v>
      </c>
      <c r="G33">
        <v>187.47363205141099</v>
      </c>
      <c r="H33">
        <f>(Table2[[#This Row],[1Y Return vs Nifty]]-AVERAGE(Table2[1Y Return vs Nifty]))/_xlfn.STDEV.P(Table2[1Y Return vs Nifty])</f>
        <v>2.0258817672652714</v>
      </c>
      <c r="I33">
        <v>-3.00268707422559</v>
      </c>
      <c r="J33">
        <f>(Table2[[#This Row],[1M Return vs Nifty]]-AVERAGE(Table2[1M Return vs Nifty]))/_xlfn.STDEV.P(Table2[1M Return vs Nifty])</f>
        <v>-0.45697158710275099</v>
      </c>
      <c r="K33">
        <v>36.412301212896502</v>
      </c>
      <c r="L33">
        <f>(Table2[[#This Row],[6M Return vs Nifty]]-AVERAGE(Table2[6M Return vs Nifty]))/_xlfn.STDEV.P(Table2[6M Return vs Nifty])</f>
        <v>0.96821202448339605</v>
      </c>
      <c r="M33">
        <v>4.1461321199365102</v>
      </c>
      <c r="N33">
        <f>(Table2[[#This Row],[1W Return vs Nifty]]-AVERAGE(Table2[1W Return vs Nifty]))/_xlfn.STDEV.P(Table2[1W Return vs Nifty])</f>
        <v>0.52104011560820573</v>
      </c>
      <c r="O33">
        <v>1819.67</v>
      </c>
      <c r="P33">
        <v>1745.1028208775299</v>
      </c>
      <c r="Q33">
        <v>1345.5842780978001</v>
      </c>
      <c r="R33">
        <v>54.765989420731998</v>
      </c>
      <c r="S33" s="2">
        <f>(Table2[[#This Row],[Close Price]]-Table2[[#This Row],[20D EMA]])/Table2[[#This Row],[20D EMA]]</f>
        <v>1.5678667011051438E-2</v>
      </c>
      <c r="T33" s="2">
        <f>(Table2[[#This Row],[Close Price]]-Table2[[#This Row],[50D EMA]])/Table2[[#This Row],[50D EMA]]</f>
        <v>5.9077996946121168E-2</v>
      </c>
      <c r="U33" s="2">
        <f>(Table2[[#This Row],[Close Price]]-Table2[[#This Row],[200D EMA]])/Table2[[#This Row],[200D EMA]]</f>
        <v>0.3735297224286302</v>
      </c>
      <c r="V33">
        <v>0.95119251852312603</v>
      </c>
      <c r="W33">
        <v>1831</v>
      </c>
      <c r="X33">
        <v>1876.95</v>
      </c>
      <c r="Y33">
        <v>1816.35</v>
      </c>
      <c r="Z33">
        <v>1904.95</v>
      </c>
      <c r="AA33">
        <v>1669.2</v>
      </c>
      <c r="AB33">
        <v>1917</v>
      </c>
      <c r="AC33" s="2">
        <f>(Table2[[#This Row],[Close Price]]/Table2[[#This Row],[Day Low]])-1</f>
        <v>9.3937738940470528E-3</v>
      </c>
      <c r="AD33" s="2">
        <f>(Table2[[#This Row],[Day High]]/Table2[[#This Row],[Close Price]])-1</f>
        <v>1.5555675792663148E-2</v>
      </c>
      <c r="AE33" s="2">
        <f>(Table2[[#This Row],[Close Price]]/Table2[[#This Row],[Current Week Low]])-1</f>
        <v>1.7535166680430647E-2</v>
      </c>
      <c r="AF33" s="2">
        <f>(Table2[[#This Row],[Current Week High]]/Table2[[#This Row],[Close Price]])-1</f>
        <v>3.0705551347256721E-2</v>
      </c>
      <c r="AG33" s="2">
        <f>(Table2[[#This Row],[Close Price]]/Table2[[#This Row],[Current Month Low]])-1</f>
        <v>0.10723699976036416</v>
      </c>
      <c r="AH33" s="2">
        <f>(Table2[[#This Row],[Current Month High]]/Table2[[#This Row],[Close Price]])-1</f>
        <v>3.7225408505572988E-2</v>
      </c>
      <c r="AI33">
        <v>12.260577859539</v>
      </c>
      <c r="AJ33">
        <v>240.36832412523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0.04</v>
      </c>
      <c r="AM33" t="s">
        <v>10206</v>
      </c>
      <c r="AN33">
        <v>4.55</v>
      </c>
      <c r="AO33" t="s">
        <v>10206</v>
      </c>
      <c r="AP33">
        <v>0.17855580897566201</v>
      </c>
      <c r="AQ33">
        <f>(Table2[[#This Row],[Sharpe Ratio]]-AVERAGE(Table2[Sharpe Ratio]))/_xlfn.STDEV.P(Table2[Sharpe Ratio])</f>
        <v>1.3975919002800847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4.4557542205342067</v>
      </c>
      <c r="AS33">
        <f>_xlfn.RANK.AVG(Table2[[#This Row],[1Y Return vs Nifty Z-Score]],Table2[1Y Return vs Nifty Z-Score])</f>
        <v>28</v>
      </c>
      <c r="AT33">
        <f>_xlfn.RANK.AVG(Table2[[#This Row],[6M Return vs Nifty Z-Score]],Table2[6M Return vs Nifty Z-Score])</f>
        <v>106</v>
      </c>
      <c r="AU33">
        <f>_xlfn.RANK.AVG(Table2[[#This Row],[Sharpe Ratio Z-Score]],Table2[Sharpe Ratio Z-Score])</f>
        <v>65</v>
      </c>
      <c r="AV33">
        <f>(Table2[[#This Row],[Rank 1Y]]+Table2[[#This Row],[Rank 6M]]+Table2[[#This Row],[Rank Sharpe]])/3</f>
        <v>66.333333333333329</v>
      </c>
    </row>
    <row r="34" spans="1:48" x14ac:dyDescent="0.3">
      <c r="A34" t="s">
        <v>747</v>
      </c>
      <c r="B34" t="s">
        <v>748</v>
      </c>
      <c r="C34" t="s">
        <v>10161</v>
      </c>
      <c r="D34" t="s">
        <v>118</v>
      </c>
      <c r="E34">
        <v>22194.615205091999</v>
      </c>
      <c r="F34">
        <v>84.92</v>
      </c>
      <c r="G34">
        <v>514.37997200743098</v>
      </c>
      <c r="H34">
        <f>(Table2[[#This Row],[1Y Return vs Nifty]]-AVERAGE(Table2[1Y Return vs Nifty]))/_xlfn.STDEV.P(Table2[1Y Return vs Nifty])</f>
        <v>6.4933104942003039</v>
      </c>
      <c r="I34">
        <v>31.4971301979187</v>
      </c>
      <c r="J34">
        <f>(Table2[[#This Row],[1M Return vs Nifty]]-AVERAGE(Table2[1M Return vs Nifty]))/_xlfn.STDEV.P(Table2[1M Return vs Nifty])</f>
        <v>3.1799644555801003</v>
      </c>
      <c r="K34">
        <v>37.512379962586898</v>
      </c>
      <c r="L34">
        <f>(Table2[[#This Row],[6M Return vs Nifty]]-AVERAGE(Table2[6M Return vs Nifty]))/_xlfn.STDEV.P(Table2[6M Return vs Nifty])</f>
        <v>1.0048637975956685</v>
      </c>
      <c r="M34">
        <v>14.250855605858399</v>
      </c>
      <c r="N34">
        <f>(Table2[[#This Row],[1W Return vs Nifty]]-AVERAGE(Table2[1W Return vs Nifty]))/_xlfn.STDEV.P(Table2[1W Return vs Nifty])</f>
        <v>2.6086508315874744</v>
      </c>
      <c r="O34">
        <v>73.37</v>
      </c>
      <c r="P34">
        <v>65.549331012170299</v>
      </c>
      <c r="Q34">
        <v>47.353486165940303</v>
      </c>
      <c r="R34">
        <v>74.700788601059102</v>
      </c>
      <c r="S34" s="2">
        <f>(Table2[[#This Row],[Close Price]]-Table2[[#This Row],[20D EMA]])/Table2[[#This Row],[20D EMA]]</f>
        <v>0.15742128935532229</v>
      </c>
      <c r="T34" s="2">
        <f>(Table2[[#This Row],[Close Price]]-Table2[[#This Row],[50D EMA]])/Table2[[#This Row],[50D EMA]]</f>
        <v>0.2955128403100441</v>
      </c>
      <c r="U34" s="2">
        <f>(Table2[[#This Row],[Close Price]]-Table2[[#This Row],[200D EMA]])/Table2[[#This Row],[200D EMA]]</f>
        <v>0.79332097540645208</v>
      </c>
      <c r="V34">
        <v>1.92662729747146</v>
      </c>
      <c r="W34">
        <v>84.98</v>
      </c>
      <c r="X34">
        <v>90.74</v>
      </c>
      <c r="Y34">
        <v>81.319999999999993</v>
      </c>
      <c r="Z34">
        <v>88.59</v>
      </c>
      <c r="AA34">
        <v>59.35</v>
      </c>
      <c r="AB34">
        <v>91.4</v>
      </c>
      <c r="AC34" s="2">
        <f>(Table2[[#This Row],[Close Price]]/Table2[[#This Row],[Day Low]])-1</f>
        <v>-7.0604848199573578E-4</v>
      </c>
      <c r="AD34" s="2">
        <f>(Table2[[#This Row],[Day High]]/Table2[[#This Row],[Close Price]])-1</f>
        <v>6.8535091851154029E-2</v>
      </c>
      <c r="AE34" s="2">
        <f>(Table2[[#This Row],[Close Price]]/Table2[[#This Row],[Current Week Low]])-1</f>
        <v>4.4269552385637123E-2</v>
      </c>
      <c r="AF34" s="2">
        <f>(Table2[[#This Row],[Current Week High]]/Table2[[#This Row],[Close Price]])-1</f>
        <v>4.3217145548751779E-2</v>
      </c>
      <c r="AG34" s="2">
        <f>(Table2[[#This Row],[Close Price]]/Table2[[#This Row],[Current Month Low]])-1</f>
        <v>0.43083403538331932</v>
      </c>
      <c r="AH34" s="2">
        <f>(Table2[[#This Row],[Current Month High]]/Table2[[#This Row],[Close Price]])-1</f>
        <v>7.6307112576542657E-2</v>
      </c>
      <c r="AI34">
        <v>7.6307112576542604</v>
      </c>
      <c r="AJ34">
        <v>550.72796934865801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0.47</v>
      </c>
      <c r="AM34" t="s">
        <v>10206</v>
      </c>
      <c r="AN34">
        <v>36.770000000000003</v>
      </c>
      <c r="AO34" t="s">
        <v>10206</v>
      </c>
      <c r="AP34">
        <v>0.15041844377371399</v>
      </c>
      <c r="AQ34">
        <f>(Table2[[#This Row],[Sharpe Ratio]]-AVERAGE(Table2[Sharpe Ratio]))/_xlfn.STDEV.P(Table2[Sharpe Ratio])</f>
        <v>1.0731875394234291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14.359977118386976</v>
      </c>
      <c r="AS34">
        <f>_xlfn.RANK.AVG(Table2[[#This Row],[1Y Return vs Nifty Z-Score]],Table2[1Y Return vs Nifty Z-Score])</f>
        <v>2</v>
      </c>
      <c r="AT34">
        <f>_xlfn.RANK.AVG(Table2[[#This Row],[6M Return vs Nifty Z-Score]],Table2[6M Return vs Nifty Z-Score])</f>
        <v>102</v>
      </c>
      <c r="AU34">
        <f>_xlfn.RANK.AVG(Table2[[#This Row],[Sharpe Ratio Z-Score]],Table2[Sharpe Ratio Z-Score])</f>
        <v>105</v>
      </c>
      <c r="AV34">
        <f>(Table2[[#This Row],[Rank 1Y]]+Table2[[#This Row],[Rank 6M]]+Table2[[#This Row],[Rank Sharpe]])/3</f>
        <v>69.666666666666671</v>
      </c>
    </row>
    <row r="35" spans="1:48" x14ac:dyDescent="0.3">
      <c r="A35" t="s">
        <v>549</v>
      </c>
      <c r="B35" t="s">
        <v>550</v>
      </c>
      <c r="C35" t="s">
        <v>10171</v>
      </c>
      <c r="D35" t="s">
        <v>231</v>
      </c>
      <c r="E35">
        <v>36593.134123424999</v>
      </c>
      <c r="F35">
        <v>9109.9500000000007</v>
      </c>
      <c r="G35">
        <v>114.331726430591</v>
      </c>
      <c r="H35">
        <f>(Table2[[#This Row],[1Y Return vs Nifty]]-AVERAGE(Table2[1Y Return vs Nifty]))/_xlfn.STDEV.P(Table2[1Y Return vs Nifty])</f>
        <v>1.026340888501091</v>
      </c>
      <c r="I35">
        <v>-1.71634854423571</v>
      </c>
      <c r="J35">
        <f>(Table2[[#This Row],[1M Return vs Nifty]]-AVERAGE(Table2[1M Return vs Nifty]))/_xlfn.STDEV.P(Table2[1M Return vs Nifty])</f>
        <v>-0.32136707285538912</v>
      </c>
      <c r="K35">
        <v>34.615832333598497</v>
      </c>
      <c r="L35">
        <f>(Table2[[#This Row],[6M Return vs Nifty]]-AVERAGE(Table2[6M Return vs Nifty]))/_xlfn.STDEV.P(Table2[6M Return vs Nifty])</f>
        <v>0.90835833693073698</v>
      </c>
      <c r="M35">
        <v>2.3700243458300001</v>
      </c>
      <c r="N35">
        <f>(Table2[[#This Row],[1W Return vs Nifty]]-AVERAGE(Table2[1W Return vs Nifty]))/_xlfn.STDEV.P(Table2[1W Return vs Nifty])</f>
        <v>0.15410067118652993</v>
      </c>
      <c r="O35">
        <v>8467.91</v>
      </c>
      <c r="P35">
        <v>8249.4834268686809</v>
      </c>
      <c r="Q35">
        <v>6780.2765486159697</v>
      </c>
      <c r="R35">
        <v>70.171159747098002</v>
      </c>
      <c r="S35" s="2">
        <f>(Table2[[#This Row],[Close Price]]-Table2[[#This Row],[20D EMA]])/Table2[[#This Row],[20D EMA]]</f>
        <v>7.5820361813009454E-2</v>
      </c>
      <c r="T35" s="2">
        <f>(Table2[[#This Row],[Close Price]]-Table2[[#This Row],[50D EMA]])/Table2[[#This Row],[50D EMA]]</f>
        <v>0.10430550964303636</v>
      </c>
      <c r="U35" s="2">
        <f>(Table2[[#This Row],[Close Price]]-Table2[[#This Row],[200D EMA]])/Table2[[#This Row],[200D EMA]]</f>
        <v>0.34359563871470372</v>
      </c>
      <c r="V35">
        <v>1.5498932066890301</v>
      </c>
      <c r="W35">
        <v>8811</v>
      </c>
      <c r="X35">
        <v>9025</v>
      </c>
      <c r="Y35">
        <v>8201</v>
      </c>
      <c r="Z35">
        <v>9543.2999999999993</v>
      </c>
      <c r="AA35">
        <v>7595</v>
      </c>
      <c r="AB35">
        <v>9543.2999999999993</v>
      </c>
      <c r="AC35" s="2">
        <f>(Table2[[#This Row],[Close Price]]/Table2[[#This Row],[Day Low]])-1</f>
        <v>3.3929179434797563E-2</v>
      </c>
      <c r="AD35" s="2">
        <f>(Table2[[#This Row],[Day High]]/Table2[[#This Row],[Close Price]])-1</f>
        <v>-9.3249688527380359E-3</v>
      </c>
      <c r="AE35" s="2">
        <f>(Table2[[#This Row],[Close Price]]/Table2[[#This Row],[Current Week Low]])-1</f>
        <v>0.11083404462870394</v>
      </c>
      <c r="AF35" s="2">
        <f>(Table2[[#This Row],[Current Week High]]/Table2[[#This Row],[Close Price]])-1</f>
        <v>4.7568867008051408E-2</v>
      </c>
      <c r="AG35" s="2">
        <f>(Table2[[#This Row],[Close Price]]/Table2[[#This Row],[Current Month Low]])-1</f>
        <v>0.19946675444371298</v>
      </c>
      <c r="AH35" s="2">
        <f>(Table2[[#This Row],[Current Month High]]/Table2[[#This Row],[Close Price]])-1</f>
        <v>4.7568867008051408E-2</v>
      </c>
      <c r="AI35">
        <v>4.7568867008051399</v>
      </c>
      <c r="AJ35">
        <v>156.969380703214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0.05</v>
      </c>
      <c r="AM35" t="s">
        <v>10206</v>
      </c>
      <c r="AN35">
        <v>5.92</v>
      </c>
      <c r="AO35" t="s">
        <v>10206</v>
      </c>
      <c r="AP35">
        <v>0.26920351344159299</v>
      </c>
      <c r="AQ35">
        <f>(Table2[[#This Row],[Sharpe Ratio]]-AVERAGE(Table2[Sharpe Ratio]))/_xlfn.STDEV.P(Table2[Sharpe Ratio])</f>
        <v>2.4426972404331662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4.210130064196135</v>
      </c>
      <c r="AS35">
        <f>_xlfn.RANK.AVG(Table2[[#This Row],[1Y Return vs Nifty Z-Score]],Table2[1Y Return vs Nifty Z-Score])</f>
        <v>91</v>
      </c>
      <c r="AT35">
        <f>_xlfn.RANK.AVG(Table2[[#This Row],[6M Return vs Nifty Z-Score]],Table2[6M Return vs Nifty Z-Score])</f>
        <v>115</v>
      </c>
      <c r="AU35">
        <f>_xlfn.RANK.AVG(Table2[[#This Row],[Sharpe Ratio Z-Score]],Table2[Sharpe Ratio Z-Score])</f>
        <v>6</v>
      </c>
      <c r="AV35">
        <f>(Table2[[#This Row],[Rank 1Y]]+Table2[[#This Row],[Rank 6M]]+Table2[[#This Row],[Rank Sharpe]])/3</f>
        <v>70.666666666666671</v>
      </c>
    </row>
    <row r="36" spans="1:48" x14ac:dyDescent="0.3">
      <c r="A36" t="s">
        <v>1359</v>
      </c>
      <c r="B36" t="s">
        <v>1360</v>
      </c>
      <c r="C36" t="s">
        <v>10161</v>
      </c>
      <c r="D36" t="s">
        <v>523</v>
      </c>
      <c r="E36">
        <v>8087.8091350000004</v>
      </c>
      <c r="F36">
        <v>405.65</v>
      </c>
      <c r="G36">
        <v>102.202814590321</v>
      </c>
      <c r="H36">
        <f>(Table2[[#This Row],[1Y Return vs Nifty]]-AVERAGE(Table2[1Y Return vs Nifty]))/_xlfn.STDEV.P(Table2[1Y Return vs Nifty])</f>
        <v>0.86058989942888642</v>
      </c>
      <c r="I36">
        <v>-2.8447748292172399</v>
      </c>
      <c r="J36">
        <f>(Table2[[#This Row],[1M Return vs Nifty]]-AVERAGE(Table2[1M Return vs Nifty]))/_xlfn.STDEV.P(Table2[1M Return vs Nifty])</f>
        <v>-0.44032463703569802</v>
      </c>
      <c r="K36">
        <v>35.358707509918602</v>
      </c>
      <c r="L36">
        <f>(Table2[[#This Row],[6M Return vs Nifty]]-AVERAGE(Table2[6M Return vs Nifty]))/_xlfn.STDEV.P(Table2[6M Return vs Nifty])</f>
        <v>0.93310901266271229</v>
      </c>
      <c r="M36">
        <v>3.05065952971984</v>
      </c>
      <c r="N36">
        <f>(Table2[[#This Row],[1W Return vs Nifty]]-AVERAGE(Table2[1W Return vs Nifty]))/_xlfn.STDEV.P(Table2[1W Return vs Nifty])</f>
        <v>0.29471820570299434</v>
      </c>
      <c r="O36">
        <v>386.14</v>
      </c>
      <c r="P36">
        <v>370.243442871654</v>
      </c>
      <c r="Q36">
        <v>299.23268642863002</v>
      </c>
      <c r="R36">
        <v>72.801310748150101</v>
      </c>
      <c r="S36" s="2">
        <f>(Table2[[#This Row],[Close Price]]-Table2[[#This Row],[20D EMA]])/Table2[[#This Row],[20D EMA]]</f>
        <v>5.0525716061532062E-2</v>
      </c>
      <c r="T36" s="2">
        <f>(Table2[[#This Row],[Close Price]]-Table2[[#This Row],[50D EMA]])/Table2[[#This Row],[50D EMA]]</f>
        <v>9.5630477217174562E-2</v>
      </c>
      <c r="U36" s="2">
        <f>(Table2[[#This Row],[Close Price]]-Table2[[#This Row],[200D EMA]])/Table2[[#This Row],[200D EMA]]</f>
        <v>0.35563398785564004</v>
      </c>
      <c r="V36">
        <v>0.92626954205247503</v>
      </c>
      <c r="W36">
        <v>400.15</v>
      </c>
      <c r="X36">
        <v>413.9</v>
      </c>
      <c r="Y36">
        <v>390</v>
      </c>
      <c r="Z36">
        <v>408.8</v>
      </c>
      <c r="AA36">
        <v>358.1</v>
      </c>
      <c r="AB36">
        <v>408.8</v>
      </c>
      <c r="AC36" s="2">
        <f>(Table2[[#This Row],[Close Price]]/Table2[[#This Row],[Day Low]])-1</f>
        <v>1.3744845682868823E-2</v>
      </c>
      <c r="AD36" s="2">
        <f>(Table2[[#This Row],[Day High]]/Table2[[#This Row],[Close Price]])-1</f>
        <v>2.0337729569826157E-2</v>
      </c>
      <c r="AE36" s="2">
        <f>(Table2[[#This Row],[Close Price]]/Table2[[#This Row],[Current Week Low]])-1</f>
        <v>4.012820512820503E-2</v>
      </c>
      <c r="AF36" s="2">
        <f>(Table2[[#This Row],[Current Week High]]/Table2[[#This Row],[Close Price]])-1</f>
        <v>7.7653149266609933E-3</v>
      </c>
      <c r="AG36" s="2">
        <f>(Table2[[#This Row],[Close Price]]/Table2[[#This Row],[Current Month Low]])-1</f>
        <v>0.13278413850879622</v>
      </c>
      <c r="AH36" s="2">
        <f>(Table2[[#This Row],[Current Month High]]/Table2[[#This Row],[Close Price]])-1</f>
        <v>7.7653149266609933E-3</v>
      </c>
      <c r="AI36">
        <v>11.228891901885801</v>
      </c>
      <c r="AJ36">
        <v>133.736675309708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0.14000000000000001</v>
      </c>
      <c r="AM36" t="s">
        <v>10206</v>
      </c>
      <c r="AN36">
        <v>4.1100000000000003</v>
      </c>
      <c r="AO36" t="s">
        <v>10206</v>
      </c>
      <c r="AP36">
        <v>0.33065081662776202</v>
      </c>
      <c r="AQ36">
        <f>(Table2[[#This Row],[Sharpe Ratio]]-AVERAGE(Table2[Sharpe Ratio]))/_xlfn.STDEV.P(Table2[Sharpe Ratio])</f>
        <v>3.1511421489526841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4.7992346297115791</v>
      </c>
      <c r="AS36">
        <f>_xlfn.RANK.AVG(Table2[[#This Row],[1Y Return vs Nifty Z-Score]],Table2[1Y Return vs Nifty Z-Score])</f>
        <v>106</v>
      </c>
      <c r="AT36">
        <f>_xlfn.RANK.AVG(Table2[[#This Row],[6M Return vs Nifty Z-Score]],Table2[6M Return vs Nifty Z-Score])</f>
        <v>113</v>
      </c>
      <c r="AU36">
        <f>_xlfn.RANK.AVG(Table2[[#This Row],[Sharpe Ratio Z-Score]],Table2[Sharpe Ratio Z-Score])</f>
        <v>1</v>
      </c>
      <c r="AV36">
        <f>(Table2[[#This Row],[Rank 1Y]]+Table2[[#This Row],[Rank 6M]]+Table2[[#This Row],[Rank Sharpe]])/3</f>
        <v>73.333333333333329</v>
      </c>
    </row>
    <row r="37" spans="1:48" x14ac:dyDescent="0.3">
      <c r="A37" t="s">
        <v>1467</v>
      </c>
      <c r="B37" t="s">
        <v>1468</v>
      </c>
      <c r="C37" t="s">
        <v>10165</v>
      </c>
      <c r="D37" t="s">
        <v>202</v>
      </c>
      <c r="E37">
        <v>6955.5176589599996</v>
      </c>
      <c r="F37">
        <v>2423.1999999999998</v>
      </c>
      <c r="G37">
        <v>157.13834440736301</v>
      </c>
      <c r="H37">
        <f>(Table2[[#This Row],[1Y Return vs Nifty]]-AVERAGE(Table2[1Y Return vs Nifty]))/_xlfn.STDEV.P(Table2[1Y Return vs Nifty])</f>
        <v>1.6113265295813237</v>
      </c>
      <c r="I37">
        <v>7.6947479336598699</v>
      </c>
      <c r="J37">
        <f>(Table2[[#This Row],[1M Return vs Nifty]]-AVERAGE(Table2[1M Return vs Nifty]))/_xlfn.STDEV.P(Table2[1M Return vs Nifty])</f>
        <v>0.67074125373739979</v>
      </c>
      <c r="K37">
        <v>62.601268939760502</v>
      </c>
      <c r="L37">
        <f>(Table2[[#This Row],[6M Return vs Nifty]]-AVERAGE(Table2[6M Return vs Nifty]))/_xlfn.STDEV.P(Table2[6M Return vs Nifty])</f>
        <v>1.840760561067518</v>
      </c>
      <c r="M37">
        <v>-0.52851534543381296</v>
      </c>
      <c r="N37">
        <f>(Table2[[#This Row],[1W Return vs Nifty]]-AVERAGE(Table2[1W Return vs Nifty]))/_xlfn.STDEV.P(Table2[1W Return vs Nifty])</f>
        <v>-0.44473041296970534</v>
      </c>
      <c r="O37">
        <v>2426.6999999999998</v>
      </c>
      <c r="P37">
        <v>2160.7032526258299</v>
      </c>
      <c r="Q37">
        <v>1587.4067917015</v>
      </c>
      <c r="R37">
        <v>43.2224486720229</v>
      </c>
      <c r="S37" s="2">
        <f>(Table2[[#This Row],[Close Price]]-Table2[[#This Row],[20D EMA]])/Table2[[#This Row],[20D EMA]]</f>
        <v>-1.4422878806609801E-3</v>
      </c>
      <c r="T37" s="2">
        <f>(Table2[[#This Row],[Close Price]]-Table2[[#This Row],[50D EMA]])/Table2[[#This Row],[50D EMA]]</f>
        <v>0.12148671829653908</v>
      </c>
      <c r="U37" s="2">
        <f>(Table2[[#This Row],[Close Price]]-Table2[[#This Row],[200D EMA]])/Table2[[#This Row],[200D EMA]]</f>
        <v>0.52651482447207809</v>
      </c>
      <c r="V37">
        <v>0.47631215273391198</v>
      </c>
      <c r="W37">
        <v>2403.4499999999998</v>
      </c>
      <c r="X37">
        <v>2452</v>
      </c>
      <c r="Y37">
        <v>2409</v>
      </c>
      <c r="Z37">
        <v>2504</v>
      </c>
      <c r="AA37">
        <v>2145.6999999999998</v>
      </c>
      <c r="AB37">
        <v>2952.1</v>
      </c>
      <c r="AC37" s="2">
        <f>(Table2[[#This Row],[Close Price]]/Table2[[#This Row],[Day Low]])-1</f>
        <v>8.2173542199754923E-3</v>
      </c>
      <c r="AD37" s="2">
        <f>(Table2[[#This Row],[Day High]]/Table2[[#This Row],[Close Price]])-1</f>
        <v>1.1885110597557036E-2</v>
      </c>
      <c r="AE37" s="2">
        <f>(Table2[[#This Row],[Close Price]]/Table2[[#This Row],[Current Week Low]])-1</f>
        <v>5.8945620589454517E-3</v>
      </c>
      <c r="AF37" s="2">
        <f>(Table2[[#This Row],[Current Week High]]/Table2[[#This Row],[Close Price]])-1</f>
        <v>3.3344338065368184E-2</v>
      </c>
      <c r="AG37" s="2">
        <f>(Table2[[#This Row],[Close Price]]/Table2[[#This Row],[Current Month Low]])-1</f>
        <v>0.12932842429044134</v>
      </c>
      <c r="AH37" s="2">
        <f>(Table2[[#This Row],[Current Month High]]/Table2[[#This Row],[Close Price]])-1</f>
        <v>0.21826510399471788</v>
      </c>
      <c r="AI37">
        <v>21.826510399471701</v>
      </c>
      <c r="AJ37">
        <v>201.01863354037201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0.42</v>
      </c>
      <c r="AM37" t="s">
        <v>10206</v>
      </c>
      <c r="AN37">
        <v>-11.63</v>
      </c>
      <c r="AO37" t="s">
        <v>10205</v>
      </c>
      <c r="AP37">
        <v>0.13057134256493599</v>
      </c>
      <c r="AQ37">
        <f>(Table2[[#This Row],[Sharpe Ratio]]-AVERAGE(Table2[Sharpe Ratio]))/_xlfn.STDEV.P(Table2[Sharpe Ratio])</f>
        <v>0.84436418882608044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4.5224621202426167</v>
      </c>
      <c r="AS37">
        <f>_xlfn.RANK.AVG(Table2[[#This Row],[1Y Return vs Nifty Z-Score]],Table2[1Y Return vs Nifty Z-Score])</f>
        <v>49</v>
      </c>
      <c r="AT37">
        <f>_xlfn.RANK.AVG(Table2[[#This Row],[6M Return vs Nifty Z-Score]],Table2[6M Return vs Nifty Z-Score])</f>
        <v>33</v>
      </c>
      <c r="AU37">
        <f>_xlfn.RANK.AVG(Table2[[#This Row],[Sharpe Ratio Z-Score]],Table2[Sharpe Ratio Z-Score])</f>
        <v>148</v>
      </c>
      <c r="AV37">
        <f>(Table2[[#This Row],[Rank 1Y]]+Table2[[#This Row],[Rank 6M]]+Table2[[#This Row],[Rank Sharpe]])/3</f>
        <v>76.666666666666671</v>
      </c>
    </row>
    <row r="38" spans="1:48" x14ac:dyDescent="0.3">
      <c r="A38" t="s">
        <v>73</v>
      </c>
      <c r="B38" t="s">
        <v>74</v>
      </c>
      <c r="C38" t="s">
        <v>10165</v>
      </c>
      <c r="D38" t="s">
        <v>51</v>
      </c>
      <c r="E38">
        <v>350134.31141327898</v>
      </c>
      <c r="F38">
        <v>2922.1</v>
      </c>
      <c r="G38">
        <v>71.555927682133898</v>
      </c>
      <c r="H38">
        <f>(Table2[[#This Row],[1Y Return vs Nifty]]-AVERAGE(Table2[1Y Return vs Nifty]))/_xlfn.STDEV.P(Table2[1Y Return vs Nifty])</f>
        <v>0.44177641608321733</v>
      </c>
      <c r="I38">
        <v>-0.72409494782830497</v>
      </c>
      <c r="J38">
        <f>(Table2[[#This Row],[1M Return vs Nifty]]-AVERAGE(Table2[1M Return vs Nifty]))/_xlfn.STDEV.P(Table2[1M Return vs Nifty])</f>
        <v>-0.21676469656484718</v>
      </c>
      <c r="K38">
        <v>64.840952340315297</v>
      </c>
      <c r="L38">
        <f>(Table2[[#This Row],[6M Return vs Nifty]]-AVERAGE(Table2[6M Return vs Nifty]))/_xlfn.STDEV.P(Table2[6M Return vs Nifty])</f>
        <v>1.9153810078887659</v>
      </c>
      <c r="M38">
        <v>2.2227119900860601</v>
      </c>
      <c r="N38">
        <f>(Table2[[#This Row],[1W Return vs Nifty]]-AVERAGE(Table2[1W Return vs Nifty]))/_xlfn.STDEV.P(Table2[1W Return vs Nifty])</f>
        <v>0.12366630523127567</v>
      </c>
      <c r="O38">
        <v>2829</v>
      </c>
      <c r="P38">
        <v>2709.1916647592202</v>
      </c>
      <c r="Q38">
        <v>2164.0708342616599</v>
      </c>
      <c r="R38">
        <v>66.401045520265896</v>
      </c>
      <c r="S38" s="2">
        <f>(Table2[[#This Row],[Close Price]]-Table2[[#This Row],[20D EMA]])/Table2[[#This Row],[20D EMA]]</f>
        <v>3.2909155178508273E-2</v>
      </c>
      <c r="T38" s="2">
        <f>(Table2[[#This Row],[Close Price]]-Table2[[#This Row],[50D EMA]])/Table2[[#This Row],[50D EMA]]</f>
        <v>7.8587402290602418E-2</v>
      </c>
      <c r="U38" s="2">
        <f>(Table2[[#This Row],[Close Price]]-Table2[[#This Row],[200D EMA]])/Table2[[#This Row],[200D EMA]]</f>
        <v>0.35027927632367228</v>
      </c>
      <c r="V38">
        <v>0.68020336474034304</v>
      </c>
      <c r="W38">
        <v>2910</v>
      </c>
      <c r="X38">
        <v>2952</v>
      </c>
      <c r="Y38">
        <v>2875.5</v>
      </c>
      <c r="Z38">
        <v>2950</v>
      </c>
      <c r="AA38">
        <v>2687.15</v>
      </c>
      <c r="AB38">
        <v>2950</v>
      </c>
      <c r="AC38" s="2">
        <f>(Table2[[#This Row],[Close Price]]/Table2[[#This Row],[Day Low]])-1</f>
        <v>4.1580756013746001E-3</v>
      </c>
      <c r="AD38" s="2">
        <f>(Table2[[#This Row],[Day High]]/Table2[[#This Row],[Close Price]])-1</f>
        <v>1.0232367133226061E-2</v>
      </c>
      <c r="AE38" s="2">
        <f>(Table2[[#This Row],[Close Price]]/Table2[[#This Row],[Current Week Low]])-1</f>
        <v>1.6205877238741007E-2</v>
      </c>
      <c r="AF38" s="2">
        <f>(Table2[[#This Row],[Current Week High]]/Table2[[#This Row],[Close Price]])-1</f>
        <v>9.5479278601007245E-3</v>
      </c>
      <c r="AG38" s="2">
        <f>(Table2[[#This Row],[Close Price]]/Table2[[#This Row],[Current Month Low]])-1</f>
        <v>8.7434642651135874E-2</v>
      </c>
      <c r="AH38" s="2">
        <f>(Table2[[#This Row],[Current Month High]]/Table2[[#This Row],[Close Price]])-1</f>
        <v>9.5479278601007245E-3</v>
      </c>
      <c r="AI38">
        <v>3.12788747818351</v>
      </c>
      <c r="AJ38">
        <v>106.399434928483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0.15</v>
      </c>
      <c r="AM38" t="s">
        <v>10206</v>
      </c>
      <c r="AN38">
        <v>8.3000000000000007</v>
      </c>
      <c r="AO38" t="s">
        <v>10206</v>
      </c>
      <c r="AP38">
        <v>0.196625252654828</v>
      </c>
      <c r="AQ38">
        <f>(Table2[[#This Row],[Sharpe Ratio]]-AVERAGE(Table2[Sharpe Ratio]))/_xlfn.STDEV.P(Table2[Sharpe Ratio])</f>
        <v>1.6059200889965377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3.8699791216349499</v>
      </c>
      <c r="AS38">
        <f>_xlfn.RANK.AVG(Table2[[#This Row],[1Y Return vs Nifty Z-Score]],Table2[1Y Return vs Nifty Z-Score])</f>
        <v>166</v>
      </c>
      <c r="AT38">
        <f>_xlfn.RANK.AVG(Table2[[#This Row],[6M Return vs Nifty Z-Score]],Table2[6M Return vs Nifty Z-Score])</f>
        <v>29</v>
      </c>
      <c r="AU38">
        <f>_xlfn.RANK.AVG(Table2[[#This Row],[Sharpe Ratio Z-Score]],Table2[Sharpe Ratio Z-Score])</f>
        <v>39</v>
      </c>
      <c r="AV38">
        <f>(Table2[[#This Row],[Rank 1Y]]+Table2[[#This Row],[Rank 6M]]+Table2[[#This Row],[Rank Sharpe]])/3</f>
        <v>78</v>
      </c>
    </row>
    <row r="39" spans="1:48" x14ac:dyDescent="0.3">
      <c r="A39" t="s">
        <v>729</v>
      </c>
      <c r="B39" t="s">
        <v>730</v>
      </c>
      <c r="C39" t="s">
        <v>10171</v>
      </c>
      <c r="D39" t="s">
        <v>165</v>
      </c>
      <c r="E39">
        <v>22935.039972544</v>
      </c>
      <c r="F39">
        <v>175.91</v>
      </c>
      <c r="G39">
        <v>206.08598735685101</v>
      </c>
      <c r="H39">
        <f>(Table2[[#This Row],[1Y Return vs Nifty]]-AVERAGE(Table2[1Y Return vs Nifty]))/_xlfn.STDEV.P(Table2[1Y Return vs Nifty])</f>
        <v>2.2802340406981783</v>
      </c>
      <c r="I39">
        <v>17.078017328267698</v>
      </c>
      <c r="J39">
        <f>(Table2[[#This Row],[1M Return vs Nifty]]-AVERAGE(Table2[1M Return vs Nifty]))/_xlfn.STDEV.P(Table2[1M Return vs Nifty])</f>
        <v>1.6599160771938208</v>
      </c>
      <c r="K39">
        <v>33.927877218177599</v>
      </c>
      <c r="L39">
        <f>(Table2[[#This Row],[6M Return vs Nifty]]-AVERAGE(Table2[6M Return vs Nifty]))/_xlfn.STDEV.P(Table2[6M Return vs Nifty])</f>
        <v>0.88543745530391671</v>
      </c>
      <c r="M39">
        <v>11.7328906673616</v>
      </c>
      <c r="N39">
        <f>(Table2[[#This Row],[1W Return vs Nifty]]-AVERAGE(Table2[1W Return vs Nifty]))/_xlfn.STDEV.P(Table2[1W Return vs Nifty])</f>
        <v>2.0884455438931098</v>
      </c>
      <c r="O39">
        <v>160.49</v>
      </c>
      <c r="P39">
        <v>153.4274289292</v>
      </c>
      <c r="Q39">
        <v>123.42366873657799</v>
      </c>
      <c r="R39">
        <v>73.433124615159201</v>
      </c>
      <c r="S39" s="2">
        <f>(Table2[[#This Row],[Close Price]]-Table2[[#This Row],[20D EMA]])/Table2[[#This Row],[20D EMA]]</f>
        <v>9.6080752694871874E-2</v>
      </c>
      <c r="T39" s="2">
        <f>(Table2[[#This Row],[Close Price]]-Table2[[#This Row],[50D EMA]])/Table2[[#This Row],[50D EMA]]</f>
        <v>0.14653553949062595</v>
      </c>
      <c r="U39" s="2">
        <f>(Table2[[#This Row],[Close Price]]-Table2[[#This Row],[200D EMA]])/Table2[[#This Row],[200D EMA]]</f>
        <v>0.42525337158339621</v>
      </c>
      <c r="V39">
        <v>1.3030669042118299</v>
      </c>
      <c r="W39">
        <v>174.73</v>
      </c>
      <c r="X39">
        <v>180</v>
      </c>
      <c r="Y39">
        <v>171.5</v>
      </c>
      <c r="Z39">
        <v>180.96</v>
      </c>
      <c r="AA39">
        <v>140.1</v>
      </c>
      <c r="AB39">
        <v>180.96</v>
      </c>
      <c r="AC39" s="2">
        <f>(Table2[[#This Row],[Close Price]]/Table2[[#This Row],[Day Low]])-1</f>
        <v>6.7532764837177073E-3</v>
      </c>
      <c r="AD39" s="2">
        <f>(Table2[[#This Row],[Day High]]/Table2[[#This Row],[Close Price]])-1</f>
        <v>2.3250525837075875E-2</v>
      </c>
      <c r="AE39" s="2">
        <f>(Table2[[#This Row],[Close Price]]/Table2[[#This Row],[Current Week Low]])-1</f>
        <v>2.5714285714285801E-2</v>
      </c>
      <c r="AF39" s="2">
        <f>(Table2[[#This Row],[Current Week High]]/Table2[[#This Row],[Close Price]])-1</f>
        <v>2.8707861974873516E-2</v>
      </c>
      <c r="AG39" s="2">
        <f>(Table2[[#This Row],[Close Price]]/Table2[[#This Row],[Current Month Low]])-1</f>
        <v>0.25560314061384726</v>
      </c>
      <c r="AH39" s="2">
        <f>(Table2[[#This Row],[Current Month High]]/Table2[[#This Row],[Close Price]])-1</f>
        <v>2.8707861974873516E-2</v>
      </c>
      <c r="AI39">
        <v>2.8707861974873499</v>
      </c>
      <c r="AJ39">
        <v>278.30107526881699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0.14000000000000001</v>
      </c>
      <c r="AM39" t="s">
        <v>10206</v>
      </c>
      <c r="AN39">
        <v>11.27</v>
      </c>
      <c r="AO39" t="s">
        <v>10206</v>
      </c>
      <c r="AP39">
        <v>0.15000713292230899</v>
      </c>
      <c r="AQ39">
        <f>(Table2[[#This Row],[Sharpe Ratio]]-AVERAGE(Table2[Sharpe Ratio]))/_xlfn.STDEV.P(Table2[Sharpe Ratio])</f>
        <v>1.0684454097710689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7.9824785268600955</v>
      </c>
      <c r="AS39">
        <f>_xlfn.RANK.AVG(Table2[[#This Row],[1Y Return vs Nifty Z-Score]],Table2[1Y Return vs Nifty Z-Score])</f>
        <v>16</v>
      </c>
      <c r="AT39">
        <f>_xlfn.RANK.AVG(Table2[[#This Row],[6M Return vs Nifty Z-Score]],Table2[6M Return vs Nifty Z-Score])</f>
        <v>118</v>
      </c>
      <c r="AU39">
        <f>_xlfn.RANK.AVG(Table2[[#This Row],[Sharpe Ratio Z-Score]],Table2[Sharpe Ratio Z-Score])</f>
        <v>106</v>
      </c>
      <c r="AV39">
        <f>(Table2[[#This Row],[Rank 1Y]]+Table2[[#This Row],[Rank 6M]]+Table2[[#This Row],[Rank Sharpe]])/3</f>
        <v>80</v>
      </c>
    </row>
    <row r="40" spans="1:48" x14ac:dyDescent="0.3">
      <c r="A40" t="s">
        <v>1315</v>
      </c>
      <c r="B40" t="s">
        <v>1316</v>
      </c>
      <c r="C40" t="s">
        <v>10171</v>
      </c>
      <c r="D40" t="s">
        <v>929</v>
      </c>
      <c r="E40">
        <v>8604.8660750399995</v>
      </c>
      <c r="F40">
        <v>906.3</v>
      </c>
      <c r="G40">
        <v>115.768122617909</v>
      </c>
      <c r="H40">
        <f>(Table2[[#This Row],[1Y Return vs Nifty]]-AVERAGE(Table2[1Y Return vs Nifty]))/_xlfn.STDEV.P(Table2[1Y Return vs Nifty])</f>
        <v>1.0459703566580796</v>
      </c>
      <c r="I40">
        <v>-10.0936014728851</v>
      </c>
      <c r="J40">
        <f>(Table2[[#This Row],[1M Return vs Nifty]]-AVERAGE(Table2[1M Return vs Nifty]))/_xlfn.STDEV.P(Table2[1M Return vs Nifty])</f>
        <v>-1.2044886521535905</v>
      </c>
      <c r="K40">
        <v>48.986129574267501</v>
      </c>
      <c r="L40">
        <f>(Table2[[#This Row],[6M Return vs Nifty]]-AVERAGE(Table2[6M Return vs Nifty]))/_xlfn.STDEV.P(Table2[6M Return vs Nifty])</f>
        <v>1.3871394007128961</v>
      </c>
      <c r="M40">
        <v>-2.7295477385440599</v>
      </c>
      <c r="N40">
        <f>(Table2[[#This Row],[1W Return vs Nifty]]-AVERAGE(Table2[1W Return vs Nifty]))/_xlfn.STDEV.P(Table2[1W Return vs Nifty])</f>
        <v>-0.89945822580655876</v>
      </c>
      <c r="O40">
        <v>910.59</v>
      </c>
      <c r="P40">
        <v>876.056451339972</v>
      </c>
      <c r="Q40">
        <v>691.01175967722804</v>
      </c>
      <c r="R40">
        <v>47.950383768083</v>
      </c>
      <c r="S40" s="2">
        <f>(Table2[[#This Row],[Close Price]]-Table2[[#This Row],[20D EMA]])/Table2[[#This Row],[20D EMA]]</f>
        <v>-4.7112311797846201E-3</v>
      </c>
      <c r="T40" s="2">
        <f>(Table2[[#This Row],[Close Price]]-Table2[[#This Row],[50D EMA]])/Table2[[#This Row],[50D EMA]]</f>
        <v>3.452237423030096E-2</v>
      </c>
      <c r="U40" s="2">
        <f>(Table2[[#This Row],[Close Price]]-Table2[[#This Row],[200D EMA]])/Table2[[#This Row],[200D EMA]]</f>
        <v>0.31155510352433535</v>
      </c>
      <c r="V40">
        <v>0.54260936975187002</v>
      </c>
      <c r="W40">
        <v>899.8</v>
      </c>
      <c r="X40">
        <v>913.7</v>
      </c>
      <c r="Y40">
        <v>885</v>
      </c>
      <c r="Z40">
        <v>933.55</v>
      </c>
      <c r="AA40">
        <v>857.05</v>
      </c>
      <c r="AB40">
        <v>978.5</v>
      </c>
      <c r="AC40" s="2">
        <f>(Table2[[#This Row],[Close Price]]/Table2[[#This Row],[Day Low]])-1</f>
        <v>7.2238275172260558E-3</v>
      </c>
      <c r="AD40" s="2">
        <f>(Table2[[#This Row],[Day High]]/Table2[[#This Row],[Close Price]])-1</f>
        <v>8.1650667549377776E-3</v>
      </c>
      <c r="AE40" s="2">
        <f>(Table2[[#This Row],[Close Price]]/Table2[[#This Row],[Current Week Low]])-1</f>
        <v>2.4067796610169445E-2</v>
      </c>
      <c r="AF40" s="2">
        <f>(Table2[[#This Row],[Current Week High]]/Table2[[#This Row],[Close Price]])-1</f>
        <v>3.006730663135837E-2</v>
      </c>
      <c r="AG40" s="2">
        <f>(Table2[[#This Row],[Close Price]]/Table2[[#This Row],[Current Month Low]])-1</f>
        <v>5.7464558660521581E-2</v>
      </c>
      <c r="AH40" s="2">
        <f>(Table2[[#This Row],[Current Month High]]/Table2[[#This Row],[Close Price]])-1</f>
        <v>7.9664570230608023E-2</v>
      </c>
      <c r="AI40">
        <v>16.848725587553702</v>
      </c>
      <c r="AJ40">
        <v>165.34914361001299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</v>
      </c>
      <c r="AM40">
        <v>0</v>
      </c>
      <c r="AN40">
        <v>-1.51</v>
      </c>
      <c r="AO40" t="s">
        <v>10205</v>
      </c>
      <c r="AP40">
        <v>0.16169923997270699</v>
      </c>
      <c r="AQ40">
        <f>(Table2[[#This Row],[Sharpe Ratio]]-AVERAGE(Table2[Sharpe Ratio]))/_xlfn.STDEV.P(Table2[Sharpe Ratio])</f>
        <v>1.2032473177510443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1.5324101971618709</v>
      </c>
      <c r="AS40">
        <f>_xlfn.RANK.AVG(Table2[[#This Row],[1Y Return vs Nifty Z-Score]],Table2[1Y Return vs Nifty Z-Score])</f>
        <v>90</v>
      </c>
      <c r="AT40">
        <f>_xlfn.RANK.AVG(Table2[[#This Row],[6M Return vs Nifty Z-Score]],Table2[6M Return vs Nifty Z-Score])</f>
        <v>67</v>
      </c>
      <c r="AU40">
        <f>_xlfn.RANK.AVG(Table2[[#This Row],[Sharpe Ratio Z-Score]],Table2[Sharpe Ratio Z-Score])</f>
        <v>86</v>
      </c>
      <c r="AV40">
        <f>(Table2[[#This Row],[Rank 1Y]]+Table2[[#This Row],[Rank 6M]]+Table2[[#This Row],[Rank Sharpe]])/3</f>
        <v>81</v>
      </c>
    </row>
    <row r="41" spans="1:48" x14ac:dyDescent="0.3">
      <c r="A41" t="s">
        <v>1352</v>
      </c>
      <c r="B41" t="s">
        <v>1353</v>
      </c>
      <c r="C41" t="s">
        <v>10179</v>
      </c>
      <c r="D41" t="s">
        <v>1354</v>
      </c>
      <c r="E41">
        <v>8136.9955995199998</v>
      </c>
      <c r="F41">
        <v>1308.4000000000001</v>
      </c>
      <c r="G41">
        <v>120.738792401121</v>
      </c>
      <c r="H41">
        <f>(Table2[[#This Row],[1Y Return vs Nifty]]-AVERAGE(Table2[1Y Return vs Nifty]))/_xlfn.STDEV.P(Table2[1Y Return vs Nifty])</f>
        <v>1.1138984151491347</v>
      </c>
      <c r="I41">
        <v>-2.4019444242990602</v>
      </c>
      <c r="J41">
        <f>(Table2[[#This Row],[1M Return vs Nifty]]-AVERAGE(Table2[1M Return vs Nifty]))/_xlfn.STDEV.P(Table2[1M Return vs Nifty])</f>
        <v>-0.39364190107398761</v>
      </c>
      <c r="K41">
        <v>78.5704133742246</v>
      </c>
      <c r="L41">
        <f>(Table2[[#This Row],[6M Return vs Nifty]]-AVERAGE(Table2[6M Return vs Nifty]))/_xlfn.STDEV.P(Table2[6M Return vs Nifty])</f>
        <v>2.3728110699731864</v>
      </c>
      <c r="M41">
        <v>3.61063338220952</v>
      </c>
      <c r="N41">
        <f>(Table2[[#This Row],[1W Return vs Nifty]]-AVERAGE(Table2[1W Return vs Nifty]))/_xlfn.STDEV.P(Table2[1W Return vs Nifty])</f>
        <v>0.41040740954457755</v>
      </c>
      <c r="O41">
        <v>1280.8</v>
      </c>
      <c r="P41">
        <v>1179.0800049469501</v>
      </c>
      <c r="Q41">
        <v>868.39785569817604</v>
      </c>
      <c r="R41">
        <v>54.623024934995399</v>
      </c>
      <c r="S41" s="2">
        <f>(Table2[[#This Row],[Close Price]]-Table2[[#This Row],[20D EMA]])/Table2[[#This Row],[20D EMA]]</f>
        <v>2.1549031855090675E-2</v>
      </c>
      <c r="T41" s="2">
        <f>(Table2[[#This Row],[Close Price]]-Table2[[#This Row],[50D EMA]])/Table2[[#This Row],[50D EMA]]</f>
        <v>0.10967872791538724</v>
      </c>
      <c r="U41" s="2">
        <f>(Table2[[#This Row],[Close Price]]-Table2[[#This Row],[200D EMA]])/Table2[[#This Row],[200D EMA]]</f>
        <v>0.50668267017779578</v>
      </c>
      <c r="V41">
        <v>0.912322155897622</v>
      </c>
      <c r="W41">
        <v>1309</v>
      </c>
      <c r="X41">
        <v>1354.8</v>
      </c>
      <c r="Y41">
        <v>1301</v>
      </c>
      <c r="Z41">
        <v>1388.7</v>
      </c>
      <c r="AA41">
        <v>1184.95</v>
      </c>
      <c r="AB41">
        <v>1405</v>
      </c>
      <c r="AC41" s="2">
        <f>(Table2[[#This Row],[Close Price]]/Table2[[#This Row],[Day Low]])-1</f>
        <v>-4.583651642474651E-4</v>
      </c>
      <c r="AD41" s="2">
        <f>(Table2[[#This Row],[Day High]]/Table2[[#This Row],[Close Price]])-1</f>
        <v>3.5463161112809338E-2</v>
      </c>
      <c r="AE41" s="2">
        <f>(Table2[[#This Row],[Close Price]]/Table2[[#This Row],[Current Week Low]])-1</f>
        <v>5.6879323597234244E-3</v>
      </c>
      <c r="AF41" s="2">
        <f>(Table2[[#This Row],[Current Week High]]/Table2[[#This Row],[Close Price]])-1</f>
        <v>6.13726689085905E-2</v>
      </c>
      <c r="AG41" s="2">
        <f>(Table2[[#This Row],[Close Price]]/Table2[[#This Row],[Current Month Low]])-1</f>
        <v>0.10418161103844037</v>
      </c>
      <c r="AH41" s="2">
        <f>(Table2[[#This Row],[Current Month High]]/Table2[[#This Row],[Close Price]])-1</f>
        <v>7.3830632833995713E-2</v>
      </c>
      <c r="AI41">
        <v>7.3830632833995704</v>
      </c>
      <c r="AJ41">
        <v>200.470777356757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</v>
      </c>
      <c r="AM41">
        <v>0</v>
      </c>
      <c r="AN41">
        <v>-0.48</v>
      </c>
      <c r="AO41" t="s">
        <v>10205</v>
      </c>
      <c r="AP41">
        <v>0.137147612420945</v>
      </c>
      <c r="AQ41">
        <f>(Table2[[#This Row],[Sharpe Ratio]]-AVERAGE(Table2[Sharpe Ratio]))/_xlfn.STDEV.P(Table2[Sharpe Ratio])</f>
        <v>0.92018403208957822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4.4236590256824897</v>
      </c>
      <c r="AS41">
        <f>_xlfn.RANK.AVG(Table2[[#This Row],[1Y Return vs Nifty Z-Score]],Table2[1Y Return vs Nifty Z-Score])</f>
        <v>86</v>
      </c>
      <c r="AT41">
        <f>_xlfn.RANK.AVG(Table2[[#This Row],[6M Return vs Nifty Z-Score]],Table2[6M Return vs Nifty Z-Score])</f>
        <v>21</v>
      </c>
      <c r="AU41">
        <f>_xlfn.RANK.AVG(Table2[[#This Row],[Sharpe Ratio Z-Score]],Table2[Sharpe Ratio Z-Score])</f>
        <v>136</v>
      </c>
      <c r="AV41">
        <f>(Table2[[#This Row],[Rank 1Y]]+Table2[[#This Row],[Rank 6M]]+Table2[[#This Row],[Rank Sharpe]])/3</f>
        <v>81</v>
      </c>
    </row>
    <row r="42" spans="1:48" x14ac:dyDescent="0.3">
      <c r="A42" t="s">
        <v>1379</v>
      </c>
      <c r="B42" t="s">
        <v>1380</v>
      </c>
      <c r="C42" t="s">
        <v>10171</v>
      </c>
      <c r="D42" t="s">
        <v>370</v>
      </c>
      <c r="E42">
        <v>7824.5141956799998</v>
      </c>
      <c r="F42">
        <v>344.8</v>
      </c>
      <c r="G42">
        <v>124.603226415215</v>
      </c>
      <c r="H42">
        <f>(Table2[[#This Row],[1Y Return vs Nifty]]-AVERAGE(Table2[1Y Return vs Nifty]))/_xlfn.STDEV.P(Table2[1Y Return vs Nifty])</f>
        <v>1.1667089037136298</v>
      </c>
      <c r="I42">
        <v>1.03737843240522</v>
      </c>
      <c r="J42">
        <f>(Table2[[#This Row],[1M Return vs Nifty]]-AVERAGE(Table2[1M Return vs Nifty]))/_xlfn.STDEV.P(Table2[1M Return vs Nifty])</f>
        <v>-3.1071944215972987E-2</v>
      </c>
      <c r="K42">
        <v>86.6135702501781</v>
      </c>
      <c r="L42">
        <f>(Table2[[#This Row],[6M Return vs Nifty]]-AVERAGE(Table2[6M Return vs Nifty]))/_xlfn.STDEV.P(Table2[6M Return vs Nifty])</f>
        <v>2.6407882134338965</v>
      </c>
      <c r="M42">
        <v>-0.30193941692519599</v>
      </c>
      <c r="N42">
        <f>(Table2[[#This Row],[1W Return vs Nifty]]-AVERAGE(Table2[1W Return vs Nifty]))/_xlfn.STDEV.P(Table2[1W Return vs Nifty])</f>
        <v>-0.39792039021187942</v>
      </c>
      <c r="O42">
        <v>331.46</v>
      </c>
      <c r="P42">
        <v>312.94110139005801</v>
      </c>
      <c r="Q42">
        <v>242.447382172327</v>
      </c>
      <c r="R42">
        <v>63.2604879295708</v>
      </c>
      <c r="S42" s="2">
        <f>(Table2[[#This Row],[Close Price]]-Table2[[#This Row],[20D EMA]])/Table2[[#This Row],[20D EMA]]</f>
        <v>4.0246183551559865E-2</v>
      </c>
      <c r="T42" s="2">
        <f>(Table2[[#This Row],[Close Price]]-Table2[[#This Row],[50D EMA]])/Table2[[#This Row],[50D EMA]]</f>
        <v>0.10180477562208179</v>
      </c>
      <c r="U42" s="2">
        <f>(Table2[[#This Row],[Close Price]]-Table2[[#This Row],[200D EMA]])/Table2[[#This Row],[200D EMA]]</f>
        <v>0.42216425234454674</v>
      </c>
      <c r="V42">
        <v>0.94128858248386305</v>
      </c>
      <c r="W42">
        <v>340.05</v>
      </c>
      <c r="X42">
        <v>350.9</v>
      </c>
      <c r="Y42">
        <v>335.85</v>
      </c>
      <c r="Z42">
        <v>351</v>
      </c>
      <c r="AA42">
        <v>307.35000000000002</v>
      </c>
      <c r="AB42">
        <v>362.5</v>
      </c>
      <c r="AC42" s="2">
        <f>(Table2[[#This Row],[Close Price]]/Table2[[#This Row],[Day Low]])-1</f>
        <v>1.3968534039111802E-2</v>
      </c>
      <c r="AD42" s="2">
        <f>(Table2[[#This Row],[Day High]]/Table2[[#This Row],[Close Price]])-1</f>
        <v>1.7691415313225045E-2</v>
      </c>
      <c r="AE42" s="2">
        <f>(Table2[[#This Row],[Close Price]]/Table2[[#This Row],[Current Week Low]])-1</f>
        <v>2.6648801548310175E-2</v>
      </c>
      <c r="AF42" s="2">
        <f>(Table2[[#This Row],[Current Week High]]/Table2[[#This Row],[Close Price]])-1</f>
        <v>1.7981438515081161E-2</v>
      </c>
      <c r="AG42" s="2">
        <f>(Table2[[#This Row],[Close Price]]/Table2[[#This Row],[Current Month Low]])-1</f>
        <v>0.1218480559622579</v>
      </c>
      <c r="AH42" s="2">
        <f>(Table2[[#This Row],[Current Month High]]/Table2[[#This Row],[Close Price]])-1</f>
        <v>5.133410672853822E-2</v>
      </c>
      <c r="AI42">
        <v>5.1334106728538202</v>
      </c>
      <c r="AJ42">
        <v>166.25482625482601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0.16</v>
      </c>
      <c r="AM42" t="s">
        <v>10206</v>
      </c>
      <c r="AN42">
        <v>4.68</v>
      </c>
      <c r="AO42" t="s">
        <v>10206</v>
      </c>
      <c r="AP42">
        <v>0.129348137206444</v>
      </c>
      <c r="AQ42">
        <f>(Table2[[#This Row],[Sharpe Ratio]]-AVERAGE(Table2[Sharpe Ratio]))/_xlfn.STDEV.P(Table2[Sharpe Ratio])</f>
        <v>0.83026147701671182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4.2087662597363851</v>
      </c>
      <c r="AS42">
        <f>_xlfn.RANK.AVG(Table2[[#This Row],[1Y Return vs Nifty Z-Score]],Table2[1Y Return vs Nifty Z-Score])</f>
        <v>80</v>
      </c>
      <c r="AT42">
        <f>_xlfn.RANK.AVG(Table2[[#This Row],[6M Return vs Nifty Z-Score]],Table2[6M Return vs Nifty Z-Score])</f>
        <v>14</v>
      </c>
      <c r="AU42">
        <f>_xlfn.RANK.AVG(Table2[[#This Row],[Sharpe Ratio Z-Score]],Table2[Sharpe Ratio Z-Score])</f>
        <v>154</v>
      </c>
      <c r="AV42">
        <f>(Table2[[#This Row],[Rank 1Y]]+Table2[[#This Row],[Rank 6M]]+Table2[[#This Row],[Rank Sharpe]])/3</f>
        <v>82.666666666666671</v>
      </c>
    </row>
    <row r="43" spans="1:48" x14ac:dyDescent="0.3">
      <c r="A43" t="s">
        <v>347</v>
      </c>
      <c r="B43" t="s">
        <v>348</v>
      </c>
      <c r="C43" t="s">
        <v>10173</v>
      </c>
      <c r="D43" t="s">
        <v>349</v>
      </c>
      <c r="E43">
        <v>71666.587509824996</v>
      </c>
      <c r="F43">
        <v>11977.35</v>
      </c>
      <c r="G43">
        <v>164.04563622978199</v>
      </c>
      <c r="H43">
        <f>(Table2[[#This Row],[1Y Return vs Nifty]]-AVERAGE(Table2[1Y Return vs Nifty]))/_xlfn.STDEV.P(Table2[1Y Return vs Nifty])</f>
        <v>1.7057200305362132</v>
      </c>
      <c r="I43">
        <v>-7.4217385424578701</v>
      </c>
      <c r="J43">
        <f>(Table2[[#This Row],[1M Return vs Nifty]]-AVERAGE(Table2[1M Return vs Nifty]))/_xlfn.STDEV.P(Table2[1M Return vs Nifty])</f>
        <v>-0.92282354894085572</v>
      </c>
      <c r="K43">
        <v>88.792167549148402</v>
      </c>
      <c r="L43">
        <f>(Table2[[#This Row],[6M Return vs Nifty]]-AVERAGE(Table2[6M Return vs Nifty]))/_xlfn.STDEV.P(Table2[6M Return vs Nifty])</f>
        <v>2.7133734296535006</v>
      </c>
      <c r="M43">
        <v>0.136428730925168</v>
      </c>
      <c r="N43">
        <f>(Table2[[#This Row],[1W Return vs Nifty]]-AVERAGE(Table2[1W Return vs Nifty]))/_xlfn.STDEV.P(Table2[1W Return vs Nifty])</f>
        <v>-0.30735462220532295</v>
      </c>
      <c r="O43">
        <v>11649.13</v>
      </c>
      <c r="P43">
        <v>10955.679187411601</v>
      </c>
      <c r="Q43">
        <v>8219.9310108657501</v>
      </c>
      <c r="R43">
        <v>59.315146702938797</v>
      </c>
      <c r="S43" s="2">
        <f>(Table2[[#This Row],[Close Price]]-Table2[[#This Row],[20D EMA]])/Table2[[#This Row],[20D EMA]]</f>
        <v>2.8175494650673587E-2</v>
      </c>
      <c r="T43" s="2">
        <f>(Table2[[#This Row],[Close Price]]-Table2[[#This Row],[50D EMA]])/Table2[[#This Row],[50D EMA]]</f>
        <v>9.3254904156223353E-2</v>
      </c>
      <c r="U43" s="2">
        <f>(Table2[[#This Row],[Close Price]]-Table2[[#This Row],[200D EMA]])/Table2[[#This Row],[200D EMA]]</f>
        <v>0.45711076944166551</v>
      </c>
      <c r="V43">
        <v>1.1401408834800799</v>
      </c>
      <c r="W43">
        <v>12095.05</v>
      </c>
      <c r="X43">
        <v>12690</v>
      </c>
      <c r="Y43">
        <v>11225</v>
      </c>
      <c r="Z43">
        <v>12038</v>
      </c>
      <c r="AA43">
        <v>10620</v>
      </c>
      <c r="AB43">
        <v>12879</v>
      </c>
      <c r="AC43" s="2">
        <f>(Table2[[#This Row],[Close Price]]/Table2[[#This Row],[Day Low]])-1</f>
        <v>-9.7312536946931871E-3</v>
      </c>
      <c r="AD43" s="2">
        <f>(Table2[[#This Row],[Day High]]/Table2[[#This Row],[Close Price]])-1</f>
        <v>5.9499805883605372E-2</v>
      </c>
      <c r="AE43" s="2">
        <f>(Table2[[#This Row],[Close Price]]/Table2[[#This Row],[Current Week Low]])-1</f>
        <v>6.7024498886414374E-2</v>
      </c>
      <c r="AF43" s="2">
        <f>(Table2[[#This Row],[Current Week High]]/Table2[[#This Row],[Close Price]])-1</f>
        <v>5.0637244465594478E-3</v>
      </c>
      <c r="AG43" s="2">
        <f>(Table2[[#This Row],[Close Price]]/Table2[[#This Row],[Current Month Low]])-1</f>
        <v>0.12781073446327684</v>
      </c>
      <c r="AH43" s="2">
        <f>(Table2[[#This Row],[Current Month High]]/Table2[[#This Row],[Close Price]])-1</f>
        <v>7.5279590226552617E-2</v>
      </c>
      <c r="AI43">
        <v>7.52795902265526</v>
      </c>
      <c r="AJ43">
        <v>197.94402985074601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0.26</v>
      </c>
      <c r="AM43" t="s">
        <v>10206</v>
      </c>
      <c r="AN43">
        <v>-5.04</v>
      </c>
      <c r="AO43" t="s">
        <v>10205</v>
      </c>
      <c r="AP43">
        <v>0.10882553256453199</v>
      </c>
      <c r="AQ43">
        <f>(Table2[[#This Row],[Sharpe Ratio]]-AVERAGE(Table2[Sharpe Ratio]))/_xlfn.STDEV.P(Table2[Sharpe Ratio])</f>
        <v>0.59365003901638413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3.7825653280599196</v>
      </c>
      <c r="AS43">
        <f>_xlfn.RANK.AVG(Table2[[#This Row],[1Y Return vs Nifty Z-Score]],Table2[1Y Return vs Nifty Z-Score])</f>
        <v>46</v>
      </c>
      <c r="AT43">
        <f>_xlfn.RANK.AVG(Table2[[#This Row],[6M Return vs Nifty Z-Score]],Table2[6M Return vs Nifty Z-Score])</f>
        <v>12</v>
      </c>
      <c r="AU43">
        <f>_xlfn.RANK.AVG(Table2[[#This Row],[Sharpe Ratio Z-Score]],Table2[Sharpe Ratio Z-Score])</f>
        <v>199</v>
      </c>
      <c r="AV43">
        <f>(Table2[[#This Row],[Rank 1Y]]+Table2[[#This Row],[Rank 6M]]+Table2[[#This Row],[Rank Sharpe]])/3</f>
        <v>85.666666666666671</v>
      </c>
    </row>
    <row r="44" spans="1:48" x14ac:dyDescent="0.3">
      <c r="A44" t="s">
        <v>1424</v>
      </c>
      <c r="B44" t="s">
        <v>1425</v>
      </c>
      <c r="C44" t="s">
        <v>10164</v>
      </c>
      <c r="D44" t="s">
        <v>46</v>
      </c>
      <c r="E44">
        <v>7355.3640827999998</v>
      </c>
      <c r="F44">
        <v>538.79999999999995</v>
      </c>
      <c r="G44">
        <v>103.878416825711</v>
      </c>
      <c r="H44">
        <f>(Table2[[#This Row],[1Y Return vs Nifty]]-AVERAGE(Table2[1Y Return vs Nifty]))/_xlfn.STDEV.P(Table2[1Y Return vs Nifty])</f>
        <v>0.88348830379236531</v>
      </c>
      <c r="I44">
        <v>16.266467718867801</v>
      </c>
      <c r="J44">
        <f>(Table2[[#This Row],[1M Return vs Nifty]]-AVERAGE(Table2[1M Return vs Nifty]))/_xlfn.STDEV.P(Table2[1M Return vs Nifty])</f>
        <v>1.5743633334917604</v>
      </c>
      <c r="K44">
        <v>39.576043280531401</v>
      </c>
      <c r="L44">
        <f>(Table2[[#This Row],[6M Return vs Nifty]]-AVERAGE(Table2[6M Return vs Nifty]))/_xlfn.STDEV.P(Table2[6M Return vs Nifty])</f>
        <v>1.0736197114161186</v>
      </c>
      <c r="M44">
        <v>7.96503432009753</v>
      </c>
      <c r="N44">
        <f>(Table2[[#This Row],[1W Return vs Nifty]]-AVERAGE(Table2[1W Return vs Nifty]))/_xlfn.STDEV.P(Table2[1W Return vs Nifty])</f>
        <v>1.3100158028143167</v>
      </c>
      <c r="O44">
        <v>500.01</v>
      </c>
      <c r="P44">
        <v>463.60462457830801</v>
      </c>
      <c r="Q44">
        <v>367.56774943276798</v>
      </c>
      <c r="R44">
        <v>72.427217753758399</v>
      </c>
      <c r="S44" s="2">
        <f>(Table2[[#This Row],[Close Price]]-Table2[[#This Row],[20D EMA]])/Table2[[#This Row],[20D EMA]]</f>
        <v>7.7578448431031302E-2</v>
      </c>
      <c r="T44" s="2">
        <f>(Table2[[#This Row],[Close Price]]-Table2[[#This Row],[50D EMA]])/Table2[[#This Row],[50D EMA]]</f>
        <v>0.16219720735117604</v>
      </c>
      <c r="U44" s="2">
        <f>(Table2[[#This Row],[Close Price]]-Table2[[#This Row],[200D EMA]])/Table2[[#This Row],[200D EMA]]</f>
        <v>0.46585221590163517</v>
      </c>
      <c r="V44">
        <v>0.49262007400151497</v>
      </c>
      <c r="W44">
        <v>538.79999999999995</v>
      </c>
      <c r="X44">
        <v>574.9</v>
      </c>
      <c r="Y44">
        <v>525.04999999999995</v>
      </c>
      <c r="Z44">
        <v>544.5</v>
      </c>
      <c r="AA44">
        <v>446</v>
      </c>
      <c r="AB44">
        <v>544.5</v>
      </c>
      <c r="AC44" s="2">
        <f>(Table2[[#This Row],[Close Price]]/Table2[[#This Row],[Day Low]])-1</f>
        <v>0</v>
      </c>
      <c r="AD44" s="2">
        <f>(Table2[[#This Row],[Day High]]/Table2[[#This Row],[Close Price]])-1</f>
        <v>6.700074239049747E-2</v>
      </c>
      <c r="AE44" s="2">
        <f>(Table2[[#This Row],[Close Price]]/Table2[[#This Row],[Current Week Low]])-1</f>
        <v>2.6187982096943063E-2</v>
      </c>
      <c r="AF44" s="2">
        <f>(Table2[[#This Row],[Current Week High]]/Table2[[#This Row],[Close Price]])-1</f>
        <v>1.0579064587973308E-2</v>
      </c>
      <c r="AG44" s="2">
        <f>(Table2[[#This Row],[Close Price]]/Table2[[#This Row],[Current Month Low]])-1</f>
        <v>0.20807174887892366</v>
      </c>
      <c r="AH44" s="2">
        <f>(Table2[[#This Row],[Current Month High]]/Table2[[#This Row],[Close Price]])-1</f>
        <v>1.0579064587973308E-2</v>
      </c>
      <c r="AI44">
        <v>1.0579064587973299</v>
      </c>
      <c r="AJ44">
        <v>132.89388372595599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0.22</v>
      </c>
      <c r="AM44" t="s">
        <v>10206</v>
      </c>
      <c r="AN44">
        <v>6.21</v>
      </c>
      <c r="AO44" t="s">
        <v>10206</v>
      </c>
      <c r="AP44">
        <v>0.17825441611291601</v>
      </c>
      <c r="AQ44">
        <f>(Table2[[#This Row],[Sharpe Ratio]]-AVERAGE(Table2[Sharpe Ratio]))/_xlfn.STDEV.P(Table2[Sharpe Ratio])</f>
        <v>1.394117049017213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6.2356042005317747</v>
      </c>
      <c r="AS44">
        <f>_xlfn.RANK.AVG(Table2[[#This Row],[1Y Return vs Nifty Z-Score]],Table2[1Y Return vs Nifty Z-Score])</f>
        <v>102</v>
      </c>
      <c r="AT44">
        <f>_xlfn.RANK.AVG(Table2[[#This Row],[6M Return vs Nifty Z-Score]],Table2[6M Return vs Nifty Z-Score])</f>
        <v>94</v>
      </c>
      <c r="AU44">
        <f>_xlfn.RANK.AVG(Table2[[#This Row],[Sharpe Ratio Z-Score]],Table2[Sharpe Ratio Z-Score])</f>
        <v>66</v>
      </c>
      <c r="AV44">
        <f>(Table2[[#This Row],[Rank 1Y]]+Table2[[#This Row],[Rank 6M]]+Table2[[#This Row],[Rank Sharpe]])/3</f>
        <v>87.333333333333329</v>
      </c>
    </row>
    <row r="45" spans="1:48" x14ac:dyDescent="0.3">
      <c r="A45" t="s">
        <v>259</v>
      </c>
      <c r="B45" t="s">
        <v>260</v>
      </c>
      <c r="C45" t="s">
        <v>10171</v>
      </c>
      <c r="D45" t="s">
        <v>261</v>
      </c>
      <c r="E45">
        <v>105542.514</v>
      </c>
      <c r="F45">
        <v>3807.45</v>
      </c>
      <c r="G45">
        <v>66.927554523145304</v>
      </c>
      <c r="H45">
        <f>(Table2[[#This Row],[1Y Return vs Nifty]]-AVERAGE(Table2[1Y Return vs Nifty]))/_xlfn.STDEV.P(Table2[1Y Return vs Nifty])</f>
        <v>0.37852610649233437</v>
      </c>
      <c r="I45">
        <v>-7.7375662518813701</v>
      </c>
      <c r="J45">
        <f>(Table2[[#This Row],[1M Return vs Nifty]]-AVERAGE(Table2[1M Return vs Nifty]))/_xlfn.STDEV.P(Table2[1M Return vs Nifty])</f>
        <v>-0.95611778846158868</v>
      </c>
      <c r="K45">
        <v>54.813354850518301</v>
      </c>
      <c r="L45">
        <f>(Table2[[#This Row],[6M Return vs Nifty]]-AVERAGE(Table2[6M Return vs Nifty]))/_xlfn.STDEV.P(Table2[6M Return vs Nifty])</f>
        <v>1.5812874458045338</v>
      </c>
      <c r="M45">
        <v>1.96119322093587</v>
      </c>
      <c r="N45">
        <f>(Table2[[#This Row],[1W Return vs Nifty]]-AVERAGE(Table2[1W Return vs Nifty]))/_xlfn.STDEV.P(Table2[1W Return vs Nifty])</f>
        <v>6.9637178588842205E-2</v>
      </c>
      <c r="O45">
        <v>3779.61</v>
      </c>
      <c r="P45">
        <v>3713.2553059050401</v>
      </c>
      <c r="Q45">
        <v>2962.8839812760002</v>
      </c>
      <c r="R45">
        <v>55.754477057018299</v>
      </c>
      <c r="S45" s="2">
        <f>(Table2[[#This Row],[Close Price]]-Table2[[#This Row],[20D EMA]])/Table2[[#This Row],[20D EMA]]</f>
        <v>7.3658393326294751E-3</v>
      </c>
      <c r="T45" s="2">
        <f>(Table2[[#This Row],[Close Price]]-Table2[[#This Row],[50D EMA]])/Table2[[#This Row],[50D EMA]]</f>
        <v>2.5367147242788737E-2</v>
      </c>
      <c r="U45" s="2">
        <f>(Table2[[#This Row],[Close Price]]-Table2[[#This Row],[200D EMA]])/Table2[[#This Row],[200D EMA]]</f>
        <v>0.28504862966665251</v>
      </c>
      <c r="V45">
        <v>0.90516478005288004</v>
      </c>
      <c r="W45">
        <v>3802.25</v>
      </c>
      <c r="X45">
        <v>3835</v>
      </c>
      <c r="Y45">
        <v>3696</v>
      </c>
      <c r="Z45">
        <v>3832.05</v>
      </c>
      <c r="AA45">
        <v>3407.05</v>
      </c>
      <c r="AB45">
        <v>4154</v>
      </c>
      <c r="AC45" s="2">
        <f>(Table2[[#This Row],[Close Price]]/Table2[[#This Row],[Day Low]])-1</f>
        <v>1.3676112827929465E-3</v>
      </c>
      <c r="AD45" s="2">
        <f>(Table2[[#This Row],[Day High]]/Table2[[#This Row],[Close Price]])-1</f>
        <v>7.2358139962442891E-3</v>
      </c>
      <c r="AE45" s="2">
        <f>(Table2[[#This Row],[Close Price]]/Table2[[#This Row],[Current Week Low]])-1</f>
        <v>3.0154220779220697E-2</v>
      </c>
      <c r="AF45" s="2">
        <f>(Table2[[#This Row],[Current Week High]]/Table2[[#This Row],[Close Price]])-1</f>
        <v>6.4610172162471446E-3</v>
      </c>
      <c r="AG45" s="2">
        <f>(Table2[[#This Row],[Close Price]]/Table2[[#This Row],[Current Month Low]])-1</f>
        <v>0.117521022585521</v>
      </c>
      <c r="AH45" s="2">
        <f>(Table2[[#This Row],[Current Month High]]/Table2[[#This Row],[Close Price]])-1</f>
        <v>9.1018923426440246E-2</v>
      </c>
      <c r="AI45">
        <v>9.57202327016768</v>
      </c>
      <c r="AJ45">
        <v>130.29395753946599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-0.04</v>
      </c>
      <c r="AM45" t="s">
        <v>10205</v>
      </c>
      <c r="AN45">
        <v>-4.7300000000000004</v>
      </c>
      <c r="AO45" t="s">
        <v>10205</v>
      </c>
      <c r="AP45">
        <v>0.20850564486147599</v>
      </c>
      <c r="AQ45">
        <f>(Table2[[#This Row],[Sharpe Ratio]]-AVERAGE(Table2[Sharpe Ratio]))/_xlfn.STDEV.P(Table2[Sharpe Ratio])</f>
        <v>1.7428927946092585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2.8162257370333799</v>
      </c>
      <c r="AS45">
        <f>_xlfn.RANK.AVG(Table2[[#This Row],[1Y Return vs Nifty Z-Score]],Table2[1Y Return vs Nifty Z-Score])</f>
        <v>186</v>
      </c>
      <c r="AT45">
        <f>_xlfn.RANK.AVG(Table2[[#This Row],[6M Return vs Nifty Z-Score]],Table2[6M Return vs Nifty Z-Score])</f>
        <v>49</v>
      </c>
      <c r="AU45">
        <f>_xlfn.RANK.AVG(Table2[[#This Row],[Sharpe Ratio Z-Score]],Table2[Sharpe Ratio Z-Score])</f>
        <v>31</v>
      </c>
      <c r="AV45">
        <f>(Table2[[#This Row],[Rank 1Y]]+Table2[[#This Row],[Rank 6M]]+Table2[[#This Row],[Rank Sharpe]])/3</f>
        <v>88.666666666666671</v>
      </c>
    </row>
    <row r="46" spans="1:48" x14ac:dyDescent="0.3">
      <c r="A46" t="s">
        <v>245</v>
      </c>
      <c r="B46" t="s">
        <v>246</v>
      </c>
      <c r="C46" t="s">
        <v>10171</v>
      </c>
      <c r="D46" t="s">
        <v>165</v>
      </c>
      <c r="E46">
        <v>110520.6908877</v>
      </c>
      <c r="F46">
        <v>317.39999999999998</v>
      </c>
      <c r="G46">
        <v>178.51996275933701</v>
      </c>
      <c r="H46">
        <f>(Table2[[#This Row],[1Y Return vs Nifty]]-AVERAGE(Table2[1Y Return vs Nifty]))/_xlfn.STDEV.P(Table2[1Y Return vs Nifty])</f>
        <v>1.9035229307487673</v>
      </c>
      <c r="I46">
        <v>3.6390081995866201</v>
      </c>
      <c r="J46">
        <f>(Table2[[#This Row],[1M Return vs Nifty]]-AVERAGE(Table2[1M Return vs Nifty]))/_xlfn.STDEV.P(Table2[1M Return vs Nifty])</f>
        <v>0.24318924955615662</v>
      </c>
      <c r="K46">
        <v>23.744432589901599</v>
      </c>
      <c r="L46">
        <f>(Table2[[#This Row],[6M Return vs Nifty]]-AVERAGE(Table2[6M Return vs Nifty]))/_xlfn.STDEV.P(Table2[6M Return vs Nifty])</f>
        <v>0.54615147043964574</v>
      </c>
      <c r="M46">
        <v>3.9405154320006002</v>
      </c>
      <c r="N46">
        <f>(Table2[[#This Row],[1W Return vs Nifty]]-AVERAGE(Table2[1W Return vs Nifty]))/_xlfn.STDEV.P(Table2[1W Return vs Nifty])</f>
        <v>0.47856021977362823</v>
      </c>
      <c r="O46">
        <v>312.58</v>
      </c>
      <c r="P46">
        <v>301.962991370917</v>
      </c>
      <c r="Q46">
        <v>239.616374121891</v>
      </c>
      <c r="R46">
        <v>54.617211189036503</v>
      </c>
      <c r="S46" s="2">
        <f>(Table2[[#This Row],[Close Price]]-Table2[[#This Row],[20D EMA]])/Table2[[#This Row],[20D EMA]]</f>
        <v>1.5420052466568537E-2</v>
      </c>
      <c r="T46" s="2">
        <f>(Table2[[#This Row],[Close Price]]-Table2[[#This Row],[50D EMA]])/Table2[[#This Row],[50D EMA]]</f>
        <v>5.1122187387926933E-2</v>
      </c>
      <c r="U46" s="2">
        <f>(Table2[[#This Row],[Close Price]]-Table2[[#This Row],[200D EMA]])/Table2[[#This Row],[200D EMA]]</f>
        <v>0.32461732284848382</v>
      </c>
      <c r="V46">
        <v>0.73741944326005004</v>
      </c>
      <c r="W46">
        <v>312.39999999999998</v>
      </c>
      <c r="X46">
        <v>319.45</v>
      </c>
      <c r="Y46">
        <v>316.60000000000002</v>
      </c>
      <c r="Z46">
        <v>327</v>
      </c>
      <c r="AA46">
        <v>283</v>
      </c>
      <c r="AB46">
        <v>335.35</v>
      </c>
      <c r="AC46" s="2">
        <f>(Table2[[#This Row],[Close Price]]/Table2[[#This Row],[Day Low]])-1</f>
        <v>1.6005121638924535E-2</v>
      </c>
      <c r="AD46" s="2">
        <f>(Table2[[#This Row],[Day High]]/Table2[[#This Row],[Close Price]])-1</f>
        <v>6.4587271581599826E-3</v>
      </c>
      <c r="AE46" s="2">
        <f>(Table2[[#This Row],[Close Price]]/Table2[[#This Row],[Current Week Low]])-1</f>
        <v>2.5268477574225123E-3</v>
      </c>
      <c r="AF46" s="2">
        <f>(Table2[[#This Row],[Current Week High]]/Table2[[#This Row],[Close Price]])-1</f>
        <v>3.0245746691871522E-2</v>
      </c>
      <c r="AG46" s="2">
        <f>(Table2[[#This Row],[Close Price]]/Table2[[#This Row],[Current Month Low]])-1</f>
        <v>0.12155477031802109</v>
      </c>
      <c r="AH46" s="2">
        <f>(Table2[[#This Row],[Current Month High]]/Table2[[#This Row],[Close Price]])-1</f>
        <v>5.6553245116572226E-2</v>
      </c>
      <c r="AI46">
        <v>5.6553245116572199</v>
      </c>
      <c r="AJ46">
        <v>234.810126582278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0.01</v>
      </c>
      <c r="AM46" t="s">
        <v>10206</v>
      </c>
      <c r="AN46">
        <v>-4.5999999999999996</v>
      </c>
      <c r="AO46" t="s">
        <v>10205</v>
      </c>
      <c r="AP46">
        <v>0.17554827698436601</v>
      </c>
      <c r="AQ46">
        <f>(Table2[[#This Row],[Sharpe Ratio]]-AVERAGE(Table2[Sharpe Ratio]))/_xlfn.STDEV.P(Table2[Sharpe Ratio])</f>
        <v>1.3629171364423969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4.5343410069605952</v>
      </c>
      <c r="AS46">
        <f>_xlfn.RANK.AVG(Table2[[#This Row],[1Y Return vs Nifty Z-Score]],Table2[1Y Return vs Nifty Z-Score])</f>
        <v>31</v>
      </c>
      <c r="AT46">
        <f>_xlfn.RANK.AVG(Table2[[#This Row],[6M Return vs Nifty Z-Score]],Table2[6M Return vs Nifty Z-Score])</f>
        <v>172</v>
      </c>
      <c r="AU46">
        <f>_xlfn.RANK.AVG(Table2[[#This Row],[Sharpe Ratio Z-Score]],Table2[Sharpe Ratio Z-Score])</f>
        <v>71</v>
      </c>
      <c r="AV46">
        <f>(Table2[[#This Row],[Rank 1Y]]+Table2[[#This Row],[Rank 6M]]+Table2[[#This Row],[Rank Sharpe]])/3</f>
        <v>91.333333333333329</v>
      </c>
    </row>
    <row r="47" spans="1:48" x14ac:dyDescent="0.3">
      <c r="A47" t="s">
        <v>378</v>
      </c>
      <c r="B47" t="s">
        <v>379</v>
      </c>
      <c r="C47" t="s">
        <v>10174</v>
      </c>
      <c r="D47" t="s">
        <v>133</v>
      </c>
      <c r="E47">
        <v>66115.950960899994</v>
      </c>
      <c r="F47">
        <v>3699.25</v>
      </c>
      <c r="G47">
        <v>87.211130928065401</v>
      </c>
      <c r="H47">
        <f>(Table2[[#This Row],[1Y Return vs Nifty]]-AVERAGE(Table2[1Y Return vs Nifty]))/_xlfn.STDEV.P(Table2[1Y Return vs Nifty])</f>
        <v>0.65571691266792742</v>
      </c>
      <c r="I47">
        <v>-2.7863897341865198</v>
      </c>
      <c r="J47">
        <f>(Table2[[#This Row],[1M Return vs Nifty]]-AVERAGE(Table2[1M Return vs Nifty]))/_xlfn.STDEV.P(Table2[1M Return vs Nifty])</f>
        <v>-0.43416973903152406</v>
      </c>
      <c r="K47">
        <v>40.903328674748998</v>
      </c>
      <c r="L47">
        <f>(Table2[[#This Row],[6M Return vs Nifty]]-AVERAGE(Table2[6M Return vs Nifty]))/_xlfn.STDEV.P(Table2[6M Return vs Nifty])</f>
        <v>1.1178414211235259</v>
      </c>
      <c r="M47">
        <v>-3.7566699334398299</v>
      </c>
      <c r="N47">
        <f>(Table2[[#This Row],[1W Return vs Nifty]]-AVERAGE(Table2[1W Return vs Nifty]))/_xlfn.STDEV.P(Table2[1W Return vs Nifty])</f>
        <v>-1.1116591142001842</v>
      </c>
      <c r="O47">
        <v>3719.06</v>
      </c>
      <c r="P47">
        <v>3556.1266208546699</v>
      </c>
      <c r="Q47">
        <v>2873.7247487985601</v>
      </c>
      <c r="R47">
        <v>48.0470534343469</v>
      </c>
      <c r="S47" s="2">
        <f>(Table2[[#This Row],[Close Price]]-Table2[[#This Row],[20D EMA]])/Table2[[#This Row],[20D EMA]]</f>
        <v>-5.3266147897586876E-3</v>
      </c>
      <c r="T47" s="2">
        <f>(Table2[[#This Row],[Close Price]]-Table2[[#This Row],[50D EMA]])/Table2[[#This Row],[50D EMA]]</f>
        <v>4.0246986231028015E-2</v>
      </c>
      <c r="U47" s="2">
        <f>(Table2[[#This Row],[Close Price]]-Table2[[#This Row],[200D EMA]])/Table2[[#This Row],[200D EMA]]</f>
        <v>0.28726663941860597</v>
      </c>
      <c r="V47">
        <v>0.57695163501318203</v>
      </c>
      <c r="W47">
        <v>3620.1</v>
      </c>
      <c r="X47">
        <v>3754.75</v>
      </c>
      <c r="Y47">
        <v>3555</v>
      </c>
      <c r="Z47">
        <v>3890.1</v>
      </c>
      <c r="AA47">
        <v>3431.65</v>
      </c>
      <c r="AB47">
        <v>4137</v>
      </c>
      <c r="AC47" s="2">
        <f>(Table2[[#This Row],[Close Price]]/Table2[[#This Row],[Day Low]])-1</f>
        <v>2.1864036905058004E-2</v>
      </c>
      <c r="AD47" s="2">
        <f>(Table2[[#This Row],[Day High]]/Table2[[#This Row],[Close Price]])-1</f>
        <v>1.5003041156991248E-2</v>
      </c>
      <c r="AE47" s="2">
        <f>(Table2[[#This Row],[Close Price]]/Table2[[#This Row],[Current Week Low]])-1</f>
        <v>4.0576652601969077E-2</v>
      </c>
      <c r="AF47" s="2">
        <f>(Table2[[#This Row],[Current Week High]]/Table2[[#This Row],[Close Price]])-1</f>
        <v>5.1591538825437544E-2</v>
      </c>
      <c r="AG47" s="2">
        <f>(Table2[[#This Row],[Close Price]]/Table2[[#This Row],[Current Month Low]])-1</f>
        <v>7.7979980475864297E-2</v>
      </c>
      <c r="AH47" s="2">
        <f>(Table2[[#This Row],[Current Month High]]/Table2[[#This Row],[Close Price]])-1</f>
        <v>0.11833479759410692</v>
      </c>
      <c r="AI47">
        <v>11.833479759410601</v>
      </c>
      <c r="AJ47">
        <v>123.911990799588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0.1</v>
      </c>
      <c r="AM47" t="s">
        <v>10206</v>
      </c>
      <c r="AN47">
        <v>-5.96</v>
      </c>
      <c r="AO47" t="s">
        <v>10205</v>
      </c>
      <c r="AP47">
        <v>0.180027260063857</v>
      </c>
      <c r="AQ47">
        <f>(Table2[[#This Row],[Sharpe Ratio]]-AVERAGE(Table2[Sharpe Ratio]))/_xlfn.STDEV.P(Table2[Sharpe Ratio])</f>
        <v>1.4145567136651234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1.6422861942248683</v>
      </c>
      <c r="AS47">
        <f>_xlfn.RANK.AVG(Table2[[#This Row],[1Y Return vs Nifty Z-Score]],Table2[1Y Return vs Nifty Z-Score])</f>
        <v>127</v>
      </c>
      <c r="AT47">
        <f>_xlfn.RANK.AVG(Table2[[#This Row],[6M Return vs Nifty Z-Score]],Table2[6M Return vs Nifty Z-Score])</f>
        <v>91</v>
      </c>
      <c r="AU47">
        <f>_xlfn.RANK.AVG(Table2[[#This Row],[Sharpe Ratio Z-Score]],Table2[Sharpe Ratio Z-Score])</f>
        <v>63</v>
      </c>
      <c r="AV47">
        <f>(Table2[[#This Row],[Rank 1Y]]+Table2[[#This Row],[Rank 6M]]+Table2[[#This Row],[Rank Sharpe]])/3</f>
        <v>93.666666666666671</v>
      </c>
    </row>
    <row r="48" spans="1:48" x14ac:dyDescent="0.3">
      <c r="A48" t="s">
        <v>1000</v>
      </c>
      <c r="B48" t="s">
        <v>1001</v>
      </c>
      <c r="C48" t="s">
        <v>622</v>
      </c>
      <c r="D48" t="s">
        <v>469</v>
      </c>
      <c r="E48">
        <v>13545.545508585001</v>
      </c>
      <c r="F48">
        <v>2035.35</v>
      </c>
      <c r="G48">
        <v>51.396316853535502</v>
      </c>
      <c r="H48">
        <f>(Table2[[#This Row],[1Y Return vs Nifty]]-AVERAGE(Table2[1Y Return vs Nifty]))/_xlfn.STDEV.P(Table2[1Y Return vs Nifty])</f>
        <v>0.1662796956720213</v>
      </c>
      <c r="I48">
        <v>12.0203301729152</v>
      </c>
      <c r="J48">
        <f>(Table2[[#This Row],[1M Return vs Nifty]]-AVERAGE(Table2[1M Return vs Nifty]))/_xlfn.STDEV.P(Table2[1M Return vs Nifty])</f>
        <v>1.1267397834524737</v>
      </c>
      <c r="K48">
        <v>81.653858461354204</v>
      </c>
      <c r="L48">
        <f>(Table2[[#This Row],[6M Return vs Nifty]]-AVERAGE(Table2[6M Return vs Nifty]))/_xlfn.STDEV.P(Table2[6M Return vs Nifty])</f>
        <v>2.4755434696031511</v>
      </c>
      <c r="M48">
        <v>3.2971925900268402</v>
      </c>
      <c r="N48">
        <f>(Table2[[#This Row],[1W Return vs Nifty]]-AVERAGE(Table2[1W Return vs Nifty]))/_xlfn.STDEV.P(Table2[1W Return vs Nifty])</f>
        <v>0.34565132220609301</v>
      </c>
      <c r="O48">
        <v>2278.46</v>
      </c>
      <c r="P48">
        <v>1751.99946054205</v>
      </c>
      <c r="Q48">
        <v>1341.66226581859</v>
      </c>
      <c r="R48">
        <v>52.525945563961102</v>
      </c>
      <c r="S48" s="2">
        <f>(Table2[[#This Row],[Close Price]]-Table2[[#This Row],[20D EMA]])/Table2[[#This Row],[20D EMA]]</f>
        <v>-0.10669926178208093</v>
      </c>
      <c r="T48" s="2">
        <f>(Table2[[#This Row],[Close Price]]-Table2[[#This Row],[50D EMA]])/Table2[[#This Row],[50D EMA]]</f>
        <v>0.16172980976277487</v>
      </c>
      <c r="U48" s="2">
        <f>(Table2[[#This Row],[Close Price]]-Table2[[#This Row],[200D EMA]])/Table2[[#This Row],[200D EMA]]</f>
        <v>0.51703603198392811</v>
      </c>
      <c r="V48">
        <v>0.25835796323232701</v>
      </c>
      <c r="W48">
        <v>2007</v>
      </c>
      <c r="X48">
        <v>2035</v>
      </c>
      <c r="Y48">
        <v>2022.05</v>
      </c>
      <c r="Z48">
        <v>2095</v>
      </c>
      <c r="AA48">
        <v>1810.7</v>
      </c>
      <c r="AB48">
        <v>3496</v>
      </c>
      <c r="AC48" s="2">
        <f>(Table2[[#This Row],[Close Price]]/Table2[[#This Row],[Day Low]])-1</f>
        <v>1.4125560538116533E-2</v>
      </c>
      <c r="AD48" s="2">
        <f>(Table2[[#This Row],[Day High]]/Table2[[#This Row],[Close Price]])-1</f>
        <v>-1.7196059645752104E-4</v>
      </c>
      <c r="AE48" s="2">
        <f>(Table2[[#This Row],[Close Price]]/Table2[[#This Row],[Current Week Low]])-1</f>
        <v>6.5774832471996447E-3</v>
      </c>
      <c r="AF48" s="2">
        <f>(Table2[[#This Row],[Current Week High]]/Table2[[#This Row],[Close Price]])-1</f>
        <v>2.9306998796275963E-2</v>
      </c>
      <c r="AG48" s="2">
        <f>(Table2[[#This Row],[Close Price]]/Table2[[#This Row],[Current Month Low]])-1</f>
        <v>0.12406803998453619</v>
      </c>
      <c r="AH48" s="2">
        <f>(Table2[[#This Row],[Current Month High]]/Table2[[#This Row],[Close Price]])-1</f>
        <v>0.71764070061660168</v>
      </c>
      <c r="AI48">
        <v>16.933205591175899</v>
      </c>
      <c r="AJ48">
        <v>126.558724384608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-0.16</v>
      </c>
      <c r="AM48" t="s">
        <v>10205</v>
      </c>
      <c r="AN48">
        <v>1.7</v>
      </c>
      <c r="AO48" t="s">
        <v>10206</v>
      </c>
      <c r="AP48">
        <v>0.21121588528353</v>
      </c>
      <c r="AQ48">
        <f>(Table2[[#This Row],[Sharpe Ratio]]-AVERAGE(Table2[Sharpe Ratio]))/_xlfn.STDEV.P(Table2[Sharpe Ratio])</f>
        <v>1.7741399922617036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5.8883542631954429</v>
      </c>
      <c r="AS48">
        <f>_xlfn.RANK.AVG(Table2[[#This Row],[1Y Return vs Nifty Z-Score]],Table2[1Y Return vs Nifty Z-Score])</f>
        <v>237</v>
      </c>
      <c r="AT48">
        <f>_xlfn.RANK.AVG(Table2[[#This Row],[6M Return vs Nifty Z-Score]],Table2[6M Return vs Nifty Z-Score])</f>
        <v>18</v>
      </c>
      <c r="AU48">
        <f>_xlfn.RANK.AVG(Table2[[#This Row],[Sharpe Ratio Z-Score]],Table2[Sharpe Ratio Z-Score])</f>
        <v>26</v>
      </c>
      <c r="AV48">
        <f>(Table2[[#This Row],[Rank 1Y]]+Table2[[#This Row],[Rank 6M]]+Table2[[#This Row],[Rank Sharpe]])/3</f>
        <v>93.666666666666671</v>
      </c>
    </row>
    <row r="49" spans="1:48" x14ac:dyDescent="0.3">
      <c r="A49" t="s">
        <v>1061</v>
      </c>
      <c r="B49" t="s">
        <v>1062</v>
      </c>
      <c r="C49" t="s">
        <v>10172</v>
      </c>
      <c r="D49" t="s">
        <v>843</v>
      </c>
      <c r="E49">
        <v>12188.30832846</v>
      </c>
      <c r="F49">
        <v>261.89999999999998</v>
      </c>
      <c r="G49">
        <v>185.074549583672</v>
      </c>
      <c r="H49">
        <f>(Table2[[#This Row],[1Y Return vs Nifty]]-AVERAGE(Table2[1Y Return vs Nifty]))/_xlfn.STDEV.P(Table2[1Y Return vs Nifty])</f>
        <v>1.9930964443005799</v>
      </c>
      <c r="I49">
        <v>2.4943876966096399</v>
      </c>
      <c r="J49">
        <f>(Table2[[#This Row],[1M Return vs Nifty]]-AVERAGE(Table2[1M Return vs Nifty]))/_xlfn.STDEV.P(Table2[1M Return vs Nifty])</f>
        <v>0.12252450720020347</v>
      </c>
      <c r="K49">
        <v>27.033983198475799</v>
      </c>
      <c r="L49">
        <f>(Table2[[#This Row],[6M Return vs Nifty]]-AVERAGE(Table2[6M Return vs Nifty]))/_xlfn.STDEV.P(Table2[6M Return vs Nifty])</f>
        <v>0.65575077192668185</v>
      </c>
      <c r="M49">
        <v>4.78438916126757</v>
      </c>
      <c r="N49">
        <f>(Table2[[#This Row],[1W Return vs Nifty]]-AVERAGE(Table2[1W Return vs Nifty]))/_xlfn.STDEV.P(Table2[1W Return vs Nifty])</f>
        <v>0.65290243137452197</v>
      </c>
      <c r="O49">
        <v>248.93</v>
      </c>
      <c r="P49">
        <v>234.58130008117899</v>
      </c>
      <c r="Q49">
        <v>184.71440695755899</v>
      </c>
      <c r="R49">
        <v>70.533632240216903</v>
      </c>
      <c r="S49" s="2">
        <f>(Table2[[#This Row],[Close Price]]-Table2[[#This Row],[20D EMA]])/Table2[[#This Row],[20D EMA]]</f>
        <v>5.2103000843610532E-2</v>
      </c>
      <c r="T49" s="2">
        <f>(Table2[[#This Row],[Close Price]]-Table2[[#This Row],[50D EMA]])/Table2[[#This Row],[50D EMA]]</f>
        <v>0.11645727903020019</v>
      </c>
      <c r="U49" s="2">
        <f>(Table2[[#This Row],[Close Price]]-Table2[[#This Row],[200D EMA]])/Table2[[#This Row],[200D EMA]]</f>
        <v>0.41786449857252106</v>
      </c>
      <c r="V49">
        <v>0.70448567975004905</v>
      </c>
      <c r="W49">
        <v>256.5</v>
      </c>
      <c r="X49">
        <v>263.39999999999998</v>
      </c>
      <c r="Y49">
        <v>253.51</v>
      </c>
      <c r="Z49">
        <v>264</v>
      </c>
      <c r="AA49">
        <v>234.01</v>
      </c>
      <c r="AB49">
        <v>264</v>
      </c>
      <c r="AC49" s="2">
        <f>(Table2[[#This Row],[Close Price]]/Table2[[#This Row],[Day Low]])-1</f>
        <v>2.1052631578947212E-2</v>
      </c>
      <c r="AD49" s="2">
        <f>(Table2[[#This Row],[Day High]]/Table2[[#This Row],[Close Price]])-1</f>
        <v>5.7273768613974596E-3</v>
      </c>
      <c r="AE49" s="2">
        <f>(Table2[[#This Row],[Close Price]]/Table2[[#This Row],[Current Week Low]])-1</f>
        <v>3.3095341406650602E-2</v>
      </c>
      <c r="AF49" s="2">
        <f>(Table2[[#This Row],[Current Week High]]/Table2[[#This Row],[Close Price]])-1</f>
        <v>8.0183276059566655E-3</v>
      </c>
      <c r="AG49" s="2">
        <f>(Table2[[#This Row],[Close Price]]/Table2[[#This Row],[Current Month Low]])-1</f>
        <v>0.1191829408999614</v>
      </c>
      <c r="AH49" s="2">
        <f>(Table2[[#This Row],[Current Month High]]/Table2[[#This Row],[Close Price]])-1</f>
        <v>8.0183276059566655E-3</v>
      </c>
      <c r="AI49">
        <v>0.80183276059566599</v>
      </c>
      <c r="AJ49">
        <v>224.13366336633601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0.16</v>
      </c>
      <c r="AM49" t="s">
        <v>10206</v>
      </c>
      <c r="AN49">
        <v>4.67</v>
      </c>
      <c r="AO49" t="s">
        <v>10206</v>
      </c>
      <c r="AP49">
        <v>0.14970941448709599</v>
      </c>
      <c r="AQ49">
        <f>(Table2[[#This Row],[Sharpe Ratio]]-AVERAGE(Table2[Sharpe Ratio]))/_xlfn.STDEV.P(Table2[Sharpe Ratio])</f>
        <v>1.0650129221164026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4.4892870769183899</v>
      </c>
      <c r="AS49">
        <f>_xlfn.RANK.AVG(Table2[[#This Row],[1Y Return vs Nifty Z-Score]],Table2[1Y Return vs Nifty Z-Score])</f>
        <v>29</v>
      </c>
      <c r="AT49">
        <f>_xlfn.RANK.AVG(Table2[[#This Row],[6M Return vs Nifty Z-Score]],Table2[6M Return vs Nifty Z-Score])</f>
        <v>147</v>
      </c>
      <c r="AU49">
        <f>_xlfn.RANK.AVG(Table2[[#This Row],[Sharpe Ratio Z-Score]],Table2[Sharpe Ratio Z-Score])</f>
        <v>107</v>
      </c>
      <c r="AV49">
        <f>(Table2[[#This Row],[Rank 1Y]]+Table2[[#This Row],[Rank 6M]]+Table2[[#This Row],[Rank Sharpe]])/3</f>
        <v>94.333333333333329</v>
      </c>
    </row>
    <row r="50" spans="1:48" x14ac:dyDescent="0.3">
      <c r="A50" t="s">
        <v>560</v>
      </c>
      <c r="B50" t="s">
        <v>561</v>
      </c>
      <c r="C50" t="s">
        <v>10173</v>
      </c>
      <c r="D50" t="s">
        <v>349</v>
      </c>
      <c r="E50">
        <v>35438.736785740002</v>
      </c>
      <c r="F50">
        <v>1723.55</v>
      </c>
      <c r="G50">
        <v>93.427093661721997</v>
      </c>
      <c r="H50">
        <f>(Table2[[#This Row],[1Y Return vs Nifty]]-AVERAGE(Table2[1Y Return vs Nifty]))/_xlfn.STDEV.P(Table2[1Y Return vs Nifty])</f>
        <v>0.74066286533935932</v>
      </c>
      <c r="I50">
        <v>4.4212147071369898</v>
      </c>
      <c r="J50">
        <f>(Table2[[#This Row],[1M Return vs Nifty]]-AVERAGE(Table2[1M Return vs Nifty]))/_xlfn.STDEV.P(Table2[1M Return vs Nifty])</f>
        <v>0.32564867296962441</v>
      </c>
      <c r="K50">
        <v>41.161251338962401</v>
      </c>
      <c r="L50">
        <f>(Table2[[#This Row],[6M Return vs Nifty]]-AVERAGE(Table2[6M Return vs Nifty]))/_xlfn.STDEV.P(Table2[6M Return vs Nifty])</f>
        <v>1.126434735894785</v>
      </c>
      <c r="M50">
        <v>4.77499157597381</v>
      </c>
      <c r="N50">
        <f>(Table2[[#This Row],[1W Return vs Nifty]]-AVERAGE(Table2[1W Return vs Nifty]))/_xlfn.STDEV.P(Table2[1W Return vs Nifty])</f>
        <v>0.65096091364858755</v>
      </c>
      <c r="O50">
        <v>1686.91</v>
      </c>
      <c r="P50">
        <v>1628.6170410254899</v>
      </c>
      <c r="Q50">
        <v>1324.9010187602601</v>
      </c>
      <c r="R50">
        <v>56.459848910213701</v>
      </c>
      <c r="S50" s="2">
        <f>(Table2[[#This Row],[Close Price]]-Table2[[#This Row],[20D EMA]])/Table2[[#This Row],[20D EMA]]</f>
        <v>2.1720186613393644E-2</v>
      </c>
      <c r="T50" s="2">
        <f>(Table2[[#This Row],[Close Price]]-Table2[[#This Row],[50D EMA]])/Table2[[#This Row],[50D EMA]]</f>
        <v>5.8290535210618742E-2</v>
      </c>
      <c r="U50" s="2">
        <f>(Table2[[#This Row],[Close Price]]-Table2[[#This Row],[200D EMA]])/Table2[[#This Row],[200D EMA]]</f>
        <v>0.3008896329574603</v>
      </c>
      <c r="V50">
        <v>0.60375210054350403</v>
      </c>
      <c r="W50">
        <v>1717</v>
      </c>
      <c r="X50">
        <v>1753.8</v>
      </c>
      <c r="Y50">
        <v>1685</v>
      </c>
      <c r="Z50">
        <v>1765</v>
      </c>
      <c r="AA50">
        <v>1554.5</v>
      </c>
      <c r="AB50">
        <v>1897.8</v>
      </c>
      <c r="AC50" s="2">
        <f>(Table2[[#This Row],[Close Price]]/Table2[[#This Row],[Day Low]])-1</f>
        <v>3.8147932440302235E-3</v>
      </c>
      <c r="AD50" s="2">
        <f>(Table2[[#This Row],[Day High]]/Table2[[#This Row],[Close Price]])-1</f>
        <v>1.7550984885846166E-2</v>
      </c>
      <c r="AE50" s="2">
        <f>(Table2[[#This Row],[Close Price]]/Table2[[#This Row],[Current Week Low]])-1</f>
        <v>2.2878338278931709E-2</v>
      </c>
      <c r="AF50" s="2">
        <f>(Table2[[#This Row],[Current Week High]]/Table2[[#This Row],[Close Price]])-1</f>
        <v>2.4049200777465085E-2</v>
      </c>
      <c r="AG50" s="2">
        <f>(Table2[[#This Row],[Close Price]]/Table2[[#This Row],[Current Month Low]])-1</f>
        <v>0.10874879382438074</v>
      </c>
      <c r="AH50" s="2">
        <f>(Table2[[#This Row],[Current Month High]]/Table2[[#This Row],[Close Price]])-1</f>
        <v>0.10109947492094795</v>
      </c>
      <c r="AI50">
        <v>10.109947492094699</v>
      </c>
      <c r="AJ50">
        <v>145.624910930597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0.08</v>
      </c>
      <c r="AM50" t="s">
        <v>10206</v>
      </c>
      <c r="AN50">
        <v>-2.0099999999999998</v>
      </c>
      <c r="AO50" t="s">
        <v>10205</v>
      </c>
      <c r="AP50">
        <v>0.165039153517724</v>
      </c>
      <c r="AQ50">
        <f>(Table2[[#This Row],[Sharpe Ratio]]-AVERAGE(Table2[Sharpe Ratio]))/_xlfn.STDEV.P(Table2[Sharpe Ratio])</f>
        <v>1.2417542110266349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4.0854613988789907</v>
      </c>
      <c r="AS50">
        <f>_xlfn.RANK.AVG(Table2[[#This Row],[1Y Return vs Nifty Z-Score]],Table2[1Y Return vs Nifty Z-Score])</f>
        <v>118</v>
      </c>
      <c r="AT50">
        <f>_xlfn.RANK.AVG(Table2[[#This Row],[6M Return vs Nifty Z-Score]],Table2[6M Return vs Nifty Z-Score])</f>
        <v>90</v>
      </c>
      <c r="AU50">
        <f>_xlfn.RANK.AVG(Table2[[#This Row],[Sharpe Ratio Z-Score]],Table2[Sharpe Ratio Z-Score])</f>
        <v>80</v>
      </c>
      <c r="AV50">
        <f>(Table2[[#This Row],[Rank 1Y]]+Table2[[#This Row],[Rank 6M]]+Table2[[#This Row],[Rank Sharpe]])/3</f>
        <v>96</v>
      </c>
    </row>
    <row r="51" spans="1:48" x14ac:dyDescent="0.3">
      <c r="A51" t="s">
        <v>1010</v>
      </c>
      <c r="B51" t="s">
        <v>1011</v>
      </c>
      <c r="C51" t="s">
        <v>10171</v>
      </c>
      <c r="D51" t="s">
        <v>415</v>
      </c>
      <c r="E51">
        <v>13402.241932880001</v>
      </c>
      <c r="F51">
        <v>216.8</v>
      </c>
      <c r="G51">
        <v>242.80991640009</v>
      </c>
      <c r="H51">
        <f>(Table2[[#This Row],[1Y Return vs Nifty]]-AVERAGE(Table2[1Y Return vs Nifty]))/_xlfn.STDEV.P(Table2[1Y Return vs Nifty])</f>
        <v>2.7820950189703084</v>
      </c>
      <c r="I51">
        <v>18.458426825715001</v>
      </c>
      <c r="J51">
        <f>(Table2[[#This Row],[1M Return vs Nifty]]-AVERAGE(Table2[1M Return vs Nifty]))/_xlfn.STDEV.P(Table2[1M Return vs Nifty])</f>
        <v>1.8054374582296973</v>
      </c>
      <c r="K51">
        <v>15.0271518084846</v>
      </c>
      <c r="L51">
        <f>(Table2[[#This Row],[6M Return vs Nifty]]-AVERAGE(Table2[6M Return vs Nifty]))/_xlfn.STDEV.P(Table2[6M Return vs Nifty])</f>
        <v>0.25571426542465059</v>
      </c>
      <c r="M51">
        <v>5.8800120897790098</v>
      </c>
      <c r="N51">
        <f>(Table2[[#This Row],[1W Return vs Nifty]]-AVERAGE(Table2[1W Return vs Nifty]))/_xlfn.STDEV.P(Table2[1W Return vs Nifty])</f>
        <v>0.87925540079715803</v>
      </c>
      <c r="O51">
        <v>197.63</v>
      </c>
      <c r="P51">
        <v>186.72233635111999</v>
      </c>
      <c r="Q51">
        <v>152.55951341827901</v>
      </c>
      <c r="R51">
        <v>72.945912982122294</v>
      </c>
      <c r="S51" s="2">
        <f>(Table2[[#This Row],[Close Price]]-Table2[[#This Row],[20D EMA]])/Table2[[#This Row],[20D EMA]]</f>
        <v>9.6999443404341523E-2</v>
      </c>
      <c r="T51" s="2">
        <f>(Table2[[#This Row],[Close Price]]-Table2[[#This Row],[50D EMA]])/Table2[[#This Row],[50D EMA]]</f>
        <v>0.16108230132853951</v>
      </c>
      <c r="U51" s="2">
        <f>(Table2[[#This Row],[Close Price]]-Table2[[#This Row],[200D EMA]])/Table2[[#This Row],[200D EMA]]</f>
        <v>0.42108476320050969</v>
      </c>
      <c r="V51">
        <v>1.9786513132704</v>
      </c>
      <c r="W51">
        <v>212.86</v>
      </c>
      <c r="X51">
        <v>218.97</v>
      </c>
      <c r="Y51">
        <v>206.76</v>
      </c>
      <c r="Z51">
        <v>221.4</v>
      </c>
      <c r="AA51">
        <v>171.25</v>
      </c>
      <c r="AB51">
        <v>221.4</v>
      </c>
      <c r="AC51" s="2">
        <f>(Table2[[#This Row],[Close Price]]/Table2[[#This Row],[Day Low]])-1</f>
        <v>1.8509818660152222E-2</v>
      </c>
      <c r="AD51" s="2">
        <f>(Table2[[#This Row],[Day High]]/Table2[[#This Row],[Close Price]])-1</f>
        <v>1.0009225092250773E-2</v>
      </c>
      <c r="AE51" s="2">
        <f>(Table2[[#This Row],[Close Price]]/Table2[[#This Row],[Current Week Low]])-1</f>
        <v>4.8558715418843157E-2</v>
      </c>
      <c r="AF51" s="2">
        <f>(Table2[[#This Row],[Current Week High]]/Table2[[#This Row],[Close Price]])-1</f>
        <v>2.1217712177121761E-2</v>
      </c>
      <c r="AG51" s="2">
        <f>(Table2[[#This Row],[Close Price]]/Table2[[#This Row],[Current Month Low]])-1</f>
        <v>0.26598540145985416</v>
      </c>
      <c r="AH51" s="2">
        <f>(Table2[[#This Row],[Current Month High]]/Table2[[#This Row],[Close Price]])-1</f>
        <v>2.1217712177121761E-2</v>
      </c>
      <c r="AI51">
        <v>2.1217712177121699</v>
      </c>
      <c r="AJ51">
        <v>286.45276292335097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0.09</v>
      </c>
      <c r="AM51" t="s">
        <v>10206</v>
      </c>
      <c r="AN51">
        <v>16.3</v>
      </c>
      <c r="AO51" t="s">
        <v>10206</v>
      </c>
      <c r="AP51">
        <v>0.18166842241366901</v>
      </c>
      <c r="AQ51">
        <f>(Table2[[#This Row],[Sharpe Ratio]]-AVERAGE(Table2[Sharpe Ratio]))/_xlfn.STDEV.P(Table2[Sharpe Ratio])</f>
        <v>1.4334781805235737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7.1559803239453874</v>
      </c>
      <c r="AS51">
        <f>_xlfn.RANK.AVG(Table2[[#This Row],[1Y Return vs Nifty Z-Score]],Table2[1Y Return vs Nifty Z-Score])</f>
        <v>10</v>
      </c>
      <c r="AT51">
        <f>_xlfn.RANK.AVG(Table2[[#This Row],[6M Return vs Nifty Z-Score]],Table2[6M Return vs Nifty Z-Score])</f>
        <v>233</v>
      </c>
      <c r="AU51">
        <f>_xlfn.RANK.AVG(Table2[[#This Row],[Sharpe Ratio Z-Score]],Table2[Sharpe Ratio Z-Score])</f>
        <v>58</v>
      </c>
      <c r="AV51">
        <f>(Table2[[#This Row],[Rank 1Y]]+Table2[[#This Row],[Rank 6M]]+Table2[[#This Row],[Rank Sharpe]])/3</f>
        <v>100.33333333333333</v>
      </c>
    </row>
    <row r="52" spans="1:48" x14ac:dyDescent="0.3">
      <c r="A52" t="s">
        <v>159</v>
      </c>
      <c r="B52" t="s">
        <v>160</v>
      </c>
      <c r="C52" t="s">
        <v>10161</v>
      </c>
      <c r="D52" t="s">
        <v>118</v>
      </c>
      <c r="E52">
        <v>169105.64528</v>
      </c>
      <c r="F52">
        <v>642.20000000000005</v>
      </c>
      <c r="G52">
        <v>189.906930501716</v>
      </c>
      <c r="H52">
        <f>(Table2[[#This Row],[1Y Return vs Nifty]]-AVERAGE(Table2[1Y Return vs Nifty]))/_xlfn.STDEV.P(Table2[1Y Return vs Nifty])</f>
        <v>2.0591346781741318</v>
      </c>
      <c r="I52">
        <v>18.096282318076799</v>
      </c>
      <c r="J52">
        <f>(Table2[[#This Row],[1M Return vs Nifty]]-AVERAGE(Table2[1M Return vs Nifty]))/_xlfn.STDEV.P(Table2[1M Return vs Nifty])</f>
        <v>1.7672605484188602</v>
      </c>
      <c r="K52">
        <v>15.0185624991525</v>
      </c>
      <c r="L52">
        <f>(Table2[[#This Row],[6M Return vs Nifty]]-AVERAGE(Table2[6M Return vs Nifty]))/_xlfn.STDEV.P(Table2[6M Return vs Nifty])</f>
        <v>0.25542809189669191</v>
      </c>
      <c r="M52">
        <v>2.11323967647848</v>
      </c>
      <c r="N52">
        <f>(Table2[[#This Row],[1W Return vs Nifty]]-AVERAGE(Table2[1W Return vs Nifty]))/_xlfn.STDEV.P(Table2[1W Return vs Nifty])</f>
        <v>0.10104959777672454</v>
      </c>
      <c r="O52">
        <v>604.69000000000005</v>
      </c>
      <c r="P52">
        <v>567.61221193324502</v>
      </c>
      <c r="Q52">
        <v>456.21182603641103</v>
      </c>
      <c r="R52">
        <v>67.393164865293599</v>
      </c>
      <c r="S52" s="2">
        <f>(Table2[[#This Row],[Close Price]]-Table2[[#This Row],[20D EMA]])/Table2[[#This Row],[20D EMA]]</f>
        <v>6.2031784881509511E-2</v>
      </c>
      <c r="T52" s="2">
        <f>(Table2[[#This Row],[Close Price]]-Table2[[#This Row],[50D EMA]])/Table2[[#This Row],[50D EMA]]</f>
        <v>0.13140624267528453</v>
      </c>
      <c r="U52" s="2">
        <f>(Table2[[#This Row],[Close Price]]-Table2[[#This Row],[200D EMA]])/Table2[[#This Row],[200D EMA]]</f>
        <v>0.40767942291076203</v>
      </c>
      <c r="V52">
        <v>0.60004882830782902</v>
      </c>
      <c r="W52">
        <v>640.54999999999995</v>
      </c>
      <c r="X52">
        <v>648.25</v>
      </c>
      <c r="Y52">
        <v>615.6</v>
      </c>
      <c r="Z52">
        <v>650.6</v>
      </c>
      <c r="AA52">
        <v>526.25</v>
      </c>
      <c r="AB52">
        <v>654</v>
      </c>
      <c r="AC52" s="2">
        <f>(Table2[[#This Row],[Close Price]]/Table2[[#This Row],[Day Low]])-1</f>
        <v>2.5759113262042721E-3</v>
      </c>
      <c r="AD52" s="2">
        <f>(Table2[[#This Row],[Day High]]/Table2[[#This Row],[Close Price]])-1</f>
        <v>9.4207412021176662E-3</v>
      </c>
      <c r="AE52" s="2">
        <f>(Table2[[#This Row],[Close Price]]/Table2[[#This Row],[Current Week Low]])-1</f>
        <v>4.3209876543209846E-2</v>
      </c>
      <c r="AF52" s="2">
        <f>(Table2[[#This Row],[Current Week High]]/Table2[[#This Row],[Close Price]])-1</f>
        <v>1.3080037371535402E-2</v>
      </c>
      <c r="AG52" s="2">
        <f>(Table2[[#This Row],[Close Price]]/Table2[[#This Row],[Current Month Low]])-1</f>
        <v>0.22033254156769599</v>
      </c>
      <c r="AH52" s="2">
        <f>(Table2[[#This Row],[Current Month High]]/Table2[[#This Row],[Close Price]])-1</f>
        <v>1.837433821239487E-2</v>
      </c>
      <c r="AI52">
        <v>1.8374338212394801</v>
      </c>
      <c r="AJ52">
        <v>235.44006267955001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0.13</v>
      </c>
      <c r="AM52" t="s">
        <v>10206</v>
      </c>
      <c r="AN52">
        <v>-0.56000000000000005</v>
      </c>
      <c r="AO52" t="s">
        <v>10205</v>
      </c>
      <c r="AP52">
        <v>0.196117813461022</v>
      </c>
      <c r="AQ52">
        <f>(Table2[[#This Row],[Sharpe Ratio]]-AVERAGE(Table2[Sharpe Ratio]))/_xlfn.STDEV.P(Table2[Sharpe Ratio])</f>
        <v>1.6000696660390656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5.7829425823054743</v>
      </c>
      <c r="AS52">
        <f>_xlfn.RANK.AVG(Table2[[#This Row],[1Y Return vs Nifty Z-Score]],Table2[1Y Return vs Nifty Z-Score])</f>
        <v>27</v>
      </c>
      <c r="AT52">
        <f>_xlfn.RANK.AVG(Table2[[#This Row],[6M Return vs Nifty Z-Score]],Table2[6M Return vs Nifty Z-Score])</f>
        <v>235</v>
      </c>
      <c r="AU52">
        <f>_xlfn.RANK.AVG(Table2[[#This Row],[Sharpe Ratio Z-Score]],Table2[Sharpe Ratio Z-Score])</f>
        <v>40</v>
      </c>
      <c r="AV52">
        <f>(Table2[[#This Row],[Rank 1Y]]+Table2[[#This Row],[Rank 6M]]+Table2[[#This Row],[Rank Sharpe]])/3</f>
        <v>100.66666666666667</v>
      </c>
    </row>
    <row r="53" spans="1:48" x14ac:dyDescent="0.3">
      <c r="A53" t="s">
        <v>581</v>
      </c>
      <c r="B53" t="s">
        <v>582</v>
      </c>
      <c r="C53" t="s">
        <v>10164</v>
      </c>
      <c r="D53" t="s">
        <v>46</v>
      </c>
      <c r="E53">
        <v>33224.400000000001</v>
      </c>
      <c r="F53">
        <v>184.58</v>
      </c>
      <c r="G53">
        <v>273.43097468532699</v>
      </c>
      <c r="H53">
        <f>(Table2[[#This Row],[1Y Return vs Nifty]]-AVERAGE(Table2[1Y Return vs Nifty]))/_xlfn.STDEV.P(Table2[1Y Return vs Nifty])</f>
        <v>3.2005555341472962</v>
      </c>
      <c r="I53">
        <v>15.9793103206826</v>
      </c>
      <c r="J53">
        <f>(Table2[[#This Row],[1M Return vs Nifty]]-AVERAGE(Table2[1M Return vs Nifty]))/_xlfn.STDEV.P(Table2[1M Return vs Nifty])</f>
        <v>1.5440914893499647</v>
      </c>
      <c r="K53">
        <v>29.784756234963201</v>
      </c>
      <c r="L53">
        <f>(Table2[[#This Row],[6M Return vs Nifty]]-AVERAGE(Table2[6M Return vs Nifty]))/_xlfn.STDEV.P(Table2[6M Return vs Nifty])</f>
        <v>0.74739940094080271</v>
      </c>
      <c r="M53">
        <v>-0.287574845509452</v>
      </c>
      <c r="N53">
        <f>(Table2[[#This Row],[1W Return vs Nifty]]-AVERAGE(Table2[1W Return vs Nifty]))/_xlfn.STDEV.P(Table2[1W Return vs Nifty])</f>
        <v>-0.39495270551870243</v>
      </c>
      <c r="O53">
        <v>178.35</v>
      </c>
      <c r="P53">
        <v>165.88359197092399</v>
      </c>
      <c r="Q53">
        <v>125.279982281507</v>
      </c>
      <c r="R53">
        <v>55.618822219909298</v>
      </c>
      <c r="S53" s="2">
        <f>(Table2[[#This Row],[Close Price]]-Table2[[#This Row],[20D EMA]])/Table2[[#This Row],[20D EMA]]</f>
        <v>3.493131483038979E-2</v>
      </c>
      <c r="T53" s="2">
        <f>(Table2[[#This Row],[Close Price]]-Table2[[#This Row],[50D EMA]])/Table2[[#This Row],[50D EMA]]</f>
        <v>0.11270800087541584</v>
      </c>
      <c r="U53" s="2">
        <f>(Table2[[#This Row],[Close Price]]-Table2[[#This Row],[200D EMA]])/Table2[[#This Row],[200D EMA]]</f>
        <v>0.47333992740551722</v>
      </c>
      <c r="V53">
        <v>1.0809148514201701</v>
      </c>
      <c r="W53">
        <v>183.01</v>
      </c>
      <c r="X53">
        <v>185.7</v>
      </c>
      <c r="Y53">
        <v>173.83</v>
      </c>
      <c r="Z53">
        <v>190.34</v>
      </c>
      <c r="AA53">
        <v>150.15</v>
      </c>
      <c r="AB53">
        <v>198.3</v>
      </c>
      <c r="AC53" s="2">
        <f>(Table2[[#This Row],[Close Price]]/Table2[[#This Row],[Day Low]])-1</f>
        <v>8.5787661876401966E-3</v>
      </c>
      <c r="AD53" s="2">
        <f>(Table2[[#This Row],[Day High]]/Table2[[#This Row],[Close Price]])-1</f>
        <v>6.0678296673528642E-3</v>
      </c>
      <c r="AE53" s="2">
        <f>(Table2[[#This Row],[Close Price]]/Table2[[#This Row],[Current Week Low]])-1</f>
        <v>6.1842029569119328E-2</v>
      </c>
      <c r="AF53" s="2">
        <f>(Table2[[#This Row],[Current Week High]]/Table2[[#This Row],[Close Price]])-1</f>
        <v>3.1205981146386286E-2</v>
      </c>
      <c r="AG53" s="2">
        <f>(Table2[[#This Row],[Close Price]]/Table2[[#This Row],[Current Month Low]])-1</f>
        <v>0.22930402930402938</v>
      </c>
      <c r="AH53" s="2">
        <f>(Table2[[#This Row],[Current Month High]]/Table2[[#This Row],[Close Price]])-1</f>
        <v>7.4330913425073142E-2</v>
      </c>
      <c r="AI53">
        <v>7.4330913425073097</v>
      </c>
      <c r="AJ53">
        <v>326.77456647398799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0.19</v>
      </c>
      <c r="AM53" t="s">
        <v>10206</v>
      </c>
      <c r="AN53">
        <v>-4.8099999999999996</v>
      </c>
      <c r="AO53" t="s">
        <v>10205</v>
      </c>
      <c r="AP53">
        <v>0.125905898284039</v>
      </c>
      <c r="AQ53">
        <f>(Table2[[#This Row],[Sharpe Ratio]]-AVERAGE(Table2[Sharpe Ratio]))/_xlfn.STDEV.P(Table2[Sharpe Ratio])</f>
        <v>0.7905748429085051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5.8876685618278666</v>
      </c>
      <c r="AS53">
        <f>_xlfn.RANK.AVG(Table2[[#This Row],[1Y Return vs Nifty Z-Score]],Table2[1Y Return vs Nifty Z-Score])</f>
        <v>8</v>
      </c>
      <c r="AT53">
        <f>_xlfn.RANK.AVG(Table2[[#This Row],[6M Return vs Nifty Z-Score]],Table2[6M Return vs Nifty Z-Score])</f>
        <v>134</v>
      </c>
      <c r="AU53">
        <f>_xlfn.RANK.AVG(Table2[[#This Row],[Sharpe Ratio Z-Score]],Table2[Sharpe Ratio Z-Score])</f>
        <v>163</v>
      </c>
      <c r="AV53">
        <f>(Table2[[#This Row],[Rank 1Y]]+Table2[[#This Row],[Rank 6M]]+Table2[[#This Row],[Rank Sharpe]])/3</f>
        <v>101.66666666666667</v>
      </c>
    </row>
    <row r="54" spans="1:48" x14ac:dyDescent="0.3">
      <c r="A54" t="s">
        <v>333</v>
      </c>
      <c r="B54" t="s">
        <v>334</v>
      </c>
      <c r="C54" t="s">
        <v>10167</v>
      </c>
      <c r="D54" t="s">
        <v>89</v>
      </c>
      <c r="E54">
        <v>76961.165621919994</v>
      </c>
      <c r="F54">
        <v>1601.3</v>
      </c>
      <c r="G54">
        <v>110.09049190343799</v>
      </c>
      <c r="H54">
        <f>(Table2[[#This Row],[1Y Return vs Nifty]]-AVERAGE(Table2[1Y Return vs Nifty]))/_xlfn.STDEV.P(Table2[1Y Return vs Nifty])</f>
        <v>0.96838112862974335</v>
      </c>
      <c r="I54">
        <v>3.1144097045271102</v>
      </c>
      <c r="J54">
        <f>(Table2[[#This Row],[1M Return vs Nifty]]-AVERAGE(Table2[1M Return vs Nifty]))/_xlfn.STDEV.P(Table2[1M Return vs Nifty])</f>
        <v>0.18788660376041763</v>
      </c>
      <c r="K54">
        <v>43.370378245606297</v>
      </c>
      <c r="L54">
        <f>(Table2[[#This Row],[6M Return vs Nifty]]-AVERAGE(Table2[6M Return vs Nifty]))/_xlfn.STDEV.P(Table2[6M Return vs Nifty])</f>
        <v>1.200037119525335</v>
      </c>
      <c r="M54">
        <v>6.6211848606107404E-2</v>
      </c>
      <c r="N54">
        <f>(Table2[[#This Row],[1W Return vs Nifty]]-AVERAGE(Table2[1W Return vs Nifty]))/_xlfn.STDEV.P(Table2[1W Return vs Nifty])</f>
        <v>-0.32186125528401649</v>
      </c>
      <c r="O54">
        <v>1534.84</v>
      </c>
      <c r="P54">
        <v>1498.66591977603</v>
      </c>
      <c r="Q54">
        <v>1230.9009017429501</v>
      </c>
      <c r="R54">
        <v>72.678485158706707</v>
      </c>
      <c r="S54" s="2">
        <f>(Table2[[#This Row],[Close Price]]-Table2[[#This Row],[20D EMA]])/Table2[[#This Row],[20D EMA]]</f>
        <v>4.3300930390138409E-2</v>
      </c>
      <c r="T54" s="2">
        <f>(Table2[[#This Row],[Close Price]]-Table2[[#This Row],[50D EMA]])/Table2[[#This Row],[50D EMA]]</f>
        <v>6.8483628585687864E-2</v>
      </c>
      <c r="U54" s="2">
        <f>(Table2[[#This Row],[Close Price]]-Table2[[#This Row],[200D EMA]])/Table2[[#This Row],[200D EMA]]</f>
        <v>0.30091707442294213</v>
      </c>
      <c r="V54">
        <v>0.70816000290526304</v>
      </c>
      <c r="W54">
        <v>1669</v>
      </c>
      <c r="X54">
        <v>1780</v>
      </c>
      <c r="Y54">
        <v>1550.05</v>
      </c>
      <c r="Z54">
        <v>1639.85</v>
      </c>
      <c r="AA54">
        <v>1450</v>
      </c>
      <c r="AB54">
        <v>1687</v>
      </c>
      <c r="AC54" s="2">
        <f>(Table2[[#This Row],[Close Price]]/Table2[[#This Row],[Day Low]])-1</f>
        <v>-4.0563211503894525E-2</v>
      </c>
      <c r="AD54" s="2">
        <f>(Table2[[#This Row],[Day High]]/Table2[[#This Row],[Close Price]])-1</f>
        <v>0.11159682757759315</v>
      </c>
      <c r="AE54" s="2">
        <f>(Table2[[#This Row],[Close Price]]/Table2[[#This Row],[Current Week Low]])-1</f>
        <v>3.3063449566143044E-2</v>
      </c>
      <c r="AF54" s="2">
        <f>(Table2[[#This Row],[Current Week High]]/Table2[[#This Row],[Close Price]])-1</f>
        <v>2.4074189720851846E-2</v>
      </c>
      <c r="AG54" s="2">
        <f>(Table2[[#This Row],[Close Price]]/Table2[[#This Row],[Current Month Low]])-1</f>
        <v>0.10434482758620689</v>
      </c>
      <c r="AH54" s="2">
        <f>(Table2[[#This Row],[Current Month High]]/Table2[[#This Row],[Close Price]])-1</f>
        <v>5.3519015799662784E-2</v>
      </c>
      <c r="AI54">
        <v>5.3519015799662704</v>
      </c>
      <c r="AJ54">
        <v>157.65084473049001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7.0000000000000007E-2</v>
      </c>
      <c r="AM54" t="s">
        <v>10206</v>
      </c>
      <c r="AN54">
        <v>4.6500000000000004</v>
      </c>
      <c r="AO54" t="s">
        <v>10206</v>
      </c>
      <c r="AP54">
        <v>0.140889851247782</v>
      </c>
      <c r="AQ54">
        <f>(Table2[[#This Row],[Sharpe Ratio]]-AVERAGE(Table2[Sharpe Ratio]))/_xlfn.STDEV.P(Table2[Sharpe Ratio])</f>
        <v>0.96332945761467215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2.9977730542461516</v>
      </c>
      <c r="AS54">
        <f>_xlfn.RANK.AVG(Table2[[#This Row],[1Y Return vs Nifty Z-Score]],Table2[1Y Return vs Nifty Z-Score])</f>
        <v>95</v>
      </c>
      <c r="AT54">
        <f>_xlfn.RANK.AVG(Table2[[#This Row],[6M Return vs Nifty Z-Score]],Table2[6M Return vs Nifty Z-Score])</f>
        <v>85</v>
      </c>
      <c r="AU54">
        <f>_xlfn.RANK.AVG(Table2[[#This Row],[Sharpe Ratio Z-Score]],Table2[Sharpe Ratio Z-Score])</f>
        <v>127</v>
      </c>
      <c r="AV54">
        <f>(Table2[[#This Row],[Rank 1Y]]+Table2[[#This Row],[Rank 6M]]+Table2[[#This Row],[Rank Sharpe]])/3</f>
        <v>102.33333333333333</v>
      </c>
    </row>
    <row r="55" spans="1:48" x14ac:dyDescent="0.3">
      <c r="A55" t="s">
        <v>234</v>
      </c>
      <c r="B55" t="s">
        <v>235</v>
      </c>
      <c r="C55" t="s">
        <v>10171</v>
      </c>
      <c r="D55" t="s">
        <v>165</v>
      </c>
      <c r="E55">
        <v>113030.61030176999</v>
      </c>
      <c r="F55">
        <v>739.55</v>
      </c>
      <c r="G55">
        <v>57.419094617263802</v>
      </c>
      <c r="H55">
        <f>(Table2[[#This Row],[1Y Return vs Nifty]]-AVERAGE(Table2[1Y Return vs Nifty]))/_xlfn.STDEV.P(Table2[1Y Return vs Nifty])</f>
        <v>0.24858562586978117</v>
      </c>
      <c r="I55">
        <v>1.3713688856475701</v>
      </c>
      <c r="J55">
        <f>(Table2[[#This Row],[1M Return vs Nifty]]-AVERAGE(Table2[1M Return vs Nifty]))/_xlfn.STDEV.P(Table2[1M Return vs Nifty])</f>
        <v>4.136993493092927E-3</v>
      </c>
      <c r="K55">
        <v>44.665796508531898</v>
      </c>
      <c r="L55">
        <f>(Table2[[#This Row],[6M Return vs Nifty]]-AVERAGE(Table2[6M Return vs Nifty]))/_xlfn.STDEV.P(Table2[6M Return vs Nifty])</f>
        <v>1.2431970990009915</v>
      </c>
      <c r="M55">
        <v>4.2359730826220501</v>
      </c>
      <c r="N55">
        <f>(Table2[[#This Row],[1W Return vs Nifty]]-AVERAGE(Table2[1W Return vs Nifty]))/_xlfn.STDEV.P(Table2[1W Return vs Nifty])</f>
        <v>0.53960103483548882</v>
      </c>
      <c r="O55">
        <v>715.69</v>
      </c>
      <c r="P55">
        <v>682.20030771847905</v>
      </c>
      <c r="Q55">
        <v>550.79692683175995</v>
      </c>
      <c r="R55">
        <v>62.271395985697502</v>
      </c>
      <c r="S55" s="2">
        <f>(Table2[[#This Row],[Close Price]]-Table2[[#This Row],[20D EMA]])/Table2[[#This Row],[20D EMA]]</f>
        <v>3.3338456594335396E-2</v>
      </c>
      <c r="T55" s="2">
        <f>(Table2[[#This Row],[Close Price]]-Table2[[#This Row],[50D EMA]])/Table2[[#This Row],[50D EMA]]</f>
        <v>8.4065767242642725E-2</v>
      </c>
      <c r="U55" s="2">
        <f>(Table2[[#This Row],[Close Price]]-Table2[[#This Row],[200D EMA]])/Table2[[#This Row],[200D EMA]]</f>
        <v>0.34269086113818192</v>
      </c>
      <c r="V55">
        <v>1.03081185149662</v>
      </c>
      <c r="W55">
        <v>729</v>
      </c>
      <c r="X55">
        <v>741.6</v>
      </c>
      <c r="Y55">
        <v>735.25</v>
      </c>
      <c r="Z55">
        <v>750.7</v>
      </c>
      <c r="AA55">
        <v>645</v>
      </c>
      <c r="AB55">
        <v>783.75</v>
      </c>
      <c r="AC55" s="2">
        <f>(Table2[[#This Row],[Close Price]]/Table2[[#This Row],[Day Low]])-1</f>
        <v>1.4471879286694023E-2</v>
      </c>
      <c r="AD55" s="2">
        <f>(Table2[[#This Row],[Day High]]/Table2[[#This Row],[Close Price]])-1</f>
        <v>2.7719559191401455E-3</v>
      </c>
      <c r="AE55" s="2">
        <f>(Table2[[#This Row],[Close Price]]/Table2[[#This Row],[Current Week Low]])-1</f>
        <v>5.8483509010540669E-3</v>
      </c>
      <c r="AF55" s="2">
        <f>(Table2[[#This Row],[Current Week High]]/Table2[[#This Row],[Close Price]])-1</f>
        <v>1.5076735852883605E-2</v>
      </c>
      <c r="AG55" s="2">
        <f>(Table2[[#This Row],[Close Price]]/Table2[[#This Row],[Current Month Low]])-1</f>
        <v>0.14658914728682171</v>
      </c>
      <c r="AH55" s="2">
        <f>(Table2[[#This Row],[Current Month High]]/Table2[[#This Row],[Close Price]])-1</f>
        <v>5.9766073963896993E-2</v>
      </c>
      <c r="AI55">
        <v>5.9766073963896904</v>
      </c>
      <c r="AJ55">
        <v>105.888084632516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0.12</v>
      </c>
      <c r="AM55" t="s">
        <v>10206</v>
      </c>
      <c r="AN55">
        <v>-0.76</v>
      </c>
      <c r="AO55" t="s">
        <v>10205</v>
      </c>
      <c r="AP55">
        <v>0.23727725008987899</v>
      </c>
      <c r="AQ55">
        <f>(Table2[[#This Row],[Sharpe Ratio]]-AVERAGE(Table2[Sharpe Ratio]))/_xlfn.STDEV.P(Table2[Sharpe Ratio])</f>
        <v>2.0746095043278321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4.1101302575271861</v>
      </c>
      <c r="AS55">
        <f>_xlfn.RANK.AVG(Table2[[#This Row],[1Y Return vs Nifty Z-Score]],Table2[1Y Return vs Nifty Z-Score])</f>
        <v>220</v>
      </c>
      <c r="AT55">
        <f>_xlfn.RANK.AVG(Table2[[#This Row],[6M Return vs Nifty Z-Score]],Table2[6M Return vs Nifty Z-Score])</f>
        <v>78</v>
      </c>
      <c r="AU55">
        <f>_xlfn.RANK.AVG(Table2[[#This Row],[Sharpe Ratio Z-Score]],Table2[Sharpe Ratio Z-Score])</f>
        <v>12</v>
      </c>
      <c r="AV55">
        <f>(Table2[[#This Row],[Rank 1Y]]+Table2[[#This Row],[Rank 6M]]+Table2[[#This Row],[Rank Sharpe]])/3</f>
        <v>103.33333333333333</v>
      </c>
    </row>
    <row r="56" spans="1:48" x14ac:dyDescent="0.3">
      <c r="A56" t="s">
        <v>893</v>
      </c>
      <c r="B56" t="s">
        <v>894</v>
      </c>
      <c r="C56" t="s">
        <v>10171</v>
      </c>
      <c r="D56" t="s">
        <v>895</v>
      </c>
      <c r="E56">
        <v>17075.781718275</v>
      </c>
      <c r="F56">
        <v>1434.75</v>
      </c>
      <c r="G56">
        <v>72.317080668947796</v>
      </c>
      <c r="H56">
        <f>(Table2[[#This Row],[1Y Return vs Nifty]]-AVERAGE(Table2[1Y Return vs Nifty]))/_xlfn.STDEV.P(Table2[1Y Return vs Nifty])</f>
        <v>0.45217816209812262</v>
      </c>
      <c r="I56">
        <v>-10.1705185431464</v>
      </c>
      <c r="J56">
        <f>(Table2[[#This Row],[1M Return vs Nifty]]-AVERAGE(Table2[1M Return vs Nifty]))/_xlfn.STDEV.P(Table2[1M Return vs Nifty])</f>
        <v>-1.2125971723502109</v>
      </c>
      <c r="K56">
        <v>38.232075550170599</v>
      </c>
      <c r="L56">
        <f>(Table2[[#This Row],[6M Return vs Nifty]]-AVERAGE(Table2[6M Return vs Nifty]))/_xlfn.STDEV.P(Table2[6M Return vs Nifty])</f>
        <v>1.0288421895002893</v>
      </c>
      <c r="M56">
        <v>-2.9324532312323202</v>
      </c>
      <c r="N56">
        <f>(Table2[[#This Row],[1W Return vs Nifty]]-AVERAGE(Table2[1W Return vs Nifty]))/_xlfn.STDEV.P(Table2[1W Return vs Nifty])</f>
        <v>-0.94137799545262735</v>
      </c>
      <c r="O56">
        <v>1424.19</v>
      </c>
      <c r="P56">
        <v>1432.48761697894</v>
      </c>
      <c r="Q56">
        <v>1202.2522362403299</v>
      </c>
      <c r="R56">
        <v>55.781653771895201</v>
      </c>
      <c r="S56" s="2">
        <f>(Table2[[#This Row],[Close Price]]-Table2[[#This Row],[20D EMA]])/Table2[[#This Row],[20D EMA]]</f>
        <v>7.4147410106797165E-3</v>
      </c>
      <c r="T56" s="2">
        <f>(Table2[[#This Row],[Close Price]]-Table2[[#This Row],[50D EMA]])/Table2[[#This Row],[50D EMA]]</f>
        <v>1.5793386234160323E-3</v>
      </c>
      <c r="U56" s="2">
        <f>(Table2[[#This Row],[Close Price]]-Table2[[#This Row],[200D EMA]])/Table2[[#This Row],[200D EMA]]</f>
        <v>0.19338517887621864</v>
      </c>
      <c r="V56">
        <v>0.53587197681236198</v>
      </c>
      <c r="W56">
        <v>1430.95</v>
      </c>
      <c r="X56">
        <v>1448.75</v>
      </c>
      <c r="Y56">
        <v>1377.85</v>
      </c>
      <c r="Z56">
        <v>1451</v>
      </c>
      <c r="AA56">
        <v>1335</v>
      </c>
      <c r="AB56">
        <v>1603</v>
      </c>
      <c r="AC56" s="2">
        <f>(Table2[[#This Row],[Close Price]]/Table2[[#This Row],[Day Low]])-1</f>
        <v>2.6555784618609302E-3</v>
      </c>
      <c r="AD56" s="2">
        <f>(Table2[[#This Row],[Day High]]/Table2[[#This Row],[Close Price]])-1</f>
        <v>9.7577975257012728E-3</v>
      </c>
      <c r="AE56" s="2">
        <f>(Table2[[#This Row],[Close Price]]/Table2[[#This Row],[Current Week Low]])-1</f>
        <v>4.1296222375440061E-2</v>
      </c>
      <c r="AF56" s="2">
        <f>(Table2[[#This Row],[Current Week High]]/Table2[[#This Row],[Close Price]])-1</f>
        <v>1.1326014985189037E-2</v>
      </c>
      <c r="AG56" s="2">
        <f>(Table2[[#This Row],[Close Price]]/Table2[[#This Row],[Current Month Low]])-1</f>
        <v>7.4719101123595477E-2</v>
      </c>
      <c r="AH56" s="2">
        <f>(Table2[[#This Row],[Current Month High]]/Table2[[#This Row],[Close Price]])-1</f>
        <v>0.11726781669280362</v>
      </c>
      <c r="AI56">
        <v>18.139048614741199</v>
      </c>
      <c r="AJ56">
        <v>122.66625281291201</v>
      </c>
      <c r="AK56" t="str">
        <f>IF(AND(Table2[[#This Row],[20D EMA]]&gt;Table2[[#This Row],[50D EMA]],Table2[[#This Row],[50D EMA]]&gt;Table2[[#This Row],[200D EMA]]),"Uptrend","Downtrend/NoTrend")</f>
        <v>Downtrend/NoTrend</v>
      </c>
      <c r="AL56">
        <v>-0.1</v>
      </c>
      <c r="AM56" t="s">
        <v>10205</v>
      </c>
      <c r="AN56">
        <v>0.76</v>
      </c>
      <c r="AO56" t="s">
        <v>10206</v>
      </c>
      <c r="AP56">
        <v>0.188019452908123</v>
      </c>
      <c r="AQ56">
        <f>(Table2[[#This Row],[Sharpe Ratio]]-AVERAGE(Table2[Sharpe Ratio]))/_xlfn.STDEV.P(Table2[Sharpe Ratio])</f>
        <v>1.5067011697248454</v>
      </c>
      <c r="AR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">
        <f>_xlfn.RANK.AVG(Table2[[#This Row],[1Y Return vs Nifty Z-Score]],Table2[1Y Return vs Nifty Z-Score])</f>
        <v>164</v>
      </c>
      <c r="AT56">
        <f>_xlfn.RANK.AVG(Table2[[#This Row],[6M Return vs Nifty Z-Score]],Table2[6M Return vs Nifty Z-Score])</f>
        <v>100</v>
      </c>
      <c r="AU56">
        <f>_xlfn.RANK.AVG(Table2[[#This Row],[Sharpe Ratio Z-Score]],Table2[Sharpe Ratio Z-Score])</f>
        <v>49</v>
      </c>
      <c r="AV56">
        <f>(Table2[[#This Row],[Rank 1Y]]+Table2[[#This Row],[Rank 6M]]+Table2[[#This Row],[Rank Sharpe]])/3</f>
        <v>104.33333333333333</v>
      </c>
    </row>
    <row r="57" spans="1:48" x14ac:dyDescent="0.3">
      <c r="A57" t="s">
        <v>765</v>
      </c>
      <c r="B57" t="s">
        <v>766</v>
      </c>
      <c r="C57" t="s">
        <v>10164</v>
      </c>
      <c r="D57" t="s">
        <v>46</v>
      </c>
      <c r="E57">
        <v>21255.74623674</v>
      </c>
      <c r="F57">
        <v>338.55</v>
      </c>
      <c r="G57">
        <v>86.801343766179102</v>
      </c>
      <c r="H57">
        <f>(Table2[[#This Row],[1Y Return vs Nifty]]-AVERAGE(Table2[1Y Return vs Nifty]))/_xlfn.STDEV.P(Table2[1Y Return vs Nifty])</f>
        <v>0.65011685321607848</v>
      </c>
      <c r="I57">
        <v>4.1477289185433701</v>
      </c>
      <c r="J57">
        <f>(Table2[[#This Row],[1M Return vs Nifty]]-AVERAGE(Table2[1M Return vs Nifty]))/_xlfn.STDEV.P(Table2[1M Return vs Nifty])</f>
        <v>0.2968180761623545</v>
      </c>
      <c r="K57">
        <v>45.029686743051599</v>
      </c>
      <c r="L57">
        <f>(Table2[[#This Row],[6M Return vs Nifty]]-AVERAGE(Table2[6M Return vs Nifty]))/_xlfn.STDEV.P(Table2[6M Return vs Nifty])</f>
        <v>1.2553209786024668</v>
      </c>
      <c r="M57">
        <v>3.57272931030665</v>
      </c>
      <c r="N57">
        <f>(Table2[[#This Row],[1W Return vs Nifty]]-AVERAGE(Table2[1W Return vs Nifty]))/_xlfn.STDEV.P(Table2[1W Return vs Nifty])</f>
        <v>0.40257652265351868</v>
      </c>
      <c r="O57">
        <v>330.19</v>
      </c>
      <c r="P57">
        <v>314.02534589718101</v>
      </c>
      <c r="Q57">
        <v>246.11113154742699</v>
      </c>
      <c r="R57">
        <v>58.872380851489602</v>
      </c>
      <c r="S57" s="2">
        <f>(Table2[[#This Row],[Close Price]]-Table2[[#This Row],[20D EMA]])/Table2[[#This Row],[20D EMA]]</f>
        <v>2.5318755867833713E-2</v>
      </c>
      <c r="T57" s="2">
        <f>(Table2[[#This Row],[Close Price]]-Table2[[#This Row],[50D EMA]])/Table2[[#This Row],[50D EMA]]</f>
        <v>7.809768995795939E-2</v>
      </c>
      <c r="U57" s="2">
        <f>(Table2[[#This Row],[Close Price]]-Table2[[#This Row],[200D EMA]])/Table2[[#This Row],[200D EMA]]</f>
        <v>0.3755980799054574</v>
      </c>
      <c r="V57">
        <v>1.22783848618952</v>
      </c>
      <c r="W57">
        <v>337.55</v>
      </c>
      <c r="X57">
        <v>354.5</v>
      </c>
      <c r="Y57">
        <v>335</v>
      </c>
      <c r="Z57">
        <v>346.5</v>
      </c>
      <c r="AA57">
        <v>295.5</v>
      </c>
      <c r="AB57">
        <v>349.7</v>
      </c>
      <c r="AC57" s="2">
        <f>(Table2[[#This Row],[Close Price]]/Table2[[#This Row],[Day Low]])-1</f>
        <v>2.9625240705080103E-3</v>
      </c>
      <c r="AD57" s="2">
        <f>(Table2[[#This Row],[Day High]]/Table2[[#This Row],[Close Price]])-1</f>
        <v>4.711268645694866E-2</v>
      </c>
      <c r="AE57" s="2">
        <f>(Table2[[#This Row],[Close Price]]/Table2[[#This Row],[Current Week Low]])-1</f>
        <v>1.0597014925373127E-2</v>
      </c>
      <c r="AF57" s="2">
        <f>(Table2[[#This Row],[Current Week High]]/Table2[[#This Row],[Close Price]])-1</f>
        <v>2.3482498892335002E-2</v>
      </c>
      <c r="AG57" s="2">
        <f>(Table2[[#This Row],[Close Price]]/Table2[[#This Row],[Current Month Low]])-1</f>
        <v>0.14568527918781737</v>
      </c>
      <c r="AH57" s="2">
        <f>(Table2[[#This Row],[Current Month High]]/Table2[[#This Row],[Close Price]])-1</f>
        <v>3.2934573918180332E-2</v>
      </c>
      <c r="AI57">
        <v>3.2934573918180301</v>
      </c>
      <c r="AJ57">
        <v>147.931160746979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0.23</v>
      </c>
      <c r="AM57" t="s">
        <v>10206</v>
      </c>
      <c r="AN57">
        <v>1.71</v>
      </c>
      <c r="AO57" t="s">
        <v>10206</v>
      </c>
      <c r="AP57">
        <v>0.148325715385731</v>
      </c>
      <c r="AQ57">
        <f>(Table2[[#This Row],[Sharpe Ratio]]-AVERAGE(Table2[Sharpe Ratio]))/_xlfn.STDEV.P(Table2[Sharpe Ratio])</f>
        <v>1.0490598284498656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3.6538922590842837</v>
      </c>
      <c r="AS57">
        <f>_xlfn.RANK.AVG(Table2[[#This Row],[1Y Return vs Nifty Z-Score]],Table2[1Y Return vs Nifty Z-Score])</f>
        <v>128</v>
      </c>
      <c r="AT57">
        <f>_xlfn.RANK.AVG(Table2[[#This Row],[6M Return vs Nifty Z-Score]],Table2[6M Return vs Nifty Z-Score])</f>
        <v>77</v>
      </c>
      <c r="AU57">
        <f>_xlfn.RANK.AVG(Table2[[#This Row],[Sharpe Ratio Z-Score]],Table2[Sharpe Ratio Z-Score])</f>
        <v>109</v>
      </c>
      <c r="AV57">
        <f>(Table2[[#This Row],[Rank 1Y]]+Table2[[#This Row],[Rank 6M]]+Table2[[#This Row],[Rank Sharpe]])/3</f>
        <v>104.66666666666667</v>
      </c>
    </row>
    <row r="58" spans="1:48" x14ac:dyDescent="0.3">
      <c r="A58" t="s">
        <v>1361</v>
      </c>
      <c r="B58" t="s">
        <v>1362</v>
      </c>
      <c r="C58" t="s">
        <v>10177</v>
      </c>
      <c r="D58" t="s">
        <v>1139</v>
      </c>
      <c r="E58">
        <v>8068.0908028499998</v>
      </c>
      <c r="F58">
        <v>631.15</v>
      </c>
      <c r="G58">
        <v>91.827537715525494</v>
      </c>
      <c r="H58">
        <f>(Table2[[#This Row],[1Y Return vs Nifty]]-AVERAGE(Table2[1Y Return vs Nifty]))/_xlfn.STDEV.P(Table2[1Y Return vs Nifty])</f>
        <v>0.71880369250918608</v>
      </c>
      <c r="I58">
        <v>42.007621391167099</v>
      </c>
      <c r="J58">
        <f>(Table2[[#This Row],[1M Return vs Nifty]]-AVERAGE(Table2[1M Return vs Nifty]))/_xlfn.STDEV.P(Table2[1M Return vs Nifty])</f>
        <v>4.2879698674780364</v>
      </c>
      <c r="K58">
        <v>30.063795307821401</v>
      </c>
      <c r="L58">
        <f>(Table2[[#This Row],[6M Return vs Nifty]]-AVERAGE(Table2[6M Return vs Nifty]))/_xlfn.STDEV.P(Table2[6M Return vs Nifty])</f>
        <v>0.75669625972544519</v>
      </c>
      <c r="M58">
        <v>8.3118916556304097</v>
      </c>
      <c r="N58">
        <f>(Table2[[#This Row],[1W Return vs Nifty]]-AVERAGE(Table2[1W Return vs Nifty]))/_xlfn.STDEV.P(Table2[1W Return vs Nifty])</f>
        <v>1.3816756648168043</v>
      </c>
      <c r="O58">
        <v>552.12</v>
      </c>
      <c r="P58">
        <v>501.96336236647198</v>
      </c>
      <c r="Q58">
        <v>425.01110294291601</v>
      </c>
      <c r="R58">
        <v>74.287014424602503</v>
      </c>
      <c r="S58" s="2">
        <f>(Table2[[#This Row],[Close Price]]-Table2[[#This Row],[20D EMA]])/Table2[[#This Row],[20D EMA]]</f>
        <v>0.14313917264362816</v>
      </c>
      <c r="T58" s="2">
        <f>(Table2[[#This Row],[Close Price]]-Table2[[#This Row],[50D EMA]])/Table2[[#This Row],[50D EMA]]</f>
        <v>0.25736268285495262</v>
      </c>
      <c r="U58" s="2">
        <f>(Table2[[#This Row],[Close Price]]-Table2[[#This Row],[200D EMA]])/Table2[[#This Row],[200D EMA]]</f>
        <v>0.48502002801741123</v>
      </c>
      <c r="V58">
        <v>1.43730364443148</v>
      </c>
      <c r="W58">
        <v>616.1</v>
      </c>
      <c r="X58">
        <v>635.79999999999995</v>
      </c>
      <c r="Y58">
        <v>596.65</v>
      </c>
      <c r="Z58">
        <v>635</v>
      </c>
      <c r="AA58">
        <v>412</v>
      </c>
      <c r="AB58">
        <v>635</v>
      </c>
      <c r="AC58" s="2">
        <f>(Table2[[#This Row],[Close Price]]/Table2[[#This Row],[Day Low]])-1</f>
        <v>2.4427852621327739E-2</v>
      </c>
      <c r="AD58" s="2">
        <f>(Table2[[#This Row],[Day High]]/Table2[[#This Row],[Close Price]])-1</f>
        <v>7.3675037629723494E-3</v>
      </c>
      <c r="AE58" s="2">
        <f>(Table2[[#This Row],[Close Price]]/Table2[[#This Row],[Current Week Low]])-1</f>
        <v>5.782284421352557E-2</v>
      </c>
      <c r="AF58" s="2">
        <f>(Table2[[#This Row],[Current Week High]]/Table2[[#This Row],[Close Price]])-1</f>
        <v>6.0999762338589392E-3</v>
      </c>
      <c r="AG58" s="2">
        <f>(Table2[[#This Row],[Close Price]]/Table2[[#This Row],[Current Month Low]])-1</f>
        <v>0.53191747572815529</v>
      </c>
      <c r="AH58" s="2">
        <f>(Table2[[#This Row],[Current Month High]]/Table2[[#This Row],[Close Price]])-1</f>
        <v>6.0999762338589392E-3</v>
      </c>
      <c r="AI58">
        <v>0.60999762338589303</v>
      </c>
      <c r="AJ58">
        <v>125.290023201856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0.24</v>
      </c>
      <c r="AM58" t="s">
        <v>10206</v>
      </c>
      <c r="AN58">
        <v>19.93</v>
      </c>
      <c r="AO58" t="s">
        <v>10206</v>
      </c>
      <c r="AP58">
        <v>0.18023982364263799</v>
      </c>
      <c r="AQ58">
        <f>(Table2[[#This Row],[Sharpe Ratio]]-AVERAGE(Table2[Sharpe Ratio]))/_xlfn.STDEV.P(Table2[Sharpe Ratio])</f>
        <v>1.4170074247185904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8.5621529092480628</v>
      </c>
      <c r="AS58">
        <f>_xlfn.RANK.AVG(Table2[[#This Row],[1Y Return vs Nifty Z-Score]],Table2[1Y Return vs Nifty Z-Score])</f>
        <v>120</v>
      </c>
      <c r="AT58">
        <f>_xlfn.RANK.AVG(Table2[[#This Row],[6M Return vs Nifty Z-Score]],Table2[6M Return vs Nifty Z-Score])</f>
        <v>133</v>
      </c>
      <c r="AU58">
        <f>_xlfn.RANK.AVG(Table2[[#This Row],[Sharpe Ratio Z-Score]],Table2[Sharpe Ratio Z-Score])</f>
        <v>61</v>
      </c>
      <c r="AV58">
        <f>(Table2[[#This Row],[Rank 1Y]]+Table2[[#This Row],[Rank 6M]]+Table2[[#This Row],[Rank Sharpe]])/3</f>
        <v>104.66666666666667</v>
      </c>
    </row>
    <row r="59" spans="1:48" x14ac:dyDescent="0.3">
      <c r="A59" t="s">
        <v>480</v>
      </c>
      <c r="B59" t="s">
        <v>481</v>
      </c>
      <c r="C59" t="s">
        <v>10165</v>
      </c>
      <c r="D59" t="s">
        <v>482</v>
      </c>
      <c r="E59">
        <v>45194.5</v>
      </c>
      <c r="F59">
        <v>531.70000000000005</v>
      </c>
      <c r="G59">
        <v>86.495144963406503</v>
      </c>
      <c r="H59">
        <f>(Table2[[#This Row],[1Y Return vs Nifty]]-AVERAGE(Table2[1Y Return vs Nifty]))/_xlfn.STDEV.P(Table2[1Y Return vs Nifty])</f>
        <v>0.6459324090482369</v>
      </c>
      <c r="I59">
        <v>-6.1551524164806501</v>
      </c>
      <c r="J59">
        <f>(Table2[[#This Row],[1M Return vs Nifty]]-AVERAGE(Table2[1M Return vs Nifty]))/_xlfn.STDEV.P(Table2[1M Return vs Nifty])</f>
        <v>-0.78930131326084385</v>
      </c>
      <c r="K59">
        <v>51.704628815213098</v>
      </c>
      <c r="L59">
        <f>(Table2[[#This Row],[6M Return vs Nifty]]-AVERAGE(Table2[6M Return vs Nifty]))/_xlfn.STDEV.P(Table2[6M Return vs Nifty])</f>
        <v>1.477712750496323</v>
      </c>
      <c r="M59">
        <v>-0.83352002159690097</v>
      </c>
      <c r="N59">
        <f>(Table2[[#This Row],[1W Return vs Nifty]]-AVERAGE(Table2[1W Return vs Nifty]))/_xlfn.STDEV.P(Table2[1W Return vs Nifty])</f>
        <v>-0.50774361974067295</v>
      </c>
      <c r="O59">
        <v>550.29999999999995</v>
      </c>
      <c r="P59">
        <v>528.60766843572105</v>
      </c>
      <c r="Q59">
        <v>408.73394010759301</v>
      </c>
      <c r="R59">
        <v>31.7418625741049</v>
      </c>
      <c r="S59" s="2">
        <f>(Table2[[#This Row],[Close Price]]-Table2[[#This Row],[20D EMA]])/Table2[[#This Row],[20D EMA]]</f>
        <v>-3.3799745593312579E-2</v>
      </c>
      <c r="T59" s="2">
        <f>(Table2[[#This Row],[Close Price]]-Table2[[#This Row],[50D EMA]])/Table2[[#This Row],[50D EMA]]</f>
        <v>5.8499559293756671E-3</v>
      </c>
      <c r="U59" s="2">
        <f>(Table2[[#This Row],[Close Price]]-Table2[[#This Row],[200D EMA]])/Table2[[#This Row],[200D EMA]]</f>
        <v>0.30084621761539565</v>
      </c>
      <c r="V59">
        <v>0.68924523618130795</v>
      </c>
      <c r="W59">
        <v>522.6</v>
      </c>
      <c r="X59">
        <v>537.70000000000005</v>
      </c>
      <c r="Y59">
        <v>530</v>
      </c>
      <c r="Z59">
        <v>560</v>
      </c>
      <c r="AA59">
        <v>523.4</v>
      </c>
      <c r="AB59">
        <v>585.5</v>
      </c>
      <c r="AC59" s="2">
        <f>(Table2[[#This Row],[Close Price]]/Table2[[#This Row],[Day Low]])-1</f>
        <v>1.7412935323383172E-2</v>
      </c>
      <c r="AD59" s="2">
        <f>(Table2[[#This Row],[Day High]]/Table2[[#This Row],[Close Price]])-1</f>
        <v>1.1284558961820679E-2</v>
      </c>
      <c r="AE59" s="2">
        <f>(Table2[[#This Row],[Close Price]]/Table2[[#This Row],[Current Week Low]])-1</f>
        <v>3.20754716981142E-3</v>
      </c>
      <c r="AF59" s="2">
        <f>(Table2[[#This Row],[Current Week High]]/Table2[[#This Row],[Close Price]])-1</f>
        <v>5.322550310325358E-2</v>
      </c>
      <c r="AG59" s="2">
        <f>(Table2[[#This Row],[Close Price]]/Table2[[#This Row],[Current Month Low]])-1</f>
        <v>1.5857852502866088E-2</v>
      </c>
      <c r="AH59" s="2">
        <f>(Table2[[#This Row],[Current Month High]]/Table2[[#This Row],[Close Price]])-1</f>
        <v>0.10118487869099102</v>
      </c>
      <c r="AI59">
        <v>16.672935866089801</v>
      </c>
      <c r="AJ59">
        <v>119.983450558543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0.01</v>
      </c>
      <c r="AM59" t="s">
        <v>10206</v>
      </c>
      <c r="AN59">
        <v>-5.63</v>
      </c>
      <c r="AO59" t="s">
        <v>10205</v>
      </c>
      <c r="AP59">
        <v>0.14091765157396499</v>
      </c>
      <c r="AQ59">
        <f>(Table2[[#This Row],[Sharpe Ratio]]-AVERAGE(Table2[Sharpe Ratio]))/_xlfn.STDEV.P(Table2[Sharpe Ratio])</f>
        <v>0.96364997614873782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1.790250202691781</v>
      </c>
      <c r="AS59">
        <f>_xlfn.RANK.AVG(Table2[[#This Row],[1Y Return vs Nifty Z-Score]],Table2[1Y Return vs Nifty Z-Score])</f>
        <v>131</v>
      </c>
      <c r="AT59">
        <f>_xlfn.RANK.AVG(Table2[[#This Row],[6M Return vs Nifty Z-Score]],Table2[6M Return vs Nifty Z-Score])</f>
        <v>58</v>
      </c>
      <c r="AU59">
        <f>_xlfn.RANK.AVG(Table2[[#This Row],[Sharpe Ratio Z-Score]],Table2[Sharpe Ratio Z-Score])</f>
        <v>126</v>
      </c>
      <c r="AV59">
        <f>(Table2[[#This Row],[Rank 1Y]]+Table2[[#This Row],[Rank 6M]]+Table2[[#This Row],[Rank Sharpe]])/3</f>
        <v>105</v>
      </c>
    </row>
    <row r="60" spans="1:48" x14ac:dyDescent="0.3">
      <c r="A60" t="s">
        <v>943</v>
      </c>
      <c r="B60" t="s">
        <v>944</v>
      </c>
      <c r="C60" t="s">
        <v>10161</v>
      </c>
      <c r="D60" t="s">
        <v>256</v>
      </c>
      <c r="E60">
        <v>15621.992699779999</v>
      </c>
      <c r="F60">
        <v>3763.4</v>
      </c>
      <c r="G60">
        <v>196.95720659311201</v>
      </c>
      <c r="H60">
        <f>(Table2[[#This Row],[1Y Return vs Nifty]]-AVERAGE(Table2[1Y Return vs Nifty]))/_xlfn.STDEV.P(Table2[1Y Return vs Nifty])</f>
        <v>2.155482170081946</v>
      </c>
      <c r="I60">
        <v>-9.4970393407511899</v>
      </c>
      <c r="J60">
        <f>(Table2[[#This Row],[1M Return vs Nifty]]-AVERAGE(Table2[1M Return vs Nifty]))/_xlfn.STDEV.P(Table2[1M Return vs Nifty])</f>
        <v>-1.1415996721064596</v>
      </c>
      <c r="K60">
        <v>9.0862629027304802</v>
      </c>
      <c r="L60">
        <f>(Table2[[#This Row],[6M Return vs Nifty]]-AVERAGE(Table2[6M Return vs Nifty]))/_xlfn.STDEV.P(Table2[6M Return vs Nifty])</f>
        <v>5.7779242754502545E-2</v>
      </c>
      <c r="M60">
        <v>-5.0469719033590597</v>
      </c>
      <c r="N60">
        <f>(Table2[[#This Row],[1W Return vs Nifty]]-AVERAGE(Table2[1W Return vs Nifty]))/_xlfn.STDEV.P(Table2[1W Return vs Nifty])</f>
        <v>-1.3782322889145038</v>
      </c>
      <c r="O60">
        <v>3848.29</v>
      </c>
      <c r="P60">
        <v>3891.17452947735</v>
      </c>
      <c r="Q60">
        <v>3273.23838286814</v>
      </c>
      <c r="R60">
        <v>39.519641178587101</v>
      </c>
      <c r="S60" s="2">
        <f>(Table2[[#This Row],[Close Price]]-Table2[[#This Row],[20D EMA]])/Table2[[#This Row],[20D EMA]]</f>
        <v>-2.2059148349006928E-2</v>
      </c>
      <c r="T60" s="2">
        <f>(Table2[[#This Row],[Close Price]]-Table2[[#This Row],[50D EMA]])/Table2[[#This Row],[50D EMA]]</f>
        <v>-3.2837008083138379E-2</v>
      </c>
      <c r="U60" s="2">
        <f>(Table2[[#This Row],[Close Price]]-Table2[[#This Row],[200D EMA]])/Table2[[#This Row],[200D EMA]]</f>
        <v>0.1497482186746085</v>
      </c>
      <c r="V60">
        <v>1.0814414560916199</v>
      </c>
      <c r="W60">
        <v>3766.1</v>
      </c>
      <c r="X60">
        <v>3800</v>
      </c>
      <c r="Y60">
        <v>3678.1</v>
      </c>
      <c r="Z60">
        <v>3803.7</v>
      </c>
      <c r="AA60">
        <v>3420.3</v>
      </c>
      <c r="AB60">
        <v>4294.2</v>
      </c>
      <c r="AC60" s="2">
        <f>(Table2[[#This Row],[Close Price]]/Table2[[#This Row],[Day Low]])-1</f>
        <v>-7.1692201481632356E-4</v>
      </c>
      <c r="AD60" s="2">
        <f>(Table2[[#This Row],[Day High]]/Table2[[#This Row],[Close Price]])-1</f>
        <v>9.7252484455545574E-3</v>
      </c>
      <c r="AE60" s="2">
        <f>(Table2[[#This Row],[Close Price]]/Table2[[#This Row],[Current Week Low]])-1</f>
        <v>2.3191321606264248E-2</v>
      </c>
      <c r="AF60" s="2">
        <f>(Table2[[#This Row],[Current Week High]]/Table2[[#This Row],[Close Price]])-1</f>
        <v>1.0708401976935678E-2</v>
      </c>
      <c r="AG60" s="2">
        <f>(Table2[[#This Row],[Close Price]]/Table2[[#This Row],[Current Month Low]])-1</f>
        <v>0.10031283805514124</v>
      </c>
      <c r="AH60" s="2">
        <f>(Table2[[#This Row],[Current Month High]]/Table2[[#This Row],[Close Price]])-1</f>
        <v>0.14104267417760519</v>
      </c>
      <c r="AI60">
        <v>14.257054790880501</v>
      </c>
      <c r="AJ60">
        <v>235.31429589700099</v>
      </c>
      <c r="AK60" t="str">
        <f>IF(AND(Table2[[#This Row],[20D EMA]]&gt;Table2[[#This Row],[50D EMA]],Table2[[#This Row],[50D EMA]]&gt;Table2[[#This Row],[200D EMA]]),"Uptrend","Downtrend/NoTrend")</f>
        <v>Downtrend/NoTrend</v>
      </c>
      <c r="AL60">
        <v>-0.14000000000000001</v>
      </c>
      <c r="AM60" t="s">
        <v>10205</v>
      </c>
      <c r="AN60">
        <v>-9.1300000000000008</v>
      </c>
      <c r="AO60" t="s">
        <v>10205</v>
      </c>
      <c r="AP60">
        <v>0.27195819357697998</v>
      </c>
      <c r="AQ60">
        <f>(Table2[[#This Row],[Sharpe Ratio]]-AVERAGE(Table2[Sharpe Ratio]))/_xlfn.STDEV.P(Table2[Sharpe Ratio])</f>
        <v>2.4744567972456455</v>
      </c>
      <c r="AR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">
        <f>_xlfn.RANK.AVG(Table2[[#This Row],[1Y Return vs Nifty Z-Score]],Table2[1Y Return vs Nifty Z-Score])</f>
        <v>23</v>
      </c>
      <c r="AT60">
        <f>_xlfn.RANK.AVG(Table2[[#This Row],[6M Return vs Nifty Z-Score]],Table2[6M Return vs Nifty Z-Score])</f>
        <v>296</v>
      </c>
      <c r="AU60">
        <f>_xlfn.RANK.AVG(Table2[[#This Row],[Sharpe Ratio Z-Score]],Table2[Sharpe Ratio Z-Score])</f>
        <v>3</v>
      </c>
      <c r="AV60">
        <f>(Table2[[#This Row],[Rank 1Y]]+Table2[[#This Row],[Rank 6M]]+Table2[[#This Row],[Rank Sharpe]])/3</f>
        <v>107.33333333333333</v>
      </c>
    </row>
    <row r="61" spans="1:48" x14ac:dyDescent="0.3">
      <c r="A61" t="s">
        <v>1087</v>
      </c>
      <c r="B61" t="s">
        <v>1088</v>
      </c>
      <c r="C61" t="s">
        <v>10166</v>
      </c>
      <c r="D61" t="s">
        <v>60</v>
      </c>
      <c r="E61">
        <v>11612.589131680001</v>
      </c>
      <c r="F61">
        <v>9051.2000000000007</v>
      </c>
      <c r="G61">
        <v>134.03797573463001</v>
      </c>
      <c r="H61">
        <f>(Table2[[#This Row],[1Y Return vs Nifty]]-AVERAGE(Table2[1Y Return vs Nifty]))/_xlfn.STDEV.P(Table2[1Y Return vs Nifty])</f>
        <v>1.2956420719925192</v>
      </c>
      <c r="I61">
        <v>5.9167416564089903</v>
      </c>
      <c r="J61">
        <f>(Table2[[#This Row],[1M Return vs Nifty]]-AVERAGE(Table2[1M Return vs Nifty]))/_xlfn.STDEV.P(Table2[1M Return vs Nifty])</f>
        <v>0.48330562001097904</v>
      </c>
      <c r="K61">
        <v>28.5206825625392</v>
      </c>
      <c r="L61">
        <f>(Table2[[#This Row],[6M Return vs Nifty]]-AVERAGE(Table2[6M Return vs Nifty]))/_xlfn.STDEV.P(Table2[6M Return vs Nifty])</f>
        <v>0.70528374199191324</v>
      </c>
      <c r="M61">
        <v>3.2741982857810701</v>
      </c>
      <c r="N61">
        <f>(Table2[[#This Row],[1W Return vs Nifty]]-AVERAGE(Table2[1W Return vs Nifty]))/_xlfn.STDEV.P(Table2[1W Return vs Nifty])</f>
        <v>0.34090075619438215</v>
      </c>
      <c r="O61">
        <v>8093.7</v>
      </c>
      <c r="P61">
        <v>7508.7955314245301</v>
      </c>
      <c r="Q61">
        <v>6169.8377787630798</v>
      </c>
      <c r="R61">
        <v>84.125068329475397</v>
      </c>
      <c r="S61" s="2">
        <f>(Table2[[#This Row],[Close Price]]-Table2[[#This Row],[20D EMA]])/Table2[[#This Row],[20D EMA]]</f>
        <v>0.11830188912363949</v>
      </c>
      <c r="T61" s="2">
        <f>(Table2[[#This Row],[Close Price]]-Table2[[#This Row],[50D EMA]])/Table2[[#This Row],[50D EMA]]</f>
        <v>0.20541303357115834</v>
      </c>
      <c r="U61" s="2">
        <f>(Table2[[#This Row],[Close Price]]-Table2[[#This Row],[200D EMA]])/Table2[[#This Row],[200D EMA]]</f>
        <v>0.46700777630730061</v>
      </c>
      <c r="V61">
        <v>0.880087976701038</v>
      </c>
      <c r="W61">
        <v>8840.4</v>
      </c>
      <c r="X61">
        <v>9076.4</v>
      </c>
      <c r="Y61">
        <v>8270</v>
      </c>
      <c r="Z61">
        <v>9099.9</v>
      </c>
      <c r="AA61">
        <v>7496.05</v>
      </c>
      <c r="AB61">
        <v>9099.9</v>
      </c>
      <c r="AC61" s="2">
        <f>(Table2[[#This Row],[Close Price]]/Table2[[#This Row],[Day Low]])-1</f>
        <v>2.3845074883489525E-2</v>
      </c>
      <c r="AD61" s="2">
        <f>(Table2[[#This Row],[Day High]]/Table2[[#This Row],[Close Price]])-1</f>
        <v>2.7841612161922935E-3</v>
      </c>
      <c r="AE61" s="2">
        <f>(Table2[[#This Row],[Close Price]]/Table2[[#This Row],[Current Week Low]])-1</f>
        <v>9.4461910519951786E-2</v>
      </c>
      <c r="AF61" s="2">
        <f>(Table2[[#This Row],[Current Week High]]/Table2[[#This Row],[Close Price]])-1</f>
        <v>5.3805020328794306E-3</v>
      </c>
      <c r="AG61" s="2">
        <f>(Table2[[#This Row],[Close Price]]/Table2[[#This Row],[Current Month Low]])-1</f>
        <v>0.20746259696773639</v>
      </c>
      <c r="AH61" s="2">
        <f>(Table2[[#This Row],[Current Month High]]/Table2[[#This Row],[Close Price]])-1</f>
        <v>5.3805020328794306E-3</v>
      </c>
      <c r="AI61">
        <v>0.53805020328794295</v>
      </c>
      <c r="AJ61">
        <v>174.087757017836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0.1</v>
      </c>
      <c r="AM61" t="s">
        <v>10206</v>
      </c>
      <c r="AN61">
        <v>11.69</v>
      </c>
      <c r="AO61" t="s">
        <v>10206</v>
      </c>
      <c r="AP61">
        <v>0.144517756947392</v>
      </c>
      <c r="AQ61">
        <f>(Table2[[#This Row],[Sharpe Ratio]]-AVERAGE(Table2[Sharpe Ratio]))/_xlfn.STDEV.P(Table2[Sharpe Ratio])</f>
        <v>1.0051567012561173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3.8302888914459112</v>
      </c>
      <c r="AS61">
        <f>_xlfn.RANK.AVG(Table2[[#This Row],[1Y Return vs Nifty Z-Score]],Table2[1Y Return vs Nifty Z-Score])</f>
        <v>68</v>
      </c>
      <c r="AT61">
        <f>_xlfn.RANK.AVG(Table2[[#This Row],[6M Return vs Nifty Z-Score]],Table2[6M Return vs Nifty Z-Score])</f>
        <v>141</v>
      </c>
      <c r="AU61">
        <f>_xlfn.RANK.AVG(Table2[[#This Row],[Sharpe Ratio Z-Score]],Table2[Sharpe Ratio Z-Score])</f>
        <v>117</v>
      </c>
      <c r="AV61">
        <f>(Table2[[#This Row],[Rank 1Y]]+Table2[[#This Row],[Rank 6M]]+Table2[[#This Row],[Rank Sharpe]])/3</f>
        <v>108.66666666666667</v>
      </c>
    </row>
    <row r="62" spans="1:48" x14ac:dyDescent="0.3">
      <c r="A62" t="s">
        <v>885</v>
      </c>
      <c r="B62" t="s">
        <v>886</v>
      </c>
      <c r="C62" t="s">
        <v>10165</v>
      </c>
      <c r="D62" t="s">
        <v>482</v>
      </c>
      <c r="E62">
        <v>17362.105442709999</v>
      </c>
      <c r="F62">
        <v>626.35</v>
      </c>
      <c r="G62">
        <v>200.12359455054201</v>
      </c>
      <c r="H62">
        <f>(Table2[[#This Row],[1Y Return vs Nifty]]-AVERAGE(Table2[1Y Return vs Nifty]))/_xlfn.STDEV.P(Table2[1Y Return vs Nifty])</f>
        <v>2.1987533177860468</v>
      </c>
      <c r="I62">
        <v>19.6626250433265</v>
      </c>
      <c r="J62">
        <f>(Table2[[#This Row],[1M Return vs Nifty]]-AVERAGE(Table2[1M Return vs Nifty]))/_xlfn.STDEV.P(Table2[1M Return vs Nifty])</f>
        <v>1.9323828233491194</v>
      </c>
      <c r="K62">
        <v>8.7668368795773493</v>
      </c>
      <c r="L62">
        <f>(Table2[[#This Row],[6M Return vs Nifty]]-AVERAGE(Table2[6M Return vs Nifty]))/_xlfn.STDEV.P(Table2[6M Return vs Nifty])</f>
        <v>4.7136795447835639E-2</v>
      </c>
      <c r="M62">
        <v>-3.06083382499639</v>
      </c>
      <c r="N62">
        <f>(Table2[[#This Row],[1W Return vs Nifty]]-AVERAGE(Table2[1W Return vs Nifty]))/_xlfn.STDEV.P(Table2[1W Return vs Nifty])</f>
        <v>-0.96790110651440442</v>
      </c>
      <c r="O62">
        <v>594.95000000000005</v>
      </c>
      <c r="P62">
        <v>554.50314699753096</v>
      </c>
      <c r="Q62">
        <v>455.56538485637799</v>
      </c>
      <c r="R62">
        <v>57.485030679550398</v>
      </c>
      <c r="S62" s="2">
        <f>(Table2[[#This Row],[Close Price]]-Table2[[#This Row],[20D EMA]])/Table2[[#This Row],[20D EMA]]</f>
        <v>5.2777544331456386E-2</v>
      </c>
      <c r="T62" s="2">
        <f>(Table2[[#This Row],[Close Price]]-Table2[[#This Row],[50D EMA]])/Table2[[#This Row],[50D EMA]]</f>
        <v>0.12956978403368552</v>
      </c>
      <c r="U62" s="2">
        <f>(Table2[[#This Row],[Close Price]]-Table2[[#This Row],[200D EMA]])/Table2[[#This Row],[200D EMA]]</f>
        <v>0.37488496892156054</v>
      </c>
      <c r="V62">
        <v>1.73899594949368</v>
      </c>
      <c r="W62">
        <v>619</v>
      </c>
      <c r="X62">
        <v>629.70000000000005</v>
      </c>
      <c r="Y62">
        <v>612.15</v>
      </c>
      <c r="Z62">
        <v>641.4</v>
      </c>
      <c r="AA62">
        <v>497.3</v>
      </c>
      <c r="AB62">
        <v>684.65</v>
      </c>
      <c r="AC62" s="2">
        <f>(Table2[[#This Row],[Close Price]]/Table2[[#This Row],[Day Low]])-1</f>
        <v>1.1873990306946691E-2</v>
      </c>
      <c r="AD62" s="2">
        <f>(Table2[[#This Row],[Day High]]/Table2[[#This Row],[Close Price]])-1</f>
        <v>5.3484473537159793E-3</v>
      </c>
      <c r="AE62" s="2">
        <f>(Table2[[#This Row],[Close Price]]/Table2[[#This Row],[Current Week Low]])-1</f>
        <v>2.3196928857306398E-2</v>
      </c>
      <c r="AF62" s="2">
        <f>(Table2[[#This Row],[Current Week High]]/Table2[[#This Row],[Close Price]])-1</f>
        <v>2.4028099305499984E-2</v>
      </c>
      <c r="AG62" s="2">
        <f>(Table2[[#This Row],[Close Price]]/Table2[[#This Row],[Current Month Low]])-1</f>
        <v>0.25950130705811381</v>
      </c>
      <c r="AH62" s="2">
        <f>(Table2[[#This Row],[Current Month High]]/Table2[[#This Row],[Close Price]])-1</f>
        <v>9.3078949469146632E-2</v>
      </c>
      <c r="AI62">
        <v>9.3078949469146597</v>
      </c>
      <c r="AJ62">
        <v>252.972668357283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0.06</v>
      </c>
      <c r="AM62" t="s">
        <v>10206</v>
      </c>
      <c r="AN62">
        <v>6.87</v>
      </c>
      <c r="AO62" t="s">
        <v>10206</v>
      </c>
      <c r="AP62">
        <v>0.23449226854685201</v>
      </c>
      <c r="AQ62">
        <f>(Table2[[#This Row],[Sharpe Ratio]]-AVERAGE(Table2[Sharpe Ratio]))/_xlfn.STDEV.P(Table2[Sharpe Ratio])</f>
        <v>2.0425005932418467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5.2528724233104436</v>
      </c>
      <c r="AS62">
        <f>_xlfn.RANK.AVG(Table2[[#This Row],[1Y Return vs Nifty Z-Score]],Table2[1Y Return vs Nifty Z-Score])</f>
        <v>21</v>
      </c>
      <c r="AT62">
        <f>_xlfn.RANK.AVG(Table2[[#This Row],[6M Return vs Nifty Z-Score]],Table2[6M Return vs Nifty Z-Score])</f>
        <v>298</v>
      </c>
      <c r="AU62">
        <f>_xlfn.RANK.AVG(Table2[[#This Row],[Sharpe Ratio Z-Score]],Table2[Sharpe Ratio Z-Score])</f>
        <v>13</v>
      </c>
      <c r="AV62">
        <f>(Table2[[#This Row],[Rank 1Y]]+Table2[[#This Row],[Rank 6M]]+Table2[[#This Row],[Rank Sharpe]])/3</f>
        <v>110.66666666666667</v>
      </c>
    </row>
    <row r="63" spans="1:48" x14ac:dyDescent="0.3">
      <c r="A63" t="s">
        <v>1260</v>
      </c>
      <c r="B63" t="s">
        <v>1261</v>
      </c>
      <c r="C63" t="s">
        <v>10164</v>
      </c>
      <c r="D63" t="s">
        <v>46</v>
      </c>
      <c r="E63">
        <v>9198.0093271599999</v>
      </c>
      <c r="F63">
        <v>54.76</v>
      </c>
      <c r="G63">
        <v>167.51361758782301</v>
      </c>
      <c r="H63">
        <f>(Table2[[#This Row],[1Y Return vs Nifty]]-AVERAGE(Table2[1Y Return vs Nifty]))/_xlfn.STDEV.P(Table2[1Y Return vs Nifty])</f>
        <v>1.7531126860150636</v>
      </c>
      <c r="I63">
        <v>11.5164115159243</v>
      </c>
      <c r="J63">
        <f>(Table2[[#This Row],[1M Return vs Nifty]]-AVERAGE(Table2[1M Return vs Nifty]))/_xlfn.STDEV.P(Table2[1M Return vs Nifty])</f>
        <v>1.073617185389605</v>
      </c>
      <c r="K63">
        <v>24.145048691163101</v>
      </c>
      <c r="L63">
        <f>(Table2[[#This Row],[6M Return vs Nifty]]-AVERAGE(Table2[6M Return vs Nifty]))/_xlfn.STDEV.P(Table2[6M Return vs Nifty])</f>
        <v>0.55949896074676442</v>
      </c>
      <c r="M63">
        <v>15.0298540004089</v>
      </c>
      <c r="N63">
        <f>(Table2[[#This Row],[1W Return vs Nifty]]-AVERAGE(Table2[1W Return vs Nifty]))/_xlfn.STDEV.P(Table2[1W Return vs Nifty])</f>
        <v>2.7695899605463214</v>
      </c>
      <c r="O63">
        <v>50.73</v>
      </c>
      <c r="P63">
        <v>46.886390463890002</v>
      </c>
      <c r="Q63">
        <v>37.394813274146003</v>
      </c>
      <c r="R63">
        <v>66.490783783058205</v>
      </c>
      <c r="S63" s="2">
        <f>(Table2[[#This Row],[Close Price]]-Table2[[#This Row],[20D EMA]])/Table2[[#This Row],[20D EMA]]</f>
        <v>7.9440173467376335E-2</v>
      </c>
      <c r="T63" s="2">
        <f>(Table2[[#This Row],[Close Price]]-Table2[[#This Row],[50D EMA]])/Table2[[#This Row],[50D EMA]]</f>
        <v>0.16792953047161799</v>
      </c>
      <c r="U63" s="2">
        <f>(Table2[[#This Row],[Close Price]]-Table2[[#This Row],[200D EMA]])/Table2[[#This Row],[200D EMA]]</f>
        <v>0.46437420608434821</v>
      </c>
      <c r="V63">
        <v>1.5372219746087701</v>
      </c>
      <c r="W63">
        <v>54.73</v>
      </c>
      <c r="X63">
        <v>56.49</v>
      </c>
      <c r="Y63">
        <v>54.5</v>
      </c>
      <c r="Z63">
        <v>56.5</v>
      </c>
      <c r="AA63">
        <v>42.66</v>
      </c>
      <c r="AB63">
        <v>57.5</v>
      </c>
      <c r="AC63" s="2">
        <f>(Table2[[#This Row],[Close Price]]/Table2[[#This Row],[Day Low]])-1</f>
        <v>5.481454412570308E-4</v>
      </c>
      <c r="AD63" s="2">
        <f>(Table2[[#This Row],[Day High]]/Table2[[#This Row],[Close Price]])-1</f>
        <v>3.15924032140249E-2</v>
      </c>
      <c r="AE63" s="2">
        <f>(Table2[[#This Row],[Close Price]]/Table2[[#This Row],[Current Week Low]])-1</f>
        <v>4.7706422018347627E-3</v>
      </c>
      <c r="AF63" s="2">
        <f>(Table2[[#This Row],[Current Week High]]/Table2[[#This Row],[Close Price]])-1</f>
        <v>3.1775018261504862E-2</v>
      </c>
      <c r="AG63" s="2">
        <f>(Table2[[#This Row],[Close Price]]/Table2[[#This Row],[Current Month Low]])-1</f>
        <v>0.28363806844819517</v>
      </c>
      <c r="AH63" s="2">
        <f>(Table2[[#This Row],[Current Month High]]/Table2[[#This Row],[Close Price]])-1</f>
        <v>5.0036523009496126E-2</v>
      </c>
      <c r="AI63">
        <v>5.0036523009496099</v>
      </c>
      <c r="AJ63">
        <v>199.44160291760301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0.41</v>
      </c>
      <c r="AM63" t="s">
        <v>10206</v>
      </c>
      <c r="AN63">
        <v>7.02</v>
      </c>
      <c r="AO63" t="s">
        <v>10206</v>
      </c>
      <c r="AP63">
        <v>0.14203324916078799</v>
      </c>
      <c r="AQ63">
        <f>(Table2[[#This Row],[Sharpe Ratio]]-AVERAGE(Table2[Sharpe Ratio]))/_xlfn.STDEV.P(Table2[Sharpe Ratio])</f>
        <v>0.97651204477275699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7.1323308374705121</v>
      </c>
      <c r="AS63">
        <f>_xlfn.RANK.AVG(Table2[[#This Row],[1Y Return vs Nifty Z-Score]],Table2[1Y Return vs Nifty Z-Score])</f>
        <v>43</v>
      </c>
      <c r="AT63">
        <f>_xlfn.RANK.AVG(Table2[[#This Row],[6M Return vs Nifty Z-Score]],Table2[6M Return vs Nifty Z-Score])</f>
        <v>168</v>
      </c>
      <c r="AU63">
        <f>_xlfn.RANK.AVG(Table2[[#This Row],[Sharpe Ratio Z-Score]],Table2[Sharpe Ratio Z-Score])</f>
        <v>122</v>
      </c>
      <c r="AV63">
        <f>(Table2[[#This Row],[Rank 1Y]]+Table2[[#This Row],[Rank 6M]]+Table2[[#This Row],[Rank Sharpe]])/3</f>
        <v>111</v>
      </c>
    </row>
    <row r="64" spans="1:48" x14ac:dyDescent="0.3">
      <c r="A64" t="s">
        <v>288</v>
      </c>
      <c r="B64" t="s">
        <v>289</v>
      </c>
      <c r="C64" t="s">
        <v>10160</v>
      </c>
      <c r="D64" t="s">
        <v>290</v>
      </c>
      <c r="E64">
        <v>96294.091649280002</v>
      </c>
      <c r="F64">
        <v>11104.8</v>
      </c>
      <c r="G64">
        <v>159.23859366815799</v>
      </c>
      <c r="H64">
        <f>(Table2[[#This Row],[1Y Return vs Nifty]]-AVERAGE(Table2[1Y Return vs Nifty]))/_xlfn.STDEV.P(Table2[1Y Return vs Nifty])</f>
        <v>1.6400280649588934</v>
      </c>
      <c r="I64">
        <v>10.315786124458</v>
      </c>
      <c r="J64">
        <f>(Table2[[#This Row],[1M Return vs Nifty]]-AVERAGE(Table2[1M Return vs Nifty]))/_xlfn.STDEV.P(Table2[1M Return vs Nifty])</f>
        <v>0.94704846400945852</v>
      </c>
      <c r="K64">
        <v>56.896661388333499</v>
      </c>
      <c r="L64">
        <f>(Table2[[#This Row],[6M Return vs Nifty]]-AVERAGE(Table2[6M Return vs Nifty]))/_xlfn.STDEV.P(Table2[6M Return vs Nifty])</f>
        <v>1.6506978208061476</v>
      </c>
      <c r="M64">
        <v>2.5343274899636001</v>
      </c>
      <c r="N64">
        <f>(Table2[[#This Row],[1W Return vs Nifty]]-AVERAGE(Table2[1W Return vs Nifty]))/_xlfn.STDEV.P(Table2[1W Return vs Nifty])</f>
        <v>0.18804529172367435</v>
      </c>
      <c r="O64">
        <v>10669.8</v>
      </c>
      <c r="P64">
        <v>9786.9397370999395</v>
      </c>
      <c r="Q64">
        <v>7482.8996378588199</v>
      </c>
      <c r="R64">
        <v>63.548900408687601</v>
      </c>
      <c r="S64" s="2">
        <f>(Table2[[#This Row],[Close Price]]-Table2[[#This Row],[20D EMA]])/Table2[[#This Row],[20D EMA]]</f>
        <v>4.0769274025754934E-2</v>
      </c>
      <c r="T64" s="2">
        <f>(Table2[[#This Row],[Close Price]]-Table2[[#This Row],[50D EMA]])/Table2[[#This Row],[50D EMA]]</f>
        <v>0.13465498902628037</v>
      </c>
      <c r="U64" s="2">
        <f>(Table2[[#This Row],[Close Price]]-Table2[[#This Row],[200D EMA]])/Table2[[#This Row],[200D EMA]]</f>
        <v>0.48402364556870647</v>
      </c>
      <c r="V64">
        <v>1.3463554806478799</v>
      </c>
      <c r="W64">
        <v>11064.3</v>
      </c>
      <c r="X64">
        <v>11202.1</v>
      </c>
      <c r="Y64">
        <v>11065</v>
      </c>
      <c r="Z64">
        <v>11443.6</v>
      </c>
      <c r="AA64">
        <v>9890.15</v>
      </c>
      <c r="AB64">
        <v>11443.6</v>
      </c>
      <c r="AC64" s="2">
        <f>(Table2[[#This Row],[Close Price]]/Table2[[#This Row],[Day Low]])-1</f>
        <v>3.6604213551694187E-3</v>
      </c>
      <c r="AD64" s="2">
        <f>(Table2[[#This Row],[Day High]]/Table2[[#This Row],[Close Price]])-1</f>
        <v>8.7619768028242007E-3</v>
      </c>
      <c r="AE64" s="2">
        <f>(Table2[[#This Row],[Close Price]]/Table2[[#This Row],[Current Week Low]])-1</f>
        <v>3.5969272480793624E-3</v>
      </c>
      <c r="AF64" s="2">
        <f>(Table2[[#This Row],[Current Week High]]/Table2[[#This Row],[Close Price]])-1</f>
        <v>3.0509329299041932E-2</v>
      </c>
      <c r="AG64" s="2">
        <f>(Table2[[#This Row],[Close Price]]/Table2[[#This Row],[Current Month Low]])-1</f>
        <v>0.12281411303165268</v>
      </c>
      <c r="AH64" s="2">
        <f>(Table2[[#This Row],[Current Month High]]/Table2[[#This Row],[Close Price]])-1</f>
        <v>3.0509329299041932E-2</v>
      </c>
      <c r="AI64">
        <v>3.0509329299041901</v>
      </c>
      <c r="AJ64">
        <v>192.593470871867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0.18</v>
      </c>
      <c r="AM64" t="s">
        <v>10206</v>
      </c>
      <c r="AN64">
        <v>9.39</v>
      </c>
      <c r="AO64" t="s">
        <v>10206</v>
      </c>
      <c r="AP64">
        <v>8.9219432901277998E-2</v>
      </c>
      <c r="AQ64">
        <f>(Table2[[#This Row],[Sharpe Ratio]]-AVERAGE(Table2[Sharpe Ratio]))/_xlfn.STDEV.P(Table2[Sharpe Ratio])</f>
        <v>0.36760526956123035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4.7934249110594047</v>
      </c>
      <c r="AS64">
        <f>_xlfn.RANK.AVG(Table2[[#This Row],[1Y Return vs Nifty Z-Score]],Table2[1Y Return vs Nifty Z-Score])</f>
        <v>48</v>
      </c>
      <c r="AT64">
        <f>_xlfn.RANK.AVG(Table2[[#This Row],[6M Return vs Nifty Z-Score]],Table2[6M Return vs Nifty Z-Score])</f>
        <v>46</v>
      </c>
      <c r="AU64">
        <f>_xlfn.RANK.AVG(Table2[[#This Row],[Sharpe Ratio Z-Score]],Table2[Sharpe Ratio Z-Score])</f>
        <v>242</v>
      </c>
      <c r="AV64">
        <f>(Table2[[#This Row],[Rank 1Y]]+Table2[[#This Row],[Rank 6M]]+Table2[[#This Row],[Rank Sharpe]])/3</f>
        <v>112</v>
      </c>
    </row>
    <row r="65" spans="1:48" x14ac:dyDescent="0.3">
      <c r="A65" t="s">
        <v>625</v>
      </c>
      <c r="B65" t="s">
        <v>626</v>
      </c>
      <c r="C65" t="s">
        <v>10165</v>
      </c>
      <c r="D65" t="s">
        <v>482</v>
      </c>
      <c r="E65">
        <v>30199.18506</v>
      </c>
      <c r="F65">
        <v>1650</v>
      </c>
      <c r="G65">
        <v>133.37822594054001</v>
      </c>
      <c r="H65">
        <f>(Table2[[#This Row],[1Y Return vs Nifty]]-AVERAGE(Table2[1Y Return vs Nifty]))/_xlfn.STDEV.P(Table2[1Y Return vs Nifty])</f>
        <v>1.2866260792678028</v>
      </c>
      <c r="I65">
        <v>-4.3616597179596504</v>
      </c>
      <c r="J65">
        <f>(Table2[[#This Row],[1M Return vs Nifty]]-AVERAGE(Table2[1M Return vs Nifty]))/_xlfn.STDEV.P(Table2[1M Return vs Nifty])</f>
        <v>-0.60023311657777967</v>
      </c>
      <c r="K65">
        <v>81.353764654365307</v>
      </c>
      <c r="L65">
        <f>(Table2[[#This Row],[6M Return vs Nifty]]-AVERAGE(Table2[6M Return vs Nifty]))/_xlfn.STDEV.P(Table2[6M Return vs Nifty])</f>
        <v>2.465545121640107</v>
      </c>
      <c r="M65">
        <v>4.9589454661302899</v>
      </c>
      <c r="N65">
        <f>(Table2[[#This Row],[1W Return vs Nifty]]-AVERAGE(Table2[1W Return vs Nifty]))/_xlfn.STDEV.P(Table2[1W Return vs Nifty])</f>
        <v>0.6889653293925484</v>
      </c>
      <c r="O65">
        <v>1591.21</v>
      </c>
      <c r="P65">
        <v>1461.9118205878599</v>
      </c>
      <c r="Q65">
        <v>1073.95891153876</v>
      </c>
      <c r="R65">
        <v>60.7117526254533</v>
      </c>
      <c r="S65" s="2">
        <f>(Table2[[#This Row],[Close Price]]-Table2[[#This Row],[20D EMA]])/Table2[[#This Row],[20D EMA]]</f>
        <v>3.6946726076382101E-2</v>
      </c>
      <c r="T65" s="2">
        <f>(Table2[[#This Row],[Close Price]]-Table2[[#This Row],[50D EMA]])/Table2[[#This Row],[50D EMA]]</f>
        <v>0.12865904547957388</v>
      </c>
      <c r="U65" s="2">
        <f>(Table2[[#This Row],[Close Price]]-Table2[[#This Row],[200D EMA]])/Table2[[#This Row],[200D EMA]]</f>
        <v>0.53637162676539707</v>
      </c>
      <c r="V65">
        <v>0.39922898296529302</v>
      </c>
      <c r="W65">
        <v>1624.1</v>
      </c>
      <c r="X65">
        <v>1664</v>
      </c>
      <c r="Y65">
        <v>1625</v>
      </c>
      <c r="Z65">
        <v>1696.75</v>
      </c>
      <c r="AA65">
        <v>1404</v>
      </c>
      <c r="AB65">
        <v>1745</v>
      </c>
      <c r="AC65" s="2">
        <f>(Table2[[#This Row],[Close Price]]/Table2[[#This Row],[Day Low]])-1</f>
        <v>1.5947293885844482E-2</v>
      </c>
      <c r="AD65" s="2">
        <f>(Table2[[#This Row],[Day High]]/Table2[[#This Row],[Close Price]])-1</f>
        <v>8.4848484848485395E-3</v>
      </c>
      <c r="AE65" s="2">
        <f>(Table2[[#This Row],[Close Price]]/Table2[[#This Row],[Current Week Low]])-1</f>
        <v>1.538461538461533E-2</v>
      </c>
      <c r="AF65" s="2">
        <f>(Table2[[#This Row],[Current Week High]]/Table2[[#This Row],[Close Price]])-1</f>
        <v>2.8333333333333321E-2</v>
      </c>
      <c r="AG65" s="2">
        <f>(Table2[[#This Row],[Close Price]]/Table2[[#This Row],[Current Month Low]])-1</f>
        <v>0.17521367521367526</v>
      </c>
      <c r="AH65" s="2">
        <f>(Table2[[#This Row],[Current Month High]]/Table2[[#This Row],[Close Price]])-1</f>
        <v>5.7575757575757613E-2</v>
      </c>
      <c r="AI65">
        <v>7.6333333333333302</v>
      </c>
      <c r="AJ65">
        <v>175.45909849749501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0.32</v>
      </c>
      <c r="AM65" t="s">
        <v>10206</v>
      </c>
      <c r="AN65">
        <v>-0.05</v>
      </c>
      <c r="AO65" t="s">
        <v>10205</v>
      </c>
      <c r="AP65">
        <v>8.5458824604109002E-2</v>
      </c>
      <c r="AQ65">
        <f>(Table2[[#This Row],[Sharpe Ratio]]-AVERAGE(Table2[Sharpe Ratio]))/_xlfn.STDEV.P(Table2[Sharpe Ratio])</f>
        <v>0.32424805674761253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4.165151470470291</v>
      </c>
      <c r="AS65">
        <f>_xlfn.RANK.AVG(Table2[[#This Row],[1Y Return vs Nifty Z-Score]],Table2[1Y Return vs Nifty Z-Score])</f>
        <v>69</v>
      </c>
      <c r="AT65">
        <f>_xlfn.RANK.AVG(Table2[[#This Row],[6M Return vs Nifty Z-Score]],Table2[6M Return vs Nifty Z-Score])</f>
        <v>19</v>
      </c>
      <c r="AU65">
        <f>_xlfn.RANK.AVG(Table2[[#This Row],[Sharpe Ratio Z-Score]],Table2[Sharpe Ratio Z-Score])</f>
        <v>248</v>
      </c>
      <c r="AV65">
        <f>(Table2[[#This Row],[Rank 1Y]]+Table2[[#This Row],[Rank 6M]]+Table2[[#This Row],[Rank Sharpe]])/3</f>
        <v>112</v>
      </c>
    </row>
    <row r="66" spans="1:48" x14ac:dyDescent="0.3">
      <c r="A66" t="s">
        <v>753</v>
      </c>
      <c r="B66" t="s">
        <v>754</v>
      </c>
      <c r="C66" t="s">
        <v>10163</v>
      </c>
      <c r="D66" t="s">
        <v>43</v>
      </c>
      <c r="E66">
        <v>21957.817376800002</v>
      </c>
      <c r="F66">
        <v>4240.3999999999996</v>
      </c>
      <c r="G66">
        <v>70.2035329063728</v>
      </c>
      <c r="H66">
        <f>(Table2[[#This Row],[1Y Return vs Nifty]]-AVERAGE(Table2[1Y Return vs Nifty]))/_xlfn.STDEV.P(Table2[1Y Return vs Nifty])</f>
        <v>0.42329489237766665</v>
      </c>
      <c r="I66">
        <v>-1.644118656304</v>
      </c>
      <c r="J66">
        <f>(Table2[[#This Row],[1M Return vs Nifty]]-AVERAGE(Table2[1M Return vs Nifty]))/_xlfn.STDEV.P(Table2[1M Return vs Nifty])</f>
        <v>-0.31375267070637003</v>
      </c>
      <c r="K66">
        <v>72.768960227003404</v>
      </c>
      <c r="L66">
        <f>(Table2[[#This Row],[6M Return vs Nifty]]-AVERAGE(Table2[6M Return vs Nifty]))/_xlfn.STDEV.P(Table2[6M Return vs Nifty])</f>
        <v>2.1795216854329675</v>
      </c>
      <c r="M66">
        <v>-1.3996281932455099</v>
      </c>
      <c r="N66">
        <f>(Table2[[#This Row],[1W Return vs Nifty]]-AVERAGE(Table2[1W Return vs Nifty]))/_xlfn.STDEV.P(Table2[1W Return vs Nifty])</f>
        <v>-0.62470015864879791</v>
      </c>
      <c r="O66">
        <v>4235.5</v>
      </c>
      <c r="P66">
        <v>4048.6245481853498</v>
      </c>
      <c r="Q66">
        <v>3179.4241256175201</v>
      </c>
      <c r="R66">
        <v>49.063437455031398</v>
      </c>
      <c r="S66" s="2">
        <f>(Table2[[#This Row],[Close Price]]-Table2[[#This Row],[20D EMA]])/Table2[[#This Row],[20D EMA]]</f>
        <v>1.1568882068231936E-3</v>
      </c>
      <c r="T66" s="2">
        <f>(Table2[[#This Row],[Close Price]]-Table2[[#This Row],[50D EMA]])/Table2[[#This Row],[50D EMA]]</f>
        <v>4.7368050440885233E-2</v>
      </c>
      <c r="U66" s="2">
        <f>(Table2[[#This Row],[Close Price]]-Table2[[#This Row],[200D EMA]])/Table2[[#This Row],[200D EMA]]</f>
        <v>0.3337006427780102</v>
      </c>
      <c r="V66">
        <v>1.24063161440284</v>
      </c>
      <c r="W66">
        <v>4219.1000000000004</v>
      </c>
      <c r="X66">
        <v>4288.1000000000004</v>
      </c>
      <c r="Y66">
        <v>4224.25</v>
      </c>
      <c r="Z66">
        <v>4345.3999999999996</v>
      </c>
      <c r="AA66">
        <v>3950.05</v>
      </c>
      <c r="AB66">
        <v>4821.3</v>
      </c>
      <c r="AC66" s="2">
        <f>(Table2[[#This Row],[Close Price]]/Table2[[#This Row],[Day Low]])-1</f>
        <v>5.0484700528548032E-3</v>
      </c>
      <c r="AD66" s="2">
        <f>(Table2[[#This Row],[Day High]]/Table2[[#This Row],[Close Price]])-1</f>
        <v>1.1248938779360618E-2</v>
      </c>
      <c r="AE66" s="2">
        <f>(Table2[[#This Row],[Close Price]]/Table2[[#This Row],[Current Week Low]])-1</f>
        <v>3.8231638752439512E-3</v>
      </c>
      <c r="AF66" s="2">
        <f>(Table2[[#This Row],[Current Week High]]/Table2[[#This Row],[Close Price]])-1</f>
        <v>2.4761814923120573E-2</v>
      </c>
      <c r="AG66" s="2">
        <f>(Table2[[#This Row],[Close Price]]/Table2[[#This Row],[Current Month Low]])-1</f>
        <v>7.3505398665839605E-2</v>
      </c>
      <c r="AH66" s="2">
        <f>(Table2[[#This Row],[Current Month High]]/Table2[[#This Row],[Close Price]])-1</f>
        <v>0.13699179322705413</v>
      </c>
      <c r="AI66">
        <v>13.699179322705399</v>
      </c>
      <c r="AJ66">
        <v>115.358049771457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0.12</v>
      </c>
      <c r="AM66" t="s">
        <v>10206</v>
      </c>
      <c r="AN66">
        <v>3.36</v>
      </c>
      <c r="AO66" t="s">
        <v>10206</v>
      </c>
      <c r="AP66">
        <v>0.13595357082161399</v>
      </c>
      <c r="AQ66">
        <f>(Table2[[#This Row],[Sharpe Ratio]]-AVERAGE(Table2[Sharpe Ratio]))/_xlfn.STDEV.P(Table2[Sharpe Ratio])</f>
        <v>0.90641755825355541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2.5707813067090219</v>
      </c>
      <c r="AS66">
        <f>_xlfn.RANK.AVG(Table2[[#This Row],[1Y Return vs Nifty Z-Score]],Table2[1Y Return vs Nifty Z-Score])</f>
        <v>173</v>
      </c>
      <c r="AT66">
        <f>_xlfn.RANK.AVG(Table2[[#This Row],[6M Return vs Nifty Z-Score]],Table2[6M Return vs Nifty Z-Score])</f>
        <v>27</v>
      </c>
      <c r="AU66">
        <f>_xlfn.RANK.AVG(Table2[[#This Row],[Sharpe Ratio Z-Score]],Table2[Sharpe Ratio Z-Score])</f>
        <v>139</v>
      </c>
      <c r="AV66">
        <f>(Table2[[#This Row],[Rank 1Y]]+Table2[[#This Row],[Rank 6M]]+Table2[[#This Row],[Rank Sharpe]])/3</f>
        <v>113</v>
      </c>
    </row>
    <row r="67" spans="1:48" x14ac:dyDescent="0.3">
      <c r="A67" t="s">
        <v>1432</v>
      </c>
      <c r="B67" t="s">
        <v>1433</v>
      </c>
      <c r="C67" t="s">
        <v>10160</v>
      </c>
      <c r="D67" t="s">
        <v>21</v>
      </c>
      <c r="E67">
        <v>7282.4615135800004</v>
      </c>
      <c r="F67">
        <v>879.4</v>
      </c>
      <c r="G67">
        <v>68.506469536482598</v>
      </c>
      <c r="H67">
        <f>(Table2[[#This Row],[1Y Return vs Nifty]]-AVERAGE(Table2[1Y Return vs Nifty]))/_xlfn.STDEV.P(Table2[1Y Return vs Nifty])</f>
        <v>0.40010320496317159</v>
      </c>
      <c r="I67">
        <v>-1.6315387454503101</v>
      </c>
      <c r="J67">
        <f>(Table2[[#This Row],[1M Return vs Nifty]]-AVERAGE(Table2[1M Return vs Nifty]))/_xlfn.STDEV.P(Table2[1M Return vs Nifty])</f>
        <v>-0.31242650915494458</v>
      </c>
      <c r="K67">
        <v>78.267830576801401</v>
      </c>
      <c r="L67">
        <f>(Table2[[#This Row],[6M Return vs Nifty]]-AVERAGE(Table2[6M Return vs Nifty]))/_xlfn.STDEV.P(Table2[6M Return vs Nifty])</f>
        <v>2.3627297952990296</v>
      </c>
      <c r="M67">
        <v>0.76753256183743401</v>
      </c>
      <c r="N67">
        <f>(Table2[[#This Row],[1W Return vs Nifty]]-AVERAGE(Table2[1W Return vs Nifty]))/_xlfn.STDEV.P(Table2[1W Return vs Nifty])</f>
        <v>-0.17697014190325608</v>
      </c>
      <c r="O67">
        <v>880.06</v>
      </c>
      <c r="P67">
        <v>843.52178133313203</v>
      </c>
      <c r="Q67">
        <v>669.37605559156998</v>
      </c>
      <c r="R67">
        <v>47.199201473989703</v>
      </c>
      <c r="S67" s="2">
        <f>(Table2[[#This Row],[Close Price]]-Table2[[#This Row],[20D EMA]])/Table2[[#This Row],[20D EMA]]</f>
        <v>-7.4994886712266009E-4</v>
      </c>
      <c r="T67" s="2">
        <f>(Table2[[#This Row],[Close Price]]-Table2[[#This Row],[50D EMA]])/Table2[[#This Row],[50D EMA]]</f>
        <v>4.253383784608944E-2</v>
      </c>
      <c r="U67" s="2">
        <f>(Table2[[#This Row],[Close Price]]-Table2[[#This Row],[200D EMA]])/Table2[[#This Row],[200D EMA]]</f>
        <v>0.31376076669312369</v>
      </c>
      <c r="V67">
        <v>0.87317308255096304</v>
      </c>
      <c r="W67">
        <v>853.85</v>
      </c>
      <c r="X67">
        <v>870.6</v>
      </c>
      <c r="Y67">
        <v>858.1</v>
      </c>
      <c r="Z67">
        <v>927.7</v>
      </c>
      <c r="AA67">
        <v>835.05</v>
      </c>
      <c r="AB67">
        <v>927.7</v>
      </c>
      <c r="AC67" s="2">
        <f>(Table2[[#This Row],[Close Price]]/Table2[[#This Row],[Day Low]])-1</f>
        <v>2.9923288633834977E-2</v>
      </c>
      <c r="AD67" s="2">
        <f>(Table2[[#This Row],[Day High]]/Table2[[#This Row],[Close Price]])-1</f>
        <v>-1.0006822833750206E-2</v>
      </c>
      <c r="AE67" s="2">
        <f>(Table2[[#This Row],[Close Price]]/Table2[[#This Row],[Current Week Low]])-1</f>
        <v>2.4822281785339628E-2</v>
      </c>
      <c r="AF67" s="2">
        <f>(Table2[[#This Row],[Current Week High]]/Table2[[#This Row],[Close Price]])-1</f>
        <v>5.4923811689788549E-2</v>
      </c>
      <c r="AG67" s="2">
        <f>(Table2[[#This Row],[Close Price]]/Table2[[#This Row],[Current Month Low]])-1</f>
        <v>5.311059218010894E-2</v>
      </c>
      <c r="AH67" s="2">
        <f>(Table2[[#This Row],[Current Month High]]/Table2[[#This Row],[Close Price]])-1</f>
        <v>5.4923811689788549E-2</v>
      </c>
      <c r="AI67">
        <v>5.4923811689788504</v>
      </c>
      <c r="AJ67">
        <v>111.903614457831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-0.04</v>
      </c>
      <c r="AM67" t="s">
        <v>10205</v>
      </c>
      <c r="AN67">
        <v>-1.49</v>
      </c>
      <c r="AO67" t="s">
        <v>10205</v>
      </c>
      <c r="AP67">
        <v>0.13633526481854399</v>
      </c>
      <c r="AQ67">
        <f>(Table2[[#This Row],[Sharpe Ratio]]-AVERAGE(Table2[Sharpe Ratio]))/_xlfn.STDEV.P(Table2[Sharpe Ratio])</f>
        <v>0.91081822605696183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3.1842545752609626</v>
      </c>
      <c r="AS67">
        <f>_xlfn.RANK.AVG(Table2[[#This Row],[1Y Return vs Nifty Z-Score]],Table2[1Y Return vs Nifty Z-Score])</f>
        <v>180</v>
      </c>
      <c r="AT67">
        <f>_xlfn.RANK.AVG(Table2[[#This Row],[6M Return vs Nifty Z-Score]],Table2[6M Return vs Nifty Z-Score])</f>
        <v>22</v>
      </c>
      <c r="AU67">
        <f>_xlfn.RANK.AVG(Table2[[#This Row],[Sharpe Ratio Z-Score]],Table2[Sharpe Ratio Z-Score])</f>
        <v>138</v>
      </c>
      <c r="AV67">
        <f>(Table2[[#This Row],[Rank 1Y]]+Table2[[#This Row],[Rank 6M]]+Table2[[#This Row],[Rank Sharpe]])/3</f>
        <v>113.33333333333333</v>
      </c>
    </row>
    <row r="68" spans="1:48" x14ac:dyDescent="0.3">
      <c r="A68" t="s">
        <v>675</v>
      </c>
      <c r="B68" t="s">
        <v>676</v>
      </c>
      <c r="C68" t="s">
        <v>10178</v>
      </c>
      <c r="D68" t="s">
        <v>677</v>
      </c>
      <c r="E68">
        <v>25966.300751999999</v>
      </c>
      <c r="F68">
        <v>2351.1</v>
      </c>
      <c r="G68">
        <v>91.937422575994006</v>
      </c>
      <c r="H68">
        <f>(Table2[[#This Row],[1Y Return vs Nifty]]-AVERAGE(Table2[1Y Return vs Nifty]))/_xlfn.STDEV.P(Table2[1Y Return vs Nifty])</f>
        <v>0.7203053543685991</v>
      </c>
      <c r="I68">
        <v>-1.89613704641953</v>
      </c>
      <c r="J68">
        <f>(Table2[[#This Row],[1M Return vs Nifty]]-AVERAGE(Table2[1M Return vs Nifty]))/_xlfn.STDEV.P(Table2[1M Return vs Nifty])</f>
        <v>-0.340320195954399</v>
      </c>
      <c r="K68">
        <v>53.8543757796241</v>
      </c>
      <c r="L68">
        <f>(Table2[[#This Row],[6M Return vs Nifty]]-AVERAGE(Table2[6M Return vs Nifty]))/_xlfn.STDEV.P(Table2[6M Return vs Nifty])</f>
        <v>1.5493367483333536</v>
      </c>
      <c r="M68">
        <v>4.6894644199389601</v>
      </c>
      <c r="N68">
        <f>(Table2[[#This Row],[1W Return vs Nifty]]-AVERAGE(Table2[1W Return vs Nifty]))/_xlfn.STDEV.P(Table2[1W Return vs Nifty])</f>
        <v>0.63329121613590067</v>
      </c>
      <c r="O68">
        <v>2258.4299999999998</v>
      </c>
      <c r="P68">
        <v>2174.16048246737</v>
      </c>
      <c r="Q68">
        <v>1721.37734724548</v>
      </c>
      <c r="R68">
        <v>67.236939851235107</v>
      </c>
      <c r="S68" s="2">
        <f>(Table2[[#This Row],[Close Price]]-Table2[[#This Row],[20D EMA]])/Table2[[#This Row],[20D EMA]]</f>
        <v>4.1032929955765768E-2</v>
      </c>
      <c r="T68" s="2">
        <f>(Table2[[#This Row],[Close Price]]-Table2[[#This Row],[50D EMA]])/Table2[[#This Row],[50D EMA]]</f>
        <v>8.138291490416022E-2</v>
      </c>
      <c r="U68" s="2">
        <f>(Table2[[#This Row],[Close Price]]-Table2[[#This Row],[200D EMA]])/Table2[[#This Row],[200D EMA]]</f>
        <v>0.36582487492483379</v>
      </c>
      <c r="V68">
        <v>1.29330434969563</v>
      </c>
      <c r="W68">
        <v>2326</v>
      </c>
      <c r="X68">
        <v>2364.0500000000002</v>
      </c>
      <c r="Y68">
        <v>2306.1</v>
      </c>
      <c r="Z68">
        <v>2418.0500000000002</v>
      </c>
      <c r="AA68">
        <v>2036.6</v>
      </c>
      <c r="AB68">
        <v>2420</v>
      </c>
      <c r="AC68" s="2">
        <f>(Table2[[#This Row],[Close Price]]/Table2[[#This Row],[Day Low]])-1</f>
        <v>1.0791057609630172E-2</v>
      </c>
      <c r="AD68" s="2">
        <f>(Table2[[#This Row],[Day High]]/Table2[[#This Row],[Close Price]])-1</f>
        <v>5.5080600569947791E-3</v>
      </c>
      <c r="AE68" s="2">
        <f>(Table2[[#This Row],[Close Price]]/Table2[[#This Row],[Current Week Low]])-1</f>
        <v>1.9513464290360272E-2</v>
      </c>
      <c r="AF68" s="2">
        <f>(Table2[[#This Row],[Current Week High]]/Table2[[#This Row],[Close Price]])-1</f>
        <v>2.847603249542785E-2</v>
      </c>
      <c r="AG68" s="2">
        <f>(Table2[[#This Row],[Close Price]]/Table2[[#This Row],[Current Month Low]])-1</f>
        <v>0.15442404006677801</v>
      </c>
      <c r="AH68" s="2">
        <f>(Table2[[#This Row],[Current Month High]]/Table2[[#This Row],[Close Price]])-1</f>
        <v>2.930543150014886E-2</v>
      </c>
      <c r="AI68">
        <v>2.9305431500148802</v>
      </c>
      <c r="AJ68">
        <v>144.05460113146799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0.04</v>
      </c>
      <c r="AM68" t="s">
        <v>10206</v>
      </c>
      <c r="AN68">
        <v>7.47</v>
      </c>
      <c r="AO68" t="s">
        <v>10206</v>
      </c>
      <c r="AP68">
        <v>0.120520325993908</v>
      </c>
      <c r="AQ68">
        <f>(Table2[[#This Row],[Sharpe Ratio]]-AVERAGE(Table2[Sharpe Ratio]))/_xlfn.STDEV.P(Table2[Sharpe Ratio])</f>
        <v>0.72848291908806484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3.2910960419715187</v>
      </c>
      <c r="AS68">
        <f>_xlfn.RANK.AVG(Table2[[#This Row],[1Y Return vs Nifty Z-Score]],Table2[1Y Return vs Nifty Z-Score])</f>
        <v>119</v>
      </c>
      <c r="AT68">
        <f>_xlfn.RANK.AVG(Table2[[#This Row],[6M Return vs Nifty Z-Score]],Table2[6M Return vs Nifty Z-Score])</f>
        <v>53</v>
      </c>
      <c r="AU68">
        <f>_xlfn.RANK.AVG(Table2[[#This Row],[Sharpe Ratio Z-Score]],Table2[Sharpe Ratio Z-Score])</f>
        <v>172</v>
      </c>
      <c r="AV68">
        <f>(Table2[[#This Row],[Rank 1Y]]+Table2[[#This Row],[Rank 6M]]+Table2[[#This Row],[Rank Sharpe]])/3</f>
        <v>114.66666666666667</v>
      </c>
    </row>
    <row r="69" spans="1:48" x14ac:dyDescent="0.3">
      <c r="A69" t="s">
        <v>521</v>
      </c>
      <c r="B69" t="s">
        <v>522</v>
      </c>
      <c r="C69" t="s">
        <v>10161</v>
      </c>
      <c r="D69" t="s">
        <v>523</v>
      </c>
      <c r="E69">
        <v>40080.361663295</v>
      </c>
      <c r="F69">
        <v>1102.55</v>
      </c>
      <c r="G69">
        <v>84.832501987592593</v>
      </c>
      <c r="H69">
        <f>(Table2[[#This Row],[1Y Return vs Nifty]]-AVERAGE(Table2[1Y Return vs Nifty]))/_xlfn.STDEV.P(Table2[1Y Return vs Nifty])</f>
        <v>0.62321110301976679</v>
      </c>
      <c r="I69">
        <v>4.1934875210268796</v>
      </c>
      <c r="J69">
        <f>(Table2[[#This Row],[1M Return vs Nifty]]-AVERAGE(Table2[1M Return vs Nifty]))/_xlfn.STDEV.P(Table2[1M Return vs Nifty])</f>
        <v>0.30164190201981617</v>
      </c>
      <c r="K69">
        <v>59.901080148614497</v>
      </c>
      <c r="L69">
        <f>(Table2[[#This Row],[6M Return vs Nifty]]-AVERAGE(Table2[6M Return vs Nifty]))/_xlfn.STDEV.P(Table2[6M Return vs Nifty])</f>
        <v>1.7507972680203268</v>
      </c>
      <c r="M69">
        <v>7.4886397621185097</v>
      </c>
      <c r="N69">
        <f>(Table2[[#This Row],[1W Return vs Nifty]]-AVERAGE(Table2[1W Return vs Nifty]))/_xlfn.STDEV.P(Table2[1W Return vs Nifty])</f>
        <v>1.2115938731438212</v>
      </c>
      <c r="O69">
        <v>986.21</v>
      </c>
      <c r="P69">
        <v>910.58131141846297</v>
      </c>
      <c r="Q69">
        <v>742.16060324659702</v>
      </c>
      <c r="R69">
        <v>78.045149793454897</v>
      </c>
      <c r="S69" s="2">
        <f>(Table2[[#This Row],[Close Price]]-Table2[[#This Row],[20D EMA]])/Table2[[#This Row],[20D EMA]]</f>
        <v>0.11796676164305768</v>
      </c>
      <c r="T69" s="2">
        <f>(Table2[[#This Row],[Close Price]]-Table2[[#This Row],[50D EMA]])/Table2[[#This Row],[50D EMA]]</f>
        <v>0.21081993027343898</v>
      </c>
      <c r="U69" s="2">
        <f>(Table2[[#This Row],[Close Price]]-Table2[[#This Row],[200D EMA]])/Table2[[#This Row],[200D EMA]]</f>
        <v>0.48559489034701114</v>
      </c>
      <c r="V69">
        <v>0.90353720255965098</v>
      </c>
      <c r="W69">
        <v>1095.3499999999999</v>
      </c>
      <c r="X69">
        <v>1138.95</v>
      </c>
      <c r="Y69">
        <v>1008.05</v>
      </c>
      <c r="Z69">
        <v>1113</v>
      </c>
      <c r="AA69">
        <v>920.2</v>
      </c>
      <c r="AB69">
        <v>1113</v>
      </c>
      <c r="AC69" s="2">
        <f>(Table2[[#This Row],[Close Price]]/Table2[[#This Row],[Day Low]])-1</f>
        <v>6.5732414296799657E-3</v>
      </c>
      <c r="AD69" s="2">
        <f>(Table2[[#This Row],[Day High]]/Table2[[#This Row],[Close Price]])-1</f>
        <v>3.3014375765271442E-2</v>
      </c>
      <c r="AE69" s="2">
        <f>(Table2[[#This Row],[Close Price]]/Table2[[#This Row],[Current Week Low]])-1</f>
        <v>9.3745349933038957E-2</v>
      </c>
      <c r="AF69" s="2">
        <f>(Table2[[#This Row],[Current Week High]]/Table2[[#This Row],[Close Price]])-1</f>
        <v>9.4780282073376743E-3</v>
      </c>
      <c r="AG69" s="2">
        <f>(Table2[[#This Row],[Close Price]]/Table2[[#This Row],[Current Month Low]])-1</f>
        <v>0.19816344272984132</v>
      </c>
      <c r="AH69" s="2">
        <f>(Table2[[#This Row],[Current Month High]]/Table2[[#This Row],[Close Price]])-1</f>
        <v>9.4780282073376743E-3</v>
      </c>
      <c r="AI69">
        <v>0.94780282073376698</v>
      </c>
      <c r="AJ69">
        <v>132.115789473684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0.33</v>
      </c>
      <c r="AM69" t="s">
        <v>10206</v>
      </c>
      <c r="AN69">
        <v>13.82</v>
      </c>
      <c r="AO69" t="s">
        <v>10206</v>
      </c>
      <c r="AP69">
        <v>0.118568560753396</v>
      </c>
      <c r="AQ69">
        <f>(Table2[[#This Row],[Sharpe Ratio]]-AVERAGE(Table2[Sharpe Ratio]))/_xlfn.STDEV.P(Table2[Sharpe Ratio])</f>
        <v>0.70598041571412795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4.5932245619178591</v>
      </c>
      <c r="AS69">
        <f>_xlfn.RANK.AVG(Table2[[#This Row],[1Y Return vs Nifty Z-Score]],Table2[1Y Return vs Nifty Z-Score])</f>
        <v>134</v>
      </c>
      <c r="AT69">
        <f>_xlfn.RANK.AVG(Table2[[#This Row],[6M Return vs Nifty Z-Score]],Table2[6M Return vs Nifty Z-Score])</f>
        <v>40</v>
      </c>
      <c r="AU69">
        <f>_xlfn.RANK.AVG(Table2[[#This Row],[Sharpe Ratio Z-Score]],Table2[Sharpe Ratio Z-Score])</f>
        <v>174</v>
      </c>
      <c r="AV69">
        <f>(Table2[[#This Row],[Rank 1Y]]+Table2[[#This Row],[Rank 6M]]+Table2[[#This Row],[Rank Sharpe]])/3</f>
        <v>116</v>
      </c>
    </row>
    <row r="70" spans="1:48" x14ac:dyDescent="0.3">
      <c r="A70" t="s">
        <v>759</v>
      </c>
      <c r="B70" t="s">
        <v>760</v>
      </c>
      <c r="C70" t="s">
        <v>10164</v>
      </c>
      <c r="D70" t="s">
        <v>212</v>
      </c>
      <c r="E70">
        <v>21539.54752444</v>
      </c>
      <c r="F70">
        <v>1325.95</v>
      </c>
      <c r="G70">
        <v>82.581707939803493</v>
      </c>
      <c r="H70">
        <f>(Table2[[#This Row],[1Y Return vs Nifty]]-AVERAGE(Table2[1Y Return vs Nifty]))/_xlfn.STDEV.P(Table2[1Y Return vs Nifty])</f>
        <v>0.59245225634563936</v>
      </c>
      <c r="I70">
        <v>11.512670165506901</v>
      </c>
      <c r="J70">
        <f>(Table2[[#This Row],[1M Return vs Nifty]]-AVERAGE(Table2[1M Return vs Nifty]))/_xlfn.STDEV.P(Table2[1M Return vs Nifty])</f>
        <v>1.0732227759910273</v>
      </c>
      <c r="K70">
        <v>57.6491009091799</v>
      </c>
      <c r="L70">
        <f>(Table2[[#This Row],[6M Return vs Nifty]]-AVERAGE(Table2[6M Return vs Nifty]))/_xlfn.STDEV.P(Table2[6M Return vs Nifty])</f>
        <v>1.675767155711972</v>
      </c>
      <c r="M70">
        <v>1.14737101677029</v>
      </c>
      <c r="N70">
        <f>(Table2[[#This Row],[1W Return vs Nifty]]-AVERAGE(Table2[1W Return vs Nifty]))/_xlfn.STDEV.P(Table2[1W Return vs Nifty])</f>
        <v>-9.8496462740872287E-2</v>
      </c>
      <c r="O70">
        <v>1304.73</v>
      </c>
      <c r="P70">
        <v>1250.3080960612499</v>
      </c>
      <c r="Q70">
        <v>1016.77586669646</v>
      </c>
      <c r="R70">
        <v>52.217678589250397</v>
      </c>
      <c r="S70" s="2">
        <f>(Table2[[#This Row],[Close Price]]-Table2[[#This Row],[20D EMA]])/Table2[[#This Row],[20D EMA]]</f>
        <v>1.6263901343573021E-2</v>
      </c>
      <c r="T70" s="2">
        <f>(Table2[[#This Row],[Close Price]]-Table2[[#This Row],[50D EMA]])/Table2[[#This Row],[50D EMA]]</f>
        <v>6.0498611643833279E-2</v>
      </c>
      <c r="U70" s="2">
        <f>(Table2[[#This Row],[Close Price]]-Table2[[#This Row],[200D EMA]])/Table2[[#This Row],[200D EMA]]</f>
        <v>0.30407304444396144</v>
      </c>
      <c r="V70">
        <v>0.79709345405422105</v>
      </c>
      <c r="W70">
        <v>1315.2</v>
      </c>
      <c r="X70">
        <v>1338.85</v>
      </c>
      <c r="Y70">
        <v>1290</v>
      </c>
      <c r="Z70">
        <v>1395.7</v>
      </c>
      <c r="AA70">
        <v>1145</v>
      </c>
      <c r="AB70">
        <v>1427.85</v>
      </c>
      <c r="AC70" s="2">
        <f>(Table2[[#This Row],[Close Price]]/Table2[[#This Row],[Day Low]])-1</f>
        <v>8.1736618004866202E-3</v>
      </c>
      <c r="AD70" s="2">
        <f>(Table2[[#This Row],[Day High]]/Table2[[#This Row],[Close Price]])-1</f>
        <v>9.7288736377689755E-3</v>
      </c>
      <c r="AE70" s="2">
        <f>(Table2[[#This Row],[Close Price]]/Table2[[#This Row],[Current Week Low]])-1</f>
        <v>2.7868217054263678E-2</v>
      </c>
      <c r="AF70" s="2">
        <f>(Table2[[#This Row],[Current Week High]]/Table2[[#This Row],[Close Price]])-1</f>
        <v>5.2603793506542429E-2</v>
      </c>
      <c r="AG70" s="2">
        <f>(Table2[[#This Row],[Close Price]]/Table2[[#This Row],[Current Month Low]])-1</f>
        <v>0.15803493449781669</v>
      </c>
      <c r="AH70" s="2">
        <f>(Table2[[#This Row],[Current Month High]]/Table2[[#This Row],[Close Price]])-1</f>
        <v>7.6850559975866206E-2</v>
      </c>
      <c r="AI70">
        <v>7.6850559975866197</v>
      </c>
      <c r="AJ70">
        <v>131.02186601620301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</v>
      </c>
      <c r="AM70" t="s">
        <v>10207</v>
      </c>
      <c r="AN70">
        <v>-4.84</v>
      </c>
      <c r="AO70" t="s">
        <v>10205</v>
      </c>
      <c r="AP70">
        <v>0.123772675189744</v>
      </c>
      <c r="AQ70">
        <f>(Table2[[#This Row],[Sharpe Ratio]]-AVERAGE(Table2[Sharpe Ratio]))/_xlfn.STDEV.P(Table2[Sharpe Ratio])</f>
        <v>0.76598025597747588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4.008925981285242</v>
      </c>
      <c r="AS70">
        <f>_xlfn.RANK.AVG(Table2[[#This Row],[1Y Return vs Nifty Z-Score]],Table2[1Y Return vs Nifty Z-Score])</f>
        <v>139</v>
      </c>
      <c r="AT70">
        <f>_xlfn.RANK.AVG(Table2[[#This Row],[6M Return vs Nifty Z-Score]],Table2[6M Return vs Nifty Z-Score])</f>
        <v>43</v>
      </c>
      <c r="AU70">
        <f>_xlfn.RANK.AVG(Table2[[#This Row],[Sharpe Ratio Z-Score]],Table2[Sharpe Ratio Z-Score])</f>
        <v>167</v>
      </c>
      <c r="AV70">
        <f>(Table2[[#This Row],[Rank 1Y]]+Table2[[#This Row],[Rank 6M]]+Table2[[#This Row],[Rank Sharpe]])/3</f>
        <v>116.33333333333333</v>
      </c>
    </row>
    <row r="71" spans="1:48" x14ac:dyDescent="0.3">
      <c r="A71" t="s">
        <v>1230</v>
      </c>
      <c r="B71" t="s">
        <v>1231</v>
      </c>
      <c r="C71" t="s">
        <v>10164</v>
      </c>
      <c r="D71" t="s">
        <v>46</v>
      </c>
      <c r="E71">
        <v>9573.8620752000006</v>
      </c>
      <c r="F71">
        <v>1429.2</v>
      </c>
      <c r="G71">
        <v>71.397037014369005</v>
      </c>
      <c r="H71">
        <f>(Table2[[#This Row],[1Y Return vs Nifty]]-AVERAGE(Table2[1Y Return vs Nifty]))/_xlfn.STDEV.P(Table2[1Y Return vs Nifty])</f>
        <v>0.43960505185176718</v>
      </c>
      <c r="I71">
        <v>6.8131347405854097</v>
      </c>
      <c r="J71">
        <f>(Table2[[#This Row],[1M Return vs Nifty]]-AVERAGE(Table2[1M Return vs Nifty]))/_xlfn.STDEV.P(Table2[1M Return vs Nifty])</f>
        <v>0.5778024775026025</v>
      </c>
      <c r="K71">
        <v>48.703738600636697</v>
      </c>
      <c r="L71">
        <f>(Table2[[#This Row],[6M Return vs Nifty]]-AVERAGE(Table2[6M Return vs Nifty]))/_xlfn.STDEV.P(Table2[6M Return vs Nifty])</f>
        <v>1.3777308652808802</v>
      </c>
      <c r="M71">
        <v>1.35366358095607E-2</v>
      </c>
      <c r="N71">
        <f>(Table2[[#This Row],[1W Return vs Nifty]]-AVERAGE(Table2[1W Return vs Nifty]))/_xlfn.STDEV.P(Table2[1W Return vs Nifty])</f>
        <v>-0.33274382311021827</v>
      </c>
      <c r="O71">
        <v>1372.98</v>
      </c>
      <c r="P71">
        <v>1299.68807591223</v>
      </c>
      <c r="Q71">
        <v>1057.4200188602499</v>
      </c>
      <c r="R71">
        <v>62.709546941266503</v>
      </c>
      <c r="S71" s="2">
        <f>(Table2[[#This Row],[Close Price]]-Table2[[#This Row],[20D EMA]])/Table2[[#This Row],[20D EMA]]</f>
        <v>4.0947428221824081E-2</v>
      </c>
      <c r="T71" s="2">
        <f>(Table2[[#This Row],[Close Price]]-Table2[[#This Row],[50D EMA]])/Table2[[#This Row],[50D EMA]]</f>
        <v>9.9648466803750349E-2</v>
      </c>
      <c r="U71" s="2">
        <f>(Table2[[#This Row],[Close Price]]-Table2[[#This Row],[200D EMA]])/Table2[[#This Row],[200D EMA]]</f>
        <v>0.35159158566004517</v>
      </c>
      <c r="V71">
        <v>0.56241038942903199</v>
      </c>
      <c r="W71">
        <v>1420.2</v>
      </c>
      <c r="X71">
        <v>1441</v>
      </c>
      <c r="Y71">
        <v>1360.3</v>
      </c>
      <c r="Z71">
        <v>1434.95</v>
      </c>
      <c r="AA71">
        <v>1232.6500000000001</v>
      </c>
      <c r="AB71">
        <v>1542.45</v>
      </c>
      <c r="AC71" s="2">
        <f>(Table2[[#This Row],[Close Price]]/Table2[[#This Row],[Day Low]])-1</f>
        <v>6.3371356147021718E-3</v>
      </c>
      <c r="AD71" s="2">
        <f>(Table2[[#This Row],[Day High]]/Table2[[#This Row],[Close Price]])-1</f>
        <v>8.2563671984325904E-3</v>
      </c>
      <c r="AE71" s="2">
        <f>(Table2[[#This Row],[Close Price]]/Table2[[#This Row],[Current Week Low]])-1</f>
        <v>5.0650591781224774E-2</v>
      </c>
      <c r="AF71" s="2">
        <f>(Table2[[#This Row],[Current Week High]]/Table2[[#This Row],[Close Price]])-1</f>
        <v>4.0232297788973526E-3</v>
      </c>
      <c r="AG71" s="2">
        <f>(Table2[[#This Row],[Close Price]]/Table2[[#This Row],[Current Month Low]])-1</f>
        <v>0.15945321056260897</v>
      </c>
      <c r="AH71" s="2">
        <f>(Table2[[#This Row],[Current Month High]]/Table2[[#This Row],[Close Price]])-1</f>
        <v>7.9240134340889945E-2</v>
      </c>
      <c r="AI71">
        <v>7.9240134340889901</v>
      </c>
      <c r="AJ71">
        <v>119.87692307692301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0.13</v>
      </c>
      <c r="AM71" t="s">
        <v>10206</v>
      </c>
      <c r="AN71">
        <v>-3.13</v>
      </c>
      <c r="AO71" t="s">
        <v>10205</v>
      </c>
      <c r="AP71">
        <v>0.14417457304693701</v>
      </c>
      <c r="AQ71">
        <f>(Table2[[#This Row],[Sharpe Ratio]]-AVERAGE(Table2[Sharpe Ratio]))/_xlfn.STDEV.P(Table2[Sharpe Ratio])</f>
        <v>1.0012000282313209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3.0635945997563527</v>
      </c>
      <c r="AS71">
        <f>_xlfn.RANK.AVG(Table2[[#This Row],[1Y Return vs Nifty Z-Score]],Table2[1Y Return vs Nifty Z-Score])</f>
        <v>167</v>
      </c>
      <c r="AT71">
        <f>_xlfn.RANK.AVG(Table2[[#This Row],[6M Return vs Nifty Z-Score]],Table2[6M Return vs Nifty Z-Score])</f>
        <v>69</v>
      </c>
      <c r="AU71">
        <f>_xlfn.RANK.AVG(Table2[[#This Row],[Sharpe Ratio Z-Score]],Table2[Sharpe Ratio Z-Score])</f>
        <v>118</v>
      </c>
      <c r="AV71">
        <f>(Table2[[#This Row],[Rank 1Y]]+Table2[[#This Row],[Rank 6M]]+Table2[[#This Row],[Rank Sharpe]])/3</f>
        <v>118</v>
      </c>
    </row>
    <row r="72" spans="1:48" x14ac:dyDescent="0.3">
      <c r="A72" t="s">
        <v>102</v>
      </c>
      <c r="B72" t="s">
        <v>103</v>
      </c>
      <c r="C72" t="s">
        <v>10167</v>
      </c>
      <c r="D72" t="s">
        <v>65</v>
      </c>
      <c r="E72">
        <v>281267.27227242501</v>
      </c>
      <c r="F72">
        <v>729.25</v>
      </c>
      <c r="G72">
        <v>140.30563252286501</v>
      </c>
      <c r="H72">
        <f>(Table2[[#This Row],[1Y Return vs Nifty]]-AVERAGE(Table2[1Y Return vs Nifty]))/_xlfn.STDEV.P(Table2[1Y Return vs Nifty])</f>
        <v>1.3812944640204543</v>
      </c>
      <c r="I72">
        <v>-3.8255728856025</v>
      </c>
      <c r="J72">
        <f>(Table2[[#This Row],[1M Return vs Nifty]]-AVERAGE(Table2[1M Return vs Nifty]))/_xlfn.STDEV.P(Table2[1M Return vs Nifty])</f>
        <v>-0.54371938181717194</v>
      </c>
      <c r="K72">
        <v>15.1231094454282</v>
      </c>
      <c r="L72">
        <f>(Table2[[#This Row],[6M Return vs Nifty]]-AVERAGE(Table2[6M Return vs Nifty]))/_xlfn.STDEV.P(Table2[6M Return vs Nifty])</f>
        <v>0.25891132521572147</v>
      </c>
      <c r="M72">
        <v>8.6238229560537505E-2</v>
      </c>
      <c r="N72">
        <f>(Table2[[#This Row],[1W Return vs Nifty]]-AVERAGE(Table2[1W Return vs Nifty]))/_xlfn.STDEV.P(Table2[1W Return vs Nifty])</f>
        <v>-0.31772385483550369</v>
      </c>
      <c r="O72">
        <v>711.18</v>
      </c>
      <c r="P72">
        <v>699.89155177076304</v>
      </c>
      <c r="Q72">
        <v>578.48190719181605</v>
      </c>
      <c r="R72">
        <v>70.416925536450094</v>
      </c>
      <c r="S72" s="2">
        <f>(Table2[[#This Row],[Close Price]]-Table2[[#This Row],[20D EMA]])/Table2[[#This Row],[20D EMA]]</f>
        <v>2.5408476053882353E-2</v>
      </c>
      <c r="T72" s="2">
        <f>(Table2[[#This Row],[Close Price]]-Table2[[#This Row],[50D EMA]])/Table2[[#This Row],[50D EMA]]</f>
        <v>4.1947139031695002E-2</v>
      </c>
      <c r="U72" s="2">
        <f>(Table2[[#This Row],[Close Price]]-Table2[[#This Row],[200D EMA]])/Table2[[#This Row],[200D EMA]]</f>
        <v>0.26062715347498583</v>
      </c>
      <c r="V72">
        <v>0.47198113405747899</v>
      </c>
      <c r="W72">
        <v>731.05</v>
      </c>
      <c r="X72">
        <v>744</v>
      </c>
      <c r="Y72">
        <v>715.05</v>
      </c>
      <c r="Z72">
        <v>735</v>
      </c>
      <c r="AA72">
        <v>646.5</v>
      </c>
      <c r="AB72">
        <v>745</v>
      </c>
      <c r="AC72" s="2">
        <f>(Table2[[#This Row],[Close Price]]/Table2[[#This Row],[Day Low]])-1</f>
        <v>-2.4622118870117893E-3</v>
      </c>
      <c r="AD72" s="2">
        <f>(Table2[[#This Row],[Day High]]/Table2[[#This Row],[Close Price]])-1</f>
        <v>2.022625985601656E-2</v>
      </c>
      <c r="AE72" s="2">
        <f>(Table2[[#This Row],[Close Price]]/Table2[[#This Row],[Current Week Low]])-1</f>
        <v>1.9858751136284214E-2</v>
      </c>
      <c r="AF72" s="2">
        <f>(Table2[[#This Row],[Current Week High]]/Table2[[#This Row],[Close Price]])-1</f>
        <v>7.8848131642097474E-3</v>
      </c>
      <c r="AG72" s="2">
        <f>(Table2[[#This Row],[Close Price]]/Table2[[#This Row],[Current Month Low]])-1</f>
        <v>0.12799690641918016</v>
      </c>
      <c r="AH72" s="2">
        <f>(Table2[[#This Row],[Current Month High]]/Table2[[#This Row],[Close Price]])-1</f>
        <v>2.1597531710661588E-2</v>
      </c>
      <c r="AI72">
        <v>22.845389098388701</v>
      </c>
      <c r="AJ72">
        <v>181.02119460500899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0.08</v>
      </c>
      <c r="AM72" t="s">
        <v>10206</v>
      </c>
      <c r="AN72">
        <v>1.19</v>
      </c>
      <c r="AO72" t="s">
        <v>10206</v>
      </c>
      <c r="AP72">
        <v>0.17949249288731001</v>
      </c>
      <c r="AQ72">
        <f>(Table2[[#This Row],[Sharpe Ratio]]-AVERAGE(Table2[Sharpe Ratio]))/_xlfn.STDEV.P(Table2[Sharpe Ratio])</f>
        <v>1.4083912179667972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2.1871537705502972</v>
      </c>
      <c r="AS72">
        <f>_xlfn.RANK.AVG(Table2[[#This Row],[1Y Return vs Nifty Z-Score]],Table2[1Y Return vs Nifty Z-Score])</f>
        <v>62</v>
      </c>
      <c r="AT72">
        <f>_xlfn.RANK.AVG(Table2[[#This Row],[6M Return vs Nifty Z-Score]],Table2[6M Return vs Nifty Z-Score])</f>
        <v>232</v>
      </c>
      <c r="AU72">
        <f>_xlfn.RANK.AVG(Table2[[#This Row],[Sharpe Ratio Z-Score]],Table2[Sharpe Ratio Z-Score])</f>
        <v>64</v>
      </c>
      <c r="AV72">
        <f>(Table2[[#This Row],[Rank 1Y]]+Table2[[#This Row],[Rank 6M]]+Table2[[#This Row],[Rank Sharpe]])/3</f>
        <v>119.33333333333333</v>
      </c>
    </row>
    <row r="73" spans="1:48" x14ac:dyDescent="0.3">
      <c r="A73" t="s">
        <v>538</v>
      </c>
      <c r="B73" t="s">
        <v>539</v>
      </c>
      <c r="C73" t="s">
        <v>10161</v>
      </c>
      <c r="D73" t="s">
        <v>420</v>
      </c>
      <c r="E73">
        <v>38130.190280379997</v>
      </c>
      <c r="F73">
        <v>638.65</v>
      </c>
      <c r="G73">
        <v>178.155568711592</v>
      </c>
      <c r="H73">
        <f>(Table2[[#This Row],[1Y Return vs Nifty]]-AVERAGE(Table2[1Y Return vs Nifty]))/_xlfn.STDEV.P(Table2[1Y Return vs Nifty])</f>
        <v>1.8985432034145127</v>
      </c>
      <c r="I73">
        <v>-4.6830877674405498</v>
      </c>
      <c r="J73">
        <f>(Table2[[#This Row],[1M Return vs Nifty]]-AVERAGE(Table2[1M Return vs Nifty]))/_xlfn.STDEV.P(Table2[1M Return vs Nifty])</f>
        <v>-0.63411773831547835</v>
      </c>
      <c r="K73">
        <v>30.919762986820501</v>
      </c>
      <c r="L73">
        <f>(Table2[[#This Row],[6M Return vs Nifty]]-AVERAGE(Table2[6M Return vs Nifty]))/_xlfn.STDEV.P(Table2[6M Return vs Nifty])</f>
        <v>0.7852148845702055</v>
      </c>
      <c r="M73">
        <v>11.224317874910801</v>
      </c>
      <c r="N73">
        <f>(Table2[[#This Row],[1W Return vs Nifty]]-AVERAGE(Table2[1W Return vs Nifty]))/_xlfn.STDEV.P(Table2[1W Return vs Nifty])</f>
        <v>1.9833756710900614</v>
      </c>
      <c r="O73">
        <v>575.86</v>
      </c>
      <c r="P73">
        <v>573.38396211532199</v>
      </c>
      <c r="Q73">
        <v>460.19450588652097</v>
      </c>
      <c r="R73">
        <v>83.441895297913305</v>
      </c>
      <c r="S73" s="2">
        <f>(Table2[[#This Row],[Close Price]]-Table2[[#This Row],[20D EMA]])/Table2[[#This Row],[20D EMA]]</f>
        <v>0.10903691869551621</v>
      </c>
      <c r="T73" s="2">
        <f>(Table2[[#This Row],[Close Price]]-Table2[[#This Row],[50D EMA]])/Table2[[#This Row],[50D EMA]]</f>
        <v>0.11382606106368796</v>
      </c>
      <c r="U73" s="2">
        <f>(Table2[[#This Row],[Close Price]]-Table2[[#This Row],[200D EMA]])/Table2[[#This Row],[200D EMA]]</f>
        <v>0.38778275670567047</v>
      </c>
      <c r="V73">
        <v>1.0901569622995899</v>
      </c>
      <c r="W73">
        <v>636.45000000000005</v>
      </c>
      <c r="X73">
        <v>667</v>
      </c>
      <c r="Y73">
        <v>590.9</v>
      </c>
      <c r="Z73">
        <v>645.95000000000005</v>
      </c>
      <c r="AA73">
        <v>507.55</v>
      </c>
      <c r="AB73">
        <v>645.95000000000005</v>
      </c>
      <c r="AC73" s="2">
        <f>(Table2[[#This Row],[Close Price]]/Table2[[#This Row],[Day Low]])-1</f>
        <v>3.4566737371355405E-3</v>
      </c>
      <c r="AD73" s="2">
        <f>(Table2[[#This Row],[Day High]]/Table2[[#This Row],[Close Price]])-1</f>
        <v>4.4390511234635666E-2</v>
      </c>
      <c r="AE73" s="2">
        <f>(Table2[[#This Row],[Close Price]]/Table2[[#This Row],[Current Week Low]])-1</f>
        <v>8.0808935522084901E-2</v>
      </c>
      <c r="AF73" s="2">
        <f>(Table2[[#This Row],[Current Week High]]/Table2[[#This Row],[Close Price]])-1</f>
        <v>1.1430360917560556E-2</v>
      </c>
      <c r="AG73" s="2">
        <f>(Table2[[#This Row],[Close Price]]/Table2[[#This Row],[Current Month Low]])-1</f>
        <v>0.25829967490887595</v>
      </c>
      <c r="AH73" s="2">
        <f>(Table2[[#This Row],[Current Month High]]/Table2[[#This Row],[Close Price]])-1</f>
        <v>1.1430360917560556E-2</v>
      </c>
      <c r="AI73">
        <v>13.0509668832694</v>
      </c>
      <c r="AJ73">
        <v>220.346103203962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0.08</v>
      </c>
      <c r="AM73" t="s">
        <v>10206</v>
      </c>
      <c r="AN73">
        <v>19.829999999999998</v>
      </c>
      <c r="AO73" t="s">
        <v>10206</v>
      </c>
      <c r="AP73">
        <v>0.105989649533412</v>
      </c>
      <c r="AQ73">
        <f>(Table2[[#This Row],[Sharpe Ratio]]-AVERAGE(Table2[Sharpe Ratio]))/_xlfn.STDEV.P(Table2[Sharpe Ratio])</f>
        <v>0.56095426897637257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4.5939702897356742</v>
      </c>
      <c r="AS73">
        <f>_xlfn.RANK.AVG(Table2[[#This Row],[1Y Return vs Nifty Z-Score]],Table2[1Y Return vs Nifty Z-Score])</f>
        <v>32</v>
      </c>
      <c r="AT73">
        <f>_xlfn.RANK.AVG(Table2[[#This Row],[6M Return vs Nifty Z-Score]],Table2[6M Return vs Nifty Z-Score])</f>
        <v>126</v>
      </c>
      <c r="AU73">
        <f>_xlfn.RANK.AVG(Table2[[#This Row],[Sharpe Ratio Z-Score]],Table2[Sharpe Ratio Z-Score])</f>
        <v>202</v>
      </c>
      <c r="AV73">
        <f>(Table2[[#This Row],[Rank 1Y]]+Table2[[#This Row],[Rank 6M]]+Table2[[#This Row],[Rank Sharpe]])/3</f>
        <v>120</v>
      </c>
    </row>
    <row r="74" spans="1:48" x14ac:dyDescent="0.3">
      <c r="A74" t="s">
        <v>1560</v>
      </c>
      <c r="B74" t="s">
        <v>1561</v>
      </c>
      <c r="C74" t="s">
        <v>10174</v>
      </c>
      <c r="D74" t="s">
        <v>133</v>
      </c>
      <c r="E74">
        <v>6158.3654151150004</v>
      </c>
      <c r="F74">
        <v>208.69</v>
      </c>
      <c r="G74">
        <v>166.99048603232299</v>
      </c>
      <c r="H74">
        <f>(Table2[[#This Row],[1Y Return vs Nifty]]-AVERAGE(Table2[1Y Return vs Nifty]))/_xlfn.STDEV.P(Table2[1Y Return vs Nifty])</f>
        <v>1.7459636874997049</v>
      </c>
      <c r="I74">
        <v>2.42128478770044</v>
      </c>
      <c r="J74">
        <f>(Table2[[#This Row],[1M Return vs Nifty]]-AVERAGE(Table2[1M Return vs Nifty]))/_xlfn.STDEV.P(Table2[1M Return vs Nifty])</f>
        <v>0.11481807205767595</v>
      </c>
      <c r="K74">
        <v>18.236148909361301</v>
      </c>
      <c r="L74">
        <f>(Table2[[#This Row],[6M Return vs Nifty]]-AVERAGE(Table2[6M Return vs Nifty]))/_xlfn.STDEV.P(Table2[6M Return vs Nifty])</f>
        <v>0.36262973278766841</v>
      </c>
      <c r="M74">
        <v>-1.3669810319314999</v>
      </c>
      <c r="N74">
        <f>(Table2[[#This Row],[1W Return vs Nifty]]-AVERAGE(Table2[1W Return vs Nifty]))/_xlfn.STDEV.P(Table2[1W Return vs Nifty])</f>
        <v>-0.61795533639805689</v>
      </c>
      <c r="O74">
        <v>202.08</v>
      </c>
      <c r="P74">
        <v>191.800720414018</v>
      </c>
      <c r="Q74">
        <v>153.009837272087</v>
      </c>
      <c r="R74">
        <v>57.593191320859901</v>
      </c>
      <c r="S74" s="2">
        <f>(Table2[[#This Row],[Close Price]]-Table2[[#This Row],[20D EMA]])/Table2[[#This Row],[20D EMA]]</f>
        <v>3.2709817893903329E-2</v>
      </c>
      <c r="T74" s="2">
        <f>(Table2[[#This Row],[Close Price]]-Table2[[#This Row],[50D EMA]])/Table2[[#This Row],[50D EMA]]</f>
        <v>8.8056392851523516E-2</v>
      </c>
      <c r="U74" s="2">
        <f>(Table2[[#This Row],[Close Price]]-Table2[[#This Row],[200D EMA]])/Table2[[#This Row],[200D EMA]]</f>
        <v>0.36389923498121723</v>
      </c>
      <c r="V74">
        <v>0.37445198461281798</v>
      </c>
      <c r="W74">
        <v>204.5</v>
      </c>
      <c r="X74">
        <v>212.4</v>
      </c>
      <c r="Y74">
        <v>197.7</v>
      </c>
      <c r="Z74">
        <v>211.75</v>
      </c>
      <c r="AA74">
        <v>185</v>
      </c>
      <c r="AB74">
        <v>238.97</v>
      </c>
      <c r="AC74" s="2">
        <f>(Table2[[#This Row],[Close Price]]/Table2[[#This Row],[Day Low]])-1</f>
        <v>2.0488997555012212E-2</v>
      </c>
      <c r="AD74" s="2">
        <f>(Table2[[#This Row],[Day High]]/Table2[[#This Row],[Close Price]])-1</f>
        <v>1.777756480904702E-2</v>
      </c>
      <c r="AE74" s="2">
        <f>(Table2[[#This Row],[Close Price]]/Table2[[#This Row],[Current Week Low]])-1</f>
        <v>5.5589276681841326E-2</v>
      </c>
      <c r="AF74" s="2">
        <f>(Table2[[#This Row],[Current Week High]]/Table2[[#This Row],[Close Price]])-1</f>
        <v>1.4662897120130358E-2</v>
      </c>
      <c r="AG74" s="2">
        <f>(Table2[[#This Row],[Close Price]]/Table2[[#This Row],[Current Month Low]])-1</f>
        <v>0.12805405405405401</v>
      </c>
      <c r="AH74" s="2">
        <f>(Table2[[#This Row],[Current Month High]]/Table2[[#This Row],[Close Price]])-1</f>
        <v>0.14509559633906743</v>
      </c>
      <c r="AI74">
        <v>14.509559633906701</v>
      </c>
      <c r="AJ74">
        <v>195.17680339462501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0.25</v>
      </c>
      <c r="AM74" t="s">
        <v>10206</v>
      </c>
      <c r="AN74">
        <v>-5.0199999999999996</v>
      </c>
      <c r="AO74" t="s">
        <v>10205</v>
      </c>
      <c r="AP74">
        <v>0.14730975403930099</v>
      </c>
      <c r="AQ74">
        <f>(Table2[[#This Row],[Sharpe Ratio]]-AVERAGE(Table2[Sharpe Ratio]))/_xlfn.STDEV.P(Table2[Sharpe Ratio])</f>
        <v>1.0373464967687289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2.6428026527157211</v>
      </c>
      <c r="AS74">
        <f>_xlfn.RANK.AVG(Table2[[#This Row],[1Y Return vs Nifty Z-Score]],Table2[1Y Return vs Nifty Z-Score])</f>
        <v>44</v>
      </c>
      <c r="AT74">
        <f>_xlfn.RANK.AVG(Table2[[#This Row],[6M Return vs Nifty Z-Score]],Table2[6M Return vs Nifty Z-Score])</f>
        <v>208</v>
      </c>
      <c r="AU74">
        <f>_xlfn.RANK.AVG(Table2[[#This Row],[Sharpe Ratio Z-Score]],Table2[Sharpe Ratio Z-Score])</f>
        <v>112</v>
      </c>
      <c r="AV74">
        <f>(Table2[[#This Row],[Rank 1Y]]+Table2[[#This Row],[Rank 6M]]+Table2[[#This Row],[Rank Sharpe]])/3</f>
        <v>121.33333333333333</v>
      </c>
    </row>
    <row r="75" spans="1:48" x14ac:dyDescent="0.3">
      <c r="A75" t="s">
        <v>163</v>
      </c>
      <c r="B75" t="s">
        <v>164</v>
      </c>
      <c r="C75" t="s">
        <v>10171</v>
      </c>
      <c r="D75" t="s">
        <v>165</v>
      </c>
      <c r="E75">
        <v>166209.274389375</v>
      </c>
      <c r="F75">
        <v>7843.45</v>
      </c>
      <c r="G75">
        <v>45.751811190783002</v>
      </c>
      <c r="H75">
        <f>(Table2[[#This Row],[1Y Return vs Nifty]]-AVERAGE(Table2[1Y Return vs Nifty]))/_xlfn.STDEV.P(Table2[1Y Return vs Nifty])</f>
        <v>8.9143147171553389E-2</v>
      </c>
      <c r="I75">
        <v>-9.6878814497974606</v>
      </c>
      <c r="J75">
        <f>(Table2[[#This Row],[1M Return vs Nifty]]-AVERAGE(Table2[1M Return vs Nifty]))/_xlfn.STDEV.P(Table2[1M Return vs Nifty])</f>
        <v>-1.1617180553250399</v>
      </c>
      <c r="K75">
        <v>50.335603101154398</v>
      </c>
      <c r="L75">
        <f>(Table2[[#This Row],[6M Return vs Nifty]]-AVERAGE(Table2[6M Return vs Nifty]))/_xlfn.STDEV.P(Table2[6M Return vs Nifty])</f>
        <v>1.4321003615008367</v>
      </c>
      <c r="M75">
        <v>1.4686236498388201</v>
      </c>
      <c r="N75">
        <f>(Table2[[#This Row],[1W Return vs Nifty]]-AVERAGE(Table2[1W Return vs Nifty]))/_xlfn.STDEV.P(Table2[1W Return vs Nifty])</f>
        <v>-3.212646852333792E-2</v>
      </c>
      <c r="O75">
        <v>8020.76</v>
      </c>
      <c r="P75">
        <v>7967.9107242590098</v>
      </c>
      <c r="Q75">
        <v>6416.4543337157902</v>
      </c>
      <c r="R75">
        <v>44.623193579729097</v>
      </c>
      <c r="S75" s="2">
        <f>(Table2[[#This Row],[Close Price]]-Table2[[#This Row],[20D EMA]])/Table2[[#This Row],[20D EMA]]</f>
        <v>-2.2106383933692117E-2</v>
      </c>
      <c r="T75" s="2">
        <f>(Table2[[#This Row],[Close Price]]-Table2[[#This Row],[50D EMA]])/Table2[[#This Row],[50D EMA]]</f>
        <v>-1.5620245829321144E-2</v>
      </c>
      <c r="U75" s="2">
        <f>(Table2[[#This Row],[Close Price]]-Table2[[#This Row],[200D EMA]])/Table2[[#This Row],[200D EMA]]</f>
        <v>0.22239629428763216</v>
      </c>
      <c r="V75">
        <v>0.78869604489479495</v>
      </c>
      <c r="W75">
        <v>7790</v>
      </c>
      <c r="X75">
        <v>7907.95</v>
      </c>
      <c r="Y75">
        <v>7812.05</v>
      </c>
      <c r="Z75">
        <v>8049</v>
      </c>
      <c r="AA75">
        <v>7053.2</v>
      </c>
      <c r="AB75">
        <v>8808.7000000000007</v>
      </c>
      <c r="AC75" s="2">
        <f>(Table2[[#This Row],[Close Price]]/Table2[[#This Row],[Day Low]])-1</f>
        <v>6.8613607188703352E-3</v>
      </c>
      <c r="AD75" s="2">
        <f>(Table2[[#This Row],[Day High]]/Table2[[#This Row],[Close Price]])-1</f>
        <v>8.223422091044208E-3</v>
      </c>
      <c r="AE75" s="2">
        <f>(Table2[[#This Row],[Close Price]]/Table2[[#This Row],[Current Week Low]])-1</f>
        <v>4.0194315192554342E-3</v>
      </c>
      <c r="AF75" s="2">
        <f>(Table2[[#This Row],[Current Week High]]/Table2[[#This Row],[Close Price]])-1</f>
        <v>2.6206580012622105E-2</v>
      </c>
      <c r="AG75" s="2">
        <f>(Table2[[#This Row],[Close Price]]/Table2[[#This Row],[Current Month Low]])-1</f>
        <v>0.11204134293653945</v>
      </c>
      <c r="AH75" s="2">
        <f>(Table2[[#This Row],[Current Month High]]/Table2[[#This Row],[Close Price]])-1</f>
        <v>0.12306446780434643</v>
      </c>
      <c r="AI75">
        <v>16.657210793719599</v>
      </c>
      <c r="AJ75">
        <v>103.725974025974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-0.04</v>
      </c>
      <c r="AM75" t="s">
        <v>10205</v>
      </c>
      <c r="AN75">
        <v>-7.27</v>
      </c>
      <c r="AO75" t="s">
        <v>10205</v>
      </c>
      <c r="AP75">
        <v>0.18316319688315</v>
      </c>
      <c r="AQ75">
        <f>(Table2[[#This Row],[Sharpe Ratio]]-AVERAGE(Table2[Sharpe Ratio]))/_xlfn.STDEV.P(Table2[Sharpe Ratio])</f>
        <v>1.4507118963642898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1.778110881188302</v>
      </c>
      <c r="AS75">
        <f>_xlfn.RANK.AVG(Table2[[#This Row],[1Y Return vs Nifty Z-Score]],Table2[1Y Return vs Nifty Z-Score])</f>
        <v>257</v>
      </c>
      <c r="AT75">
        <f>_xlfn.RANK.AVG(Table2[[#This Row],[6M Return vs Nifty Z-Score]],Table2[6M Return vs Nifty Z-Score])</f>
        <v>62</v>
      </c>
      <c r="AU75">
        <f>_xlfn.RANK.AVG(Table2[[#This Row],[Sharpe Ratio Z-Score]],Table2[Sharpe Ratio Z-Score])</f>
        <v>53</v>
      </c>
      <c r="AV75">
        <f>(Table2[[#This Row],[Rank 1Y]]+Table2[[#This Row],[Rank 6M]]+Table2[[#This Row],[Rank Sharpe]])/3</f>
        <v>124</v>
      </c>
    </row>
    <row r="76" spans="1:48" x14ac:dyDescent="0.3">
      <c r="A76" t="s">
        <v>1006</v>
      </c>
      <c r="B76" t="s">
        <v>1007</v>
      </c>
      <c r="C76" t="s">
        <v>10166</v>
      </c>
      <c r="D76" t="s">
        <v>60</v>
      </c>
      <c r="E76">
        <v>13478.573241639901</v>
      </c>
      <c r="F76">
        <v>878.65</v>
      </c>
      <c r="G76">
        <v>241.726616743233</v>
      </c>
      <c r="H76">
        <f>(Table2[[#This Row],[1Y Return vs Nifty]]-AVERAGE(Table2[1Y Return vs Nifty]))/_xlfn.STDEV.P(Table2[1Y Return vs Nifty])</f>
        <v>2.7672908888100523</v>
      </c>
      <c r="I76">
        <v>11.2734517599628</v>
      </c>
      <c r="J76">
        <f>(Table2[[#This Row],[1M Return vs Nifty]]-AVERAGE(Table2[1M Return vs Nifty]))/_xlfn.STDEV.P(Table2[1M Return vs Nifty])</f>
        <v>1.0480046122444346</v>
      </c>
      <c r="K76">
        <v>81.797633892839102</v>
      </c>
      <c r="L76">
        <f>(Table2[[#This Row],[6M Return vs Nifty]]-AVERAGE(Table2[6M Return vs Nifty]))/_xlfn.STDEV.P(Table2[6M Return vs Nifty])</f>
        <v>2.4803336943896825</v>
      </c>
      <c r="M76">
        <v>-0.81652586793169801</v>
      </c>
      <c r="N76">
        <f>(Table2[[#This Row],[1W Return vs Nifty]]-AVERAGE(Table2[1W Return vs Nifty]))/_xlfn.STDEV.P(Table2[1W Return vs Nifty])</f>
        <v>-0.50423266990123372</v>
      </c>
      <c r="O76">
        <v>821.42</v>
      </c>
      <c r="P76">
        <v>731.31513471184405</v>
      </c>
      <c r="Q76">
        <v>537.37696568624006</v>
      </c>
      <c r="R76">
        <v>63.962250732157599</v>
      </c>
      <c r="S76" s="2">
        <f>(Table2[[#This Row],[Close Price]]-Table2[[#This Row],[20D EMA]])/Table2[[#This Row],[20D EMA]]</f>
        <v>6.9672031360327263E-2</v>
      </c>
      <c r="T76" s="2">
        <f>(Table2[[#This Row],[Close Price]]-Table2[[#This Row],[50D EMA]])/Table2[[#This Row],[50D EMA]]</f>
        <v>0.20146563129205503</v>
      </c>
      <c r="U76" s="2">
        <f>(Table2[[#This Row],[Close Price]]-Table2[[#This Row],[200D EMA]])/Table2[[#This Row],[200D EMA]]</f>
        <v>0.63507194410156398</v>
      </c>
      <c r="V76">
        <v>0.37710853958415202</v>
      </c>
      <c r="W76">
        <v>869</v>
      </c>
      <c r="X76">
        <v>889</v>
      </c>
      <c r="Y76">
        <v>833.35</v>
      </c>
      <c r="Z76">
        <v>885</v>
      </c>
      <c r="AA76">
        <v>730.5</v>
      </c>
      <c r="AB76">
        <v>995</v>
      </c>
      <c r="AC76" s="2">
        <f>(Table2[[#This Row],[Close Price]]/Table2[[#This Row],[Day Low]])-1</f>
        <v>1.1104718066743402E-2</v>
      </c>
      <c r="AD76" s="2">
        <f>(Table2[[#This Row],[Day High]]/Table2[[#This Row],[Close Price]])-1</f>
        <v>1.1779434359528773E-2</v>
      </c>
      <c r="AE76" s="2">
        <f>(Table2[[#This Row],[Close Price]]/Table2[[#This Row],[Current Week Low]])-1</f>
        <v>5.4358912821743433E-2</v>
      </c>
      <c r="AF76" s="2">
        <f>(Table2[[#This Row],[Current Week High]]/Table2[[#This Row],[Close Price]])-1</f>
        <v>7.2269959597108802E-3</v>
      </c>
      <c r="AG76" s="2">
        <f>(Table2[[#This Row],[Close Price]]/Table2[[#This Row],[Current Month Low]])-1</f>
        <v>0.2028062970568103</v>
      </c>
      <c r="AH76" s="2">
        <f>(Table2[[#This Row],[Current Month High]]/Table2[[#This Row],[Close Price]])-1</f>
        <v>0.13241905195470327</v>
      </c>
      <c r="AI76">
        <v>13.2419051954703</v>
      </c>
      <c r="AJ76">
        <v>312.02813599062102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0.43</v>
      </c>
      <c r="AM76" t="s">
        <v>10206</v>
      </c>
      <c r="AN76">
        <v>-0.86</v>
      </c>
      <c r="AO76" t="s">
        <v>10205</v>
      </c>
      <c r="AP76">
        <v>5.4394072268116003E-2</v>
      </c>
      <c r="AQ76">
        <f>(Table2[[#This Row],[Sharpe Ratio]]-AVERAGE(Table2[Sharpe Ratio]))/_xlfn.STDEV.P(Table2[Sharpe Ratio])</f>
        <v>-3.3907053171152036E-2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5.7574894723717831</v>
      </c>
      <c r="AS76">
        <f>_xlfn.RANK.AVG(Table2[[#This Row],[1Y Return vs Nifty Z-Score]],Table2[1Y Return vs Nifty Z-Score])</f>
        <v>11</v>
      </c>
      <c r="AT76">
        <f>_xlfn.RANK.AVG(Table2[[#This Row],[6M Return vs Nifty Z-Score]],Table2[6M Return vs Nifty Z-Score])</f>
        <v>16</v>
      </c>
      <c r="AU76">
        <f>_xlfn.RANK.AVG(Table2[[#This Row],[Sharpe Ratio Z-Score]],Table2[Sharpe Ratio Z-Score])</f>
        <v>348</v>
      </c>
      <c r="AV76">
        <f>(Table2[[#This Row],[Rank 1Y]]+Table2[[#This Row],[Rank 6M]]+Table2[[#This Row],[Rank Sharpe]])/3</f>
        <v>125</v>
      </c>
    </row>
    <row r="77" spans="1:48" x14ac:dyDescent="0.3">
      <c r="A77" t="s">
        <v>652</v>
      </c>
      <c r="B77" t="s">
        <v>653</v>
      </c>
      <c r="C77" t="s">
        <v>10164</v>
      </c>
      <c r="D77" t="s">
        <v>46</v>
      </c>
      <c r="E77">
        <v>27759.322066100001</v>
      </c>
      <c r="F77">
        <v>295.14999999999998</v>
      </c>
      <c r="G77">
        <v>176.81449662493401</v>
      </c>
      <c r="H77">
        <f>(Table2[[#This Row],[1Y Return vs Nifty]]-AVERAGE(Table2[1Y Return vs Nifty]))/_xlfn.STDEV.P(Table2[1Y Return vs Nifty])</f>
        <v>1.8802164130389187</v>
      </c>
      <c r="I77">
        <v>7.27193678938003</v>
      </c>
      <c r="J77">
        <f>(Table2[[#This Row],[1M Return vs Nifty]]-AVERAGE(Table2[1M Return vs Nifty]))/_xlfn.STDEV.P(Table2[1M Return vs Nifty])</f>
        <v>0.62616892810015889</v>
      </c>
      <c r="K77">
        <v>10.25965557224</v>
      </c>
      <c r="L77">
        <f>(Table2[[#This Row],[6M Return vs Nifty]]-AVERAGE(Table2[6M Return vs Nifty]))/_xlfn.STDEV.P(Table2[6M Return vs Nifty])</f>
        <v>9.687364568390229E-2</v>
      </c>
      <c r="M77">
        <v>-8.8584929349036301</v>
      </c>
      <c r="N77">
        <f>(Table2[[#This Row],[1W Return vs Nifty]]-AVERAGE(Table2[1W Return vs Nifty]))/_xlfn.STDEV.P(Table2[1W Return vs Nifty])</f>
        <v>-2.1656830450602431</v>
      </c>
      <c r="O77">
        <v>297.54000000000002</v>
      </c>
      <c r="P77">
        <v>283.26290623311797</v>
      </c>
      <c r="Q77">
        <v>224.450526474974</v>
      </c>
      <c r="R77">
        <v>47.282637909554801</v>
      </c>
      <c r="S77" s="2">
        <f>(Table2[[#This Row],[Close Price]]-Table2[[#This Row],[20D EMA]])/Table2[[#This Row],[20D EMA]]</f>
        <v>-8.0325334408820424E-3</v>
      </c>
      <c r="T77" s="2">
        <f>(Table2[[#This Row],[Close Price]]-Table2[[#This Row],[50D EMA]])/Table2[[#This Row],[50D EMA]]</f>
        <v>4.196487964117418E-2</v>
      </c>
      <c r="U77" s="2">
        <f>(Table2[[#This Row],[Close Price]]-Table2[[#This Row],[200D EMA]])/Table2[[#This Row],[200D EMA]]</f>
        <v>0.31498911869520119</v>
      </c>
      <c r="V77">
        <v>1.1033563490828</v>
      </c>
      <c r="W77">
        <v>288.2</v>
      </c>
      <c r="X77">
        <v>296.5</v>
      </c>
      <c r="Y77">
        <v>277.2</v>
      </c>
      <c r="Z77">
        <v>302.39999999999998</v>
      </c>
      <c r="AA77">
        <v>262</v>
      </c>
      <c r="AB77">
        <v>351.6</v>
      </c>
      <c r="AC77" s="2">
        <f>(Table2[[#This Row],[Close Price]]/Table2[[#This Row],[Day Low]])-1</f>
        <v>2.4115197779319919E-2</v>
      </c>
      <c r="AD77" s="2">
        <f>(Table2[[#This Row],[Day High]]/Table2[[#This Row],[Close Price]])-1</f>
        <v>4.5739454514654998E-3</v>
      </c>
      <c r="AE77" s="2">
        <f>(Table2[[#This Row],[Close Price]]/Table2[[#This Row],[Current Week Low]])-1</f>
        <v>6.4754689754689787E-2</v>
      </c>
      <c r="AF77" s="2">
        <f>(Table2[[#This Row],[Current Week High]]/Table2[[#This Row],[Close Price]])-1</f>
        <v>2.4563781128239981E-2</v>
      </c>
      <c r="AG77" s="2">
        <f>(Table2[[#This Row],[Close Price]]/Table2[[#This Row],[Current Month Low]])-1</f>
        <v>0.12652671755725176</v>
      </c>
      <c r="AH77" s="2">
        <f>(Table2[[#This Row],[Current Month High]]/Table2[[#This Row],[Close Price]])-1</f>
        <v>0.19125868202608864</v>
      </c>
      <c r="AI77">
        <v>19.1258682026088</v>
      </c>
      <c r="AJ77">
        <v>217.195056421278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0.13</v>
      </c>
      <c r="AM77" t="s">
        <v>10206</v>
      </c>
      <c r="AN77">
        <v>-7.74</v>
      </c>
      <c r="AO77" t="s">
        <v>10205</v>
      </c>
      <c r="AP77">
        <v>0.18084484986962601</v>
      </c>
      <c r="AQ77">
        <f>(Table2[[#This Row],[Sharpe Ratio]]-AVERAGE(Table2[Sharpe Ratio]))/_xlfn.STDEV.P(Table2[Sharpe Ratio])</f>
        <v>1.4239829586770427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1.8615589004397792</v>
      </c>
      <c r="AS77">
        <f>_xlfn.RANK.AVG(Table2[[#This Row],[1Y Return vs Nifty Z-Score]],Table2[1Y Return vs Nifty Z-Score])</f>
        <v>34</v>
      </c>
      <c r="AT77">
        <f>_xlfn.RANK.AVG(Table2[[#This Row],[6M Return vs Nifty Z-Score]],Table2[6M Return vs Nifty Z-Score])</f>
        <v>282</v>
      </c>
      <c r="AU77">
        <f>_xlfn.RANK.AVG(Table2[[#This Row],[Sharpe Ratio Z-Score]],Table2[Sharpe Ratio Z-Score])</f>
        <v>60</v>
      </c>
      <c r="AV77">
        <f>(Table2[[#This Row],[Rank 1Y]]+Table2[[#This Row],[Rank 6M]]+Table2[[#This Row],[Rank Sharpe]])/3</f>
        <v>125.33333333333333</v>
      </c>
    </row>
    <row r="78" spans="1:48" x14ac:dyDescent="0.3">
      <c r="A78" t="s">
        <v>1581</v>
      </c>
      <c r="B78" t="s">
        <v>1582</v>
      </c>
      <c r="C78" t="s">
        <v>10171</v>
      </c>
      <c r="D78" t="s">
        <v>285</v>
      </c>
      <c r="E78">
        <v>5840.2753656900004</v>
      </c>
      <c r="F78">
        <v>2513.85</v>
      </c>
      <c r="G78">
        <v>123.807910514757</v>
      </c>
      <c r="H78">
        <f>(Table2[[#This Row],[1Y Return vs Nifty]]-AVERAGE(Table2[1Y Return vs Nifty]))/_xlfn.STDEV.P(Table2[1Y Return vs Nifty])</f>
        <v>1.155840294982541</v>
      </c>
      <c r="I78">
        <v>-0.97818872753991504</v>
      </c>
      <c r="J78">
        <f>(Table2[[#This Row],[1M Return vs Nifty]]-AVERAGE(Table2[1M Return vs Nifty]))/_xlfn.STDEV.P(Table2[1M Return vs Nifty])</f>
        <v>-0.24355100729701512</v>
      </c>
      <c r="K78">
        <v>35.876285989406199</v>
      </c>
      <c r="L78">
        <f>(Table2[[#This Row],[6M Return vs Nifty]]-AVERAGE(Table2[6M Return vs Nifty]))/_xlfn.STDEV.P(Table2[6M Return vs Nifty])</f>
        <v>0.95035338630715671</v>
      </c>
      <c r="M78">
        <v>2.0870132437936602</v>
      </c>
      <c r="N78">
        <f>(Table2[[#This Row],[1W Return vs Nifty]]-AVERAGE(Table2[1W Return vs Nifty]))/_xlfn.STDEV.P(Table2[1W Return vs Nifty])</f>
        <v>9.563128207605065E-2</v>
      </c>
      <c r="O78">
        <v>2355.1999999999998</v>
      </c>
      <c r="P78">
        <v>2185.21720253789</v>
      </c>
      <c r="Q78">
        <v>1760.8444482771199</v>
      </c>
      <c r="R78">
        <v>69.767589277364493</v>
      </c>
      <c r="S78" s="2">
        <f>(Table2[[#This Row],[Close Price]]-Table2[[#This Row],[20D EMA]])/Table2[[#This Row],[20D EMA]]</f>
        <v>6.7361582880434825E-2</v>
      </c>
      <c r="T78" s="2">
        <f>(Table2[[#This Row],[Close Price]]-Table2[[#This Row],[50D EMA]])/Table2[[#This Row],[50D EMA]]</f>
        <v>0.15038907669244</v>
      </c>
      <c r="U78" s="2">
        <f>(Table2[[#This Row],[Close Price]]-Table2[[#This Row],[200D EMA]])/Table2[[#This Row],[200D EMA]]</f>
        <v>0.42763888227585944</v>
      </c>
      <c r="V78">
        <v>1.05834840968445</v>
      </c>
      <c r="W78">
        <v>2461.1</v>
      </c>
      <c r="X78">
        <v>2521.85</v>
      </c>
      <c r="Y78">
        <v>2380.65</v>
      </c>
      <c r="Z78">
        <v>2525</v>
      </c>
      <c r="AA78">
        <v>2184.3000000000002</v>
      </c>
      <c r="AB78">
        <v>2640</v>
      </c>
      <c r="AC78" s="2">
        <f>(Table2[[#This Row],[Close Price]]/Table2[[#This Row],[Day Low]])-1</f>
        <v>2.1433505343139148E-2</v>
      </c>
      <c r="AD78" s="2">
        <f>(Table2[[#This Row],[Day High]]/Table2[[#This Row],[Close Price]])-1</f>
        <v>3.1823696720170158E-3</v>
      </c>
      <c r="AE78" s="2">
        <f>(Table2[[#This Row],[Close Price]]/Table2[[#This Row],[Current Week Low]])-1</f>
        <v>5.5951105790435385E-2</v>
      </c>
      <c r="AF78" s="2">
        <f>(Table2[[#This Row],[Current Week High]]/Table2[[#This Row],[Close Price]])-1</f>
        <v>4.4354277303737533E-3</v>
      </c>
      <c r="AG78" s="2">
        <f>(Table2[[#This Row],[Close Price]]/Table2[[#This Row],[Current Month Low]])-1</f>
        <v>0.15087213294877055</v>
      </c>
      <c r="AH78" s="2">
        <f>(Table2[[#This Row],[Current Month High]]/Table2[[#This Row],[Close Price]])-1</f>
        <v>5.018199176561855E-2</v>
      </c>
      <c r="AI78">
        <v>5.0181991765618497</v>
      </c>
      <c r="AJ78">
        <v>181.506159014557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0.37</v>
      </c>
      <c r="AM78" t="s">
        <v>10206</v>
      </c>
      <c r="AN78">
        <v>9.2899999999999991</v>
      </c>
      <c r="AO78" t="s">
        <v>10206</v>
      </c>
      <c r="AP78">
        <v>0.11460444649113601</v>
      </c>
      <c r="AQ78">
        <f>(Table2[[#This Row],[Sharpe Ratio]]-AVERAGE(Table2[Sharpe Ratio]))/_xlfn.STDEV.P(Table2[Sharpe Ratio])</f>
        <v>0.66027691986860448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2.6185508759373377</v>
      </c>
      <c r="AS78">
        <f>_xlfn.RANK.AVG(Table2[[#This Row],[1Y Return vs Nifty Z-Score]],Table2[1Y Return vs Nifty Z-Score])</f>
        <v>81</v>
      </c>
      <c r="AT78">
        <f>_xlfn.RANK.AVG(Table2[[#This Row],[6M Return vs Nifty Z-Score]],Table2[6M Return vs Nifty Z-Score])</f>
        <v>109</v>
      </c>
      <c r="AU78">
        <f>_xlfn.RANK.AVG(Table2[[#This Row],[Sharpe Ratio Z-Score]],Table2[Sharpe Ratio Z-Score])</f>
        <v>188</v>
      </c>
      <c r="AV78">
        <f>(Table2[[#This Row],[Rank 1Y]]+Table2[[#This Row],[Rank 6M]]+Table2[[#This Row],[Rank Sharpe]])/3</f>
        <v>126</v>
      </c>
    </row>
    <row r="79" spans="1:48" x14ac:dyDescent="0.3">
      <c r="A79" t="s">
        <v>219</v>
      </c>
      <c r="B79" t="s">
        <v>220</v>
      </c>
      <c r="C79" t="s">
        <v>10162</v>
      </c>
      <c r="D79" t="s">
        <v>221</v>
      </c>
      <c r="E79">
        <v>120368.18705235999</v>
      </c>
      <c r="F79">
        <v>446.8</v>
      </c>
      <c r="G79">
        <v>133.241753490538</v>
      </c>
      <c r="H79">
        <f>(Table2[[#This Row],[1Y Return vs Nifty]]-AVERAGE(Table2[1Y Return vs Nifty]))/_xlfn.STDEV.P(Table2[1Y Return vs Nifty])</f>
        <v>1.2847610773725928</v>
      </c>
      <c r="I79">
        <v>14.4148563958219</v>
      </c>
      <c r="J79">
        <f>(Table2[[#This Row],[1M Return vs Nifty]]-AVERAGE(Table2[1M Return vs Nifty]))/_xlfn.STDEV.P(Table2[1M Return vs Nifty])</f>
        <v>1.3791683298572741</v>
      </c>
      <c r="K79">
        <v>78.806480325180402</v>
      </c>
      <c r="L79">
        <f>(Table2[[#This Row],[6M Return vs Nifty]]-AVERAGE(Table2[6M Return vs Nifty]))/_xlfn.STDEV.P(Table2[6M Return vs Nifty])</f>
        <v>2.3806762090172531</v>
      </c>
      <c r="M79">
        <v>3.2898880359895801</v>
      </c>
      <c r="N79">
        <f>(Table2[[#This Row],[1W Return vs Nifty]]-AVERAGE(Table2[1W Return vs Nifty]))/_xlfn.STDEV.P(Table2[1W Return vs Nifty])</f>
        <v>0.34414221952704604</v>
      </c>
      <c r="O79">
        <v>411.24</v>
      </c>
      <c r="P79">
        <v>379.378449579316</v>
      </c>
      <c r="Q79">
        <v>294.41272531514699</v>
      </c>
      <c r="R79">
        <v>75.727982522444904</v>
      </c>
      <c r="S79" s="2">
        <f>(Table2[[#This Row],[Close Price]]-Table2[[#This Row],[20D EMA]])/Table2[[#This Row],[20D EMA]]</f>
        <v>8.6470187724929481E-2</v>
      </c>
      <c r="T79" s="2">
        <f>(Table2[[#This Row],[Close Price]]-Table2[[#This Row],[50D EMA]])/Table2[[#This Row],[50D EMA]]</f>
        <v>0.17771581515883733</v>
      </c>
      <c r="U79" s="2">
        <f>(Table2[[#This Row],[Close Price]]-Table2[[#This Row],[200D EMA]])/Table2[[#This Row],[200D EMA]]</f>
        <v>0.51759744597226143</v>
      </c>
      <c r="V79">
        <v>0.76971703833585003</v>
      </c>
      <c r="W79">
        <v>430.35</v>
      </c>
      <c r="X79">
        <v>449.7</v>
      </c>
      <c r="Y79">
        <v>441.1</v>
      </c>
      <c r="Z79">
        <v>453.3</v>
      </c>
      <c r="AA79">
        <v>372.75</v>
      </c>
      <c r="AB79">
        <v>453.3</v>
      </c>
      <c r="AC79" s="2">
        <f>(Table2[[#This Row],[Close Price]]/Table2[[#This Row],[Day Low]])-1</f>
        <v>3.8224700824909918E-2</v>
      </c>
      <c r="AD79" s="2">
        <f>(Table2[[#This Row],[Day High]]/Table2[[#This Row],[Close Price]])-1</f>
        <v>6.4905998209490168E-3</v>
      </c>
      <c r="AE79" s="2">
        <f>(Table2[[#This Row],[Close Price]]/Table2[[#This Row],[Current Week Low]])-1</f>
        <v>1.2922239854908257E-2</v>
      </c>
      <c r="AF79" s="2">
        <f>(Table2[[#This Row],[Current Week High]]/Table2[[#This Row],[Close Price]])-1</f>
        <v>1.4547896150402861E-2</v>
      </c>
      <c r="AG79" s="2">
        <f>(Table2[[#This Row],[Close Price]]/Table2[[#This Row],[Current Month Low]])-1</f>
        <v>0.19865861837692833</v>
      </c>
      <c r="AH79" s="2">
        <f>(Table2[[#This Row],[Current Month High]]/Table2[[#This Row],[Close Price]])-1</f>
        <v>1.4547896150402861E-2</v>
      </c>
      <c r="AI79">
        <v>1.4547896150402799</v>
      </c>
      <c r="AJ79">
        <v>183.95297108357099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0.2</v>
      </c>
      <c r="AM79" t="s">
        <v>10206</v>
      </c>
      <c r="AN79">
        <v>13.33</v>
      </c>
      <c r="AO79" t="s">
        <v>10206</v>
      </c>
      <c r="AP79">
        <v>6.8842827991413003E-2</v>
      </c>
      <c r="AQ79">
        <f>(Table2[[#This Row],[Sharpe Ratio]]-AVERAGE(Table2[Sharpe Ratio]))/_xlfn.STDEV.P(Table2[Sharpe Ratio])</f>
        <v>0.13267710749736719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5.5214249432715325</v>
      </c>
      <c r="AS79">
        <f>_xlfn.RANK.AVG(Table2[[#This Row],[1Y Return vs Nifty Z-Score]],Table2[1Y Return vs Nifty Z-Score])</f>
        <v>70</v>
      </c>
      <c r="AT79">
        <f>_xlfn.RANK.AVG(Table2[[#This Row],[6M Return vs Nifty Z-Score]],Table2[6M Return vs Nifty Z-Score])</f>
        <v>20</v>
      </c>
      <c r="AU79">
        <f>_xlfn.RANK.AVG(Table2[[#This Row],[Sharpe Ratio Z-Score]],Table2[Sharpe Ratio Z-Score])</f>
        <v>289</v>
      </c>
      <c r="AV79">
        <f>(Table2[[#This Row],[Rank 1Y]]+Table2[[#This Row],[Rank 6M]]+Table2[[#This Row],[Rank Sharpe]])/3</f>
        <v>126.33333333333333</v>
      </c>
    </row>
    <row r="80" spans="1:48" x14ac:dyDescent="0.3">
      <c r="A80" t="s">
        <v>119</v>
      </c>
      <c r="B80" t="s">
        <v>120</v>
      </c>
      <c r="C80" t="s">
        <v>10171</v>
      </c>
      <c r="D80" t="s">
        <v>121</v>
      </c>
      <c r="E80">
        <v>250037.37283932499</v>
      </c>
      <c r="F80">
        <v>7021.15</v>
      </c>
      <c r="G80">
        <v>49.752242837705602</v>
      </c>
      <c r="H80">
        <f>(Table2[[#This Row],[1Y Return vs Nifty]]-AVERAGE(Table2[1Y Return vs Nifty]))/_xlfn.STDEV.P(Table2[1Y Return vs Nifty])</f>
        <v>0.14381214888625365</v>
      </c>
      <c r="I80">
        <v>-11.663034099770099</v>
      </c>
      <c r="J80">
        <f>(Table2[[#This Row],[1M Return vs Nifty]]-AVERAGE(Table2[1M Return vs Nifty]))/_xlfn.STDEV.P(Table2[1M Return vs Nifty])</f>
        <v>-1.3699366614069368</v>
      </c>
      <c r="K80">
        <v>53.951066769967198</v>
      </c>
      <c r="L80">
        <f>(Table2[[#This Row],[6M Return vs Nifty]]-AVERAGE(Table2[6M Return vs Nifty]))/_xlfn.STDEV.P(Table2[6M Return vs Nifty])</f>
        <v>1.5525582415592283</v>
      </c>
      <c r="M80">
        <v>-0.16949439445982001</v>
      </c>
      <c r="N80">
        <f>(Table2[[#This Row],[1W Return vs Nifty]]-AVERAGE(Table2[1W Return vs Nifty]))/_xlfn.STDEV.P(Table2[1W Return vs Nifty])</f>
        <v>-0.37055757829901009</v>
      </c>
      <c r="O80">
        <v>7213.79</v>
      </c>
      <c r="P80">
        <v>7090.9006437382504</v>
      </c>
      <c r="Q80">
        <v>5626.9021901420701</v>
      </c>
      <c r="R80">
        <v>42.614960786549197</v>
      </c>
      <c r="S80" s="2">
        <f>(Table2[[#This Row],[Close Price]]-Table2[[#This Row],[20D EMA]])/Table2[[#This Row],[20D EMA]]</f>
        <v>-2.6704409194057539E-2</v>
      </c>
      <c r="T80" s="2">
        <f>(Table2[[#This Row],[Close Price]]-Table2[[#This Row],[50D EMA]])/Table2[[#This Row],[50D EMA]]</f>
        <v>-9.8366409632104183E-3</v>
      </c>
      <c r="U80" s="2">
        <f>(Table2[[#This Row],[Close Price]]-Table2[[#This Row],[200D EMA]])/Table2[[#This Row],[200D EMA]]</f>
        <v>0.24778248541454156</v>
      </c>
      <c r="V80">
        <v>0.92806308885145805</v>
      </c>
      <c r="W80">
        <v>6944.4</v>
      </c>
      <c r="X80">
        <v>7074.95</v>
      </c>
      <c r="Y80">
        <v>6947.3</v>
      </c>
      <c r="Z80">
        <v>7157.9</v>
      </c>
      <c r="AA80">
        <v>6635</v>
      </c>
      <c r="AB80">
        <v>7968.7</v>
      </c>
      <c r="AC80" s="2">
        <f>(Table2[[#This Row],[Close Price]]/Table2[[#This Row],[Day Low]])-1</f>
        <v>1.105207073325265E-2</v>
      </c>
      <c r="AD80" s="2">
        <f>(Table2[[#This Row],[Day High]]/Table2[[#This Row],[Close Price]])-1</f>
        <v>7.6625624007462534E-3</v>
      </c>
      <c r="AE80" s="2">
        <f>(Table2[[#This Row],[Close Price]]/Table2[[#This Row],[Current Week Low]])-1</f>
        <v>1.0630028932103075E-2</v>
      </c>
      <c r="AF80" s="2">
        <f>(Table2[[#This Row],[Current Week High]]/Table2[[#This Row],[Close Price]])-1</f>
        <v>1.9476866325317088E-2</v>
      </c>
      <c r="AG80" s="2">
        <f>(Table2[[#This Row],[Close Price]]/Table2[[#This Row],[Current Month Low]])-1</f>
        <v>5.8198944988696155E-2</v>
      </c>
      <c r="AH80" s="2">
        <f>(Table2[[#This Row],[Current Month High]]/Table2[[#This Row],[Close Price]])-1</f>
        <v>0.13495652421611837</v>
      </c>
      <c r="AI80">
        <v>13.495652421611799</v>
      </c>
      <c r="AJ80">
        <v>116.30160197165701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</v>
      </c>
      <c r="AM80" t="s">
        <v>10207</v>
      </c>
      <c r="AN80">
        <v>-9.7100000000000009</v>
      </c>
      <c r="AO80" t="s">
        <v>10205</v>
      </c>
      <c r="AP80">
        <v>0.16096615394781</v>
      </c>
      <c r="AQ80">
        <f>(Table2[[#This Row],[Sharpe Ratio]]-AVERAGE(Table2[Sharpe Ratio]))/_xlfn.STDEV.P(Table2[Sharpe Ratio])</f>
        <v>1.194795342889404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1.1506714936289391</v>
      </c>
      <c r="AS80">
        <f>_xlfn.RANK.AVG(Table2[[#This Row],[1Y Return vs Nifty Z-Score]],Table2[1Y Return vs Nifty Z-Score])</f>
        <v>242</v>
      </c>
      <c r="AT80">
        <f>_xlfn.RANK.AVG(Table2[[#This Row],[6M Return vs Nifty Z-Score]],Table2[6M Return vs Nifty Z-Score])</f>
        <v>51</v>
      </c>
      <c r="AU80">
        <f>_xlfn.RANK.AVG(Table2[[#This Row],[Sharpe Ratio Z-Score]],Table2[Sharpe Ratio Z-Score])</f>
        <v>87</v>
      </c>
      <c r="AV80">
        <f>(Table2[[#This Row],[Rank 1Y]]+Table2[[#This Row],[Rank 6M]]+Table2[[#This Row],[Rank Sharpe]])/3</f>
        <v>126.66666666666667</v>
      </c>
    </row>
    <row r="81" spans="1:48" x14ac:dyDescent="0.3">
      <c r="A81" t="s">
        <v>1369</v>
      </c>
      <c r="B81" t="s">
        <v>1370</v>
      </c>
      <c r="C81" t="s">
        <v>10173</v>
      </c>
      <c r="D81" t="s">
        <v>95</v>
      </c>
      <c r="E81">
        <v>7922.8505725199902</v>
      </c>
      <c r="F81">
        <v>3236.4</v>
      </c>
      <c r="G81">
        <v>102.681110496928</v>
      </c>
      <c r="H81">
        <f>(Table2[[#This Row],[1Y Return vs Nifty]]-AVERAGE(Table2[1Y Return vs Nifty]))/_xlfn.STDEV.P(Table2[1Y Return vs Nifty])</f>
        <v>0.86712618402171204</v>
      </c>
      <c r="I81">
        <v>8.7945931391326102</v>
      </c>
      <c r="J81">
        <f>(Table2[[#This Row],[1M Return vs Nifty]]-AVERAGE(Table2[1M Return vs Nifty]))/_xlfn.STDEV.P(Table2[1M Return vs Nifty])</f>
        <v>0.78668582925796227</v>
      </c>
      <c r="K81">
        <v>14.646526816534299</v>
      </c>
      <c r="L81">
        <f>(Table2[[#This Row],[6M Return vs Nifty]]-AVERAGE(Table2[6M Return vs Nifty]))/_xlfn.STDEV.P(Table2[6M Return vs Nifty])</f>
        <v>0.24303282707330603</v>
      </c>
      <c r="M81">
        <v>9.8607993244097791</v>
      </c>
      <c r="N81">
        <f>(Table2[[#This Row],[1W Return vs Nifty]]-AVERAGE(Table2[1W Return vs Nifty]))/_xlfn.STDEV.P(Table2[1W Return vs Nifty])</f>
        <v>1.7016761331038661</v>
      </c>
      <c r="O81">
        <v>2980.11</v>
      </c>
      <c r="P81">
        <v>2785.3692596535798</v>
      </c>
      <c r="Q81">
        <v>2362.5186029555798</v>
      </c>
      <c r="R81">
        <v>66.405027852753904</v>
      </c>
      <c r="S81" s="2">
        <f>(Table2[[#This Row],[Close Price]]-Table2[[#This Row],[20D EMA]])/Table2[[#This Row],[20D EMA]]</f>
        <v>8.6000181201365031E-2</v>
      </c>
      <c r="T81" s="2">
        <f>(Table2[[#This Row],[Close Price]]-Table2[[#This Row],[50D EMA]])/Table2[[#This Row],[50D EMA]]</f>
        <v>0.16192852663366997</v>
      </c>
      <c r="U81" s="2">
        <f>(Table2[[#This Row],[Close Price]]-Table2[[#This Row],[200D EMA]])/Table2[[#This Row],[200D EMA]]</f>
        <v>0.36989397499396159</v>
      </c>
      <c r="V81">
        <v>1.28923171924117</v>
      </c>
      <c r="W81">
        <v>3209.1</v>
      </c>
      <c r="X81">
        <v>3249.1</v>
      </c>
      <c r="Y81">
        <v>3159.6</v>
      </c>
      <c r="Z81">
        <v>3367</v>
      </c>
      <c r="AA81">
        <v>2664.55</v>
      </c>
      <c r="AB81">
        <v>3370</v>
      </c>
      <c r="AC81" s="2">
        <f>(Table2[[#This Row],[Close Price]]/Table2[[#This Row],[Day Low]])-1</f>
        <v>8.5070580536599216E-3</v>
      </c>
      <c r="AD81" s="2">
        <f>(Table2[[#This Row],[Day High]]/Table2[[#This Row],[Close Price]])-1</f>
        <v>3.9241132122109779E-3</v>
      </c>
      <c r="AE81" s="2">
        <f>(Table2[[#This Row],[Close Price]]/Table2[[#This Row],[Current Week Low]])-1</f>
        <v>2.4306874287884694E-2</v>
      </c>
      <c r="AF81" s="2">
        <f>(Table2[[#This Row],[Current Week High]]/Table2[[#This Row],[Close Price]])-1</f>
        <v>4.035347917439136E-2</v>
      </c>
      <c r="AG81" s="2">
        <f>(Table2[[#This Row],[Close Price]]/Table2[[#This Row],[Current Month Low]])-1</f>
        <v>0.21461409994182867</v>
      </c>
      <c r="AH81" s="2">
        <f>(Table2[[#This Row],[Current Month High]]/Table2[[#This Row],[Close Price]])-1</f>
        <v>4.128043505129142E-2</v>
      </c>
      <c r="AI81">
        <v>4.1280435051291402</v>
      </c>
      <c r="AJ81">
        <v>133.58233192595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0.27</v>
      </c>
      <c r="AM81" t="s">
        <v>10206</v>
      </c>
      <c r="AN81">
        <v>9.56</v>
      </c>
      <c r="AO81" t="s">
        <v>10206</v>
      </c>
      <c r="AP81">
        <v>0.20030938113415001</v>
      </c>
      <c r="AQ81">
        <f>(Table2[[#This Row],[Sharpe Ratio]]-AVERAGE(Table2[Sharpe Ratio]))/_xlfn.STDEV.P(Table2[Sharpe Ratio])</f>
        <v>1.6483955424041481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5.2469165158609945</v>
      </c>
      <c r="AS81">
        <f>_xlfn.RANK.AVG(Table2[[#This Row],[1Y Return vs Nifty Z-Score]],Table2[1Y Return vs Nifty Z-Score])</f>
        <v>105</v>
      </c>
      <c r="AT81">
        <f>_xlfn.RANK.AVG(Table2[[#This Row],[6M Return vs Nifty Z-Score]],Table2[6M Return vs Nifty Z-Score])</f>
        <v>243</v>
      </c>
      <c r="AU81">
        <f>_xlfn.RANK.AVG(Table2[[#This Row],[Sharpe Ratio Z-Score]],Table2[Sharpe Ratio Z-Score])</f>
        <v>35</v>
      </c>
      <c r="AV81">
        <f>(Table2[[#This Row],[Rank 1Y]]+Table2[[#This Row],[Rank 6M]]+Table2[[#This Row],[Rank Sharpe]])/3</f>
        <v>127.66666666666667</v>
      </c>
    </row>
    <row r="82" spans="1:48" x14ac:dyDescent="0.3">
      <c r="A82" t="s">
        <v>426</v>
      </c>
      <c r="B82" t="s">
        <v>427</v>
      </c>
      <c r="C82" t="s">
        <v>10171</v>
      </c>
      <c r="D82" t="s">
        <v>261</v>
      </c>
      <c r="E82">
        <v>56975.297288100002</v>
      </c>
      <c r="F82">
        <v>5059</v>
      </c>
      <c r="G82">
        <v>68.073688481248297</v>
      </c>
      <c r="H82">
        <f>(Table2[[#This Row],[1Y Return vs Nifty]]-AVERAGE(Table2[1Y Return vs Nifty]))/_xlfn.STDEV.P(Table2[1Y Return vs Nifty])</f>
        <v>0.39418891612164259</v>
      </c>
      <c r="I82">
        <v>-9.3623728025071102</v>
      </c>
      <c r="J82">
        <f>(Table2[[#This Row],[1M Return vs Nifty]]-AVERAGE(Table2[1M Return vs Nifty]))/_xlfn.STDEV.P(Table2[1M Return vs Nifty])</f>
        <v>-1.1274032610698519</v>
      </c>
      <c r="K82">
        <v>48.575499123779601</v>
      </c>
      <c r="L82">
        <f>(Table2[[#This Row],[6M Return vs Nifty]]-AVERAGE(Table2[6M Return vs Nifty]))/_xlfn.STDEV.P(Table2[6M Return vs Nifty])</f>
        <v>1.3734582582414971</v>
      </c>
      <c r="M82">
        <v>-0.13761072885800099</v>
      </c>
      <c r="N82">
        <f>(Table2[[#This Row],[1W Return vs Nifty]]-AVERAGE(Table2[1W Return vs Nifty]))/_xlfn.STDEV.P(Table2[1W Return vs Nifty])</f>
        <v>-0.36397049236164719</v>
      </c>
      <c r="O82">
        <v>5114.71</v>
      </c>
      <c r="P82">
        <v>5065.6216994099505</v>
      </c>
      <c r="Q82">
        <v>4141.0367530282501</v>
      </c>
      <c r="R82">
        <v>46.417359703090398</v>
      </c>
      <c r="S82" s="2">
        <f>(Table2[[#This Row],[Close Price]]-Table2[[#This Row],[20D EMA]])/Table2[[#This Row],[20D EMA]]</f>
        <v>-1.0892113140334454E-2</v>
      </c>
      <c r="T82" s="2">
        <f>(Table2[[#This Row],[Close Price]]-Table2[[#This Row],[50D EMA]])/Table2[[#This Row],[50D EMA]]</f>
        <v>-1.3071839554702151E-3</v>
      </c>
      <c r="U82" s="2">
        <f>(Table2[[#This Row],[Close Price]]-Table2[[#This Row],[200D EMA]])/Table2[[#This Row],[200D EMA]]</f>
        <v>0.22167474034140444</v>
      </c>
      <c r="V82">
        <v>0.34049828791853598</v>
      </c>
      <c r="W82">
        <v>5021.2</v>
      </c>
      <c r="X82">
        <v>5075.25</v>
      </c>
      <c r="Y82">
        <v>5033.05</v>
      </c>
      <c r="Z82">
        <v>5145.25</v>
      </c>
      <c r="AA82">
        <v>4801.55</v>
      </c>
      <c r="AB82">
        <v>5839.95</v>
      </c>
      <c r="AC82" s="2">
        <f>(Table2[[#This Row],[Close Price]]/Table2[[#This Row],[Day Low]])-1</f>
        <v>7.5280809368278856E-3</v>
      </c>
      <c r="AD82" s="2">
        <f>(Table2[[#This Row],[Day High]]/Table2[[#This Row],[Close Price]])-1</f>
        <v>3.212097252421442E-3</v>
      </c>
      <c r="AE82" s="2">
        <f>(Table2[[#This Row],[Close Price]]/Table2[[#This Row],[Current Week Low]])-1</f>
        <v>5.155919372944906E-3</v>
      </c>
      <c r="AF82" s="2">
        <f>(Table2[[#This Row],[Current Week High]]/Table2[[#This Row],[Close Price]])-1</f>
        <v>1.7048823878236696E-2</v>
      </c>
      <c r="AG82" s="2">
        <f>(Table2[[#This Row],[Close Price]]/Table2[[#This Row],[Current Month Low]])-1</f>
        <v>5.361810248773824E-2</v>
      </c>
      <c r="AH82" s="2">
        <f>(Table2[[#This Row],[Current Month High]]/Table2[[#This Row],[Close Price]])-1</f>
        <v>0.1543684522632931</v>
      </c>
      <c r="AI82">
        <v>15.4368452263293</v>
      </c>
      <c r="AJ82">
        <v>106.485581926899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-0.03</v>
      </c>
      <c r="AM82" t="s">
        <v>10205</v>
      </c>
      <c r="AN82">
        <v>-3.28</v>
      </c>
      <c r="AO82" t="s">
        <v>10205</v>
      </c>
      <c r="AP82">
        <v>0.13863833364904099</v>
      </c>
      <c r="AQ82">
        <f>(Table2[[#This Row],[Sharpe Ratio]]-AVERAGE(Table2[Sharpe Ratio]))/_xlfn.STDEV.P(Table2[Sharpe Ratio])</f>
        <v>0.93737101686036428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1.213644437792005</v>
      </c>
      <c r="AS82">
        <f>_xlfn.RANK.AVG(Table2[[#This Row],[1Y Return vs Nifty Z-Score]],Table2[1Y Return vs Nifty Z-Score])</f>
        <v>182</v>
      </c>
      <c r="AT82">
        <f>_xlfn.RANK.AVG(Table2[[#This Row],[6M Return vs Nifty Z-Score]],Table2[6M Return vs Nifty Z-Score])</f>
        <v>70</v>
      </c>
      <c r="AU82">
        <f>_xlfn.RANK.AVG(Table2[[#This Row],[Sharpe Ratio Z-Score]],Table2[Sharpe Ratio Z-Score])</f>
        <v>132</v>
      </c>
      <c r="AV82">
        <f>(Table2[[#This Row],[Rank 1Y]]+Table2[[#This Row],[Rank 6M]]+Table2[[#This Row],[Rank Sharpe]])/3</f>
        <v>128</v>
      </c>
    </row>
    <row r="83" spans="1:48" x14ac:dyDescent="0.3">
      <c r="A83" t="s">
        <v>1053</v>
      </c>
      <c r="B83" t="s">
        <v>1054</v>
      </c>
      <c r="C83" t="s">
        <v>10171</v>
      </c>
      <c r="D83" t="s">
        <v>261</v>
      </c>
      <c r="E83">
        <v>12458.43819954</v>
      </c>
      <c r="F83">
        <v>1872.45</v>
      </c>
      <c r="G83">
        <v>63.821978601710903</v>
      </c>
      <c r="H83">
        <f>(Table2[[#This Row],[1Y Return vs Nifty]]-AVERAGE(Table2[1Y Return vs Nifty]))/_xlfn.STDEV.P(Table2[1Y Return vs Nifty])</f>
        <v>0.33608600243390496</v>
      </c>
      <c r="I83">
        <v>4.00084758010596</v>
      </c>
      <c r="J83">
        <f>(Table2[[#This Row],[1M Return vs Nifty]]-AVERAGE(Table2[1M Return vs Nifty]))/_xlfn.STDEV.P(Table2[1M Return vs Nifty])</f>
        <v>0.28133399317296909</v>
      </c>
      <c r="K83">
        <v>49.760861796877002</v>
      </c>
      <c r="L83">
        <f>(Table2[[#This Row],[6M Return vs Nifty]]-AVERAGE(Table2[6M Return vs Nifty]))/_xlfn.STDEV.P(Table2[6M Return vs Nifty])</f>
        <v>1.4129514706704709</v>
      </c>
      <c r="M83">
        <v>1.11584940303994</v>
      </c>
      <c r="N83">
        <f>(Table2[[#This Row],[1W Return vs Nifty]]-AVERAGE(Table2[1W Return vs Nifty]))/_xlfn.STDEV.P(Table2[1W Return vs Nifty])</f>
        <v>-0.10500874966293589</v>
      </c>
      <c r="O83">
        <v>1754.68</v>
      </c>
      <c r="P83">
        <v>1663.7429305613</v>
      </c>
      <c r="Q83">
        <v>1353.43225753604</v>
      </c>
      <c r="R83">
        <v>67.942862989801696</v>
      </c>
      <c r="S83" s="2">
        <f>(Table2[[#This Row],[Close Price]]-Table2[[#This Row],[20D EMA]])/Table2[[#This Row],[20D EMA]]</f>
        <v>6.7117651081678692E-2</v>
      </c>
      <c r="T83" s="2">
        <f>(Table2[[#This Row],[Close Price]]-Table2[[#This Row],[50D EMA]])/Table2[[#This Row],[50D EMA]]</f>
        <v>0.12544430128294409</v>
      </c>
      <c r="U83" s="2">
        <f>(Table2[[#This Row],[Close Price]]-Table2[[#This Row],[200D EMA]])/Table2[[#This Row],[200D EMA]]</f>
        <v>0.38348261582655485</v>
      </c>
      <c r="V83">
        <v>0.61900353072001202</v>
      </c>
      <c r="W83">
        <v>1861.55</v>
      </c>
      <c r="X83">
        <v>1906.95</v>
      </c>
      <c r="Y83">
        <v>1775</v>
      </c>
      <c r="Z83">
        <v>1904.95</v>
      </c>
      <c r="AA83">
        <v>1610</v>
      </c>
      <c r="AB83">
        <v>1917.85</v>
      </c>
      <c r="AC83" s="2">
        <f>(Table2[[#This Row],[Close Price]]/Table2[[#This Row],[Day Low]])-1</f>
        <v>5.855335607424017E-3</v>
      </c>
      <c r="AD83" s="2">
        <f>(Table2[[#This Row],[Day High]]/Table2[[#This Row],[Close Price]])-1</f>
        <v>1.8425058078987533E-2</v>
      </c>
      <c r="AE83" s="2">
        <f>(Table2[[#This Row],[Close Price]]/Table2[[#This Row],[Current Week Low]])-1</f>
        <v>5.4901408450704237E-2</v>
      </c>
      <c r="AF83" s="2">
        <f>(Table2[[#This Row],[Current Week High]]/Table2[[#This Row],[Close Price]])-1</f>
        <v>1.7356938770060726E-2</v>
      </c>
      <c r="AG83" s="2">
        <f>(Table2[[#This Row],[Close Price]]/Table2[[#This Row],[Current Month Low]])-1</f>
        <v>0.16301242236024849</v>
      </c>
      <c r="AH83" s="2">
        <f>(Table2[[#This Row],[Current Month High]]/Table2[[#This Row],[Close Price]])-1</f>
        <v>2.424630831263852E-2</v>
      </c>
      <c r="AI83">
        <v>2.4246308312638498</v>
      </c>
      <c r="AJ83">
        <v>122.46049661399501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7.0000000000000007E-2</v>
      </c>
      <c r="AM83" t="s">
        <v>10206</v>
      </c>
      <c r="AN83">
        <v>4.29</v>
      </c>
      <c r="AO83" t="s">
        <v>10206</v>
      </c>
      <c r="AP83">
        <v>0.141490909378237</v>
      </c>
      <c r="AQ83">
        <f>(Table2[[#This Row],[Sharpe Ratio]]-AVERAGE(Table2[Sharpe Ratio]))/_xlfn.STDEV.P(Table2[Sharpe Ratio])</f>
        <v>0.97025924216445114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2.8956219587788601</v>
      </c>
      <c r="AS83">
        <f>_xlfn.RANK.AVG(Table2[[#This Row],[1Y Return vs Nifty Z-Score]],Table2[1Y Return vs Nifty Z-Score])</f>
        <v>199</v>
      </c>
      <c r="AT83">
        <f>_xlfn.RANK.AVG(Table2[[#This Row],[6M Return vs Nifty Z-Score]],Table2[6M Return vs Nifty Z-Score])</f>
        <v>65</v>
      </c>
      <c r="AU83">
        <f>_xlfn.RANK.AVG(Table2[[#This Row],[Sharpe Ratio Z-Score]],Table2[Sharpe Ratio Z-Score])</f>
        <v>123</v>
      </c>
      <c r="AV83">
        <f>(Table2[[#This Row],[Rank 1Y]]+Table2[[#This Row],[Rank 6M]]+Table2[[#This Row],[Rank Sharpe]])/3</f>
        <v>129</v>
      </c>
    </row>
    <row r="84" spans="1:48" x14ac:dyDescent="0.3">
      <c r="A84" t="s">
        <v>1274</v>
      </c>
      <c r="B84" t="s">
        <v>1275</v>
      </c>
      <c r="C84" t="s">
        <v>10171</v>
      </c>
      <c r="D84" t="s">
        <v>674</v>
      </c>
      <c r="E84">
        <v>8886.8278009500009</v>
      </c>
      <c r="F84">
        <v>276.10000000000002</v>
      </c>
      <c r="G84">
        <v>132.358512286425</v>
      </c>
      <c r="H84">
        <f>(Table2[[#This Row],[1Y Return vs Nifty]]-AVERAGE(Table2[1Y Return vs Nifty]))/_xlfn.STDEV.P(Table2[1Y Return vs Nifty])</f>
        <v>1.2726909011606602</v>
      </c>
      <c r="I84">
        <v>6.9654826661891098</v>
      </c>
      <c r="J84">
        <f>(Table2[[#This Row],[1M Return vs Nifty]]-AVERAGE(Table2[1M Return vs Nifty]))/_xlfn.STDEV.P(Table2[1M Return vs Nifty])</f>
        <v>0.59386284261367894</v>
      </c>
      <c r="K84">
        <v>11.826405309123199</v>
      </c>
      <c r="L84">
        <f>(Table2[[#This Row],[6M Return vs Nifty]]-AVERAGE(Table2[6M Return vs Nifty]))/_xlfn.STDEV.P(Table2[6M Return vs Nifty])</f>
        <v>0.14907368672288879</v>
      </c>
      <c r="M84">
        <v>-0.51955782807267503</v>
      </c>
      <c r="N84">
        <f>(Table2[[#This Row],[1W Return vs Nifty]]-AVERAGE(Table2[1W Return vs Nifty]))/_xlfn.STDEV.P(Table2[1W Return vs Nifty])</f>
        <v>-0.44287981218307965</v>
      </c>
      <c r="O84">
        <v>266.10000000000002</v>
      </c>
      <c r="P84">
        <v>240.24107170745901</v>
      </c>
      <c r="Q84">
        <v>186.398165547475</v>
      </c>
      <c r="R84">
        <v>55.557848801138398</v>
      </c>
      <c r="S84" s="2">
        <f>(Table2[[#This Row],[Close Price]]-Table2[[#This Row],[20D EMA]])/Table2[[#This Row],[20D EMA]]</f>
        <v>3.7579857196542651E-2</v>
      </c>
      <c r="T84" s="2">
        <f>(Table2[[#This Row],[Close Price]]-Table2[[#This Row],[50D EMA]])/Table2[[#This Row],[50D EMA]]</f>
        <v>0.14926227242361931</v>
      </c>
      <c r="U84" s="2">
        <f>(Table2[[#This Row],[Close Price]]-Table2[[#This Row],[200D EMA]])/Table2[[#This Row],[200D EMA]]</f>
        <v>0.48123775354258119</v>
      </c>
      <c r="V84">
        <v>1.01807323305518</v>
      </c>
      <c r="W84">
        <v>271</v>
      </c>
      <c r="X84">
        <v>276.10000000000002</v>
      </c>
      <c r="Y84">
        <v>270.3</v>
      </c>
      <c r="Z84">
        <v>283.99</v>
      </c>
      <c r="AA84">
        <v>248</v>
      </c>
      <c r="AB84">
        <v>296.49</v>
      </c>
      <c r="AC84" s="2">
        <f>(Table2[[#This Row],[Close Price]]/Table2[[#This Row],[Day Low]])-1</f>
        <v>1.8819188191881997E-2</v>
      </c>
      <c r="AD84" s="2">
        <f>(Table2[[#This Row],[Day High]]/Table2[[#This Row],[Close Price]])-1</f>
        <v>0</v>
      </c>
      <c r="AE84" s="2">
        <f>(Table2[[#This Row],[Close Price]]/Table2[[#This Row],[Current Week Low]])-1</f>
        <v>2.145763965963754E-2</v>
      </c>
      <c r="AF84" s="2">
        <f>(Table2[[#This Row],[Current Week High]]/Table2[[#This Row],[Close Price]])-1</f>
        <v>2.8576602680188357E-2</v>
      </c>
      <c r="AG84" s="2">
        <f>(Table2[[#This Row],[Close Price]]/Table2[[#This Row],[Current Month Low]])-1</f>
        <v>0.11330645161290342</v>
      </c>
      <c r="AH84" s="2">
        <f>(Table2[[#This Row],[Current Month High]]/Table2[[#This Row],[Close Price]])-1</f>
        <v>7.3850054328141956E-2</v>
      </c>
      <c r="AI84">
        <v>7.3850054328141903</v>
      </c>
      <c r="AJ84">
        <v>176.93079237713101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0.38</v>
      </c>
      <c r="AM84" t="s">
        <v>10206</v>
      </c>
      <c r="AN84">
        <v>-2.82</v>
      </c>
      <c r="AO84" t="s">
        <v>10205</v>
      </c>
      <c r="AP84">
        <v>0.183083562933645</v>
      </c>
      <c r="AQ84">
        <f>(Table2[[#This Row],[Sharpe Ratio]]-AVERAGE(Table2[Sharpe Ratio]))/_xlfn.STDEV.P(Table2[Sharpe Ratio])</f>
        <v>1.4497937720016765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3.0225413903158249</v>
      </c>
      <c r="AS84">
        <f>_xlfn.RANK.AVG(Table2[[#This Row],[1Y Return vs Nifty Z-Score]],Table2[1Y Return vs Nifty Z-Score])</f>
        <v>71</v>
      </c>
      <c r="AT84">
        <f>_xlfn.RANK.AVG(Table2[[#This Row],[6M Return vs Nifty Z-Score]],Table2[6M Return vs Nifty Z-Score])</f>
        <v>265</v>
      </c>
      <c r="AU84">
        <f>_xlfn.RANK.AVG(Table2[[#This Row],[Sharpe Ratio Z-Score]],Table2[Sharpe Ratio Z-Score])</f>
        <v>54</v>
      </c>
      <c r="AV84">
        <f>(Table2[[#This Row],[Rank 1Y]]+Table2[[#This Row],[Rank 6M]]+Table2[[#This Row],[Rank Sharpe]])/3</f>
        <v>130</v>
      </c>
    </row>
    <row r="85" spans="1:48" x14ac:dyDescent="0.3">
      <c r="A85" t="s">
        <v>1266</v>
      </c>
      <c r="B85" t="s">
        <v>1267</v>
      </c>
      <c r="C85" t="s">
        <v>10167</v>
      </c>
      <c r="D85" t="s">
        <v>65</v>
      </c>
      <c r="E85">
        <v>9053.9984799600006</v>
      </c>
      <c r="F85">
        <v>16.86</v>
      </c>
      <c r="G85">
        <v>210.67431163007299</v>
      </c>
      <c r="H85">
        <f>(Table2[[#This Row],[1Y Return vs Nifty]]-AVERAGE(Table2[1Y Return vs Nifty]))/_xlfn.STDEV.P(Table2[1Y Return vs Nifty])</f>
        <v>2.3429370511978918</v>
      </c>
      <c r="I85">
        <v>-13.120657436971101</v>
      </c>
      <c r="J85">
        <f>(Table2[[#This Row],[1M Return vs Nifty]]-AVERAGE(Table2[1M Return vs Nifty]))/_xlfn.STDEV.P(Table2[1M Return vs Nifty])</f>
        <v>-1.5235978477808809</v>
      </c>
      <c r="K85">
        <v>35.039085239292199</v>
      </c>
      <c r="L85">
        <f>(Table2[[#This Row],[6M Return vs Nifty]]-AVERAGE(Table2[6M Return vs Nifty]))/_xlfn.STDEV.P(Table2[6M Return vs Nifty])</f>
        <v>0.92246002689880657</v>
      </c>
      <c r="M85">
        <v>2.8879867067676201</v>
      </c>
      <c r="N85">
        <f>(Table2[[#This Row],[1W Return vs Nifty]]-AVERAGE(Table2[1W Return vs Nifty]))/_xlfn.STDEV.P(Table2[1W Return vs Nifty])</f>
        <v>0.26111040546315734</v>
      </c>
      <c r="O85">
        <v>16.489999999999998</v>
      </c>
      <c r="P85">
        <v>15.8951822592512</v>
      </c>
      <c r="Q85">
        <v>11.8523054425973</v>
      </c>
      <c r="R85">
        <v>58.974070158792401</v>
      </c>
      <c r="S85" s="2">
        <f>(Table2[[#This Row],[Close Price]]-Table2[[#This Row],[20D EMA]])/Table2[[#This Row],[20D EMA]]</f>
        <v>2.2437841115827837E-2</v>
      </c>
      <c r="T85" s="2">
        <f>(Table2[[#This Row],[Close Price]]-Table2[[#This Row],[50D EMA]])/Table2[[#This Row],[50D EMA]]</f>
        <v>6.0698752931081547E-2</v>
      </c>
      <c r="U85" s="2">
        <f>(Table2[[#This Row],[Close Price]]-Table2[[#This Row],[200D EMA]])/Table2[[#This Row],[200D EMA]]</f>
        <v>0.42250805817111298</v>
      </c>
      <c r="V85">
        <v>0.54983921021355397</v>
      </c>
      <c r="W85">
        <v>16.88</v>
      </c>
      <c r="X85">
        <v>17.149999999999999</v>
      </c>
      <c r="Y85">
        <v>16.41</v>
      </c>
      <c r="Z85">
        <v>17.239999999999998</v>
      </c>
      <c r="AA85">
        <v>14.64</v>
      </c>
      <c r="AB85">
        <v>18.25</v>
      </c>
      <c r="AC85" s="2">
        <f>(Table2[[#This Row],[Close Price]]/Table2[[#This Row],[Day Low]])-1</f>
        <v>-1.1848341232226778E-3</v>
      </c>
      <c r="AD85" s="2">
        <f>(Table2[[#This Row],[Day High]]/Table2[[#This Row],[Close Price]])-1</f>
        <v>1.720047449584805E-2</v>
      </c>
      <c r="AE85" s="2">
        <f>(Table2[[#This Row],[Close Price]]/Table2[[#This Row],[Current Week Low]])-1</f>
        <v>2.7422303473491727E-2</v>
      </c>
      <c r="AF85" s="2">
        <f>(Table2[[#This Row],[Current Week High]]/Table2[[#This Row],[Close Price]])-1</f>
        <v>2.2538552787663146E-2</v>
      </c>
      <c r="AG85" s="2">
        <f>(Table2[[#This Row],[Close Price]]/Table2[[#This Row],[Current Month Low]])-1</f>
        <v>0.15163934426229497</v>
      </c>
      <c r="AH85" s="2">
        <f>(Table2[[#This Row],[Current Month High]]/Table2[[#This Row],[Close Price]])-1</f>
        <v>8.2443653618030854E-2</v>
      </c>
      <c r="AI85">
        <v>25.1482799525504</v>
      </c>
      <c r="AJ85">
        <v>262.58064516129002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0.3</v>
      </c>
      <c r="AM85" t="s">
        <v>10206</v>
      </c>
      <c r="AN85">
        <v>1.93</v>
      </c>
      <c r="AO85" t="s">
        <v>10206</v>
      </c>
      <c r="AP85">
        <v>7.8293037466237003E-2</v>
      </c>
      <c r="AQ85">
        <f>(Table2[[#This Row],[Sharpe Ratio]]-AVERAGE(Table2[Sharpe Ratio]))/_xlfn.STDEV.P(Table2[Sharpe Ratio])</f>
        <v>0.24163148693690148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2.244541122715876</v>
      </c>
      <c r="AS85">
        <f>_xlfn.RANK.AVG(Table2[[#This Row],[1Y Return vs Nifty Z-Score]],Table2[1Y Return vs Nifty Z-Score])</f>
        <v>14</v>
      </c>
      <c r="AT85">
        <f>_xlfn.RANK.AVG(Table2[[#This Row],[6M Return vs Nifty Z-Score]],Table2[6M Return vs Nifty Z-Score])</f>
        <v>114</v>
      </c>
      <c r="AU85">
        <f>_xlfn.RANK.AVG(Table2[[#This Row],[Sharpe Ratio Z-Score]],Table2[Sharpe Ratio Z-Score])</f>
        <v>267</v>
      </c>
      <c r="AV85">
        <f>(Table2[[#This Row],[Rank 1Y]]+Table2[[#This Row],[Rank 6M]]+Table2[[#This Row],[Rank Sharpe]])/3</f>
        <v>131.66666666666666</v>
      </c>
    </row>
    <row r="86" spans="1:48" x14ac:dyDescent="0.3">
      <c r="A86" t="s">
        <v>1810</v>
      </c>
      <c r="B86" t="s">
        <v>1811</v>
      </c>
      <c r="C86" t="s">
        <v>10162</v>
      </c>
      <c r="D86" t="s">
        <v>915</v>
      </c>
      <c r="E86">
        <v>4076.0701427250001</v>
      </c>
      <c r="F86">
        <v>474.75</v>
      </c>
      <c r="G86">
        <v>103.935476678616</v>
      </c>
      <c r="H86">
        <f>(Table2[[#This Row],[1Y Return vs Nifty]]-AVERAGE(Table2[1Y Return vs Nifty]))/_xlfn.STDEV.P(Table2[1Y Return vs Nifty])</f>
        <v>0.88426807094541826</v>
      </c>
      <c r="I86">
        <v>37.515832244411001</v>
      </c>
      <c r="J86">
        <f>(Table2[[#This Row],[1M Return vs Nifty]]-AVERAGE(Table2[1M Return vs Nifty]))/_xlfn.STDEV.P(Table2[1M Return vs Nifty])</f>
        <v>3.8144499727173438</v>
      </c>
      <c r="K86">
        <v>45.544754942723102</v>
      </c>
      <c r="L86">
        <f>(Table2[[#This Row],[6M Return vs Nifty]]-AVERAGE(Table2[6M Return vs Nifty]))/_xlfn.STDEV.P(Table2[6M Return vs Nifty])</f>
        <v>1.2724817162287683</v>
      </c>
      <c r="M86">
        <v>11.8598644374255</v>
      </c>
      <c r="N86">
        <f>(Table2[[#This Row],[1W Return vs Nifty]]-AVERAGE(Table2[1W Return vs Nifty]))/_xlfn.STDEV.P(Table2[1W Return vs Nifty])</f>
        <v>2.1146780086807895</v>
      </c>
      <c r="O86">
        <v>400.91</v>
      </c>
      <c r="P86">
        <v>351.66786886604098</v>
      </c>
      <c r="Q86">
        <v>304.88731063914503</v>
      </c>
      <c r="R86">
        <v>87.028237524039795</v>
      </c>
      <c r="S86" s="2">
        <f>(Table2[[#This Row],[Close Price]]-Table2[[#This Row],[20D EMA]])/Table2[[#This Row],[20D EMA]]</f>
        <v>0.18418098825172724</v>
      </c>
      <c r="T86" s="2">
        <f>(Table2[[#This Row],[Close Price]]-Table2[[#This Row],[50D EMA]])/Table2[[#This Row],[50D EMA]]</f>
        <v>0.34999538493761018</v>
      </c>
      <c r="U86" s="2">
        <f>(Table2[[#This Row],[Close Price]]-Table2[[#This Row],[200D EMA]])/Table2[[#This Row],[200D EMA]]</f>
        <v>0.5571326960271531</v>
      </c>
      <c r="V86">
        <v>2.2121118759624201</v>
      </c>
      <c r="W86">
        <v>475.25</v>
      </c>
      <c r="X86">
        <v>489</v>
      </c>
      <c r="Y86">
        <v>443</v>
      </c>
      <c r="Z86">
        <v>486</v>
      </c>
      <c r="AA86">
        <v>314.05</v>
      </c>
      <c r="AB86">
        <v>486</v>
      </c>
      <c r="AC86" s="2">
        <f>(Table2[[#This Row],[Close Price]]/Table2[[#This Row],[Day Low]])-1</f>
        <v>-1.0520778537611575E-3</v>
      </c>
      <c r="AD86" s="2">
        <f>(Table2[[#This Row],[Day High]]/Table2[[#This Row],[Close Price]])-1</f>
        <v>3.0015797788309539E-2</v>
      </c>
      <c r="AE86" s="2">
        <f>(Table2[[#This Row],[Close Price]]/Table2[[#This Row],[Current Week Low]])-1</f>
        <v>7.167042889390518E-2</v>
      </c>
      <c r="AF86" s="2">
        <f>(Table2[[#This Row],[Current Week High]]/Table2[[#This Row],[Close Price]])-1</f>
        <v>2.3696682464454888E-2</v>
      </c>
      <c r="AG86" s="2">
        <f>(Table2[[#This Row],[Close Price]]/Table2[[#This Row],[Current Month Low]])-1</f>
        <v>0.51170195828689691</v>
      </c>
      <c r="AH86" s="2">
        <f>(Table2[[#This Row],[Current Month High]]/Table2[[#This Row],[Close Price]])-1</f>
        <v>2.3696682464454888E-2</v>
      </c>
      <c r="AI86">
        <v>2.3696682464454799</v>
      </c>
      <c r="AJ86">
        <v>135.08294132210901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0.63</v>
      </c>
      <c r="AM86" t="s">
        <v>10206</v>
      </c>
      <c r="AN86">
        <v>16.420000000000002</v>
      </c>
      <c r="AO86" t="s">
        <v>10206</v>
      </c>
      <c r="AP86">
        <v>9.7352220042843995E-2</v>
      </c>
      <c r="AQ86">
        <f>(Table2[[#This Row],[Sharpe Ratio]]-AVERAGE(Table2[Sharpe Ratio]))/_xlfn.STDEV.P(Table2[Sharpe Ratio])</f>
        <v>0.46137068063320552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8.5472484492055241</v>
      </c>
      <c r="AS86">
        <f>_xlfn.RANK.AVG(Table2[[#This Row],[1Y Return vs Nifty Z-Score]],Table2[1Y Return vs Nifty Z-Score])</f>
        <v>101</v>
      </c>
      <c r="AT86">
        <f>_xlfn.RANK.AVG(Table2[[#This Row],[6M Return vs Nifty Z-Score]],Table2[6M Return vs Nifty Z-Score])</f>
        <v>75</v>
      </c>
      <c r="AU86">
        <f>_xlfn.RANK.AVG(Table2[[#This Row],[Sharpe Ratio Z-Score]],Table2[Sharpe Ratio Z-Score])</f>
        <v>221</v>
      </c>
      <c r="AV86">
        <f>(Table2[[#This Row],[Rank 1Y]]+Table2[[#This Row],[Rank 6M]]+Table2[[#This Row],[Rank Sharpe]])/3</f>
        <v>132.33333333333334</v>
      </c>
    </row>
    <row r="87" spans="1:48" x14ac:dyDescent="0.3">
      <c r="A87" t="s">
        <v>149</v>
      </c>
      <c r="B87" t="s">
        <v>150</v>
      </c>
      <c r="C87" t="s">
        <v>10161</v>
      </c>
      <c r="D87" t="s">
        <v>118</v>
      </c>
      <c r="E87">
        <v>183056.6446272</v>
      </c>
      <c r="F87">
        <v>554.70000000000005</v>
      </c>
      <c r="G87">
        <v>138.75408207483599</v>
      </c>
      <c r="H87">
        <f>(Table2[[#This Row],[1Y Return vs Nifty]]-AVERAGE(Table2[1Y Return vs Nifty]))/_xlfn.STDEV.P(Table2[1Y Return vs Nifty])</f>
        <v>1.3600913235621006</v>
      </c>
      <c r="I87">
        <v>8.6477302882005205</v>
      </c>
      <c r="J87">
        <f>(Table2[[#This Row],[1M Return vs Nifty]]-AVERAGE(Table2[1M Return vs Nifty]))/_xlfn.STDEV.P(Table2[1M Return vs Nifty])</f>
        <v>0.77120369520279608</v>
      </c>
      <c r="K87">
        <v>9.1830742576912403</v>
      </c>
      <c r="L87">
        <f>(Table2[[#This Row],[6M Return vs Nifty]]-AVERAGE(Table2[6M Return vs Nifty]))/_xlfn.STDEV.P(Table2[6M Return vs Nifty])</f>
        <v>6.1004746217515608E-2</v>
      </c>
      <c r="M87">
        <v>-0.29062009913492698</v>
      </c>
      <c r="N87">
        <f>(Table2[[#This Row],[1W Return vs Nifty]]-AVERAGE(Table2[1W Return vs Nifty]))/_xlfn.STDEV.P(Table2[1W Return vs Nifty])</f>
        <v>-0.39558184733641505</v>
      </c>
      <c r="O87">
        <v>534.87</v>
      </c>
      <c r="P87">
        <v>508.69093421697801</v>
      </c>
      <c r="Q87">
        <v>411.894239009496</v>
      </c>
      <c r="R87">
        <v>63.8133710138572</v>
      </c>
      <c r="S87" s="2">
        <f>(Table2[[#This Row],[Close Price]]-Table2[[#This Row],[20D EMA]])/Table2[[#This Row],[20D EMA]]</f>
        <v>3.7074429300577784E-2</v>
      </c>
      <c r="T87" s="2">
        <f>(Table2[[#This Row],[Close Price]]-Table2[[#This Row],[50D EMA]])/Table2[[#This Row],[50D EMA]]</f>
        <v>9.0446010904132304E-2</v>
      </c>
      <c r="U87" s="2">
        <f>(Table2[[#This Row],[Close Price]]-Table2[[#This Row],[200D EMA]])/Table2[[#This Row],[200D EMA]]</f>
        <v>0.34670492438524186</v>
      </c>
      <c r="V87">
        <v>0.48094122464797301</v>
      </c>
      <c r="W87">
        <v>552</v>
      </c>
      <c r="X87">
        <v>557.75</v>
      </c>
      <c r="Y87">
        <v>537</v>
      </c>
      <c r="Z87">
        <v>562.5</v>
      </c>
      <c r="AA87">
        <v>486.55</v>
      </c>
      <c r="AB87">
        <v>580</v>
      </c>
      <c r="AC87" s="2">
        <f>(Table2[[#This Row],[Close Price]]/Table2[[#This Row],[Day Low]])-1</f>
        <v>4.891304347826253E-3</v>
      </c>
      <c r="AD87" s="2">
        <f>(Table2[[#This Row],[Day High]]/Table2[[#This Row],[Close Price]])-1</f>
        <v>5.4984676401657051E-3</v>
      </c>
      <c r="AE87" s="2">
        <f>(Table2[[#This Row],[Close Price]]/Table2[[#This Row],[Current Week Low]])-1</f>
        <v>3.2960893854748763E-2</v>
      </c>
      <c r="AF87" s="2">
        <f>(Table2[[#This Row],[Current Week High]]/Table2[[#This Row],[Close Price]])-1</f>
        <v>1.4061654948620772E-2</v>
      </c>
      <c r="AG87" s="2">
        <f>(Table2[[#This Row],[Close Price]]/Table2[[#This Row],[Current Month Low]])-1</f>
        <v>0.14006782447847099</v>
      </c>
      <c r="AH87" s="2">
        <f>(Table2[[#This Row],[Current Month High]]/Table2[[#This Row],[Close Price]])-1</f>
        <v>4.5610239769244609E-2</v>
      </c>
      <c r="AI87">
        <v>4.56102397692446</v>
      </c>
      <c r="AJ87">
        <v>177.83621337340301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0.2</v>
      </c>
      <c r="AM87" t="s">
        <v>10206</v>
      </c>
      <c r="AN87">
        <v>-2.79</v>
      </c>
      <c r="AO87" t="s">
        <v>10205</v>
      </c>
      <c r="AP87">
        <v>0.195173225161549</v>
      </c>
      <c r="AQ87">
        <f>(Table2[[#This Row],[Sharpe Ratio]]-AVERAGE(Table2[Sharpe Ratio]))/_xlfn.STDEV.P(Table2[Sharpe Ratio])</f>
        <v>1.5891792162274394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3.3858971338734363</v>
      </c>
      <c r="AS87">
        <f>_xlfn.RANK.AVG(Table2[[#This Row],[1Y Return vs Nifty Z-Score]],Table2[1Y Return vs Nifty Z-Score])</f>
        <v>65</v>
      </c>
      <c r="AT87">
        <f>_xlfn.RANK.AVG(Table2[[#This Row],[6M Return vs Nifty Z-Score]],Table2[6M Return vs Nifty Z-Score])</f>
        <v>294</v>
      </c>
      <c r="AU87">
        <f>_xlfn.RANK.AVG(Table2[[#This Row],[Sharpe Ratio Z-Score]],Table2[Sharpe Ratio Z-Score])</f>
        <v>41</v>
      </c>
      <c r="AV87">
        <f>(Table2[[#This Row],[Rank 1Y]]+Table2[[#This Row],[Rank 6M]]+Table2[[#This Row],[Rank Sharpe]])/3</f>
        <v>133.33333333333334</v>
      </c>
    </row>
    <row r="88" spans="1:48" x14ac:dyDescent="0.3">
      <c r="A88" t="s">
        <v>526</v>
      </c>
      <c r="B88" t="s">
        <v>527</v>
      </c>
      <c r="C88" t="s">
        <v>10171</v>
      </c>
      <c r="D88" t="s">
        <v>528</v>
      </c>
      <c r="E88">
        <v>38867.438553790002</v>
      </c>
      <c r="F88">
        <v>4307.05</v>
      </c>
      <c r="G88">
        <v>50.751996798108401</v>
      </c>
      <c r="H88">
        <f>(Table2[[#This Row],[1Y Return vs Nifty]]-AVERAGE(Table2[1Y Return vs Nifty]))/_xlfn.STDEV.P(Table2[1Y Return vs Nifty])</f>
        <v>0.15747456229546258</v>
      </c>
      <c r="I88">
        <v>-6.9899391904650496</v>
      </c>
      <c r="J88">
        <f>(Table2[[#This Row],[1M Return vs Nifty]]-AVERAGE(Table2[1M Return vs Nifty]))/_xlfn.STDEV.P(Table2[1M Return vs Nifty])</f>
        <v>-0.87730369548534837</v>
      </c>
      <c r="K88">
        <v>25.167000340080001</v>
      </c>
      <c r="L88">
        <f>(Table2[[#This Row],[6M Return vs Nifty]]-AVERAGE(Table2[6M Return vs Nifty]))/_xlfn.STDEV.P(Table2[6M Return vs Nifty])</f>
        <v>0.59354774132575172</v>
      </c>
      <c r="M88">
        <v>2.88308134266987</v>
      </c>
      <c r="N88">
        <f>(Table2[[#This Row],[1W Return vs Nifty]]-AVERAGE(Table2[1W Return vs Nifty]))/_xlfn.STDEV.P(Table2[1W Return vs Nifty])</f>
        <v>0.26009696945271027</v>
      </c>
      <c r="O88">
        <v>4353.6400000000003</v>
      </c>
      <c r="P88">
        <v>4300.0515127073204</v>
      </c>
      <c r="Q88">
        <v>3601.48452871265</v>
      </c>
      <c r="R88">
        <v>47.779267674101497</v>
      </c>
      <c r="S88" s="2">
        <f>(Table2[[#This Row],[Close Price]]-Table2[[#This Row],[20D EMA]])/Table2[[#This Row],[20D EMA]]</f>
        <v>-1.0701390101156765E-2</v>
      </c>
      <c r="T88" s="2">
        <f>(Table2[[#This Row],[Close Price]]-Table2[[#This Row],[50D EMA]])/Table2[[#This Row],[50D EMA]]</f>
        <v>1.6275356869558809E-3</v>
      </c>
      <c r="U88" s="2">
        <f>(Table2[[#This Row],[Close Price]]-Table2[[#This Row],[200D EMA]])/Table2[[#This Row],[200D EMA]]</f>
        <v>0.19590962161915892</v>
      </c>
      <c r="V88">
        <v>1.16051552796597</v>
      </c>
      <c r="W88">
        <v>4305.6499999999996</v>
      </c>
      <c r="X88">
        <v>4353.3</v>
      </c>
      <c r="Y88">
        <v>4234</v>
      </c>
      <c r="Z88">
        <v>4480</v>
      </c>
      <c r="AA88">
        <v>3926</v>
      </c>
      <c r="AB88">
        <v>4770</v>
      </c>
      <c r="AC88" s="2">
        <f>(Table2[[#This Row],[Close Price]]/Table2[[#This Row],[Day Low]])-1</f>
        <v>3.2515415790901336E-4</v>
      </c>
      <c r="AD88" s="2">
        <f>(Table2[[#This Row],[Day High]]/Table2[[#This Row],[Close Price]])-1</f>
        <v>1.073820828641403E-2</v>
      </c>
      <c r="AE88" s="2">
        <f>(Table2[[#This Row],[Close Price]]/Table2[[#This Row],[Current Week Low]])-1</f>
        <v>1.7253188474256165E-2</v>
      </c>
      <c r="AF88" s="2">
        <f>(Table2[[#This Row],[Current Week High]]/Table2[[#This Row],[Close Price]])-1</f>
        <v>4.0155094554277238E-2</v>
      </c>
      <c r="AG88" s="2">
        <f>(Table2[[#This Row],[Close Price]]/Table2[[#This Row],[Current Month Low]])-1</f>
        <v>9.7058074375955261E-2</v>
      </c>
      <c r="AH88" s="2">
        <f>(Table2[[#This Row],[Current Month High]]/Table2[[#This Row],[Close Price]])-1</f>
        <v>0.10748656272854973</v>
      </c>
      <c r="AI88">
        <v>17.0104828130623</v>
      </c>
      <c r="AJ88">
        <v>93.749437696806098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-0.03</v>
      </c>
      <c r="AM88" t="s">
        <v>10205</v>
      </c>
      <c r="AN88">
        <v>-4.41</v>
      </c>
      <c r="AO88" t="s">
        <v>10205</v>
      </c>
      <c r="AP88">
        <v>0.22667613714013901</v>
      </c>
      <c r="AQ88">
        <f>(Table2[[#This Row],[Sharpe Ratio]]-AVERAGE(Table2[Sharpe Ratio]))/_xlfn.STDEV.P(Table2[Sharpe Ratio])</f>
        <v>1.9523860037922696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2.0862015813808457</v>
      </c>
      <c r="AS88">
        <f>_xlfn.RANK.AVG(Table2[[#This Row],[1Y Return vs Nifty Z-Score]],Table2[1Y Return vs Nifty Z-Score])</f>
        <v>239</v>
      </c>
      <c r="AT88">
        <f>_xlfn.RANK.AVG(Table2[[#This Row],[6M Return vs Nifty Z-Score]],Table2[6M Return vs Nifty Z-Score])</f>
        <v>160</v>
      </c>
      <c r="AU88">
        <f>_xlfn.RANK.AVG(Table2[[#This Row],[Sharpe Ratio Z-Score]],Table2[Sharpe Ratio Z-Score])</f>
        <v>17</v>
      </c>
      <c r="AV88">
        <f>(Table2[[#This Row],[Rank 1Y]]+Table2[[#This Row],[Rank 6M]]+Table2[[#This Row],[Rank Sharpe]])/3</f>
        <v>138.66666666666666</v>
      </c>
    </row>
    <row r="89" spans="1:48" x14ac:dyDescent="0.3">
      <c r="A89" t="s">
        <v>1430</v>
      </c>
      <c r="B89" t="s">
        <v>1431</v>
      </c>
      <c r="C89" t="s">
        <v>10175</v>
      </c>
      <c r="D89" t="s">
        <v>285</v>
      </c>
      <c r="E89">
        <v>7290.8062242599999</v>
      </c>
      <c r="F89">
        <v>1754.7</v>
      </c>
      <c r="G89">
        <v>59.039032442255902</v>
      </c>
      <c r="H89">
        <f>(Table2[[#This Row],[1Y Return vs Nifty]]-AVERAGE(Table2[1Y Return vs Nifty]))/_xlfn.STDEV.P(Table2[1Y Return vs Nifty])</f>
        <v>0.2707233328845548</v>
      </c>
      <c r="I89">
        <v>22.192792265456699</v>
      </c>
      <c r="J89">
        <f>(Table2[[#This Row],[1M Return vs Nifty]]-AVERAGE(Table2[1M Return vs Nifty]))/_xlfn.STDEV.P(Table2[1M Return vs Nifty])</f>
        <v>2.1991105074870281</v>
      </c>
      <c r="K89">
        <v>57.235565667364398</v>
      </c>
      <c r="L89">
        <f>(Table2[[#This Row],[6M Return vs Nifty]]-AVERAGE(Table2[6M Return vs Nifty]))/_xlfn.STDEV.P(Table2[6M Return vs Nifty])</f>
        <v>1.6619892331212338</v>
      </c>
      <c r="M89">
        <v>13.809105107153201</v>
      </c>
      <c r="N89">
        <f>(Table2[[#This Row],[1W Return vs Nifty]]-AVERAGE(Table2[1W Return vs Nifty]))/_xlfn.STDEV.P(Table2[1W Return vs Nifty])</f>
        <v>2.5173862783148397</v>
      </c>
      <c r="O89">
        <v>1547.31</v>
      </c>
      <c r="P89">
        <v>1437.58952212539</v>
      </c>
      <c r="Q89">
        <v>1225.3350057248499</v>
      </c>
      <c r="R89">
        <v>80.414918823276594</v>
      </c>
      <c r="S89" s="2">
        <f>(Table2[[#This Row],[Close Price]]-Table2[[#This Row],[20D EMA]])/Table2[[#This Row],[20D EMA]]</f>
        <v>0.13403261143532977</v>
      </c>
      <c r="T89" s="2">
        <f>(Table2[[#This Row],[Close Price]]-Table2[[#This Row],[50D EMA]])/Table2[[#This Row],[50D EMA]]</f>
        <v>0.22058485610397413</v>
      </c>
      <c r="U89" s="2">
        <f>(Table2[[#This Row],[Close Price]]-Table2[[#This Row],[200D EMA]])/Table2[[#This Row],[200D EMA]]</f>
        <v>0.43201654388548461</v>
      </c>
      <c r="V89">
        <v>2.4282908313419602</v>
      </c>
      <c r="W89">
        <v>1711.25</v>
      </c>
      <c r="X89">
        <v>1817.95</v>
      </c>
      <c r="Y89">
        <v>1679.2</v>
      </c>
      <c r="Z89">
        <v>1774</v>
      </c>
      <c r="AA89">
        <v>1341</v>
      </c>
      <c r="AB89">
        <v>1776.85</v>
      </c>
      <c r="AC89" s="2">
        <f>(Table2[[#This Row],[Close Price]]/Table2[[#This Row],[Day Low]])-1</f>
        <v>2.5390796201607113E-2</v>
      </c>
      <c r="AD89" s="2">
        <f>(Table2[[#This Row],[Day High]]/Table2[[#This Row],[Close Price]])-1</f>
        <v>3.6046047757451349E-2</v>
      </c>
      <c r="AE89" s="2">
        <f>(Table2[[#This Row],[Close Price]]/Table2[[#This Row],[Current Week Low]])-1</f>
        <v>4.4961886612672641E-2</v>
      </c>
      <c r="AF89" s="2">
        <f>(Table2[[#This Row],[Current Week High]]/Table2[[#This Row],[Close Price]])-1</f>
        <v>1.0999031173419827E-2</v>
      </c>
      <c r="AG89" s="2">
        <f>(Table2[[#This Row],[Close Price]]/Table2[[#This Row],[Current Month Low]])-1</f>
        <v>0.3085011185682327</v>
      </c>
      <c r="AH89" s="2">
        <f>(Table2[[#This Row],[Current Month High]]/Table2[[#This Row],[Close Price]])-1</f>
        <v>1.2623240439961103E-2</v>
      </c>
      <c r="AI89">
        <v>1.2623240439961101</v>
      </c>
      <c r="AJ89">
        <v>103.549678092918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0.22</v>
      </c>
      <c r="AM89" t="s">
        <v>10206</v>
      </c>
      <c r="AN89">
        <v>18.34</v>
      </c>
      <c r="AO89" t="s">
        <v>10206</v>
      </c>
      <c r="AP89">
        <v>0.12643442049707501</v>
      </c>
      <c r="AQ89">
        <f>(Table2[[#This Row],[Sharpe Ratio]]-AVERAGE(Table2[Sharpe Ratio]))/_xlfn.STDEV.P(Table2[Sharpe Ratio])</f>
        <v>0.79666833849659313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7.4458776903042496</v>
      </c>
      <c r="AS89">
        <f>_xlfn.RANK.AVG(Table2[[#This Row],[1Y Return vs Nifty Z-Score]],Table2[1Y Return vs Nifty Z-Score])</f>
        <v>215</v>
      </c>
      <c r="AT89">
        <f>_xlfn.RANK.AVG(Table2[[#This Row],[6M Return vs Nifty Z-Score]],Table2[6M Return vs Nifty Z-Score])</f>
        <v>44</v>
      </c>
      <c r="AU89">
        <f>_xlfn.RANK.AVG(Table2[[#This Row],[Sharpe Ratio Z-Score]],Table2[Sharpe Ratio Z-Score])</f>
        <v>160</v>
      </c>
      <c r="AV89">
        <f>(Table2[[#This Row],[Rank 1Y]]+Table2[[#This Row],[Rank 6M]]+Table2[[#This Row],[Rank Sharpe]])/3</f>
        <v>139.66666666666666</v>
      </c>
    </row>
    <row r="90" spans="1:48" x14ac:dyDescent="0.3">
      <c r="A90" t="s">
        <v>656</v>
      </c>
      <c r="B90" t="s">
        <v>657</v>
      </c>
      <c r="C90" t="s">
        <v>10172</v>
      </c>
      <c r="D90" t="s">
        <v>301</v>
      </c>
      <c r="E90">
        <v>27512.897187089999</v>
      </c>
      <c r="F90">
        <v>439.95</v>
      </c>
      <c r="G90">
        <v>80.997896535733503</v>
      </c>
      <c r="H90">
        <f>(Table2[[#This Row],[1Y Return vs Nifty]]-AVERAGE(Table2[1Y Return vs Nifty]))/_xlfn.STDEV.P(Table2[1Y Return vs Nifty])</f>
        <v>0.57080824489715687</v>
      </c>
      <c r="I90">
        <v>-0.60811722538361301</v>
      </c>
      <c r="J90">
        <f>(Table2[[#This Row],[1M Return vs Nifty]]-AVERAGE(Table2[1M Return vs Nifty]))/_xlfn.STDEV.P(Table2[1M Return vs Nifty])</f>
        <v>-0.20453844169572533</v>
      </c>
      <c r="K90">
        <v>22.267579502192302</v>
      </c>
      <c r="L90">
        <f>(Table2[[#This Row],[6M Return vs Nifty]]-AVERAGE(Table2[6M Return vs Nifty]))/_xlfn.STDEV.P(Table2[6M Return vs Nifty])</f>
        <v>0.49694655278614663</v>
      </c>
      <c r="M90">
        <v>6.8410149076400497</v>
      </c>
      <c r="N90">
        <f>(Table2[[#This Row],[1W Return vs Nifty]]-AVERAGE(Table2[1W Return vs Nifty]))/_xlfn.STDEV.P(Table2[1W Return vs Nifty])</f>
        <v>1.0777961905028892</v>
      </c>
      <c r="O90">
        <v>423.52</v>
      </c>
      <c r="P90">
        <v>430.40987344166598</v>
      </c>
      <c r="Q90">
        <v>375.71156209492102</v>
      </c>
      <c r="R90">
        <v>71.579634041649896</v>
      </c>
      <c r="S90" s="2">
        <f>(Table2[[#This Row],[Close Price]]-Table2[[#This Row],[20D EMA]])/Table2[[#This Row],[20D EMA]]</f>
        <v>3.8793917642614299E-2</v>
      </c>
      <c r="T90" s="2">
        <f>(Table2[[#This Row],[Close Price]]-Table2[[#This Row],[50D EMA]])/Table2[[#This Row],[50D EMA]]</f>
        <v>2.2165213084097607E-2</v>
      </c>
      <c r="U90" s="2">
        <f>(Table2[[#This Row],[Close Price]]-Table2[[#This Row],[200D EMA]])/Table2[[#This Row],[200D EMA]]</f>
        <v>0.17097807037636376</v>
      </c>
      <c r="V90">
        <v>1.0224377421898501</v>
      </c>
      <c r="W90">
        <v>432.8</v>
      </c>
      <c r="X90">
        <v>442.85</v>
      </c>
      <c r="Y90">
        <v>420.55</v>
      </c>
      <c r="Z90">
        <v>445.45</v>
      </c>
      <c r="AA90">
        <v>393.35</v>
      </c>
      <c r="AB90">
        <v>445.45</v>
      </c>
      <c r="AC90" s="2">
        <f>(Table2[[#This Row],[Close Price]]/Table2[[#This Row],[Day Low]])-1</f>
        <v>1.6520332717190334E-2</v>
      </c>
      <c r="AD90" s="2">
        <f>(Table2[[#This Row],[Day High]]/Table2[[#This Row],[Close Price]])-1</f>
        <v>6.5916581429708021E-3</v>
      </c>
      <c r="AE90" s="2">
        <f>(Table2[[#This Row],[Close Price]]/Table2[[#This Row],[Current Week Low]])-1</f>
        <v>4.6130067768398453E-2</v>
      </c>
      <c r="AF90" s="2">
        <f>(Table2[[#This Row],[Current Week High]]/Table2[[#This Row],[Close Price]])-1</f>
        <v>1.2501420615979031E-2</v>
      </c>
      <c r="AG90" s="2">
        <f>(Table2[[#This Row],[Close Price]]/Table2[[#This Row],[Current Month Low]])-1</f>
        <v>0.11846955637472978</v>
      </c>
      <c r="AH90" s="2">
        <f>(Table2[[#This Row],[Current Month High]]/Table2[[#This Row],[Close Price]])-1</f>
        <v>1.2501420615979031E-2</v>
      </c>
      <c r="AI90">
        <v>14.149335151721701</v>
      </c>
      <c r="AJ90">
        <v>114.557425018288</v>
      </c>
      <c r="AK90" t="str">
        <f>IF(AND(Table2[[#This Row],[20D EMA]]&gt;Table2[[#This Row],[50D EMA]],Table2[[#This Row],[50D EMA]]&gt;Table2[[#This Row],[200D EMA]]),"Uptrend","Downtrend/NoTrend")</f>
        <v>Downtrend/NoTrend</v>
      </c>
      <c r="AL90">
        <v>-0.2</v>
      </c>
      <c r="AM90" t="s">
        <v>10205</v>
      </c>
      <c r="AN90">
        <v>2.94</v>
      </c>
      <c r="AO90" t="s">
        <v>10206</v>
      </c>
      <c r="AP90">
        <v>0.154897832978138</v>
      </c>
      <c r="AQ90">
        <f>(Table2[[#This Row],[Sharpe Ratio]]-AVERAGE(Table2[Sharpe Ratio]))/_xlfn.STDEV.P(Table2[Sharpe Ratio])</f>
        <v>1.1248317989857555</v>
      </c>
      <c r="AR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0">
        <f>_xlfn.RANK.AVG(Table2[[#This Row],[1Y Return vs Nifty Z-Score]],Table2[1Y Return vs Nifty Z-Score])</f>
        <v>141</v>
      </c>
      <c r="AT90">
        <f>_xlfn.RANK.AVG(Table2[[#This Row],[6M Return vs Nifty Z-Score]],Table2[6M Return vs Nifty Z-Score])</f>
        <v>184</v>
      </c>
      <c r="AU90">
        <f>_xlfn.RANK.AVG(Table2[[#This Row],[Sharpe Ratio Z-Score]],Table2[Sharpe Ratio Z-Score])</f>
        <v>99</v>
      </c>
      <c r="AV90">
        <f>(Table2[[#This Row],[Rank 1Y]]+Table2[[#This Row],[Rank 6M]]+Table2[[#This Row],[Rank Sharpe]])/3</f>
        <v>141.33333333333334</v>
      </c>
    </row>
    <row r="91" spans="1:48" x14ac:dyDescent="0.3">
      <c r="A91" t="s">
        <v>906</v>
      </c>
      <c r="B91" t="s">
        <v>907</v>
      </c>
      <c r="C91" t="s">
        <v>10171</v>
      </c>
      <c r="D91" t="s">
        <v>261</v>
      </c>
      <c r="E91">
        <v>16841.7753194</v>
      </c>
      <c r="F91">
        <v>967.7</v>
      </c>
      <c r="G91">
        <v>86.492714377277593</v>
      </c>
      <c r="H91">
        <f>(Table2[[#This Row],[1Y Return vs Nifty]]-AVERAGE(Table2[1Y Return vs Nifty]))/_xlfn.STDEV.P(Table2[1Y Return vs Nifty])</f>
        <v>0.64589919320330391</v>
      </c>
      <c r="I91">
        <v>-0.11903153690326</v>
      </c>
      <c r="J91">
        <f>(Table2[[#This Row],[1M Return vs Nifty]]-AVERAGE(Table2[1M Return vs Nifty]))/_xlfn.STDEV.P(Table2[1M Return vs Nifty])</f>
        <v>-0.15297952025671924</v>
      </c>
      <c r="K91">
        <v>19.553262796436002</v>
      </c>
      <c r="L91">
        <f>(Table2[[#This Row],[6M Return vs Nifty]]-AVERAGE(Table2[6M Return vs Nifty]))/_xlfn.STDEV.P(Table2[6M Return vs Nifty])</f>
        <v>0.40651255423628879</v>
      </c>
      <c r="M91">
        <v>-0.24855214341187401</v>
      </c>
      <c r="N91">
        <f>(Table2[[#This Row],[1W Return vs Nifty]]-AVERAGE(Table2[1W Return vs Nifty]))/_xlfn.STDEV.P(Table2[1W Return vs Nifty])</f>
        <v>-0.38689071241430245</v>
      </c>
      <c r="O91">
        <v>973.32</v>
      </c>
      <c r="P91">
        <v>948.46554698139596</v>
      </c>
      <c r="Q91">
        <v>801.98887125970396</v>
      </c>
      <c r="R91">
        <v>45.825667525756401</v>
      </c>
      <c r="S91" s="2">
        <f>(Table2[[#This Row],[Close Price]]-Table2[[#This Row],[20D EMA]])/Table2[[#This Row],[20D EMA]]</f>
        <v>-5.7740516993383516E-3</v>
      </c>
      <c r="T91" s="2">
        <f>(Table2[[#This Row],[Close Price]]-Table2[[#This Row],[50D EMA]])/Table2[[#This Row],[50D EMA]]</f>
        <v>2.0279548455734646E-2</v>
      </c>
      <c r="U91" s="2">
        <f>(Table2[[#This Row],[Close Price]]-Table2[[#This Row],[200D EMA]])/Table2[[#This Row],[200D EMA]]</f>
        <v>0.20662522221787127</v>
      </c>
      <c r="V91">
        <v>0.99613001594723705</v>
      </c>
      <c r="W91">
        <v>957.7</v>
      </c>
      <c r="X91">
        <v>978.95</v>
      </c>
      <c r="Y91">
        <v>955.05</v>
      </c>
      <c r="Z91">
        <v>1025</v>
      </c>
      <c r="AA91">
        <v>922.4</v>
      </c>
      <c r="AB91">
        <v>1060</v>
      </c>
      <c r="AC91" s="2">
        <f>(Table2[[#This Row],[Close Price]]/Table2[[#This Row],[Day Low]])-1</f>
        <v>1.0441683199331697E-2</v>
      </c>
      <c r="AD91" s="2">
        <f>(Table2[[#This Row],[Day High]]/Table2[[#This Row],[Close Price]])-1</f>
        <v>1.1625503771830026E-2</v>
      </c>
      <c r="AE91" s="2">
        <f>(Table2[[#This Row],[Close Price]]/Table2[[#This Row],[Current Week Low]])-1</f>
        <v>1.3245379823046077E-2</v>
      </c>
      <c r="AF91" s="2">
        <f>(Table2[[#This Row],[Current Week High]]/Table2[[#This Row],[Close Price]])-1</f>
        <v>5.9212565877854617E-2</v>
      </c>
      <c r="AG91" s="2">
        <f>(Table2[[#This Row],[Close Price]]/Table2[[#This Row],[Current Month Low]])-1</f>
        <v>4.9111014744145809E-2</v>
      </c>
      <c r="AH91" s="2">
        <f>(Table2[[#This Row],[Current Month High]]/Table2[[#This Row],[Close Price]])-1</f>
        <v>9.5380799834659413E-2</v>
      </c>
      <c r="AI91">
        <v>9.5380799834659395</v>
      </c>
      <c r="AJ91">
        <v>118.14206172087999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-7.0000000000000007E-2</v>
      </c>
      <c r="AM91" t="s">
        <v>10205</v>
      </c>
      <c r="AN91">
        <v>0.82</v>
      </c>
      <c r="AO91" t="s">
        <v>10206</v>
      </c>
      <c r="AP91">
        <v>0.159050030989691</v>
      </c>
      <c r="AQ91">
        <f>(Table2[[#This Row],[Sharpe Ratio]]-AVERAGE(Table2[Sharpe Ratio]))/_xlfn.STDEV.P(Table2[Sharpe Ratio])</f>
        <v>1.1727037703811038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1.6852452851496746</v>
      </c>
      <c r="AS91">
        <f>_xlfn.RANK.AVG(Table2[[#This Row],[1Y Return vs Nifty Z-Score]],Table2[1Y Return vs Nifty Z-Score])</f>
        <v>132</v>
      </c>
      <c r="AT91">
        <f>_xlfn.RANK.AVG(Table2[[#This Row],[6M Return vs Nifty Z-Score]],Table2[6M Return vs Nifty Z-Score])</f>
        <v>199</v>
      </c>
      <c r="AU91">
        <f>_xlfn.RANK.AVG(Table2[[#This Row],[Sharpe Ratio Z-Score]],Table2[Sharpe Ratio Z-Score])</f>
        <v>93</v>
      </c>
      <c r="AV91">
        <f>(Table2[[#This Row],[Rank 1Y]]+Table2[[#This Row],[Rank 6M]]+Table2[[#This Row],[Rank Sharpe]])/3</f>
        <v>141.33333333333334</v>
      </c>
    </row>
    <row r="92" spans="1:48" x14ac:dyDescent="0.3">
      <c r="A92" t="s">
        <v>1634</v>
      </c>
      <c r="B92" t="s">
        <v>1635</v>
      </c>
      <c r="C92" t="s">
        <v>10163</v>
      </c>
      <c r="D92" t="s">
        <v>124</v>
      </c>
      <c r="E92">
        <v>5378.4561599999997</v>
      </c>
      <c r="F92">
        <v>579.6</v>
      </c>
      <c r="G92">
        <v>108.367928651349</v>
      </c>
      <c r="H92">
        <f>(Table2[[#This Row],[1Y Return vs Nifty]]-AVERAGE(Table2[1Y Return vs Nifty]))/_xlfn.STDEV.P(Table2[1Y Return vs Nifty])</f>
        <v>0.94484096554394859</v>
      </c>
      <c r="I92">
        <v>-2.16325274350493</v>
      </c>
      <c r="J92">
        <f>(Table2[[#This Row],[1M Return vs Nifty]]-AVERAGE(Table2[1M Return vs Nifty]))/_xlfn.STDEV.P(Table2[1M Return vs Nifty])</f>
        <v>-0.36847926412084514</v>
      </c>
      <c r="K92">
        <v>62.431229740991597</v>
      </c>
      <c r="L92">
        <f>(Table2[[#This Row],[6M Return vs Nifty]]-AVERAGE(Table2[6M Return vs Nifty]))/_xlfn.STDEV.P(Table2[6M Return vs Nifty])</f>
        <v>1.8350952956169995</v>
      </c>
      <c r="M92">
        <v>0.46743652534768099</v>
      </c>
      <c r="N92">
        <f>(Table2[[#This Row],[1W Return vs Nifty]]-AVERAGE(Table2[1W Return vs Nifty]))/_xlfn.STDEV.P(Table2[1W Return vs Nifty])</f>
        <v>-0.23896923593801561</v>
      </c>
      <c r="O92">
        <v>559.6</v>
      </c>
      <c r="P92">
        <v>519.66893062964596</v>
      </c>
      <c r="Q92">
        <v>384.25605700710003</v>
      </c>
      <c r="R92">
        <v>58.5742279239265</v>
      </c>
      <c r="S92" s="2">
        <f>(Table2[[#This Row],[Close Price]]-Table2[[#This Row],[20D EMA]])/Table2[[#This Row],[20D EMA]]</f>
        <v>3.5739814152966405E-2</v>
      </c>
      <c r="T92" s="2">
        <f>(Table2[[#This Row],[Close Price]]-Table2[[#This Row],[50D EMA]])/Table2[[#This Row],[50D EMA]]</f>
        <v>0.11532548097062459</v>
      </c>
      <c r="U92" s="2">
        <f>(Table2[[#This Row],[Close Price]]-Table2[[#This Row],[200D EMA]])/Table2[[#This Row],[200D EMA]]</f>
        <v>0.50836919660915214</v>
      </c>
      <c r="V92">
        <v>0.57311582552702001</v>
      </c>
      <c r="W92">
        <v>574.25</v>
      </c>
      <c r="X92">
        <v>584.54999999999995</v>
      </c>
      <c r="Y92">
        <v>563</v>
      </c>
      <c r="Z92">
        <v>593.4</v>
      </c>
      <c r="AA92">
        <v>518.70000000000005</v>
      </c>
      <c r="AB92">
        <v>604.35</v>
      </c>
      <c r="AC92" s="2">
        <f>(Table2[[#This Row],[Close Price]]/Table2[[#This Row],[Day Low]])-1</f>
        <v>9.3164997823247386E-3</v>
      </c>
      <c r="AD92" s="2">
        <f>(Table2[[#This Row],[Day High]]/Table2[[#This Row],[Close Price]])-1</f>
        <v>8.5403726708073169E-3</v>
      </c>
      <c r="AE92" s="2">
        <f>(Table2[[#This Row],[Close Price]]/Table2[[#This Row],[Current Week Low]])-1</f>
        <v>2.9484902309058647E-2</v>
      </c>
      <c r="AF92" s="2">
        <f>(Table2[[#This Row],[Current Week High]]/Table2[[#This Row],[Close Price]])-1</f>
        <v>2.3809523809523725E-2</v>
      </c>
      <c r="AG92" s="2">
        <f>(Table2[[#This Row],[Close Price]]/Table2[[#This Row],[Current Month Low]])-1</f>
        <v>0.11740890688259098</v>
      </c>
      <c r="AH92" s="2">
        <f>(Table2[[#This Row],[Current Month High]]/Table2[[#This Row],[Close Price]])-1</f>
        <v>4.2701863354037251E-2</v>
      </c>
      <c r="AI92">
        <v>25.491718426500999</v>
      </c>
      <c r="AJ92">
        <v>176.923076923076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0.5</v>
      </c>
      <c r="AM92" t="s">
        <v>10206</v>
      </c>
      <c r="AN92">
        <v>5.76</v>
      </c>
      <c r="AO92" t="s">
        <v>10206</v>
      </c>
      <c r="AP92">
        <v>6.7680103558339005E-2</v>
      </c>
      <c r="AQ92">
        <f>(Table2[[#This Row],[Sharpe Ratio]]-AVERAGE(Table2[Sharpe Ratio]))/_xlfn.STDEV.P(Table2[Sharpe Ratio])</f>
        <v>0.11927169892920197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2.2917594600312889</v>
      </c>
      <c r="AS92">
        <f>_xlfn.RANK.AVG(Table2[[#This Row],[1Y Return vs Nifty Z-Score]],Table2[1Y Return vs Nifty Z-Score])</f>
        <v>97</v>
      </c>
      <c r="AT92">
        <f>_xlfn.RANK.AVG(Table2[[#This Row],[6M Return vs Nifty Z-Score]],Table2[6M Return vs Nifty Z-Score])</f>
        <v>34</v>
      </c>
      <c r="AU92">
        <f>_xlfn.RANK.AVG(Table2[[#This Row],[Sharpe Ratio Z-Score]],Table2[Sharpe Ratio Z-Score])</f>
        <v>294</v>
      </c>
      <c r="AV92">
        <f>(Table2[[#This Row],[Rank 1Y]]+Table2[[#This Row],[Rank 6M]]+Table2[[#This Row],[Rank Sharpe]])/3</f>
        <v>141.66666666666666</v>
      </c>
    </row>
    <row r="93" spans="1:48" x14ac:dyDescent="0.3">
      <c r="A93" t="s">
        <v>859</v>
      </c>
      <c r="B93" t="s">
        <v>860</v>
      </c>
      <c r="C93" t="s">
        <v>10171</v>
      </c>
      <c r="D93" t="s">
        <v>83</v>
      </c>
      <c r="E93">
        <v>18382.616140995</v>
      </c>
      <c r="F93">
        <v>3283.55</v>
      </c>
      <c r="G93">
        <v>37.995585615448803</v>
      </c>
      <c r="H93">
        <f>(Table2[[#This Row],[1Y Return vs Nifty]]-AVERAGE(Table2[1Y Return vs Nifty]))/_xlfn.STDEV.P(Table2[1Y Return vs Nifty])</f>
        <v>-1.6851692061291883E-2</v>
      </c>
      <c r="I93">
        <v>8.2629635603184504</v>
      </c>
      <c r="J93">
        <f>(Table2[[#This Row],[1M Return vs Nifty]]-AVERAGE(Table2[1M Return vs Nifty]))/_xlfn.STDEV.P(Table2[1M Return vs Nifty])</f>
        <v>0.73064197368349637</v>
      </c>
      <c r="K93">
        <v>52.567350480129399</v>
      </c>
      <c r="L93">
        <f>(Table2[[#This Row],[6M Return vs Nifty]]-AVERAGE(Table2[6M Return vs Nifty]))/_xlfn.STDEV.P(Table2[6M Return vs Nifty])</f>
        <v>1.5064564006490535</v>
      </c>
      <c r="M93">
        <v>2.99182230346057</v>
      </c>
      <c r="N93">
        <f>(Table2[[#This Row],[1W Return vs Nifty]]-AVERAGE(Table2[1W Return vs Nifty]))/_xlfn.STDEV.P(Table2[1W Return vs Nifty])</f>
        <v>0.28256258123603323</v>
      </c>
      <c r="O93">
        <v>3213.65</v>
      </c>
      <c r="P93">
        <v>3070.2984990294799</v>
      </c>
      <c r="Q93">
        <v>2556.7782301308498</v>
      </c>
      <c r="R93">
        <v>53.6150414754539</v>
      </c>
      <c r="S93" s="2">
        <f>(Table2[[#This Row],[Close Price]]-Table2[[#This Row],[20D EMA]])/Table2[[#This Row],[20D EMA]]</f>
        <v>2.1750968524886061E-2</v>
      </c>
      <c r="T93" s="2">
        <f>(Table2[[#This Row],[Close Price]]-Table2[[#This Row],[50D EMA]])/Table2[[#This Row],[50D EMA]]</f>
        <v>6.9456276332066413E-2</v>
      </c>
      <c r="U93" s="2">
        <f>(Table2[[#This Row],[Close Price]]-Table2[[#This Row],[200D EMA]])/Table2[[#This Row],[200D EMA]]</f>
        <v>0.28425295604615497</v>
      </c>
      <c r="V93">
        <v>0.93967149629425495</v>
      </c>
      <c r="W93">
        <v>3235.55</v>
      </c>
      <c r="X93">
        <v>3303.2</v>
      </c>
      <c r="Y93">
        <v>3270</v>
      </c>
      <c r="Z93">
        <v>3410.95</v>
      </c>
      <c r="AA93">
        <v>2900.05</v>
      </c>
      <c r="AB93">
        <v>3655</v>
      </c>
      <c r="AC93" s="2">
        <f>(Table2[[#This Row],[Close Price]]/Table2[[#This Row],[Day Low]])-1</f>
        <v>1.4835190307675772E-2</v>
      </c>
      <c r="AD93" s="2">
        <f>(Table2[[#This Row],[Day High]]/Table2[[#This Row],[Close Price]])-1</f>
        <v>5.9843766654992248E-3</v>
      </c>
      <c r="AE93" s="2">
        <f>(Table2[[#This Row],[Close Price]]/Table2[[#This Row],[Current Week Low]])-1</f>
        <v>4.143730886850161E-3</v>
      </c>
      <c r="AF93" s="2">
        <f>(Table2[[#This Row],[Current Week High]]/Table2[[#This Row],[Close Price]])-1</f>
        <v>3.879947008573037E-2</v>
      </c>
      <c r="AG93" s="2">
        <f>(Table2[[#This Row],[Close Price]]/Table2[[#This Row],[Current Month Low]])-1</f>
        <v>0.13223909932587374</v>
      </c>
      <c r="AH93" s="2">
        <f>(Table2[[#This Row],[Current Month High]]/Table2[[#This Row],[Close Price]])-1</f>
        <v>0.11312451462593831</v>
      </c>
      <c r="AI93">
        <v>11.312451462593801</v>
      </c>
      <c r="AJ93">
        <v>89.253602305475496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</v>
      </c>
      <c r="AM93">
        <v>0</v>
      </c>
      <c r="AN93">
        <v>-3.29</v>
      </c>
      <c r="AO93" t="s">
        <v>10205</v>
      </c>
      <c r="AP93">
        <v>0.16447970341728299</v>
      </c>
      <c r="AQ93">
        <f>(Table2[[#This Row],[Sharpe Ratio]]-AVERAGE(Table2[Sharpe Ratio]))/_xlfn.STDEV.P(Table2[Sharpe Ratio])</f>
        <v>1.2353041382866261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3.7381134017939175</v>
      </c>
      <c r="AS93">
        <f>_xlfn.RANK.AVG(Table2[[#This Row],[1Y Return vs Nifty Z-Score]],Table2[1Y Return vs Nifty Z-Score])</f>
        <v>289</v>
      </c>
      <c r="AT93">
        <f>_xlfn.RANK.AVG(Table2[[#This Row],[6M Return vs Nifty Z-Score]],Table2[6M Return vs Nifty Z-Score])</f>
        <v>56</v>
      </c>
      <c r="AU93">
        <f>_xlfn.RANK.AVG(Table2[[#This Row],[Sharpe Ratio Z-Score]],Table2[Sharpe Ratio Z-Score])</f>
        <v>81</v>
      </c>
      <c r="AV93">
        <f>(Table2[[#This Row],[Rank 1Y]]+Table2[[#This Row],[Rank 6M]]+Table2[[#This Row],[Rank Sharpe]])/3</f>
        <v>142</v>
      </c>
    </row>
    <row r="94" spans="1:48" x14ac:dyDescent="0.3">
      <c r="A94" t="s">
        <v>1535</v>
      </c>
      <c r="B94" t="s">
        <v>1536</v>
      </c>
      <c r="C94" t="s">
        <v>10164</v>
      </c>
      <c r="D94" t="s">
        <v>46</v>
      </c>
      <c r="E94">
        <v>6368.3873124900001</v>
      </c>
      <c r="F94">
        <v>841.65</v>
      </c>
      <c r="G94">
        <v>106.586069004398</v>
      </c>
      <c r="H94">
        <f>(Table2[[#This Row],[1Y Return vs Nifty]]-AVERAGE(Table2[1Y Return vs Nifty]))/_xlfn.STDEV.P(Table2[1Y Return vs Nifty])</f>
        <v>0.92049047122430283</v>
      </c>
      <c r="I94">
        <v>-3.29992610829196</v>
      </c>
      <c r="J94">
        <f>(Table2[[#This Row],[1M Return vs Nifty]]-AVERAGE(Table2[1M Return vs Nifty]))/_xlfn.STDEV.P(Table2[1M Return vs Nifty])</f>
        <v>-0.48830622716071626</v>
      </c>
      <c r="K94">
        <v>16.506194040152501</v>
      </c>
      <c r="L94">
        <f>(Table2[[#This Row],[6M Return vs Nifty]]-AVERAGE(Table2[6M Return vs Nifty]))/_xlfn.STDEV.P(Table2[6M Return vs Nifty])</f>
        <v>0.3049921196817369</v>
      </c>
      <c r="M94">
        <v>-0.21379334735788599</v>
      </c>
      <c r="N94">
        <f>(Table2[[#This Row],[1W Return vs Nifty]]-AVERAGE(Table2[1W Return vs Nifty]))/_xlfn.STDEV.P(Table2[1W Return vs Nifty])</f>
        <v>-0.3797096316833018</v>
      </c>
      <c r="O94">
        <v>842.24</v>
      </c>
      <c r="P94">
        <v>804.38943579280897</v>
      </c>
      <c r="Q94">
        <v>643.12642133255997</v>
      </c>
      <c r="R94">
        <v>48.962649723888198</v>
      </c>
      <c r="S94" s="2">
        <f>(Table2[[#This Row],[Close Price]]-Table2[[#This Row],[20D EMA]])/Table2[[#This Row],[20D EMA]]</f>
        <v>-7.0051291793316853E-4</v>
      </c>
      <c r="T94" s="2">
        <f>(Table2[[#This Row],[Close Price]]-Table2[[#This Row],[50D EMA]])/Table2[[#This Row],[50D EMA]]</f>
        <v>4.6321548430663897E-2</v>
      </c>
      <c r="U94" s="2">
        <f>(Table2[[#This Row],[Close Price]]-Table2[[#This Row],[200D EMA]])/Table2[[#This Row],[200D EMA]]</f>
        <v>0.30868515439950128</v>
      </c>
      <c r="V94">
        <v>0.48063218110864397</v>
      </c>
      <c r="W94">
        <v>843.85</v>
      </c>
      <c r="X94">
        <v>864.2</v>
      </c>
      <c r="Y94">
        <v>836.3</v>
      </c>
      <c r="Z94">
        <v>862.6</v>
      </c>
      <c r="AA94">
        <v>781.2</v>
      </c>
      <c r="AB94">
        <v>936.8</v>
      </c>
      <c r="AC94" s="2">
        <f>(Table2[[#This Row],[Close Price]]/Table2[[#This Row],[Day Low]])-1</f>
        <v>-2.6070984179653589E-3</v>
      </c>
      <c r="AD94" s="2">
        <f>(Table2[[#This Row],[Day High]]/Table2[[#This Row],[Close Price]])-1</f>
        <v>2.67926097546487E-2</v>
      </c>
      <c r="AE94" s="2">
        <f>(Table2[[#This Row],[Close Price]]/Table2[[#This Row],[Current Week Low]])-1</f>
        <v>6.3972258758819844E-3</v>
      </c>
      <c r="AF94" s="2">
        <f>(Table2[[#This Row],[Current Week High]]/Table2[[#This Row],[Close Price]])-1</f>
        <v>2.4891582011524971E-2</v>
      </c>
      <c r="AG94" s="2">
        <f>(Table2[[#This Row],[Close Price]]/Table2[[#This Row],[Current Month Low]])-1</f>
        <v>7.7380952380952328E-2</v>
      </c>
      <c r="AH94" s="2">
        <f>(Table2[[#This Row],[Current Month High]]/Table2[[#This Row],[Close Price]])-1</f>
        <v>0.11305174359888315</v>
      </c>
      <c r="AI94">
        <v>11.3051743598883</v>
      </c>
      <c r="AJ94">
        <v>143.42733188720101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0.19</v>
      </c>
      <c r="AM94" t="s">
        <v>10206</v>
      </c>
      <c r="AN94">
        <v>-2.68</v>
      </c>
      <c r="AO94" t="s">
        <v>10205</v>
      </c>
      <c r="AP94">
        <v>0.14778937072331899</v>
      </c>
      <c r="AQ94">
        <f>(Table2[[#This Row],[Sharpe Ratio]]-AVERAGE(Table2[Sharpe Ratio]))/_xlfn.STDEV.P(Table2[Sharpe Ratio])</f>
        <v>1.0428761454305118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1.4003428774925335</v>
      </c>
      <c r="AS94">
        <f>_xlfn.RANK.AVG(Table2[[#This Row],[1Y Return vs Nifty Z-Score]],Table2[1Y Return vs Nifty Z-Score])</f>
        <v>99</v>
      </c>
      <c r="AT94">
        <f>_xlfn.RANK.AVG(Table2[[#This Row],[6M Return vs Nifty Z-Score]],Table2[6M Return vs Nifty Z-Score])</f>
        <v>219</v>
      </c>
      <c r="AU94">
        <f>_xlfn.RANK.AVG(Table2[[#This Row],[Sharpe Ratio Z-Score]],Table2[Sharpe Ratio Z-Score])</f>
        <v>111</v>
      </c>
      <c r="AV94">
        <f>(Table2[[#This Row],[Rank 1Y]]+Table2[[#This Row],[Rank 6M]]+Table2[[#This Row],[Rank Sharpe]])/3</f>
        <v>143</v>
      </c>
    </row>
    <row r="95" spans="1:48" x14ac:dyDescent="0.3">
      <c r="A95" t="s">
        <v>213</v>
      </c>
      <c r="B95" t="s">
        <v>214</v>
      </c>
      <c r="C95" t="s">
        <v>10167</v>
      </c>
      <c r="D95" t="s">
        <v>65</v>
      </c>
      <c r="E95">
        <v>124770.3906542</v>
      </c>
      <c r="F95">
        <v>715.25</v>
      </c>
      <c r="G95">
        <v>121.222839513689</v>
      </c>
      <c r="H95">
        <f>(Table2[[#This Row],[1Y Return vs Nifty]]-AVERAGE(Table2[1Y Return vs Nifty]))/_xlfn.STDEV.P(Table2[1Y Return vs Nifty])</f>
        <v>1.1205132944328069</v>
      </c>
      <c r="I95">
        <v>-10.067468952394</v>
      </c>
      <c r="J95">
        <f>(Table2[[#This Row],[1M Return vs Nifty]]-AVERAGE(Table2[1M Return vs Nifty]))/_xlfn.STDEV.P(Table2[1M Return vs Nifty])</f>
        <v>-1.2017337881231376</v>
      </c>
      <c r="K95">
        <v>30.487655064201402</v>
      </c>
      <c r="L95">
        <f>(Table2[[#This Row],[6M Return vs Nifty]]-AVERAGE(Table2[6M Return vs Nifty]))/_xlfn.STDEV.P(Table2[6M Return vs Nifty])</f>
        <v>0.77081816838574335</v>
      </c>
      <c r="M95">
        <v>-5.0441881894633198</v>
      </c>
      <c r="N95">
        <f>(Table2[[#This Row],[1W Return vs Nifty]]-AVERAGE(Table2[1W Return vs Nifty]))/_xlfn.STDEV.P(Table2[1W Return vs Nifty])</f>
        <v>-1.3776571805538382</v>
      </c>
      <c r="O95">
        <v>702.67</v>
      </c>
      <c r="P95">
        <v>678.324166499331</v>
      </c>
      <c r="Q95">
        <v>552.17225536438798</v>
      </c>
      <c r="R95">
        <v>57.828622086851198</v>
      </c>
      <c r="S95" s="2">
        <f>(Table2[[#This Row],[Close Price]]-Table2[[#This Row],[20D EMA]])/Table2[[#This Row],[20D EMA]]</f>
        <v>1.7903140876940872E-2</v>
      </c>
      <c r="T95" s="2">
        <f>(Table2[[#This Row],[Close Price]]-Table2[[#This Row],[50D EMA]])/Table2[[#This Row],[50D EMA]]</f>
        <v>5.4436853829393117E-2</v>
      </c>
      <c r="U95" s="2">
        <f>(Table2[[#This Row],[Close Price]]-Table2[[#This Row],[200D EMA]])/Table2[[#This Row],[200D EMA]]</f>
        <v>0.29533853439991153</v>
      </c>
      <c r="V95">
        <v>0.73108868150193096</v>
      </c>
      <c r="W95">
        <v>716.8</v>
      </c>
      <c r="X95">
        <v>729.5</v>
      </c>
      <c r="Y95">
        <v>680.7</v>
      </c>
      <c r="Z95">
        <v>728.5</v>
      </c>
      <c r="AA95">
        <v>666</v>
      </c>
      <c r="AB95">
        <v>752</v>
      </c>
      <c r="AC95" s="2">
        <f>(Table2[[#This Row],[Close Price]]/Table2[[#This Row],[Day Low]])-1</f>
        <v>-2.1623883928570953E-3</v>
      </c>
      <c r="AD95" s="2">
        <f>(Table2[[#This Row],[Day High]]/Table2[[#This Row],[Close Price]])-1</f>
        <v>1.9923103809856624E-2</v>
      </c>
      <c r="AE95" s="2">
        <f>(Table2[[#This Row],[Close Price]]/Table2[[#This Row],[Current Week Low]])-1</f>
        <v>5.0756574114881658E-2</v>
      </c>
      <c r="AF95" s="2">
        <f>(Table2[[#This Row],[Current Week High]]/Table2[[#This Row],[Close Price]])-1</f>
        <v>1.8524991261796631E-2</v>
      </c>
      <c r="AG95" s="2">
        <f>(Table2[[#This Row],[Close Price]]/Table2[[#This Row],[Current Month Low]])-1</f>
        <v>7.3948948948948878E-2</v>
      </c>
      <c r="AH95" s="2">
        <f>(Table2[[#This Row],[Current Month High]]/Table2[[#This Row],[Close Price]])-1</f>
        <v>5.1380636141209468E-2</v>
      </c>
      <c r="AI95">
        <v>5.1380636141209397</v>
      </c>
      <c r="AJ95">
        <v>150.08741258741199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0.12</v>
      </c>
      <c r="AM95" t="s">
        <v>10206</v>
      </c>
      <c r="AN95">
        <v>0.32</v>
      </c>
      <c r="AO95" t="s">
        <v>10206</v>
      </c>
      <c r="AP95">
        <v>9.8621549918268006E-2</v>
      </c>
      <c r="AQ95">
        <f>(Table2[[#This Row],[Sharpe Ratio]]-AVERAGE(Table2[Sharpe Ratio]))/_xlfn.STDEV.P(Table2[Sharpe Ratio])</f>
        <v>0.47600517622288774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-0.21205432963553794</v>
      </c>
      <c r="AS95">
        <f>_xlfn.RANK.AVG(Table2[[#This Row],[1Y Return vs Nifty Z-Score]],Table2[1Y Return vs Nifty Z-Score])</f>
        <v>85</v>
      </c>
      <c r="AT95">
        <f>_xlfn.RANK.AVG(Table2[[#This Row],[6M Return vs Nifty Z-Score]],Table2[6M Return vs Nifty Z-Score])</f>
        <v>131</v>
      </c>
      <c r="AU95">
        <f>_xlfn.RANK.AVG(Table2[[#This Row],[Sharpe Ratio Z-Score]],Table2[Sharpe Ratio Z-Score])</f>
        <v>216</v>
      </c>
      <c r="AV95">
        <f>(Table2[[#This Row],[Rank 1Y]]+Table2[[#This Row],[Rank 6M]]+Table2[[#This Row],[Rank Sharpe]])/3</f>
        <v>144</v>
      </c>
    </row>
    <row r="96" spans="1:48" x14ac:dyDescent="0.3">
      <c r="A96" t="s">
        <v>1012</v>
      </c>
      <c r="B96" t="s">
        <v>1013</v>
      </c>
      <c r="C96" t="s">
        <v>10170</v>
      </c>
      <c r="D96" t="s">
        <v>388</v>
      </c>
      <c r="E96">
        <v>13328.838671150001</v>
      </c>
      <c r="F96">
        <v>286.14999999999998</v>
      </c>
      <c r="G96">
        <v>149.148685425834</v>
      </c>
      <c r="H96">
        <f>(Table2[[#This Row],[1Y Return vs Nifty]]-AVERAGE(Table2[1Y Return vs Nifty]))/_xlfn.STDEV.P(Table2[1Y Return vs Nifty])</f>
        <v>1.5021416417712583</v>
      </c>
      <c r="I96">
        <v>7.9056028339592901</v>
      </c>
      <c r="J96">
        <f>(Table2[[#This Row],[1M Return vs Nifty]]-AVERAGE(Table2[1M Return vs Nifty]))/_xlfn.STDEV.P(Table2[1M Return vs Nifty])</f>
        <v>0.69296936528436848</v>
      </c>
      <c r="K96">
        <v>22.2741942564185</v>
      </c>
      <c r="L96">
        <f>(Table2[[#This Row],[6M Return vs Nifty]]-AVERAGE(Table2[6M Return vs Nifty]))/_xlfn.STDEV.P(Table2[6M Return vs Nifty])</f>
        <v>0.49716693925498834</v>
      </c>
      <c r="M96">
        <v>-14.6007544092692</v>
      </c>
      <c r="N96">
        <f>(Table2[[#This Row],[1W Return vs Nifty]]-AVERAGE(Table2[1W Return vs Nifty]))/_xlfn.STDEV.P(Table2[1W Return vs Nifty])</f>
        <v>-3.3520199700183442</v>
      </c>
      <c r="O96">
        <v>288.79000000000002</v>
      </c>
      <c r="P96">
        <v>271.08631456095998</v>
      </c>
      <c r="Q96">
        <v>216.362680825713</v>
      </c>
      <c r="R96">
        <v>45.526724999374103</v>
      </c>
      <c r="S96" s="2">
        <f>(Table2[[#This Row],[Close Price]]-Table2[[#This Row],[20D EMA]])/Table2[[#This Row],[20D EMA]]</f>
        <v>-9.1415907753040031E-3</v>
      </c>
      <c r="T96" s="2">
        <f>(Table2[[#This Row],[Close Price]]-Table2[[#This Row],[50D EMA]])/Table2[[#This Row],[50D EMA]]</f>
        <v>5.5567856545751908E-2</v>
      </c>
      <c r="U96" s="2">
        <f>(Table2[[#This Row],[Close Price]]-Table2[[#This Row],[200D EMA]])/Table2[[#This Row],[200D EMA]]</f>
        <v>0.32254785764326371</v>
      </c>
      <c r="V96">
        <v>1.3976001763761201</v>
      </c>
      <c r="W96">
        <v>285.14999999999998</v>
      </c>
      <c r="X96">
        <v>291.3</v>
      </c>
      <c r="Y96">
        <v>276.85000000000002</v>
      </c>
      <c r="Z96">
        <v>292.89999999999998</v>
      </c>
      <c r="AA96">
        <v>246.65</v>
      </c>
      <c r="AB96">
        <v>384.2</v>
      </c>
      <c r="AC96" s="2">
        <f>(Table2[[#This Row],[Close Price]]/Table2[[#This Row],[Day Low]])-1</f>
        <v>3.5069261792040063E-3</v>
      </c>
      <c r="AD96" s="2">
        <f>(Table2[[#This Row],[Day High]]/Table2[[#This Row],[Close Price]])-1</f>
        <v>1.7997553730561E-2</v>
      </c>
      <c r="AE96" s="2">
        <f>(Table2[[#This Row],[Close Price]]/Table2[[#This Row],[Current Week Low]])-1</f>
        <v>3.3592197941123114E-2</v>
      </c>
      <c r="AF96" s="2">
        <f>(Table2[[#This Row],[Current Week High]]/Table2[[#This Row],[Close Price]])-1</f>
        <v>2.3589026734230245E-2</v>
      </c>
      <c r="AG96" s="2">
        <f>(Table2[[#This Row],[Close Price]]/Table2[[#This Row],[Current Month Low]])-1</f>
        <v>0.16014595580782465</v>
      </c>
      <c r="AH96" s="2">
        <f>(Table2[[#This Row],[Current Month High]]/Table2[[#This Row],[Close Price]])-1</f>
        <v>0.34265245500611563</v>
      </c>
      <c r="AI96">
        <v>34.265245500611499</v>
      </c>
      <c r="AJ96">
        <v>191.98979591836701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0.22</v>
      </c>
      <c r="AM96" t="s">
        <v>10206</v>
      </c>
      <c r="AN96">
        <v>-13.33</v>
      </c>
      <c r="AO96" t="s">
        <v>10205</v>
      </c>
      <c r="AP96">
        <v>0.111618618600659</v>
      </c>
      <c r="AQ96">
        <f>(Table2[[#This Row],[Sharpe Ratio]]-AVERAGE(Table2[Sharpe Ratio]))/_xlfn.STDEV.P(Table2[Sharpe Ratio])</f>
        <v>0.62585238930271092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-3.3889634405017688E-2</v>
      </c>
      <c r="AS96">
        <f>_xlfn.RANK.AVG(Table2[[#This Row],[1Y Return vs Nifty Z-Score]],Table2[1Y Return vs Nifty Z-Score])</f>
        <v>55</v>
      </c>
      <c r="AT96">
        <f>_xlfn.RANK.AVG(Table2[[#This Row],[6M Return vs Nifty Z-Score]],Table2[6M Return vs Nifty Z-Score])</f>
        <v>183</v>
      </c>
      <c r="AU96">
        <f>_xlfn.RANK.AVG(Table2[[#This Row],[Sharpe Ratio Z-Score]],Table2[Sharpe Ratio Z-Score])</f>
        <v>194</v>
      </c>
      <c r="AV96">
        <f>(Table2[[#This Row],[Rank 1Y]]+Table2[[#This Row],[Rank 6M]]+Table2[[#This Row],[Rank Sharpe]])/3</f>
        <v>144</v>
      </c>
    </row>
    <row r="97" spans="1:48" x14ac:dyDescent="0.3">
      <c r="A97" t="s">
        <v>1434</v>
      </c>
      <c r="B97" t="s">
        <v>1435</v>
      </c>
      <c r="C97" t="s">
        <v>10165</v>
      </c>
      <c r="D97" t="s">
        <v>202</v>
      </c>
      <c r="E97">
        <v>7279.8748791999997</v>
      </c>
      <c r="F97">
        <v>506.8</v>
      </c>
      <c r="G97">
        <v>98.7187560745176</v>
      </c>
      <c r="H97">
        <f>(Table2[[#This Row],[1Y Return vs Nifty]]-AVERAGE(Table2[1Y Return vs Nifty]))/_xlfn.STDEV.P(Table2[1Y Return vs Nifty])</f>
        <v>0.81297753711766074</v>
      </c>
      <c r="I97">
        <v>3.2945406935204799E-2</v>
      </c>
      <c r="J97">
        <f>(Table2[[#This Row],[1M Return vs Nifty]]-AVERAGE(Table2[1M Return vs Nifty]))/_xlfn.STDEV.P(Table2[1M Return vs Nifty])</f>
        <v>-0.13695826367026234</v>
      </c>
      <c r="K97">
        <v>21.4763439265509</v>
      </c>
      <c r="L97">
        <f>(Table2[[#This Row],[6M Return vs Nifty]]-AVERAGE(Table2[6M Return vs Nifty]))/_xlfn.STDEV.P(Table2[6M Return vs Nifty])</f>
        <v>0.47058463387358818</v>
      </c>
      <c r="M97">
        <v>3.6920999127508698</v>
      </c>
      <c r="N97">
        <f>(Table2[[#This Row],[1W Return vs Nifty]]-AVERAGE(Table2[1W Return vs Nifty]))/_xlfn.STDEV.P(Table2[1W Return vs Nifty])</f>
        <v>0.42723819193943668</v>
      </c>
      <c r="O97">
        <v>483.95</v>
      </c>
      <c r="P97">
        <v>450.52508239356098</v>
      </c>
      <c r="Q97">
        <v>377.50925263342799</v>
      </c>
      <c r="R97">
        <v>69.337548085257296</v>
      </c>
      <c r="S97" s="2">
        <f>(Table2[[#This Row],[Close Price]]-Table2[[#This Row],[20D EMA]])/Table2[[#This Row],[20D EMA]]</f>
        <v>4.7215621448496795E-2</v>
      </c>
      <c r="T97" s="2">
        <f>(Table2[[#This Row],[Close Price]]-Table2[[#This Row],[50D EMA]])/Table2[[#This Row],[50D EMA]]</f>
        <v>0.12490962169622219</v>
      </c>
      <c r="U97" s="2">
        <f>(Table2[[#This Row],[Close Price]]-Table2[[#This Row],[200D EMA]])/Table2[[#This Row],[200D EMA]]</f>
        <v>0.34248365163149241</v>
      </c>
      <c r="V97">
        <v>0.50367080657625596</v>
      </c>
      <c r="W97">
        <v>497.25</v>
      </c>
      <c r="X97">
        <v>521.35</v>
      </c>
      <c r="Y97">
        <v>493.55</v>
      </c>
      <c r="Z97">
        <v>511.55</v>
      </c>
      <c r="AA97">
        <v>444</v>
      </c>
      <c r="AB97">
        <v>514.79999999999995</v>
      </c>
      <c r="AC97" s="2">
        <f>(Table2[[#This Row],[Close Price]]/Table2[[#This Row],[Day Low]])-1</f>
        <v>1.9205630970336784E-2</v>
      </c>
      <c r="AD97" s="2">
        <f>(Table2[[#This Row],[Day High]]/Table2[[#This Row],[Close Price]])-1</f>
        <v>2.8709550118389826E-2</v>
      </c>
      <c r="AE97" s="2">
        <f>(Table2[[#This Row],[Close Price]]/Table2[[#This Row],[Current Week Low]])-1</f>
        <v>2.6846317495694549E-2</v>
      </c>
      <c r="AF97" s="2">
        <f>(Table2[[#This Row],[Current Week High]]/Table2[[#This Row],[Close Price]])-1</f>
        <v>9.3725335438041846E-3</v>
      </c>
      <c r="AG97" s="2">
        <f>(Table2[[#This Row],[Close Price]]/Table2[[#This Row],[Current Month Low]])-1</f>
        <v>0.14144144144144155</v>
      </c>
      <c r="AH97" s="2">
        <f>(Table2[[#This Row],[Current Month High]]/Table2[[#This Row],[Close Price]])-1</f>
        <v>1.5785319652722896E-2</v>
      </c>
      <c r="AI97">
        <v>2.01262825572217</v>
      </c>
      <c r="AJ97">
        <v>134.62962962962899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0.18</v>
      </c>
      <c r="AM97" t="s">
        <v>10206</v>
      </c>
      <c r="AN97">
        <v>2.95</v>
      </c>
      <c r="AO97" t="s">
        <v>10206</v>
      </c>
      <c r="AP97">
        <v>0.13992551387329299</v>
      </c>
      <c r="AQ97">
        <f>(Table2[[#This Row],[Sharpe Ratio]]-AVERAGE(Table2[Sharpe Ratio]))/_xlfn.STDEV.P(Table2[Sharpe Ratio])</f>
        <v>0.95221131462665587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2.5260534138870794</v>
      </c>
      <c r="AS97">
        <f>_xlfn.RANK.AVG(Table2[[#This Row],[1Y Return vs Nifty Z-Score]],Table2[1Y Return vs Nifty Z-Score])</f>
        <v>113</v>
      </c>
      <c r="AT97">
        <f>_xlfn.RANK.AVG(Table2[[#This Row],[6M Return vs Nifty Z-Score]],Table2[6M Return vs Nifty Z-Score])</f>
        <v>190</v>
      </c>
      <c r="AU97">
        <f>_xlfn.RANK.AVG(Table2[[#This Row],[Sharpe Ratio Z-Score]],Table2[Sharpe Ratio Z-Score])</f>
        <v>130</v>
      </c>
      <c r="AV97">
        <f>(Table2[[#This Row],[Rank 1Y]]+Table2[[#This Row],[Rank 6M]]+Table2[[#This Row],[Rank Sharpe]])/3</f>
        <v>144.33333333333334</v>
      </c>
    </row>
    <row r="98" spans="1:48" x14ac:dyDescent="0.3">
      <c r="A98" t="s">
        <v>1591</v>
      </c>
      <c r="B98" t="s">
        <v>1592</v>
      </c>
      <c r="C98" t="s">
        <v>10163</v>
      </c>
      <c r="D98" t="s">
        <v>977</v>
      </c>
      <c r="E98">
        <v>5759.24343813</v>
      </c>
      <c r="F98">
        <v>45.15</v>
      </c>
      <c r="G98">
        <v>144.59232405243301</v>
      </c>
      <c r="H98">
        <f>(Table2[[#This Row],[1Y Return vs Nifty]]-AVERAGE(Table2[1Y Return vs Nifty]))/_xlfn.STDEV.P(Table2[1Y Return vs Nifty])</f>
        <v>1.4398754290922162</v>
      </c>
      <c r="I98">
        <v>4.3846420447367702</v>
      </c>
      <c r="J98">
        <f>(Table2[[#This Row],[1M Return vs Nifty]]-AVERAGE(Table2[1M Return vs Nifty]))/_xlfn.STDEV.P(Table2[1M Return vs Nifty])</f>
        <v>0.32179321967806085</v>
      </c>
      <c r="K98">
        <v>30.856693481940901</v>
      </c>
      <c r="L98">
        <f>(Table2[[#This Row],[6M Return vs Nifty]]-AVERAGE(Table2[6M Return vs Nifty]))/_xlfn.STDEV.P(Table2[6M Return vs Nifty])</f>
        <v>0.7831135721107102</v>
      </c>
      <c r="M98">
        <v>6.7943394932706704</v>
      </c>
      <c r="N98">
        <f>(Table2[[#This Row],[1W Return vs Nifty]]-AVERAGE(Table2[1W Return vs Nifty]))/_xlfn.STDEV.P(Table2[1W Return vs Nifty])</f>
        <v>1.0681531660949433</v>
      </c>
      <c r="O98">
        <v>41.66</v>
      </c>
      <c r="P98">
        <v>39.227105466953297</v>
      </c>
      <c r="Q98">
        <v>32.7217570305382</v>
      </c>
      <c r="R98">
        <v>71.802045956118704</v>
      </c>
      <c r="S98" s="2">
        <f>(Table2[[#This Row],[Close Price]]-Table2[[#This Row],[20D EMA]])/Table2[[#This Row],[20D EMA]]</f>
        <v>8.3773403744599184E-2</v>
      </c>
      <c r="T98" s="2">
        <f>(Table2[[#This Row],[Close Price]]-Table2[[#This Row],[50D EMA]])/Table2[[#This Row],[50D EMA]]</f>
        <v>0.15098984394952153</v>
      </c>
      <c r="U98" s="2">
        <f>(Table2[[#This Row],[Close Price]]-Table2[[#This Row],[200D EMA]])/Table2[[#This Row],[200D EMA]]</f>
        <v>0.37981588084841855</v>
      </c>
      <c r="V98">
        <v>1.0639044305390699</v>
      </c>
      <c r="W98">
        <v>44.6</v>
      </c>
      <c r="X98">
        <v>46.1</v>
      </c>
      <c r="Y98">
        <v>43.3</v>
      </c>
      <c r="Z98">
        <v>45.5</v>
      </c>
      <c r="AA98">
        <v>37.049999999999997</v>
      </c>
      <c r="AB98">
        <v>45.5</v>
      </c>
      <c r="AC98" s="2">
        <f>(Table2[[#This Row],[Close Price]]/Table2[[#This Row],[Day Low]])-1</f>
        <v>1.2331838565022402E-2</v>
      </c>
      <c r="AD98" s="2">
        <f>(Table2[[#This Row],[Day High]]/Table2[[#This Row],[Close Price]])-1</f>
        <v>2.1040974529346723E-2</v>
      </c>
      <c r="AE98" s="2">
        <f>(Table2[[#This Row],[Close Price]]/Table2[[#This Row],[Current Week Low]])-1</f>
        <v>4.2725173210161671E-2</v>
      </c>
      <c r="AF98" s="2">
        <f>(Table2[[#This Row],[Current Week High]]/Table2[[#This Row],[Close Price]])-1</f>
        <v>7.7519379844961378E-3</v>
      </c>
      <c r="AG98" s="2">
        <f>(Table2[[#This Row],[Close Price]]/Table2[[#This Row],[Current Month Low]])-1</f>
        <v>0.21862348178137658</v>
      </c>
      <c r="AH98" s="2">
        <f>(Table2[[#This Row],[Current Month High]]/Table2[[#This Row],[Close Price]])-1</f>
        <v>7.7519379844961378E-3</v>
      </c>
      <c r="AI98">
        <v>0.775193798449613</v>
      </c>
      <c r="AJ98">
        <v>183.96226415094301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0.26</v>
      </c>
      <c r="AM98" t="s">
        <v>10206</v>
      </c>
      <c r="AN98">
        <v>2.4500000000000002</v>
      </c>
      <c r="AO98" t="s">
        <v>10206</v>
      </c>
      <c r="AP98">
        <v>8.4475992104716E-2</v>
      </c>
      <c r="AQ98">
        <f>(Table2[[#This Row],[Sharpe Ratio]]-AVERAGE(Table2[Sharpe Ratio]))/_xlfn.STDEV.P(Table2[Sharpe Ratio])</f>
        <v>0.31291667776076049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3.925852064736691</v>
      </c>
      <c r="AS98">
        <f>_xlfn.RANK.AVG(Table2[[#This Row],[1Y Return vs Nifty Z-Score]],Table2[1Y Return vs Nifty Z-Score])</f>
        <v>59</v>
      </c>
      <c r="AT98">
        <f>_xlfn.RANK.AVG(Table2[[#This Row],[6M Return vs Nifty Z-Score]],Table2[6M Return vs Nifty Z-Score])</f>
        <v>127</v>
      </c>
      <c r="AU98">
        <f>_xlfn.RANK.AVG(Table2[[#This Row],[Sharpe Ratio Z-Score]],Table2[Sharpe Ratio Z-Score])</f>
        <v>252</v>
      </c>
      <c r="AV98">
        <f>(Table2[[#This Row],[Rank 1Y]]+Table2[[#This Row],[Rank 6M]]+Table2[[#This Row],[Rank Sharpe]])/3</f>
        <v>146</v>
      </c>
    </row>
    <row r="99" spans="1:48" x14ac:dyDescent="0.3">
      <c r="A99" t="s">
        <v>820</v>
      </c>
      <c r="B99" t="s">
        <v>821</v>
      </c>
      <c r="C99" t="s">
        <v>10171</v>
      </c>
      <c r="D99" t="s">
        <v>674</v>
      </c>
      <c r="E99">
        <v>19426.118137500001</v>
      </c>
      <c r="F99">
        <v>4664.75</v>
      </c>
      <c r="G99">
        <v>104.987041790378</v>
      </c>
      <c r="H99">
        <f>(Table2[[#This Row],[1Y Return vs Nifty]]-AVERAGE(Table2[1Y Return vs Nifty]))/_xlfn.STDEV.P(Table2[1Y Return vs Nifty])</f>
        <v>0.89863852392947552</v>
      </c>
      <c r="I99">
        <v>0.53445207397460204</v>
      </c>
      <c r="J99">
        <f>(Table2[[#This Row],[1M Return vs Nifty]]-AVERAGE(Table2[1M Return vs Nifty]))/_xlfn.STDEV.P(Table2[1M Return vs Nifty])</f>
        <v>-8.4089935162504834E-2</v>
      </c>
      <c r="K99">
        <v>17.317094350260898</v>
      </c>
      <c r="L99">
        <f>(Table2[[#This Row],[6M Return vs Nifty]]-AVERAGE(Table2[6M Return vs Nifty]))/_xlfn.STDEV.P(Table2[6M Return vs Nifty])</f>
        <v>0.33200921658605304</v>
      </c>
      <c r="M99">
        <v>-4.02891391990405</v>
      </c>
      <c r="N99">
        <f>(Table2[[#This Row],[1W Return vs Nifty]]-AVERAGE(Table2[1W Return vs Nifty]))/_xlfn.STDEV.P(Table2[1W Return vs Nifty])</f>
        <v>-1.1679040440387338</v>
      </c>
      <c r="O99">
        <v>4670.62</v>
      </c>
      <c r="P99">
        <v>4445.4600807923198</v>
      </c>
      <c r="Q99">
        <v>3489.0082876625502</v>
      </c>
      <c r="R99">
        <v>48.907451312207499</v>
      </c>
      <c r="S99" s="2">
        <f>(Table2[[#This Row],[Close Price]]-Table2[[#This Row],[20D EMA]])/Table2[[#This Row],[20D EMA]]</f>
        <v>-1.2567924601016335E-3</v>
      </c>
      <c r="T99" s="2">
        <f>(Table2[[#This Row],[Close Price]]-Table2[[#This Row],[50D EMA]])/Table2[[#This Row],[50D EMA]]</f>
        <v>4.9328959257822401E-2</v>
      </c>
      <c r="U99" s="2">
        <f>(Table2[[#This Row],[Close Price]]-Table2[[#This Row],[200D EMA]])/Table2[[#This Row],[200D EMA]]</f>
        <v>0.33698449972015809</v>
      </c>
      <c r="V99">
        <v>0.49886122762926399</v>
      </c>
      <c r="W99">
        <v>4620</v>
      </c>
      <c r="X99">
        <v>4694.8999999999996</v>
      </c>
      <c r="Y99">
        <v>4519.1000000000004</v>
      </c>
      <c r="Z99">
        <v>4793.7</v>
      </c>
      <c r="AA99">
        <v>4280</v>
      </c>
      <c r="AB99">
        <v>5488</v>
      </c>
      <c r="AC99" s="2">
        <f>(Table2[[#This Row],[Close Price]]/Table2[[#This Row],[Day Low]])-1</f>
        <v>9.6861471861471315E-3</v>
      </c>
      <c r="AD99" s="2">
        <f>(Table2[[#This Row],[Day High]]/Table2[[#This Row],[Close Price]])-1</f>
        <v>6.4633688836486236E-3</v>
      </c>
      <c r="AE99" s="2">
        <f>(Table2[[#This Row],[Close Price]]/Table2[[#This Row],[Current Week Low]])-1</f>
        <v>3.2229868779181547E-2</v>
      </c>
      <c r="AF99" s="2">
        <f>(Table2[[#This Row],[Current Week High]]/Table2[[#This Row],[Close Price]])-1</f>
        <v>2.7643496436036141E-2</v>
      </c>
      <c r="AG99" s="2">
        <f>(Table2[[#This Row],[Close Price]]/Table2[[#This Row],[Current Month Low]])-1</f>
        <v>8.9894859813084205E-2</v>
      </c>
      <c r="AH99" s="2">
        <f>(Table2[[#This Row],[Current Month High]]/Table2[[#This Row],[Close Price]])-1</f>
        <v>0.17648319845650895</v>
      </c>
      <c r="AI99">
        <v>17.6483198456508</v>
      </c>
      <c r="AJ99">
        <v>155.932296381642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0.27</v>
      </c>
      <c r="AM99" t="s">
        <v>10206</v>
      </c>
      <c r="AN99">
        <v>-8.6999999999999993</v>
      </c>
      <c r="AO99" t="s">
        <v>10205</v>
      </c>
      <c r="AP99">
        <v>0.14142212919650499</v>
      </c>
      <c r="AQ99">
        <f>(Table2[[#This Row],[Sharpe Ratio]]-AVERAGE(Table2[Sharpe Ratio]))/_xlfn.STDEV.P(Table2[Sharpe Ratio])</f>
        <v>0.96946625423774824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0.94812001555203795</v>
      </c>
      <c r="AS99">
        <f>_xlfn.RANK.AVG(Table2[[#This Row],[1Y Return vs Nifty Z-Score]],Table2[1Y Return vs Nifty Z-Score])</f>
        <v>100</v>
      </c>
      <c r="AT99">
        <f>_xlfn.RANK.AVG(Table2[[#This Row],[6M Return vs Nifty Z-Score]],Table2[6M Return vs Nifty Z-Score])</f>
        <v>215</v>
      </c>
      <c r="AU99">
        <f>_xlfn.RANK.AVG(Table2[[#This Row],[Sharpe Ratio Z-Score]],Table2[Sharpe Ratio Z-Score])</f>
        <v>124</v>
      </c>
      <c r="AV99">
        <f>(Table2[[#This Row],[Rank 1Y]]+Table2[[#This Row],[Rank 6M]]+Table2[[#This Row],[Rank Sharpe]])/3</f>
        <v>146.33333333333334</v>
      </c>
    </row>
    <row r="100" spans="1:48" x14ac:dyDescent="0.3">
      <c r="A100" t="s">
        <v>953</v>
      </c>
      <c r="B100" t="s">
        <v>954</v>
      </c>
      <c r="C100" t="s">
        <v>10159</v>
      </c>
      <c r="D100" t="s">
        <v>18</v>
      </c>
      <c r="E100">
        <v>15238.103562</v>
      </c>
      <c r="F100">
        <v>1023.3</v>
      </c>
      <c r="G100">
        <v>127.143126701962</v>
      </c>
      <c r="H100">
        <f>(Table2[[#This Row],[1Y Return vs Nifty]]-AVERAGE(Table2[1Y Return vs Nifty]))/_xlfn.STDEV.P(Table2[1Y Return vs Nifty])</f>
        <v>1.2014186114118366</v>
      </c>
      <c r="I100">
        <v>-0.17622426950998801</v>
      </c>
      <c r="J100">
        <f>(Table2[[#This Row],[1M Return vs Nifty]]-AVERAGE(Table2[1M Return vs Nifty]))/_xlfn.STDEV.P(Table2[1M Return vs Nifty])</f>
        <v>-0.15900872061323473</v>
      </c>
      <c r="K100">
        <v>6.6665656052821101</v>
      </c>
      <c r="L100">
        <f>(Table2[[#This Row],[6M Return vs Nifty]]-AVERAGE(Table2[6M Return vs Nifty]))/_xlfn.STDEV.P(Table2[6M Return vs Nifty])</f>
        <v>-2.2838800609589528E-2</v>
      </c>
      <c r="M100">
        <v>-2.7618030680306802</v>
      </c>
      <c r="N100">
        <f>(Table2[[#This Row],[1W Return vs Nifty]]-AVERAGE(Table2[1W Return vs Nifty]))/_xlfn.STDEV.P(Table2[1W Return vs Nifty])</f>
        <v>-0.90612209657724585</v>
      </c>
      <c r="O100">
        <v>1024.25</v>
      </c>
      <c r="P100">
        <v>993.22666756083504</v>
      </c>
      <c r="Q100">
        <v>835.510670567067</v>
      </c>
      <c r="R100">
        <v>48.505751727327997</v>
      </c>
      <c r="S100" s="2">
        <f>(Table2[[#This Row],[Close Price]]-Table2[[#This Row],[20D EMA]])/Table2[[#This Row],[20D EMA]]</f>
        <v>-9.2750793263367878E-4</v>
      </c>
      <c r="T100" s="2">
        <f>(Table2[[#This Row],[Close Price]]-Table2[[#This Row],[50D EMA]])/Table2[[#This Row],[50D EMA]]</f>
        <v>3.0278418231579476E-2</v>
      </c>
      <c r="U100" s="2">
        <f>(Table2[[#This Row],[Close Price]]-Table2[[#This Row],[200D EMA]])/Table2[[#This Row],[200D EMA]]</f>
        <v>0.22475994149240369</v>
      </c>
      <c r="V100">
        <v>2.5830262016279999</v>
      </c>
      <c r="W100">
        <v>1012.5</v>
      </c>
      <c r="X100">
        <v>1038.5</v>
      </c>
      <c r="Y100">
        <v>1006.1</v>
      </c>
      <c r="Z100">
        <v>1041.8</v>
      </c>
      <c r="AA100">
        <v>945.65</v>
      </c>
      <c r="AB100">
        <v>1275</v>
      </c>
      <c r="AC100" s="2">
        <f>(Table2[[#This Row],[Close Price]]/Table2[[#This Row],[Day Low]])-1</f>
        <v>1.0666666666666602E-2</v>
      </c>
      <c r="AD100" s="2">
        <f>(Table2[[#This Row],[Day High]]/Table2[[#This Row],[Close Price]])-1</f>
        <v>1.4853904035962096E-2</v>
      </c>
      <c r="AE100" s="2">
        <f>(Table2[[#This Row],[Close Price]]/Table2[[#This Row],[Current Week Low]])-1</f>
        <v>1.7095716131597216E-2</v>
      </c>
      <c r="AF100" s="2">
        <f>(Table2[[#This Row],[Current Week High]]/Table2[[#This Row],[Close Price]])-1</f>
        <v>1.8078764780611767E-2</v>
      </c>
      <c r="AG100" s="2">
        <f>(Table2[[#This Row],[Close Price]]/Table2[[#This Row],[Current Month Low]])-1</f>
        <v>8.2112832443292927E-2</v>
      </c>
      <c r="AH100" s="2">
        <f>(Table2[[#This Row],[Current Month High]]/Table2[[#This Row],[Close Price]])-1</f>
        <v>0.24596892406918802</v>
      </c>
      <c r="AI100">
        <v>24.596892406918801</v>
      </c>
      <c r="AJ100">
        <v>194.136246047714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0.06</v>
      </c>
      <c r="AM100" t="s">
        <v>10206</v>
      </c>
      <c r="AN100">
        <v>-2.61</v>
      </c>
      <c r="AO100" t="s">
        <v>10205</v>
      </c>
      <c r="AP100">
        <v>0.19350171899020399</v>
      </c>
      <c r="AQ100">
        <f>(Table2[[#This Row],[Sharpe Ratio]]-AVERAGE(Table2[Sharpe Ratio]))/_xlfn.STDEV.P(Table2[Sharpe Ratio])</f>
        <v>1.56990790609263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1.6833568997043964</v>
      </c>
      <c r="AS100">
        <f>_xlfn.RANK.AVG(Table2[[#This Row],[1Y Return vs Nifty Z-Score]],Table2[1Y Return vs Nifty Z-Score])</f>
        <v>75</v>
      </c>
      <c r="AT100">
        <f>_xlfn.RANK.AVG(Table2[[#This Row],[6M Return vs Nifty Z-Score]],Table2[6M Return vs Nifty Z-Score])</f>
        <v>323</v>
      </c>
      <c r="AU100">
        <f>_xlfn.RANK.AVG(Table2[[#This Row],[Sharpe Ratio Z-Score]],Table2[Sharpe Ratio Z-Score])</f>
        <v>43</v>
      </c>
      <c r="AV100">
        <f>(Table2[[#This Row],[Rank 1Y]]+Table2[[#This Row],[Rank 6M]]+Table2[[#This Row],[Rank Sharpe]])/3</f>
        <v>147</v>
      </c>
    </row>
    <row r="101" spans="1:48" x14ac:dyDescent="0.3">
      <c r="A101" t="s">
        <v>778</v>
      </c>
      <c r="B101" t="s">
        <v>779</v>
      </c>
      <c r="C101" t="s">
        <v>10174</v>
      </c>
      <c r="D101" t="s">
        <v>133</v>
      </c>
      <c r="E101">
        <v>20705.495404279998</v>
      </c>
      <c r="F101">
        <v>1830.6</v>
      </c>
      <c r="G101">
        <v>176.91904438049099</v>
      </c>
      <c r="H101">
        <f>(Table2[[#This Row],[1Y Return vs Nifty]]-AVERAGE(Table2[1Y Return vs Nifty]))/_xlfn.STDEV.P(Table2[1Y Return vs Nifty])</f>
        <v>1.881645139219557</v>
      </c>
      <c r="I101">
        <v>-12.585910779061299</v>
      </c>
      <c r="J101">
        <f>(Table2[[#This Row],[1M Return vs Nifty]]-AVERAGE(Table2[1M Return vs Nifty]))/_xlfn.STDEV.P(Table2[1M Return vs Nifty])</f>
        <v>-1.4672253928627892</v>
      </c>
      <c r="K101">
        <v>18.4265705538979</v>
      </c>
      <c r="L101">
        <f>(Table2[[#This Row],[6M Return vs Nifty]]-AVERAGE(Table2[6M Return vs Nifty]))/_xlfn.STDEV.P(Table2[6M Return vs Nifty])</f>
        <v>0.3689740885105523</v>
      </c>
      <c r="M101">
        <v>-0.88830143077280399</v>
      </c>
      <c r="N101">
        <f>(Table2[[#This Row],[1W Return vs Nifty]]-AVERAGE(Table2[1W Return vs Nifty]))/_xlfn.STDEV.P(Table2[1W Return vs Nifty])</f>
        <v>-0.51906132249536907</v>
      </c>
      <c r="O101">
        <v>1887.05</v>
      </c>
      <c r="P101">
        <v>1875.63202553424</v>
      </c>
      <c r="Q101">
        <v>1477.68767490563</v>
      </c>
      <c r="R101">
        <v>43.408511634278298</v>
      </c>
      <c r="S101" s="2">
        <f>(Table2[[#This Row],[Close Price]]-Table2[[#This Row],[20D EMA]])/Table2[[#This Row],[20D EMA]]</f>
        <v>-2.9914416682122916E-2</v>
      </c>
      <c r="T101" s="2">
        <f>(Table2[[#This Row],[Close Price]]-Table2[[#This Row],[50D EMA]])/Table2[[#This Row],[50D EMA]]</f>
        <v>-2.4008987328638494E-2</v>
      </c>
      <c r="U101" s="2">
        <f>(Table2[[#This Row],[Close Price]]-Table2[[#This Row],[200D EMA]])/Table2[[#This Row],[200D EMA]]</f>
        <v>0.23882741332122703</v>
      </c>
      <c r="V101">
        <v>1.2343847374665999</v>
      </c>
      <c r="W101">
        <v>1786</v>
      </c>
      <c r="X101">
        <v>1832</v>
      </c>
      <c r="Y101">
        <v>1780</v>
      </c>
      <c r="Z101">
        <v>1838</v>
      </c>
      <c r="AA101">
        <v>1751.3</v>
      </c>
      <c r="AB101">
        <v>2155.35</v>
      </c>
      <c r="AC101" s="2">
        <f>(Table2[[#This Row],[Close Price]]/Table2[[#This Row],[Day Low]])-1</f>
        <v>2.4972004479283161E-2</v>
      </c>
      <c r="AD101" s="2">
        <f>(Table2[[#This Row],[Day High]]/Table2[[#This Row],[Close Price]])-1</f>
        <v>7.6477657598617022E-4</v>
      </c>
      <c r="AE101" s="2">
        <f>(Table2[[#This Row],[Close Price]]/Table2[[#This Row],[Current Week Low]])-1</f>
        <v>2.8426966292134814E-2</v>
      </c>
      <c r="AF101" s="2">
        <f>(Table2[[#This Row],[Current Week High]]/Table2[[#This Row],[Close Price]])-1</f>
        <v>4.0423904730690907E-3</v>
      </c>
      <c r="AG101" s="2">
        <f>(Table2[[#This Row],[Close Price]]/Table2[[#This Row],[Current Month Low]])-1</f>
        <v>4.5280648660994682E-2</v>
      </c>
      <c r="AH101" s="2">
        <f>(Table2[[#This Row],[Current Month High]]/Table2[[#This Row],[Close Price]])-1</f>
        <v>0.17740085217961332</v>
      </c>
      <c r="AI101">
        <v>18.037988281000601</v>
      </c>
      <c r="AJ101">
        <v>239.24070230647399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-0.06</v>
      </c>
      <c r="AM101" t="s">
        <v>10205</v>
      </c>
      <c r="AN101">
        <v>-9.23</v>
      </c>
      <c r="AO101" t="s">
        <v>10205</v>
      </c>
      <c r="AP101">
        <v>0.105293043362508</v>
      </c>
      <c r="AQ101">
        <f>(Table2[[#This Row],[Sharpe Ratio]]-AVERAGE(Table2[Sharpe Ratio]))/_xlfn.STDEV.P(Table2[Sharpe Ratio])</f>
        <v>0.55292288160164882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0.81725539397359981</v>
      </c>
      <c r="AS101">
        <f>_xlfn.RANK.AVG(Table2[[#This Row],[1Y Return vs Nifty Z-Score]],Table2[1Y Return vs Nifty Z-Score])</f>
        <v>33</v>
      </c>
      <c r="AT101">
        <f>_xlfn.RANK.AVG(Table2[[#This Row],[6M Return vs Nifty Z-Score]],Table2[6M Return vs Nifty Z-Score])</f>
        <v>207</v>
      </c>
      <c r="AU101">
        <f>_xlfn.RANK.AVG(Table2[[#This Row],[Sharpe Ratio Z-Score]],Table2[Sharpe Ratio Z-Score])</f>
        <v>203</v>
      </c>
      <c r="AV101">
        <f>(Table2[[#This Row],[Rank 1Y]]+Table2[[#This Row],[Rank 6M]]+Table2[[#This Row],[Rank Sharpe]])/3</f>
        <v>147.66666666666666</v>
      </c>
    </row>
    <row r="102" spans="1:48" x14ac:dyDescent="0.3">
      <c r="A102" t="s">
        <v>208</v>
      </c>
      <c r="B102" t="s">
        <v>209</v>
      </c>
      <c r="C102" t="s">
        <v>10161</v>
      </c>
      <c r="D102" t="s">
        <v>32</v>
      </c>
      <c r="E102">
        <v>127647.989964768</v>
      </c>
      <c r="F102">
        <v>67.53</v>
      </c>
      <c r="G102">
        <v>129.75514654468401</v>
      </c>
      <c r="H102">
        <f>(Table2[[#This Row],[1Y Return vs Nifty]]-AVERAGE(Table2[1Y Return vs Nifty]))/_xlfn.STDEV.P(Table2[1Y Return vs Nifty])</f>
        <v>1.237113888787829</v>
      </c>
      <c r="I102">
        <v>2.08675353479097</v>
      </c>
      <c r="J102">
        <f>(Table2[[#This Row],[1M Return vs Nifty]]-AVERAGE(Table2[1M Return vs Nifty]))/_xlfn.STDEV.P(Table2[1M Return vs Nifty])</f>
        <v>7.9552123791548135E-2</v>
      </c>
      <c r="K102">
        <v>24.461920176375799</v>
      </c>
      <c r="L102">
        <f>(Table2[[#This Row],[6M Return vs Nifty]]-AVERAGE(Table2[6M Return vs Nifty]))/_xlfn.STDEV.P(Table2[6M Return vs Nifty])</f>
        <v>0.57005629746927922</v>
      </c>
      <c r="M102">
        <v>3.1933381804835199</v>
      </c>
      <c r="N102">
        <f>(Table2[[#This Row],[1W Return vs Nifty]]-AVERAGE(Table2[1W Return vs Nifty]))/_xlfn.STDEV.P(Table2[1W Return vs Nifty])</f>
        <v>0.32419525974516611</v>
      </c>
      <c r="O102">
        <v>65.8</v>
      </c>
      <c r="P102">
        <v>65.320997646379794</v>
      </c>
      <c r="Q102">
        <v>56.628250526326497</v>
      </c>
      <c r="R102">
        <v>60.168095185009399</v>
      </c>
      <c r="S102" s="2">
        <f>(Table2[[#This Row],[Close Price]]-Table2[[#This Row],[20D EMA]])/Table2[[#This Row],[20D EMA]]</f>
        <v>2.629179331306997E-2</v>
      </c>
      <c r="T102" s="2">
        <f>(Table2[[#This Row],[Close Price]]-Table2[[#This Row],[50D EMA]])/Table2[[#This Row],[50D EMA]]</f>
        <v>3.3817645676185316E-2</v>
      </c>
      <c r="U102" s="2">
        <f>(Table2[[#This Row],[Close Price]]-Table2[[#This Row],[200D EMA]])/Table2[[#This Row],[200D EMA]]</f>
        <v>0.1925143258417506</v>
      </c>
      <c r="V102">
        <v>1.36664249192469</v>
      </c>
      <c r="W102">
        <v>67</v>
      </c>
      <c r="X102">
        <v>67.98</v>
      </c>
      <c r="Y102">
        <v>67.209999999999994</v>
      </c>
      <c r="Z102">
        <v>72.599999999999994</v>
      </c>
      <c r="AA102">
        <v>61</v>
      </c>
      <c r="AB102">
        <v>72.599999999999994</v>
      </c>
      <c r="AC102" s="2">
        <f>(Table2[[#This Row],[Close Price]]/Table2[[#This Row],[Day Low]])-1</f>
        <v>7.9104477611939839E-3</v>
      </c>
      <c r="AD102" s="2">
        <f>(Table2[[#This Row],[Day High]]/Table2[[#This Row],[Close Price]])-1</f>
        <v>6.6637050199911396E-3</v>
      </c>
      <c r="AE102" s="2">
        <f>(Table2[[#This Row],[Close Price]]/Table2[[#This Row],[Current Week Low]])-1</f>
        <v>4.7611962505580419E-3</v>
      </c>
      <c r="AF102" s="2">
        <f>(Table2[[#This Row],[Current Week High]]/Table2[[#This Row],[Close Price]])-1</f>
        <v>7.5077743225233196E-2</v>
      </c>
      <c r="AG102" s="2">
        <f>(Table2[[#This Row],[Close Price]]/Table2[[#This Row],[Current Month Low]])-1</f>
        <v>0.10704918032786881</v>
      </c>
      <c r="AH102" s="2">
        <f>(Table2[[#This Row],[Current Month High]]/Table2[[#This Row],[Close Price]])-1</f>
        <v>7.5077743225233196E-2</v>
      </c>
      <c r="AI102">
        <v>24.018954538723499</v>
      </c>
      <c r="AJ102">
        <v>162.76264591439599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</v>
      </c>
      <c r="AM102" t="s">
        <v>10207</v>
      </c>
      <c r="AN102">
        <v>6.08</v>
      </c>
      <c r="AO102" t="s">
        <v>10206</v>
      </c>
      <c r="AP102">
        <v>0.103473535642534</v>
      </c>
      <c r="AQ102">
        <f>(Table2[[#This Row],[Sharpe Ratio]]-AVERAGE(Table2[Sharpe Ratio]))/_xlfn.STDEV.P(Table2[Sharpe Ratio])</f>
        <v>0.53194521596964972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2.7428627857634722</v>
      </c>
      <c r="AS102">
        <f>_xlfn.RANK.AVG(Table2[[#This Row],[1Y Return vs Nifty Z-Score]],Table2[1Y Return vs Nifty Z-Score])</f>
        <v>74</v>
      </c>
      <c r="AT102">
        <f>_xlfn.RANK.AVG(Table2[[#This Row],[6M Return vs Nifty Z-Score]],Table2[6M Return vs Nifty Z-Score])</f>
        <v>167</v>
      </c>
      <c r="AU102">
        <f>_xlfn.RANK.AVG(Table2[[#This Row],[Sharpe Ratio Z-Score]],Table2[Sharpe Ratio Z-Score])</f>
        <v>206</v>
      </c>
      <c r="AV102">
        <f>(Table2[[#This Row],[Rank 1Y]]+Table2[[#This Row],[Rank 6M]]+Table2[[#This Row],[Rank Sharpe]])/3</f>
        <v>149</v>
      </c>
    </row>
    <row r="103" spans="1:48" x14ac:dyDescent="0.3">
      <c r="A103" t="s">
        <v>1686</v>
      </c>
      <c r="B103" t="s">
        <v>1687</v>
      </c>
      <c r="C103" t="s">
        <v>10171</v>
      </c>
      <c r="D103" t="s">
        <v>606</v>
      </c>
      <c r="E103">
        <v>4861.4588400000002</v>
      </c>
      <c r="F103">
        <v>1123.05</v>
      </c>
      <c r="G103">
        <v>50.235152111697502</v>
      </c>
      <c r="H103">
        <f>(Table2[[#This Row],[1Y Return vs Nifty]]-AVERAGE(Table2[1Y Return vs Nifty]))/_xlfn.STDEV.P(Table2[1Y Return vs Nifty])</f>
        <v>0.1504114787231268</v>
      </c>
      <c r="I103">
        <v>1.61116994617197</v>
      </c>
      <c r="J103">
        <f>(Table2[[#This Row],[1M Return vs Nifty]]-AVERAGE(Table2[1M Return vs Nifty]))/_xlfn.STDEV.P(Table2[1M Return vs Nifty])</f>
        <v>2.9416580141771863E-2</v>
      </c>
      <c r="K103">
        <v>28.882107213782302</v>
      </c>
      <c r="L103">
        <f>(Table2[[#This Row],[6M Return vs Nifty]]-AVERAGE(Table2[6M Return vs Nifty]))/_xlfn.STDEV.P(Table2[6M Return vs Nifty])</f>
        <v>0.71732547474811137</v>
      </c>
      <c r="M103">
        <v>2.4098117482960699</v>
      </c>
      <c r="N103">
        <f>(Table2[[#This Row],[1W Return vs Nifty]]-AVERAGE(Table2[1W Return vs Nifty]))/_xlfn.STDEV.P(Table2[1W Return vs Nifty])</f>
        <v>0.16232064948330066</v>
      </c>
      <c r="O103">
        <v>1100.52</v>
      </c>
      <c r="P103">
        <v>1118.8114316524</v>
      </c>
      <c r="Q103">
        <v>1003.77497697408</v>
      </c>
      <c r="R103">
        <v>63.3321183233843</v>
      </c>
      <c r="S103" s="2">
        <f>(Table2[[#This Row],[Close Price]]-Table2[[#This Row],[20D EMA]])/Table2[[#This Row],[20D EMA]]</f>
        <v>2.047214044269979E-2</v>
      </c>
      <c r="T103" s="2">
        <f>(Table2[[#This Row],[Close Price]]-Table2[[#This Row],[50D EMA]])/Table2[[#This Row],[50D EMA]]</f>
        <v>3.7884564169495022E-3</v>
      </c>
      <c r="U103" s="2">
        <f>(Table2[[#This Row],[Close Price]]-Table2[[#This Row],[200D EMA]])/Table2[[#This Row],[200D EMA]]</f>
        <v>0.11882645589101981</v>
      </c>
      <c r="V103">
        <v>0.60104860049377296</v>
      </c>
      <c r="W103">
        <v>1116</v>
      </c>
      <c r="X103">
        <v>1136</v>
      </c>
      <c r="Y103">
        <v>1101.2</v>
      </c>
      <c r="Z103">
        <v>1149</v>
      </c>
      <c r="AA103">
        <v>1001.05</v>
      </c>
      <c r="AB103">
        <v>1149</v>
      </c>
      <c r="AC103" s="2">
        <f>(Table2[[#This Row],[Close Price]]/Table2[[#This Row],[Day Low]])-1</f>
        <v>6.3172043010752965E-3</v>
      </c>
      <c r="AD103" s="2">
        <f>(Table2[[#This Row],[Day High]]/Table2[[#This Row],[Close Price]])-1</f>
        <v>1.153109834824817E-2</v>
      </c>
      <c r="AE103" s="2">
        <f>(Table2[[#This Row],[Close Price]]/Table2[[#This Row],[Current Week Low]])-1</f>
        <v>1.9841990555757194E-2</v>
      </c>
      <c r="AF103" s="2">
        <f>(Table2[[#This Row],[Current Week High]]/Table2[[#This Row],[Close Price]])-1</f>
        <v>2.3106718311740382E-2</v>
      </c>
      <c r="AG103" s="2">
        <f>(Table2[[#This Row],[Close Price]]/Table2[[#This Row],[Current Month Low]])-1</f>
        <v>0.12187203436391791</v>
      </c>
      <c r="AH103" s="2">
        <f>(Table2[[#This Row],[Current Month High]]/Table2[[#This Row],[Close Price]])-1</f>
        <v>2.3106718311740382E-2</v>
      </c>
      <c r="AI103">
        <v>33.115177418636698</v>
      </c>
      <c r="AJ103">
        <v>89.945031712473494</v>
      </c>
      <c r="AK103" t="str">
        <f>IF(AND(Table2[[#This Row],[20D EMA]]&gt;Table2[[#This Row],[50D EMA]],Table2[[#This Row],[50D EMA]]&gt;Table2[[#This Row],[200D EMA]]),"Uptrend","Downtrend/NoTrend")</f>
        <v>Downtrend/NoTrend</v>
      </c>
      <c r="AL103">
        <v>-0.24</v>
      </c>
      <c r="AM103" t="s">
        <v>10205</v>
      </c>
      <c r="AN103">
        <v>3.15</v>
      </c>
      <c r="AO103" t="s">
        <v>10206</v>
      </c>
      <c r="AP103">
        <v>0.17570518814521099</v>
      </c>
      <c r="AQ103">
        <f>(Table2[[#This Row],[Sharpe Ratio]]-AVERAGE(Table2[Sharpe Ratio]))/_xlfn.STDEV.P(Table2[Sharpe Ratio])</f>
        <v>1.3647262136065115</v>
      </c>
      <c r="AR1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3">
        <f>_xlfn.RANK.AVG(Table2[[#This Row],[1Y Return vs Nifty Z-Score]],Table2[1Y Return vs Nifty Z-Score])</f>
        <v>240</v>
      </c>
      <c r="AT103">
        <f>_xlfn.RANK.AVG(Table2[[#This Row],[6M Return vs Nifty Z-Score]],Table2[6M Return vs Nifty Z-Score])</f>
        <v>139</v>
      </c>
      <c r="AU103">
        <f>_xlfn.RANK.AVG(Table2[[#This Row],[Sharpe Ratio Z-Score]],Table2[Sharpe Ratio Z-Score])</f>
        <v>70</v>
      </c>
      <c r="AV103">
        <f>(Table2[[#This Row],[Rank 1Y]]+Table2[[#This Row],[Rank 6M]]+Table2[[#This Row],[Rank Sharpe]])/3</f>
        <v>149.66666666666666</v>
      </c>
    </row>
    <row r="104" spans="1:48" x14ac:dyDescent="0.3">
      <c r="A104" t="s">
        <v>767</v>
      </c>
      <c r="B104" t="s">
        <v>768</v>
      </c>
      <c r="C104" t="s">
        <v>10175</v>
      </c>
      <c r="D104" t="s">
        <v>285</v>
      </c>
      <c r="E104">
        <v>21250.761670039999</v>
      </c>
      <c r="F104">
        <v>430.6</v>
      </c>
      <c r="G104">
        <v>171.76063794210401</v>
      </c>
      <c r="H104">
        <f>(Table2[[#This Row],[1Y Return vs Nifty]]-AVERAGE(Table2[1Y Return vs Nifty]))/_xlfn.STDEV.P(Table2[1Y Return vs Nifty])</f>
        <v>1.8111515137023617</v>
      </c>
      <c r="I104">
        <v>1.47552594123049</v>
      </c>
      <c r="J104">
        <f>(Table2[[#This Row],[1M Return vs Nifty]]-AVERAGE(Table2[1M Return vs Nifty]))/_xlfn.STDEV.P(Table2[1M Return vs Nifty])</f>
        <v>1.5117125548896647E-2</v>
      </c>
      <c r="K104">
        <v>2.29847422262459</v>
      </c>
      <c r="L104">
        <f>(Table2[[#This Row],[6M Return vs Nifty]]-AVERAGE(Table2[6M Return vs Nifty]))/_xlfn.STDEV.P(Table2[6M Return vs Nifty])</f>
        <v>-0.16837228567681198</v>
      </c>
      <c r="M104">
        <v>0.74422328144792504</v>
      </c>
      <c r="N104">
        <f>(Table2[[#This Row],[1W Return vs Nifty]]-AVERAGE(Table2[1W Return vs Nifty]))/_xlfn.STDEV.P(Table2[1W Return vs Nifty])</f>
        <v>-0.18178578120211464</v>
      </c>
      <c r="O104">
        <v>410.29</v>
      </c>
      <c r="P104">
        <v>390.78842470448001</v>
      </c>
      <c r="Q104">
        <v>329.13897352655903</v>
      </c>
      <c r="R104">
        <v>64.448136385695406</v>
      </c>
      <c r="S104" s="2">
        <f>(Table2[[#This Row],[Close Price]]-Table2[[#This Row],[20D EMA]])/Table2[[#This Row],[20D EMA]]</f>
        <v>4.9501572058787691E-2</v>
      </c>
      <c r="T104" s="2">
        <f>(Table2[[#This Row],[Close Price]]-Table2[[#This Row],[50D EMA]])/Table2[[#This Row],[50D EMA]]</f>
        <v>0.10187501158875449</v>
      </c>
      <c r="U104" s="2">
        <f>(Table2[[#This Row],[Close Price]]-Table2[[#This Row],[200D EMA]])/Table2[[#This Row],[200D EMA]]</f>
        <v>0.30826196419809232</v>
      </c>
      <c r="V104">
        <v>1.52837180720154</v>
      </c>
      <c r="W104">
        <v>432</v>
      </c>
      <c r="X104">
        <v>448</v>
      </c>
      <c r="Y104">
        <v>415.6</v>
      </c>
      <c r="Z104">
        <v>433.05</v>
      </c>
      <c r="AA104">
        <v>384.35</v>
      </c>
      <c r="AB104">
        <v>442.9</v>
      </c>
      <c r="AC104" s="2">
        <f>(Table2[[#This Row],[Close Price]]/Table2[[#This Row],[Day Low]])-1</f>
        <v>-3.2407407407406552E-3</v>
      </c>
      <c r="AD104" s="2">
        <f>(Table2[[#This Row],[Day High]]/Table2[[#This Row],[Close Price]])-1</f>
        <v>4.0408732001857794E-2</v>
      </c>
      <c r="AE104" s="2">
        <f>(Table2[[#This Row],[Close Price]]/Table2[[#This Row],[Current Week Low]])-1</f>
        <v>3.6092396535129856E-2</v>
      </c>
      <c r="AF104" s="2">
        <f>(Table2[[#This Row],[Current Week High]]/Table2[[#This Row],[Close Price]])-1</f>
        <v>5.6897352531350975E-3</v>
      </c>
      <c r="AG104" s="2">
        <f>(Table2[[#This Row],[Close Price]]/Table2[[#This Row],[Current Month Low]])-1</f>
        <v>0.12033302979055538</v>
      </c>
      <c r="AH104" s="2">
        <f>(Table2[[#This Row],[Current Month High]]/Table2[[#This Row],[Close Price]])-1</f>
        <v>2.8564793311657954E-2</v>
      </c>
      <c r="AI104">
        <v>2.8564793311657901</v>
      </c>
      <c r="AJ104">
        <v>222.54681647940001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0.11</v>
      </c>
      <c r="AM104" t="s">
        <v>10206</v>
      </c>
      <c r="AN104">
        <v>0.51</v>
      </c>
      <c r="AO104" t="s">
        <v>10206</v>
      </c>
      <c r="AP104">
        <v>0.20005669014647801</v>
      </c>
      <c r="AQ104">
        <f>(Table2[[#This Row],[Sharpe Ratio]]-AVERAGE(Table2[Sharpe Ratio]))/_xlfn.STDEV.P(Table2[Sharpe Ratio])</f>
        <v>1.6454821900784549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3.1215927624507867</v>
      </c>
      <c r="AS104">
        <f>_xlfn.RANK.AVG(Table2[[#This Row],[1Y Return vs Nifty Z-Score]],Table2[1Y Return vs Nifty Z-Score])</f>
        <v>39</v>
      </c>
      <c r="AT104">
        <f>_xlfn.RANK.AVG(Table2[[#This Row],[6M Return vs Nifty Z-Score]],Table2[6M Return vs Nifty Z-Score])</f>
        <v>375</v>
      </c>
      <c r="AU104">
        <f>_xlfn.RANK.AVG(Table2[[#This Row],[Sharpe Ratio Z-Score]],Table2[Sharpe Ratio Z-Score])</f>
        <v>36</v>
      </c>
      <c r="AV104">
        <f>(Table2[[#This Row],[Rank 1Y]]+Table2[[#This Row],[Rank 6M]]+Table2[[#This Row],[Rank Sharpe]])/3</f>
        <v>150</v>
      </c>
    </row>
    <row r="105" spans="1:48" x14ac:dyDescent="0.3">
      <c r="A105" t="s">
        <v>1448</v>
      </c>
      <c r="B105" t="s">
        <v>1449</v>
      </c>
      <c r="C105" t="s">
        <v>10164</v>
      </c>
      <c r="D105" t="s">
        <v>46</v>
      </c>
      <c r="E105">
        <v>7212.6216143809997</v>
      </c>
      <c r="F105">
        <v>256.93</v>
      </c>
      <c r="G105">
        <v>130.790285591014</v>
      </c>
      <c r="H105">
        <f>(Table2[[#This Row],[1Y Return vs Nifty]]-AVERAGE(Table2[1Y Return vs Nifty]))/_xlfn.STDEV.P(Table2[1Y Return vs Nifty])</f>
        <v>1.251259866845547</v>
      </c>
      <c r="I105">
        <v>9.4865469056610898</v>
      </c>
      <c r="J105">
        <f>(Table2[[#This Row],[1M Return vs Nifty]]-AVERAGE(Table2[1M Return vs Nifty]))/_xlfn.STDEV.P(Table2[1M Return vs Nifty])</f>
        <v>0.85963089947401583</v>
      </c>
      <c r="K105">
        <v>29.049081220807199</v>
      </c>
      <c r="L105">
        <f>(Table2[[#This Row],[6M Return vs Nifty]]-AVERAGE(Table2[6M Return vs Nifty]))/_xlfn.STDEV.P(Table2[6M Return vs Nifty])</f>
        <v>0.72288861595308962</v>
      </c>
      <c r="M105">
        <v>5.1522801378829497</v>
      </c>
      <c r="N105">
        <f>(Table2[[#This Row],[1W Return vs Nifty]]-AVERAGE(Table2[1W Return vs Nifty]))/_xlfn.STDEV.P(Table2[1W Return vs Nifty])</f>
        <v>0.72890779126035721</v>
      </c>
      <c r="O105">
        <v>241.58</v>
      </c>
      <c r="P105">
        <v>223.300959223511</v>
      </c>
      <c r="Q105">
        <v>177.07293589173901</v>
      </c>
      <c r="R105">
        <v>63.599790171248799</v>
      </c>
      <c r="S105" s="2">
        <f>(Table2[[#This Row],[Close Price]]-Table2[[#This Row],[20D EMA]])/Table2[[#This Row],[20D EMA]]</f>
        <v>6.3540028148025465E-2</v>
      </c>
      <c r="T105" s="2">
        <f>(Table2[[#This Row],[Close Price]]-Table2[[#This Row],[50D EMA]])/Table2[[#This Row],[50D EMA]]</f>
        <v>0.1505996252475939</v>
      </c>
      <c r="U105" s="2">
        <f>(Table2[[#This Row],[Close Price]]-Table2[[#This Row],[200D EMA]])/Table2[[#This Row],[200D EMA]]</f>
        <v>0.450984018004225</v>
      </c>
      <c r="V105">
        <v>0.93617778530620199</v>
      </c>
      <c r="W105">
        <v>253.26</v>
      </c>
      <c r="X105">
        <v>259.99</v>
      </c>
      <c r="Y105">
        <v>251.01</v>
      </c>
      <c r="Z105">
        <v>267.7</v>
      </c>
      <c r="AA105">
        <v>209.03</v>
      </c>
      <c r="AB105">
        <v>271.89999999999998</v>
      </c>
      <c r="AC105" s="2">
        <f>(Table2[[#This Row],[Close Price]]/Table2[[#This Row],[Day Low]])-1</f>
        <v>1.4491036879096697E-2</v>
      </c>
      <c r="AD105" s="2">
        <f>(Table2[[#This Row],[Day High]]/Table2[[#This Row],[Close Price]])-1</f>
        <v>1.1909858716381949E-2</v>
      </c>
      <c r="AE105" s="2">
        <f>(Table2[[#This Row],[Close Price]]/Table2[[#This Row],[Current Week Low]])-1</f>
        <v>2.358471774032922E-2</v>
      </c>
      <c r="AF105" s="2">
        <f>(Table2[[#This Row],[Current Week High]]/Table2[[#This Row],[Close Price]])-1</f>
        <v>4.1918032148834161E-2</v>
      </c>
      <c r="AG105" s="2">
        <f>(Table2[[#This Row],[Close Price]]/Table2[[#This Row],[Current Month Low]])-1</f>
        <v>0.22915370999378082</v>
      </c>
      <c r="AH105" s="2">
        <f>(Table2[[#This Row],[Current Month High]]/Table2[[#This Row],[Close Price]])-1</f>
        <v>5.8264897053672104E-2</v>
      </c>
      <c r="AI105">
        <v>5.8264897053672096</v>
      </c>
      <c r="AJ105">
        <v>188.84766722878001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0.36</v>
      </c>
      <c r="AM105" t="s">
        <v>10206</v>
      </c>
      <c r="AN105">
        <v>7.05</v>
      </c>
      <c r="AO105" t="s">
        <v>10206</v>
      </c>
      <c r="AP105">
        <v>8.9673327763265004E-2</v>
      </c>
      <c r="AQ105">
        <f>(Table2[[#This Row],[Sharpe Ratio]]-AVERAGE(Table2[Sharpe Ratio]))/_xlfn.STDEV.P(Table2[Sharpe Ratio])</f>
        <v>0.3728383634043177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3.9355255369373277</v>
      </c>
      <c r="AS105">
        <f>_xlfn.RANK.AVG(Table2[[#This Row],[1Y Return vs Nifty Z-Score]],Table2[1Y Return vs Nifty Z-Score])</f>
        <v>73</v>
      </c>
      <c r="AT105">
        <f>_xlfn.RANK.AVG(Table2[[#This Row],[6M Return vs Nifty Z-Score]],Table2[6M Return vs Nifty Z-Score])</f>
        <v>137</v>
      </c>
      <c r="AU105">
        <f>_xlfn.RANK.AVG(Table2[[#This Row],[Sharpe Ratio Z-Score]],Table2[Sharpe Ratio Z-Score])</f>
        <v>241</v>
      </c>
      <c r="AV105">
        <f>(Table2[[#This Row],[Rank 1Y]]+Table2[[#This Row],[Rank 6M]]+Table2[[#This Row],[Rank Sharpe]])/3</f>
        <v>150.33333333333334</v>
      </c>
    </row>
    <row r="106" spans="1:48" x14ac:dyDescent="0.3">
      <c r="A106" t="s">
        <v>1189</v>
      </c>
      <c r="B106" t="s">
        <v>1190</v>
      </c>
      <c r="C106" t="s">
        <v>10168</v>
      </c>
      <c r="D106" t="s">
        <v>1191</v>
      </c>
      <c r="E106">
        <v>10024.698919914999</v>
      </c>
      <c r="F106">
        <v>492.65</v>
      </c>
      <c r="G106">
        <v>138.910734043866</v>
      </c>
      <c r="H106">
        <f>(Table2[[#This Row],[1Y Return vs Nifty]]-AVERAGE(Table2[1Y Return vs Nifty]))/_xlfn.STDEV.P(Table2[1Y Return vs Nifty])</f>
        <v>1.3622320942387103</v>
      </c>
      <c r="I106">
        <v>5.9298179160779098E-2</v>
      </c>
      <c r="J106">
        <f>(Table2[[#This Row],[1M Return vs Nifty]]-AVERAGE(Table2[1M Return vs Nifty]))/_xlfn.STDEV.P(Table2[1M Return vs Nifty])</f>
        <v>-0.13418018092345349</v>
      </c>
      <c r="K106">
        <v>26.0287946823914</v>
      </c>
      <c r="L106">
        <f>(Table2[[#This Row],[6M Return vs Nifty]]-AVERAGE(Table2[6M Return vs Nifty]))/_xlfn.STDEV.P(Table2[6M Return vs Nifty])</f>
        <v>0.62226049549242113</v>
      </c>
      <c r="M106">
        <v>-0.481369066479645</v>
      </c>
      <c r="N106">
        <f>(Table2[[#This Row],[1W Return vs Nifty]]-AVERAGE(Table2[1W Return vs Nifty]))/_xlfn.STDEV.P(Table2[1W Return vs Nifty])</f>
        <v>-0.4349901091107829</v>
      </c>
      <c r="O106">
        <v>504.48</v>
      </c>
      <c r="P106">
        <v>490.73350100956299</v>
      </c>
      <c r="Q106">
        <v>379.82835779527699</v>
      </c>
      <c r="R106">
        <v>41.365322900638702</v>
      </c>
      <c r="S106" s="2">
        <f>(Table2[[#This Row],[Close Price]]-Table2[[#This Row],[20D EMA]])/Table2[[#This Row],[20D EMA]]</f>
        <v>-2.3449888994608391E-2</v>
      </c>
      <c r="T106" s="2">
        <f>(Table2[[#This Row],[Close Price]]-Table2[[#This Row],[50D EMA]])/Table2[[#This Row],[50D EMA]]</f>
        <v>3.9053763121822097E-3</v>
      </c>
      <c r="U106" s="2">
        <f>(Table2[[#This Row],[Close Price]]-Table2[[#This Row],[200D EMA]])/Table2[[#This Row],[200D EMA]]</f>
        <v>0.29703322537474292</v>
      </c>
      <c r="V106">
        <v>0.47523460500951797</v>
      </c>
      <c r="W106">
        <v>497.9</v>
      </c>
      <c r="X106">
        <v>519</v>
      </c>
      <c r="Y106">
        <v>486.15</v>
      </c>
      <c r="Z106">
        <v>511</v>
      </c>
      <c r="AA106">
        <v>465</v>
      </c>
      <c r="AB106">
        <v>588</v>
      </c>
      <c r="AC106" s="2">
        <f>(Table2[[#This Row],[Close Price]]/Table2[[#This Row],[Day Low]])-1</f>
        <v>-1.054428600120505E-2</v>
      </c>
      <c r="AD106" s="2">
        <f>(Table2[[#This Row],[Day High]]/Table2[[#This Row],[Close Price]])-1</f>
        <v>5.3486247843296475E-2</v>
      </c>
      <c r="AE106" s="2">
        <f>(Table2[[#This Row],[Close Price]]/Table2[[#This Row],[Current Week Low]])-1</f>
        <v>1.3370358942713212E-2</v>
      </c>
      <c r="AF106" s="2">
        <f>(Table2[[#This Row],[Current Week High]]/Table2[[#This Row],[Close Price]])-1</f>
        <v>3.7247538820663895E-2</v>
      </c>
      <c r="AG106" s="2">
        <f>(Table2[[#This Row],[Close Price]]/Table2[[#This Row],[Current Month Low]])-1</f>
        <v>5.9462365591397726E-2</v>
      </c>
      <c r="AH106" s="2">
        <f>(Table2[[#This Row],[Current Month High]]/Table2[[#This Row],[Close Price]])-1</f>
        <v>0.19354511316350353</v>
      </c>
      <c r="AI106">
        <v>19.354511316350301</v>
      </c>
      <c r="AJ106">
        <v>169.871268145713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0.14000000000000001</v>
      </c>
      <c r="AM106" t="s">
        <v>10206</v>
      </c>
      <c r="AN106">
        <v>-8.4700000000000006</v>
      </c>
      <c r="AO106" t="s">
        <v>10205</v>
      </c>
      <c r="AP106">
        <v>9.2269857434988001E-2</v>
      </c>
      <c r="AQ106">
        <f>(Table2[[#This Row],[Sharpe Ratio]]-AVERAGE(Table2[Sharpe Ratio]))/_xlfn.STDEV.P(Table2[Sharpe Ratio])</f>
        <v>0.40277455474828638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1.8180968544451817</v>
      </c>
      <c r="AS106">
        <f>_xlfn.RANK.AVG(Table2[[#This Row],[1Y Return vs Nifty Z-Score]],Table2[1Y Return vs Nifty Z-Score])</f>
        <v>64</v>
      </c>
      <c r="AT106">
        <f>_xlfn.RANK.AVG(Table2[[#This Row],[6M Return vs Nifty Z-Score]],Table2[6M Return vs Nifty Z-Score])</f>
        <v>153</v>
      </c>
      <c r="AU106">
        <f>_xlfn.RANK.AVG(Table2[[#This Row],[Sharpe Ratio Z-Score]],Table2[Sharpe Ratio Z-Score])</f>
        <v>235</v>
      </c>
      <c r="AV106">
        <f>(Table2[[#This Row],[Rank 1Y]]+Table2[[#This Row],[Rank 6M]]+Table2[[#This Row],[Rank Sharpe]])/3</f>
        <v>150.66666666666666</v>
      </c>
    </row>
    <row r="107" spans="1:48" x14ac:dyDescent="0.3">
      <c r="A107" t="s">
        <v>116</v>
      </c>
      <c r="B107" t="s">
        <v>117</v>
      </c>
      <c r="C107" t="s">
        <v>10161</v>
      </c>
      <c r="D107" t="s">
        <v>118</v>
      </c>
      <c r="E107">
        <v>255437.01827599999</v>
      </c>
      <c r="F107">
        <v>195.46</v>
      </c>
      <c r="G107">
        <v>385.14970430022998</v>
      </c>
      <c r="H107">
        <f>(Table2[[#This Row],[1Y Return vs Nifty]]-AVERAGE(Table2[1Y Return vs Nifty]))/_xlfn.STDEV.P(Table2[1Y Return vs Nifty])</f>
        <v>4.7272786380352496</v>
      </c>
      <c r="I107">
        <v>9.0082189552541791</v>
      </c>
      <c r="J107">
        <f>(Table2[[#This Row],[1M Return vs Nifty]]-AVERAGE(Table2[1M Return vs Nifty]))/_xlfn.STDEV.P(Table2[1M Return vs Nifty])</f>
        <v>0.80920604796437823</v>
      </c>
      <c r="K107">
        <v>1.79109972645523</v>
      </c>
      <c r="L107">
        <f>(Table2[[#This Row],[6M Return vs Nifty]]-AVERAGE(Table2[6M Return vs Nifty]))/_xlfn.STDEV.P(Table2[6M Return vs Nifty])</f>
        <v>-0.18527668904046807</v>
      </c>
      <c r="M107">
        <v>-7.6653911614059798</v>
      </c>
      <c r="N107">
        <f>(Table2[[#This Row],[1W Return vs Nifty]]-AVERAGE(Table2[1W Return vs Nifty]))/_xlfn.STDEV.P(Table2[1W Return vs Nifty])</f>
        <v>-1.9191911889418938</v>
      </c>
      <c r="O107">
        <v>193.51</v>
      </c>
      <c r="P107">
        <v>183.534780237711</v>
      </c>
      <c r="Q107">
        <v>141.26009470758501</v>
      </c>
      <c r="R107">
        <v>51.033818159300203</v>
      </c>
      <c r="S107" s="2">
        <f>(Table2[[#This Row],[Close Price]]-Table2[[#This Row],[20D EMA]])/Table2[[#This Row],[20D EMA]]</f>
        <v>1.0076998604723358E-2</v>
      </c>
      <c r="T107" s="2">
        <f>(Table2[[#This Row],[Close Price]]-Table2[[#This Row],[50D EMA]])/Table2[[#This Row],[50D EMA]]</f>
        <v>6.4975258350726053E-2</v>
      </c>
      <c r="U107" s="2">
        <f>(Table2[[#This Row],[Close Price]]-Table2[[#This Row],[200D EMA]])/Table2[[#This Row],[200D EMA]]</f>
        <v>0.38368872259792358</v>
      </c>
      <c r="V107">
        <v>1.12716122511678</v>
      </c>
      <c r="W107">
        <v>193.2</v>
      </c>
      <c r="X107">
        <v>196.35</v>
      </c>
      <c r="Y107">
        <v>184.64</v>
      </c>
      <c r="Z107">
        <v>198.3</v>
      </c>
      <c r="AA107">
        <v>164.15</v>
      </c>
      <c r="AB107">
        <v>229</v>
      </c>
      <c r="AC107" s="2">
        <f>(Table2[[#This Row],[Close Price]]/Table2[[#This Row],[Day Low]])-1</f>
        <v>1.1697722567287849E-2</v>
      </c>
      <c r="AD107" s="2">
        <f>(Table2[[#This Row],[Day High]]/Table2[[#This Row],[Close Price]])-1</f>
        <v>4.5533613015449337E-3</v>
      </c>
      <c r="AE107" s="2">
        <f>(Table2[[#This Row],[Close Price]]/Table2[[#This Row],[Current Week Low]])-1</f>
        <v>5.8600519930676054E-2</v>
      </c>
      <c r="AF107" s="2">
        <f>(Table2[[#This Row],[Current Week High]]/Table2[[#This Row],[Close Price]])-1</f>
        <v>1.4529827074593271E-2</v>
      </c>
      <c r="AG107" s="2">
        <f>(Table2[[#This Row],[Close Price]]/Table2[[#This Row],[Current Month Low]])-1</f>
        <v>0.19074017666768195</v>
      </c>
      <c r="AH107" s="2">
        <f>(Table2[[#This Row],[Current Month High]]/Table2[[#This Row],[Close Price]])-1</f>
        <v>0.17159521129642896</v>
      </c>
      <c r="AI107">
        <v>17.159521129642801</v>
      </c>
      <c r="AJ107">
        <v>456.07396870554697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0.19</v>
      </c>
      <c r="AM107" t="s">
        <v>10206</v>
      </c>
      <c r="AN107">
        <v>-5.1100000000000003</v>
      </c>
      <c r="AO107" t="s">
        <v>10205</v>
      </c>
      <c r="AP107">
        <v>0.17669591663702</v>
      </c>
      <c r="AQ107">
        <f>(Table2[[#This Row],[Sharpe Ratio]]-AVERAGE(Table2[Sharpe Ratio]))/_xlfn.STDEV.P(Table2[Sharpe Ratio])</f>
        <v>1.3761486279250179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4.808165435942283</v>
      </c>
      <c r="AS107">
        <f>_xlfn.RANK.AVG(Table2[[#This Row],[1Y Return vs Nifty Z-Score]],Table2[1Y Return vs Nifty Z-Score])</f>
        <v>4</v>
      </c>
      <c r="AT107">
        <f>_xlfn.RANK.AVG(Table2[[#This Row],[6M Return vs Nifty Z-Score]],Table2[6M Return vs Nifty Z-Score])</f>
        <v>384</v>
      </c>
      <c r="AU107">
        <f>_xlfn.RANK.AVG(Table2[[#This Row],[Sharpe Ratio Z-Score]],Table2[Sharpe Ratio Z-Score])</f>
        <v>68</v>
      </c>
      <c r="AV107">
        <f>(Table2[[#This Row],[Rank 1Y]]+Table2[[#This Row],[Rank 6M]]+Table2[[#This Row],[Rank Sharpe]])/3</f>
        <v>152</v>
      </c>
    </row>
    <row r="108" spans="1:48" x14ac:dyDescent="0.3">
      <c r="A108" t="s">
        <v>1387</v>
      </c>
      <c r="B108" t="s">
        <v>1388</v>
      </c>
      <c r="C108" t="s">
        <v>10174</v>
      </c>
      <c r="D108" t="s">
        <v>133</v>
      </c>
      <c r="E108">
        <v>7739.5727583500002</v>
      </c>
      <c r="F108">
        <v>928.15</v>
      </c>
      <c r="G108">
        <v>80.650650915787494</v>
      </c>
      <c r="H108">
        <f>(Table2[[#This Row],[1Y Return vs Nifty]]-AVERAGE(Table2[1Y Return vs Nifty]))/_xlfn.STDEV.P(Table2[1Y Return vs Nifty])</f>
        <v>0.56606286413134532</v>
      </c>
      <c r="I108">
        <v>-5.7881140192328804</v>
      </c>
      <c r="J108">
        <f>(Table2[[#This Row],[1M Return vs Nifty]]-AVERAGE(Table2[1M Return vs Nifty]))/_xlfn.STDEV.P(Table2[1M Return vs Nifty])</f>
        <v>-0.75060849452882183</v>
      </c>
      <c r="K108">
        <v>14.269187101777799</v>
      </c>
      <c r="L108">
        <f>(Table2[[#This Row],[6M Return vs Nifty]]-AVERAGE(Table2[6M Return vs Nifty]))/_xlfn.STDEV.P(Table2[6M Return vs Nifty])</f>
        <v>0.23046084564434272</v>
      </c>
      <c r="M108">
        <v>2.7322772114562399</v>
      </c>
      <c r="N108">
        <f>(Table2[[#This Row],[1W Return vs Nifty]]-AVERAGE(Table2[1W Return vs Nifty]))/_xlfn.STDEV.P(Table2[1W Return vs Nifty])</f>
        <v>0.22894121137836693</v>
      </c>
      <c r="O108">
        <v>948.64</v>
      </c>
      <c r="P108">
        <v>921.840155278167</v>
      </c>
      <c r="Q108">
        <v>730.12665908885197</v>
      </c>
      <c r="R108">
        <v>43.378354392461702</v>
      </c>
      <c r="S108" s="2">
        <f>(Table2[[#This Row],[Close Price]]-Table2[[#This Row],[20D EMA]])/Table2[[#This Row],[20D EMA]]</f>
        <v>-2.1599342216225344E-2</v>
      </c>
      <c r="T108" s="2">
        <f>(Table2[[#This Row],[Close Price]]-Table2[[#This Row],[50D EMA]])/Table2[[#This Row],[50D EMA]]</f>
        <v>6.8448360441935472E-3</v>
      </c>
      <c r="U108" s="2">
        <f>(Table2[[#This Row],[Close Price]]-Table2[[#This Row],[200D EMA]])/Table2[[#This Row],[200D EMA]]</f>
        <v>0.27121779275703695</v>
      </c>
      <c r="V108">
        <v>0.70719154290698805</v>
      </c>
      <c r="W108">
        <v>924.75</v>
      </c>
      <c r="X108">
        <v>944.95</v>
      </c>
      <c r="Y108">
        <v>922.3</v>
      </c>
      <c r="Z108">
        <v>963.4</v>
      </c>
      <c r="AA108">
        <v>854.9</v>
      </c>
      <c r="AB108">
        <v>1110</v>
      </c>
      <c r="AC108" s="2">
        <f>(Table2[[#This Row],[Close Price]]/Table2[[#This Row],[Day Low]])-1</f>
        <v>3.6766693701000275E-3</v>
      </c>
      <c r="AD108" s="2">
        <f>(Table2[[#This Row],[Day High]]/Table2[[#This Row],[Close Price]])-1</f>
        <v>1.8100522544847397E-2</v>
      </c>
      <c r="AE108" s="2">
        <f>(Table2[[#This Row],[Close Price]]/Table2[[#This Row],[Current Week Low]])-1</f>
        <v>6.3428385557844358E-3</v>
      </c>
      <c r="AF108" s="2">
        <f>(Table2[[#This Row],[Current Week High]]/Table2[[#This Row],[Close Price]])-1</f>
        <v>3.7978774982492025E-2</v>
      </c>
      <c r="AG108" s="2">
        <f>(Table2[[#This Row],[Close Price]]/Table2[[#This Row],[Current Month Low]])-1</f>
        <v>8.5682535969119122E-2</v>
      </c>
      <c r="AH108" s="2">
        <f>(Table2[[#This Row],[Current Month High]]/Table2[[#This Row],[Close Price]])-1</f>
        <v>0.19592738242740948</v>
      </c>
      <c r="AI108">
        <v>19.5927382427409</v>
      </c>
      <c r="AJ108">
        <v>156.536760641238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0.01</v>
      </c>
      <c r="AM108" t="s">
        <v>10206</v>
      </c>
      <c r="AN108">
        <v>-9.33</v>
      </c>
      <c r="AO108" t="s">
        <v>10205</v>
      </c>
      <c r="AP108">
        <v>0.17701742682556201</v>
      </c>
      <c r="AQ108">
        <f>(Table2[[#This Row],[Sharpe Ratio]]-AVERAGE(Table2[Sharpe Ratio]))/_xlfn.STDEV.P(Table2[Sharpe Ratio])</f>
        <v>1.3798554180410896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1.6547118446663227</v>
      </c>
      <c r="AS108">
        <f>_xlfn.RANK.AVG(Table2[[#This Row],[1Y Return vs Nifty Z-Score]],Table2[1Y Return vs Nifty Z-Score])</f>
        <v>144</v>
      </c>
      <c r="AT108">
        <f>_xlfn.RANK.AVG(Table2[[#This Row],[6M Return vs Nifty Z-Score]],Table2[6M Return vs Nifty Z-Score])</f>
        <v>247</v>
      </c>
      <c r="AU108">
        <f>_xlfn.RANK.AVG(Table2[[#This Row],[Sharpe Ratio Z-Score]],Table2[Sharpe Ratio Z-Score])</f>
        <v>67</v>
      </c>
      <c r="AV108">
        <f>(Table2[[#This Row],[Rank 1Y]]+Table2[[#This Row],[Rank 6M]]+Table2[[#This Row],[Rank Sharpe]])/3</f>
        <v>152.66666666666666</v>
      </c>
    </row>
    <row r="109" spans="1:48" x14ac:dyDescent="0.3">
      <c r="A109" t="s">
        <v>638</v>
      </c>
      <c r="B109" t="s">
        <v>639</v>
      </c>
      <c r="C109" t="s">
        <v>10174</v>
      </c>
      <c r="D109" t="s">
        <v>133</v>
      </c>
      <c r="E109">
        <v>29483.682775559999</v>
      </c>
      <c r="F109">
        <v>1275.5999999999999</v>
      </c>
      <c r="G109">
        <v>89.056532350032597</v>
      </c>
      <c r="H109">
        <f>(Table2[[#This Row],[1Y Return vs Nifty]]-AVERAGE(Table2[1Y Return vs Nifty]))/_xlfn.STDEV.P(Table2[1Y Return vs Nifty])</f>
        <v>0.68093575463450451</v>
      </c>
      <c r="I109">
        <v>-9.7048320524427094</v>
      </c>
      <c r="J109">
        <f>(Table2[[#This Row],[1M Return vs Nifty]]-AVERAGE(Table2[1M Return vs Nifty]))/_xlfn.STDEV.P(Table2[1M Return vs Nifty])</f>
        <v>-1.1635049708098206</v>
      </c>
      <c r="K109">
        <v>13.717309365247299</v>
      </c>
      <c r="L109">
        <f>(Table2[[#This Row],[6M Return vs Nifty]]-AVERAGE(Table2[6M Return vs Nifty]))/_xlfn.STDEV.P(Table2[6M Return vs Nifty])</f>
        <v>0.21207370964092195</v>
      </c>
      <c r="M109">
        <v>2.0351080557107399E-2</v>
      </c>
      <c r="N109">
        <f>(Table2[[#This Row],[1W Return vs Nifty]]-AVERAGE(Table2[1W Return vs Nifty]))/_xlfn.STDEV.P(Table2[1W Return vs Nifty])</f>
        <v>-0.33133597579027463</v>
      </c>
      <c r="O109">
        <v>1277.46</v>
      </c>
      <c r="P109">
        <v>1258.59220828313</v>
      </c>
      <c r="Q109">
        <v>1028.36113208398</v>
      </c>
      <c r="R109">
        <v>52.501920108076</v>
      </c>
      <c r="S109" s="2">
        <f>(Table2[[#This Row],[Close Price]]-Table2[[#This Row],[20D EMA]])/Table2[[#This Row],[20D EMA]]</f>
        <v>-1.4560142783336678E-3</v>
      </c>
      <c r="T109" s="2">
        <f>(Table2[[#This Row],[Close Price]]-Table2[[#This Row],[50D EMA]])/Table2[[#This Row],[50D EMA]]</f>
        <v>1.3513345788204519E-2</v>
      </c>
      <c r="U109" s="2">
        <f>(Table2[[#This Row],[Close Price]]-Table2[[#This Row],[200D EMA]])/Table2[[#This Row],[200D EMA]]</f>
        <v>0.24042027669306099</v>
      </c>
      <c r="V109">
        <v>0.85303428416040805</v>
      </c>
      <c r="W109">
        <v>1253.2</v>
      </c>
      <c r="X109">
        <v>1283.7</v>
      </c>
      <c r="Y109">
        <v>1255.4000000000001</v>
      </c>
      <c r="Z109">
        <v>1312.95</v>
      </c>
      <c r="AA109">
        <v>1174.05</v>
      </c>
      <c r="AB109">
        <v>1429</v>
      </c>
      <c r="AC109" s="2">
        <f>(Table2[[#This Row],[Close Price]]/Table2[[#This Row],[Day Low]])-1</f>
        <v>1.7874241940631919E-2</v>
      </c>
      <c r="AD109" s="2">
        <f>(Table2[[#This Row],[Day High]]/Table2[[#This Row],[Close Price]])-1</f>
        <v>6.3499529633115337E-3</v>
      </c>
      <c r="AE109" s="2">
        <f>(Table2[[#This Row],[Close Price]]/Table2[[#This Row],[Current Week Low]])-1</f>
        <v>1.6090489087143389E-2</v>
      </c>
      <c r="AF109" s="2">
        <f>(Table2[[#This Row],[Current Week High]]/Table2[[#This Row],[Close Price]])-1</f>
        <v>2.9280338664158245E-2</v>
      </c>
      <c r="AG109" s="2">
        <f>(Table2[[#This Row],[Close Price]]/Table2[[#This Row],[Current Month Low]])-1</f>
        <v>8.6495464418040013E-2</v>
      </c>
      <c r="AH109" s="2">
        <f>(Table2[[#This Row],[Current Month High]]/Table2[[#This Row],[Close Price]])-1</f>
        <v>0.12025713389777359</v>
      </c>
      <c r="AI109">
        <v>13.915020382565</v>
      </c>
      <c r="AJ109">
        <v>130.794282612628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0.05</v>
      </c>
      <c r="AM109" t="s">
        <v>10206</v>
      </c>
      <c r="AN109">
        <v>-1.92</v>
      </c>
      <c r="AO109" t="s">
        <v>10205</v>
      </c>
      <c r="AP109">
        <v>0.159589618289078</v>
      </c>
      <c r="AQ109">
        <f>(Table2[[#This Row],[Sharpe Ratio]]-AVERAGE(Table2[Sharpe Ratio]))/_xlfn.STDEV.P(Table2[Sharpe Ratio])</f>
        <v>1.178924838762158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0.57709335643748927</v>
      </c>
      <c r="AS109">
        <f>_xlfn.RANK.AVG(Table2[[#This Row],[1Y Return vs Nifty Z-Score]],Table2[1Y Return vs Nifty Z-Score])</f>
        <v>124</v>
      </c>
      <c r="AT109">
        <f>_xlfn.RANK.AVG(Table2[[#This Row],[6M Return vs Nifty Z-Score]],Table2[6M Return vs Nifty Z-Score])</f>
        <v>249</v>
      </c>
      <c r="AU109">
        <f>_xlfn.RANK.AVG(Table2[[#This Row],[Sharpe Ratio Z-Score]],Table2[Sharpe Ratio Z-Score])</f>
        <v>90</v>
      </c>
      <c r="AV109">
        <f>(Table2[[#This Row],[Rank 1Y]]+Table2[[#This Row],[Rank 6M]]+Table2[[#This Row],[Rank Sharpe]])/3</f>
        <v>154.33333333333334</v>
      </c>
    </row>
    <row r="110" spans="1:48" x14ac:dyDescent="0.3">
      <c r="A110" t="s">
        <v>90</v>
      </c>
      <c r="B110" t="s">
        <v>91</v>
      </c>
      <c r="C110" t="s">
        <v>10159</v>
      </c>
      <c r="D110" t="s">
        <v>92</v>
      </c>
      <c r="E110">
        <v>320061.29566274502</v>
      </c>
      <c r="F110">
        <v>519.35</v>
      </c>
      <c r="G110">
        <v>100.01738687543801</v>
      </c>
      <c r="H110">
        <f>(Table2[[#This Row],[1Y Return vs Nifty]]-AVERAGE(Table2[1Y Return vs Nifty]))/_xlfn.STDEV.P(Table2[1Y Return vs Nifty])</f>
        <v>0.83072433440062254</v>
      </c>
      <c r="I110">
        <v>4.4652064385848496</v>
      </c>
      <c r="J110">
        <f>(Table2[[#This Row],[1M Return vs Nifty]]-AVERAGE(Table2[1M Return vs Nifty]))/_xlfn.STDEV.P(Table2[1M Return vs Nifty])</f>
        <v>0.3302862370593313</v>
      </c>
      <c r="K110">
        <v>13.5184001424985</v>
      </c>
      <c r="L110">
        <f>(Table2[[#This Row],[6M Return vs Nifty]]-AVERAGE(Table2[6M Return vs Nifty]))/_xlfn.STDEV.P(Table2[6M Return vs Nifty])</f>
        <v>0.20544656980736073</v>
      </c>
      <c r="M110">
        <v>1.83590732311312</v>
      </c>
      <c r="N110">
        <f>(Table2[[#This Row],[1W Return vs Nifty]]-AVERAGE(Table2[1W Return vs Nifty]))/_xlfn.STDEV.P(Table2[1W Return vs Nifty])</f>
        <v>4.3753424004142179E-2</v>
      </c>
      <c r="O110">
        <v>496.93</v>
      </c>
      <c r="P110">
        <v>485.11180645842302</v>
      </c>
      <c r="Q110">
        <v>420.50607032856698</v>
      </c>
      <c r="R110">
        <v>72.926061607213597</v>
      </c>
      <c r="S110" s="2">
        <f>(Table2[[#This Row],[Close Price]]-Table2[[#This Row],[20D EMA]])/Table2[[#This Row],[20D EMA]]</f>
        <v>4.5117018493550431E-2</v>
      </c>
      <c r="T110" s="2">
        <f>(Table2[[#This Row],[Close Price]]-Table2[[#This Row],[50D EMA]])/Table2[[#This Row],[50D EMA]]</f>
        <v>7.057794324061957E-2</v>
      </c>
      <c r="U110" s="2">
        <f>(Table2[[#This Row],[Close Price]]-Table2[[#This Row],[200D EMA]])/Table2[[#This Row],[200D EMA]]</f>
        <v>0.23505945965108249</v>
      </c>
      <c r="V110">
        <v>0.91997834143439505</v>
      </c>
      <c r="W110">
        <v>510.5</v>
      </c>
      <c r="X110">
        <v>523.45000000000005</v>
      </c>
      <c r="Y110">
        <v>507.5</v>
      </c>
      <c r="Z110">
        <v>525.6</v>
      </c>
      <c r="AA110">
        <v>464.55</v>
      </c>
      <c r="AB110">
        <v>525.6</v>
      </c>
      <c r="AC110" s="2">
        <f>(Table2[[#This Row],[Close Price]]/Table2[[#This Row],[Day Low]])-1</f>
        <v>1.7335945151812027E-2</v>
      </c>
      <c r="AD110" s="2">
        <f>(Table2[[#This Row],[Day High]]/Table2[[#This Row],[Close Price]])-1</f>
        <v>7.8944834889767002E-3</v>
      </c>
      <c r="AE110" s="2">
        <f>(Table2[[#This Row],[Close Price]]/Table2[[#This Row],[Current Week Low]])-1</f>
        <v>2.3349753694581254E-2</v>
      </c>
      <c r="AF110" s="2">
        <f>(Table2[[#This Row],[Current Week High]]/Table2[[#This Row],[Close Price]])-1</f>
        <v>1.2034273611244872E-2</v>
      </c>
      <c r="AG110" s="2">
        <f>(Table2[[#This Row],[Close Price]]/Table2[[#This Row],[Current Month Low]])-1</f>
        <v>0.1179636207082122</v>
      </c>
      <c r="AH110" s="2">
        <f>(Table2[[#This Row],[Current Month High]]/Table2[[#This Row],[Close Price]])-1</f>
        <v>1.2034273611244872E-2</v>
      </c>
      <c r="AI110">
        <v>1.5500144411283201</v>
      </c>
      <c r="AJ110">
        <v>128.93982808022901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0.1</v>
      </c>
      <c r="AM110" t="s">
        <v>10206</v>
      </c>
      <c r="AN110">
        <v>3.86</v>
      </c>
      <c r="AO110" t="s">
        <v>10206</v>
      </c>
      <c r="AP110">
        <v>0.148770506413196</v>
      </c>
      <c r="AQ110">
        <f>(Table2[[#This Row],[Sharpe Ratio]]-AVERAGE(Table2[Sharpe Ratio]))/_xlfn.STDEV.P(Table2[Sharpe Ratio])</f>
        <v>1.0541879613771652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2.4643985266486217</v>
      </c>
      <c r="AS110">
        <f>_xlfn.RANK.AVG(Table2[[#This Row],[1Y Return vs Nifty Z-Score]],Table2[1Y Return vs Nifty Z-Score])</f>
        <v>110</v>
      </c>
      <c r="AT110">
        <f>_xlfn.RANK.AVG(Table2[[#This Row],[6M Return vs Nifty Z-Score]],Table2[6M Return vs Nifty Z-Score])</f>
        <v>251</v>
      </c>
      <c r="AU110">
        <f>_xlfn.RANK.AVG(Table2[[#This Row],[Sharpe Ratio Z-Score]],Table2[Sharpe Ratio Z-Score])</f>
        <v>108</v>
      </c>
      <c r="AV110">
        <f>(Table2[[#This Row],[Rank 1Y]]+Table2[[#This Row],[Rank 6M]]+Table2[[#This Row],[Rank Sharpe]])/3</f>
        <v>156.33333333333334</v>
      </c>
    </row>
    <row r="111" spans="1:48" x14ac:dyDescent="0.3">
      <c r="A111" t="s">
        <v>136</v>
      </c>
      <c r="B111" t="s">
        <v>137</v>
      </c>
      <c r="C111" t="s">
        <v>10163</v>
      </c>
      <c r="D111" t="s">
        <v>138</v>
      </c>
      <c r="E111">
        <v>204974.99250888001</v>
      </c>
      <c r="F111">
        <v>1577.4</v>
      </c>
      <c r="G111">
        <v>69.570781048273105</v>
      </c>
      <c r="H111">
        <f>(Table2[[#This Row],[1Y Return vs Nifty]]-AVERAGE(Table2[1Y Return vs Nifty]))/_xlfn.STDEV.P(Table2[1Y Return vs Nifty])</f>
        <v>0.41464784739139809</v>
      </c>
      <c r="I111">
        <v>0.15250884924573399</v>
      </c>
      <c r="J111">
        <f>(Table2[[#This Row],[1M Return vs Nifty]]-AVERAGE(Table2[1M Return vs Nifty]))/_xlfn.STDEV.P(Table2[1M Return vs Nifty])</f>
        <v>-0.12435400581880132</v>
      </c>
      <c r="K111">
        <v>10.574342820585599</v>
      </c>
      <c r="L111">
        <f>(Table2[[#This Row],[6M Return vs Nifty]]-AVERAGE(Table2[6M Return vs Nifty]))/_xlfn.STDEV.P(Table2[6M Return vs Nifty])</f>
        <v>0.10735820929440228</v>
      </c>
      <c r="M111">
        <v>5.5906200967328896</v>
      </c>
      <c r="N111">
        <f>(Table2[[#This Row],[1W Return vs Nifty]]-AVERAGE(Table2[1W Return vs Nifty]))/_xlfn.STDEV.P(Table2[1W Return vs Nifty])</f>
        <v>0.81946773548960405</v>
      </c>
      <c r="O111">
        <v>1606.11</v>
      </c>
      <c r="P111">
        <v>1565.07130702021</v>
      </c>
      <c r="Q111">
        <v>1344.2918636249999</v>
      </c>
      <c r="R111">
        <v>42.183869207177104</v>
      </c>
      <c r="S111" s="2">
        <f>(Table2[[#This Row],[Close Price]]-Table2[[#This Row],[20D EMA]])/Table2[[#This Row],[20D EMA]]</f>
        <v>-1.7875487980275207E-2</v>
      </c>
      <c r="T111" s="2">
        <f>(Table2[[#This Row],[Close Price]]-Table2[[#This Row],[50D EMA]])/Table2[[#This Row],[50D EMA]]</f>
        <v>7.8774001698766333E-3</v>
      </c>
      <c r="U111" s="2">
        <f>(Table2[[#This Row],[Close Price]]-Table2[[#This Row],[200D EMA]])/Table2[[#This Row],[200D EMA]]</f>
        <v>0.17340589695038683</v>
      </c>
      <c r="V111">
        <v>1.41455891422822</v>
      </c>
      <c r="W111">
        <v>1582</v>
      </c>
      <c r="X111">
        <v>1619.95</v>
      </c>
      <c r="Y111">
        <v>1566.75</v>
      </c>
      <c r="Z111">
        <v>1702.8</v>
      </c>
      <c r="AA111">
        <v>1507.75</v>
      </c>
      <c r="AB111">
        <v>1702.8</v>
      </c>
      <c r="AC111" s="2">
        <f>(Table2[[#This Row],[Close Price]]/Table2[[#This Row],[Day Low]])-1</f>
        <v>-2.9077117572692268E-3</v>
      </c>
      <c r="AD111" s="2">
        <f>(Table2[[#This Row],[Day High]]/Table2[[#This Row],[Close Price]])-1</f>
        <v>2.6974768606567778E-2</v>
      </c>
      <c r="AE111" s="2">
        <f>(Table2[[#This Row],[Close Price]]/Table2[[#This Row],[Current Week Low]])-1</f>
        <v>6.7975107707036742E-3</v>
      </c>
      <c r="AF111" s="2">
        <f>(Table2[[#This Row],[Current Week High]]/Table2[[#This Row],[Close Price]])-1</f>
        <v>7.9497907949790614E-2</v>
      </c>
      <c r="AG111" s="2">
        <f>(Table2[[#This Row],[Close Price]]/Table2[[#This Row],[Current Month Low]])-1</f>
        <v>4.619466091858726E-2</v>
      </c>
      <c r="AH111" s="2">
        <f>(Table2[[#This Row],[Current Month High]]/Table2[[#This Row],[Close Price]])-1</f>
        <v>7.9497907949790614E-2</v>
      </c>
      <c r="AI111">
        <v>7.9497907949790596</v>
      </c>
      <c r="AJ111">
        <v>98.2903834066625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-0.04</v>
      </c>
      <c r="AM111" t="s">
        <v>10205</v>
      </c>
      <c r="AN111">
        <v>-0.95</v>
      </c>
      <c r="AO111" t="s">
        <v>10205</v>
      </c>
      <c r="AP111">
        <v>0.22622807820346999</v>
      </c>
      <c r="AQ111">
        <f>(Table2[[#This Row],[Sharpe Ratio]]-AVERAGE(Table2[Sharpe Ratio]))/_xlfn.STDEV.P(Table2[Sharpe Ratio])</f>
        <v>1.9472201941319478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3.1643399804885508</v>
      </c>
      <c r="AS111">
        <f>_xlfn.RANK.AVG(Table2[[#This Row],[1Y Return vs Nifty Z-Score]],Table2[1Y Return vs Nifty Z-Score])</f>
        <v>176</v>
      </c>
      <c r="AT111">
        <f>_xlfn.RANK.AVG(Table2[[#This Row],[6M Return vs Nifty Z-Score]],Table2[6M Return vs Nifty Z-Score])</f>
        <v>276</v>
      </c>
      <c r="AU111">
        <f>_xlfn.RANK.AVG(Table2[[#This Row],[Sharpe Ratio Z-Score]],Table2[Sharpe Ratio Z-Score])</f>
        <v>18</v>
      </c>
      <c r="AV111">
        <f>(Table2[[#This Row],[Rank 1Y]]+Table2[[#This Row],[Rank 6M]]+Table2[[#This Row],[Rank Sharpe]])/3</f>
        <v>156.66666666666666</v>
      </c>
    </row>
    <row r="112" spans="1:48" x14ac:dyDescent="0.3">
      <c r="A112" t="s">
        <v>923</v>
      </c>
      <c r="B112" t="s">
        <v>924</v>
      </c>
      <c r="C112" t="s">
        <v>10175</v>
      </c>
      <c r="D112" t="s">
        <v>557</v>
      </c>
      <c r="E112">
        <v>16480.8834195899</v>
      </c>
      <c r="F112">
        <v>876.45</v>
      </c>
      <c r="G112">
        <v>71.363225606140006</v>
      </c>
      <c r="H112">
        <f>(Table2[[#This Row],[1Y Return vs Nifty]]-AVERAGE(Table2[1Y Return vs Nifty]))/_xlfn.STDEV.P(Table2[1Y Return vs Nifty])</f>
        <v>0.43914299272975482</v>
      </c>
      <c r="I112">
        <v>11.5201215523347</v>
      </c>
      <c r="J112">
        <f>(Table2[[#This Row],[1M Return vs Nifty]]-AVERAGE(Table2[1M Return vs Nifty]))/_xlfn.STDEV.P(Table2[1M Return vs Nifty])</f>
        <v>1.0740082936970552</v>
      </c>
      <c r="K112">
        <v>31.991801748697799</v>
      </c>
      <c r="L112">
        <f>(Table2[[#This Row],[6M Return vs Nifty]]-AVERAGE(Table2[6M Return vs Nifty]))/_xlfn.STDEV.P(Table2[6M Return vs Nifty])</f>
        <v>0.82093243795349424</v>
      </c>
      <c r="M112">
        <v>-3.1579188991424201</v>
      </c>
      <c r="N112">
        <f>(Table2[[#This Row],[1W Return vs Nifty]]-AVERAGE(Table2[1W Return vs Nifty]))/_xlfn.STDEV.P(Table2[1W Return vs Nifty])</f>
        <v>-0.98795864113484877</v>
      </c>
      <c r="O112">
        <v>855.69</v>
      </c>
      <c r="P112">
        <v>797.56926531420004</v>
      </c>
      <c r="Q112">
        <v>664.17495262095895</v>
      </c>
      <c r="R112">
        <v>56.320309840792802</v>
      </c>
      <c r="S112" s="2">
        <f>(Table2[[#This Row],[Close Price]]-Table2[[#This Row],[20D EMA]])/Table2[[#This Row],[20D EMA]]</f>
        <v>2.4261122602811755E-2</v>
      </c>
      <c r="T112" s="2">
        <f>(Table2[[#This Row],[Close Price]]-Table2[[#This Row],[50D EMA]])/Table2[[#This Row],[50D EMA]]</f>
        <v>9.8901422254185259E-2</v>
      </c>
      <c r="U112" s="2">
        <f>(Table2[[#This Row],[Close Price]]-Table2[[#This Row],[200D EMA]])/Table2[[#This Row],[200D EMA]]</f>
        <v>0.31960712541381447</v>
      </c>
      <c r="V112">
        <v>1.1768476727344901</v>
      </c>
      <c r="W112">
        <v>851.25</v>
      </c>
      <c r="X112">
        <v>873.8</v>
      </c>
      <c r="Y112">
        <v>864.15</v>
      </c>
      <c r="Z112">
        <v>890.65</v>
      </c>
      <c r="AA112">
        <v>749</v>
      </c>
      <c r="AB112">
        <v>926.6</v>
      </c>
      <c r="AC112" s="2">
        <f>(Table2[[#This Row],[Close Price]]/Table2[[#This Row],[Day Low]])-1</f>
        <v>2.9603524229074862E-2</v>
      </c>
      <c r="AD112" s="2">
        <f>(Table2[[#This Row],[Day High]]/Table2[[#This Row],[Close Price]])-1</f>
        <v>-3.0235609561299892E-3</v>
      </c>
      <c r="AE112" s="2">
        <f>(Table2[[#This Row],[Close Price]]/Table2[[#This Row],[Current Week Low]])-1</f>
        <v>1.4233639993056935E-2</v>
      </c>
      <c r="AF112" s="2">
        <f>(Table2[[#This Row],[Current Week High]]/Table2[[#This Row],[Close Price]])-1</f>
        <v>1.6201722859261691E-2</v>
      </c>
      <c r="AG112" s="2">
        <f>(Table2[[#This Row],[Close Price]]/Table2[[#This Row],[Current Month Low]])-1</f>
        <v>0.1701602136181577</v>
      </c>
      <c r="AH112" s="2">
        <f>(Table2[[#This Row],[Current Month High]]/Table2[[#This Row],[Close Price]])-1</f>
        <v>5.7219464886758997E-2</v>
      </c>
      <c r="AI112">
        <v>5.7219464886758997</v>
      </c>
      <c r="AJ112">
        <v>108.182897862232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0.09</v>
      </c>
      <c r="AM112" t="s">
        <v>10206</v>
      </c>
      <c r="AN112">
        <v>-0.27</v>
      </c>
      <c r="AO112" t="s">
        <v>10205</v>
      </c>
      <c r="AP112">
        <v>0.115501306302615</v>
      </c>
      <c r="AQ112">
        <f>(Table2[[#This Row],[Sharpe Ratio]]-AVERAGE(Table2[Sharpe Ratio]))/_xlfn.STDEV.P(Table2[Sharpe Ratio])</f>
        <v>0.67061709322288576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2.0167421764683415</v>
      </c>
      <c r="AS112">
        <f>_xlfn.RANK.AVG(Table2[[#This Row],[1Y Return vs Nifty Z-Score]],Table2[1Y Return vs Nifty Z-Score])</f>
        <v>168</v>
      </c>
      <c r="AT112">
        <f>_xlfn.RANK.AVG(Table2[[#This Row],[6M Return vs Nifty Z-Score]],Table2[6M Return vs Nifty Z-Score])</f>
        <v>122</v>
      </c>
      <c r="AU112">
        <f>_xlfn.RANK.AVG(Table2[[#This Row],[Sharpe Ratio Z-Score]],Table2[Sharpe Ratio Z-Score])</f>
        <v>184</v>
      </c>
      <c r="AV112">
        <f>(Table2[[#This Row],[Rank 1Y]]+Table2[[#This Row],[Rank 6M]]+Table2[[#This Row],[Rank Sharpe]])/3</f>
        <v>158</v>
      </c>
    </row>
    <row r="113" spans="1:48" x14ac:dyDescent="0.3">
      <c r="A113" t="s">
        <v>1153</v>
      </c>
      <c r="B113" t="s">
        <v>1154</v>
      </c>
      <c r="C113" t="s">
        <v>10164</v>
      </c>
      <c r="D113" t="s">
        <v>46</v>
      </c>
      <c r="E113">
        <v>10692.950037324999</v>
      </c>
      <c r="F113">
        <v>1640.75</v>
      </c>
      <c r="G113">
        <v>46.139399764774602</v>
      </c>
      <c r="H113">
        <f>(Table2[[#This Row],[1Y Return vs Nifty]]-AVERAGE(Table2[1Y Return vs Nifty]))/_xlfn.STDEV.P(Table2[1Y Return vs Nifty])</f>
        <v>9.4439845699684735E-2</v>
      </c>
      <c r="I113">
        <v>-10.488242599428901</v>
      </c>
      <c r="J113">
        <f>(Table2[[#This Row],[1M Return vs Nifty]]-AVERAGE(Table2[1M Return vs Nifty]))/_xlfn.STDEV.P(Table2[1M Return vs Nifty])</f>
        <v>-1.2460913228497912</v>
      </c>
      <c r="K113">
        <v>62.391374422976703</v>
      </c>
      <c r="L113">
        <f>(Table2[[#This Row],[6M Return vs Nifty]]-AVERAGE(Table2[6M Return vs Nifty]))/_xlfn.STDEV.P(Table2[6M Return vs Nifty])</f>
        <v>1.8337674197048335</v>
      </c>
      <c r="M113">
        <v>-7.20085735425367</v>
      </c>
      <c r="N113">
        <f>(Table2[[#This Row],[1W Return vs Nifty]]-AVERAGE(Table2[1W Return vs Nifty]))/_xlfn.STDEV.P(Table2[1W Return vs Nifty])</f>
        <v>-1.8232196608642666</v>
      </c>
      <c r="O113">
        <v>1687.96</v>
      </c>
      <c r="P113">
        <v>1603.20275175183</v>
      </c>
      <c r="Q113">
        <v>1231.8654798288301</v>
      </c>
      <c r="R113">
        <v>39.485485156542097</v>
      </c>
      <c r="S113" s="2">
        <f>(Table2[[#This Row],[Close Price]]-Table2[[#This Row],[20D EMA]])/Table2[[#This Row],[20D EMA]]</f>
        <v>-2.7968672243418112E-2</v>
      </c>
      <c r="T113" s="2">
        <f>(Table2[[#This Row],[Close Price]]-Table2[[#This Row],[50D EMA]])/Table2[[#This Row],[50D EMA]]</f>
        <v>2.3420149576927757E-2</v>
      </c>
      <c r="U113" s="2">
        <f>(Table2[[#This Row],[Close Price]]-Table2[[#This Row],[200D EMA]])/Table2[[#This Row],[200D EMA]]</f>
        <v>0.33192302801437795</v>
      </c>
      <c r="V113">
        <v>0.898763572053764</v>
      </c>
      <c r="W113">
        <v>1635.15</v>
      </c>
      <c r="X113">
        <v>1659.9</v>
      </c>
      <c r="Y113">
        <v>1625.25</v>
      </c>
      <c r="Z113">
        <v>1711.55</v>
      </c>
      <c r="AA113">
        <v>1590</v>
      </c>
      <c r="AB113">
        <v>1879.9</v>
      </c>
      <c r="AC113" s="2">
        <f>(Table2[[#This Row],[Close Price]]/Table2[[#This Row],[Day Low]])-1</f>
        <v>3.424762254227387E-3</v>
      </c>
      <c r="AD113" s="2">
        <f>(Table2[[#This Row],[Day High]]/Table2[[#This Row],[Close Price]])-1</f>
        <v>1.1671491695870895E-2</v>
      </c>
      <c r="AE113" s="2">
        <f>(Table2[[#This Row],[Close Price]]/Table2[[#This Row],[Current Week Low]])-1</f>
        <v>9.5369943085679143E-3</v>
      </c>
      <c r="AF113" s="2">
        <f>(Table2[[#This Row],[Current Week High]]/Table2[[#This Row],[Close Price]])-1</f>
        <v>4.3150998019198417E-2</v>
      </c>
      <c r="AG113" s="2">
        <f>(Table2[[#This Row],[Close Price]]/Table2[[#This Row],[Current Month Low]])-1</f>
        <v>3.1918238993710712E-2</v>
      </c>
      <c r="AH113" s="2">
        <f>(Table2[[#This Row],[Current Month High]]/Table2[[#This Row],[Close Price]])-1</f>
        <v>0.14575651378942567</v>
      </c>
      <c r="AI113">
        <v>14.575651378942499</v>
      </c>
      <c r="AJ113">
        <v>103.794559682027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0.22</v>
      </c>
      <c r="AM113" t="s">
        <v>10206</v>
      </c>
      <c r="AN113">
        <v>-3.19</v>
      </c>
      <c r="AO113" t="s">
        <v>10205</v>
      </c>
      <c r="AP113">
        <v>0.111706451934125</v>
      </c>
      <c r="AQ113">
        <f>(Table2[[#This Row],[Sharpe Ratio]]-AVERAGE(Table2[Sharpe Ratio]))/_xlfn.STDEV.P(Table2[Sharpe Ratio])</f>
        <v>0.62686504689166578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-0.51423867141787372</v>
      </c>
      <c r="AS113">
        <f>_xlfn.RANK.AVG(Table2[[#This Row],[1Y Return vs Nifty Z-Score]],Table2[1Y Return vs Nifty Z-Score])</f>
        <v>255</v>
      </c>
      <c r="AT113">
        <f>_xlfn.RANK.AVG(Table2[[#This Row],[6M Return vs Nifty Z-Score]],Table2[6M Return vs Nifty Z-Score])</f>
        <v>35</v>
      </c>
      <c r="AU113">
        <f>_xlfn.RANK.AVG(Table2[[#This Row],[Sharpe Ratio Z-Score]],Table2[Sharpe Ratio Z-Score])</f>
        <v>193</v>
      </c>
      <c r="AV113">
        <f>(Table2[[#This Row],[Rank 1Y]]+Table2[[#This Row],[Rank 6M]]+Table2[[#This Row],[Rank Sharpe]])/3</f>
        <v>161</v>
      </c>
    </row>
    <row r="114" spans="1:48" x14ac:dyDescent="0.3">
      <c r="A114" t="s">
        <v>409</v>
      </c>
      <c r="B114" t="s">
        <v>410</v>
      </c>
      <c r="C114" t="s">
        <v>10167</v>
      </c>
      <c r="D114" t="s">
        <v>98</v>
      </c>
      <c r="E114">
        <v>59280.960214874998</v>
      </c>
      <c r="F114">
        <v>150.85</v>
      </c>
      <c r="G114">
        <v>136.508313373752</v>
      </c>
      <c r="H114">
        <f>(Table2[[#This Row],[1Y Return vs Nifty]]-AVERAGE(Table2[1Y Return vs Nifty]))/_xlfn.STDEV.P(Table2[1Y Return vs Nifty])</f>
        <v>1.3294011521490166</v>
      </c>
      <c r="I114">
        <v>10.4366177636863</v>
      </c>
      <c r="J114">
        <f>(Table2[[#This Row],[1M Return vs Nifty]]-AVERAGE(Table2[1M Return vs Nifty]))/_xlfn.STDEV.P(Table2[1M Return vs Nifty])</f>
        <v>0.95978641390465058</v>
      </c>
      <c r="K114">
        <v>2.4009872099280698</v>
      </c>
      <c r="L114">
        <f>(Table2[[#This Row],[6M Return vs Nifty]]-AVERAGE(Table2[6M Return vs Nifty]))/_xlfn.STDEV.P(Table2[6M Return vs Nifty])</f>
        <v>-0.16495681859978145</v>
      </c>
      <c r="M114">
        <v>2.48984046205402</v>
      </c>
      <c r="N114">
        <f>(Table2[[#This Row],[1W Return vs Nifty]]-AVERAGE(Table2[1W Return vs Nifty]))/_xlfn.STDEV.P(Table2[1W Return vs Nifty])</f>
        <v>0.17885438251022592</v>
      </c>
      <c r="O114">
        <v>144.54</v>
      </c>
      <c r="P114">
        <v>139.42553033859701</v>
      </c>
      <c r="Q114">
        <v>115.44045705041999</v>
      </c>
      <c r="R114">
        <v>62.463050496309499</v>
      </c>
      <c r="S114" s="2">
        <f>(Table2[[#This Row],[Close Price]]-Table2[[#This Row],[20D EMA]])/Table2[[#This Row],[20D EMA]]</f>
        <v>4.3655735436557375E-2</v>
      </c>
      <c r="T114" s="2">
        <f>(Table2[[#This Row],[Close Price]]-Table2[[#This Row],[50D EMA]])/Table2[[#This Row],[50D EMA]]</f>
        <v>8.1939581894782704E-2</v>
      </c>
      <c r="U114" s="2">
        <f>(Table2[[#This Row],[Close Price]]-Table2[[#This Row],[200D EMA]])/Table2[[#This Row],[200D EMA]]</f>
        <v>0.30673425811294613</v>
      </c>
      <c r="V114">
        <v>1.1376526151673001</v>
      </c>
      <c r="W114">
        <v>149</v>
      </c>
      <c r="X114">
        <v>151.55000000000001</v>
      </c>
      <c r="Y114">
        <v>147.9</v>
      </c>
      <c r="Z114">
        <v>152.25</v>
      </c>
      <c r="AA114">
        <v>130.1</v>
      </c>
      <c r="AB114">
        <v>159.65</v>
      </c>
      <c r="AC114" s="2">
        <f>(Table2[[#This Row],[Close Price]]/Table2[[#This Row],[Day Low]])-1</f>
        <v>1.241610738255039E-2</v>
      </c>
      <c r="AD114" s="2">
        <f>(Table2[[#This Row],[Day High]]/Table2[[#This Row],[Close Price]])-1</f>
        <v>4.6403712296985145E-3</v>
      </c>
      <c r="AE114" s="2">
        <f>(Table2[[#This Row],[Close Price]]/Table2[[#This Row],[Current Week Low]])-1</f>
        <v>1.9945909398241923E-2</v>
      </c>
      <c r="AF114" s="2">
        <f>(Table2[[#This Row],[Current Week High]]/Table2[[#This Row],[Close Price]])-1</f>
        <v>9.2807424593968069E-3</v>
      </c>
      <c r="AG114" s="2">
        <f>(Table2[[#This Row],[Close Price]]/Table2[[#This Row],[Current Month Low]])-1</f>
        <v>0.15949269792467335</v>
      </c>
      <c r="AH114" s="2">
        <f>(Table2[[#This Row],[Current Month High]]/Table2[[#This Row],[Close Price]])-1</f>
        <v>5.8336095459065485E-2</v>
      </c>
      <c r="AI114">
        <v>13.026184951938999</v>
      </c>
      <c r="AJ114">
        <v>185.97156398104201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7.0000000000000007E-2</v>
      </c>
      <c r="AM114" t="s">
        <v>10206</v>
      </c>
      <c r="AN114">
        <v>0.61</v>
      </c>
      <c r="AO114" t="s">
        <v>10206</v>
      </c>
      <c r="AP114">
        <v>0.18991602875494101</v>
      </c>
      <c r="AQ114">
        <f>(Table2[[#This Row],[Sharpe Ratio]]-AVERAGE(Table2[Sharpe Ratio]))/_xlfn.STDEV.P(Table2[Sharpe Ratio])</f>
        <v>1.5285673775587107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3.831652507522822</v>
      </c>
      <c r="AS114">
        <f>_xlfn.RANK.AVG(Table2[[#This Row],[1Y Return vs Nifty Z-Score]],Table2[1Y Return vs Nifty Z-Score])</f>
        <v>67</v>
      </c>
      <c r="AT114">
        <f>_xlfn.RANK.AVG(Table2[[#This Row],[6M Return vs Nifty Z-Score]],Table2[6M Return vs Nifty Z-Score])</f>
        <v>374</v>
      </c>
      <c r="AU114">
        <f>_xlfn.RANK.AVG(Table2[[#This Row],[Sharpe Ratio Z-Score]],Table2[Sharpe Ratio Z-Score])</f>
        <v>47</v>
      </c>
      <c r="AV114">
        <f>(Table2[[#This Row],[Rank 1Y]]+Table2[[#This Row],[Rank 6M]]+Table2[[#This Row],[Rank Sharpe]])/3</f>
        <v>162.66666666666666</v>
      </c>
    </row>
    <row r="115" spans="1:48" x14ac:dyDescent="0.3">
      <c r="A115" t="s">
        <v>918</v>
      </c>
      <c r="B115" t="s">
        <v>919</v>
      </c>
      <c r="C115" t="s">
        <v>10170</v>
      </c>
      <c r="D115" t="s">
        <v>70</v>
      </c>
      <c r="E115">
        <v>16711.5</v>
      </c>
      <c r="F115">
        <v>111.41</v>
      </c>
      <c r="G115">
        <v>166.273260381715</v>
      </c>
      <c r="H115">
        <f>(Table2[[#This Row],[1Y Return vs Nifty]]-AVERAGE(Table2[1Y Return vs Nifty]))/_xlfn.STDEV.P(Table2[1Y Return vs Nifty])</f>
        <v>1.7361622426098569</v>
      </c>
      <c r="I115">
        <v>29.912848025006699</v>
      </c>
      <c r="J115">
        <f>(Table2[[#This Row],[1M Return vs Nifty]]-AVERAGE(Table2[1M Return vs Nifty]))/_xlfn.STDEV.P(Table2[1M Return vs Nifty])</f>
        <v>3.0129510221177775</v>
      </c>
      <c r="K115">
        <v>25.083812593956399</v>
      </c>
      <c r="L115">
        <f>(Table2[[#This Row],[6M Return vs Nifty]]-AVERAGE(Table2[6M Return vs Nifty]))/_xlfn.STDEV.P(Table2[6M Return vs Nifty])</f>
        <v>0.59077614120394062</v>
      </c>
      <c r="M115">
        <v>17.671600238227299</v>
      </c>
      <c r="N115">
        <f>(Table2[[#This Row],[1W Return vs Nifty]]-AVERAGE(Table2[1W Return vs Nifty]))/_xlfn.STDEV.P(Table2[1W Return vs Nifty])</f>
        <v>3.3153681565208215</v>
      </c>
      <c r="O115">
        <v>94.68</v>
      </c>
      <c r="P115">
        <v>85.836343995845695</v>
      </c>
      <c r="Q115">
        <v>71.520544712073402</v>
      </c>
      <c r="R115">
        <v>65.512976958947704</v>
      </c>
      <c r="S115" s="2">
        <f>(Table2[[#This Row],[Close Price]]-Table2[[#This Row],[20D EMA]])/Table2[[#This Row],[20D EMA]]</f>
        <v>0.1767004647232783</v>
      </c>
      <c r="T115" s="2">
        <f>(Table2[[#This Row],[Close Price]]-Table2[[#This Row],[50D EMA]])/Table2[[#This Row],[50D EMA]]</f>
        <v>0.29793505656988389</v>
      </c>
      <c r="U115" s="2">
        <f>(Table2[[#This Row],[Close Price]]-Table2[[#This Row],[200D EMA]])/Table2[[#This Row],[200D EMA]]</f>
        <v>0.55773422096424341</v>
      </c>
      <c r="V115">
        <v>3.3836449745811499</v>
      </c>
      <c r="W115">
        <v>109.2</v>
      </c>
      <c r="X115">
        <v>113.6</v>
      </c>
      <c r="Y115">
        <v>104</v>
      </c>
      <c r="Z115">
        <v>116.33</v>
      </c>
      <c r="AA115">
        <v>76.959999999999994</v>
      </c>
      <c r="AB115">
        <v>131.80000000000001</v>
      </c>
      <c r="AC115" s="2">
        <f>(Table2[[#This Row],[Close Price]]/Table2[[#This Row],[Day Low]])-1</f>
        <v>2.0238095238095166E-2</v>
      </c>
      <c r="AD115" s="2">
        <f>(Table2[[#This Row],[Day High]]/Table2[[#This Row],[Close Price]])-1</f>
        <v>1.9657122340902999E-2</v>
      </c>
      <c r="AE115" s="2">
        <f>(Table2[[#This Row],[Close Price]]/Table2[[#This Row],[Current Week Low]])-1</f>
        <v>7.1250000000000036E-2</v>
      </c>
      <c r="AF115" s="2">
        <f>(Table2[[#This Row],[Current Week High]]/Table2[[#This Row],[Close Price]])-1</f>
        <v>4.416120635490528E-2</v>
      </c>
      <c r="AG115" s="2">
        <f>(Table2[[#This Row],[Close Price]]/Table2[[#This Row],[Current Month Low]])-1</f>
        <v>0.44763513513513531</v>
      </c>
      <c r="AH115" s="2">
        <f>(Table2[[#This Row],[Current Month High]]/Table2[[#This Row],[Close Price]])-1</f>
        <v>0.18301768243425198</v>
      </c>
      <c r="AI115">
        <v>18.301768243425101</v>
      </c>
      <c r="AJ115">
        <v>228.64306784660701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0.43</v>
      </c>
      <c r="AM115" t="s">
        <v>10206</v>
      </c>
      <c r="AN115">
        <v>29.82</v>
      </c>
      <c r="AO115" t="s">
        <v>10206</v>
      </c>
      <c r="AP115">
        <v>7.3257440667457999E-2</v>
      </c>
      <c r="AQ115">
        <f>(Table2[[#This Row],[Sharpe Ratio]]-AVERAGE(Table2[Sharpe Ratio]))/_xlfn.STDEV.P(Table2[Sharpe Ratio])</f>
        <v>0.18357453848720695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8.8388321009396051</v>
      </c>
      <c r="AS115">
        <f>_xlfn.RANK.AVG(Table2[[#This Row],[1Y Return vs Nifty Z-Score]],Table2[1Y Return vs Nifty Z-Score])</f>
        <v>45</v>
      </c>
      <c r="AT115">
        <f>_xlfn.RANK.AVG(Table2[[#This Row],[6M Return vs Nifty Z-Score]],Table2[6M Return vs Nifty Z-Score])</f>
        <v>161</v>
      </c>
      <c r="AU115">
        <f>_xlfn.RANK.AVG(Table2[[#This Row],[Sharpe Ratio Z-Score]],Table2[Sharpe Ratio Z-Score])</f>
        <v>282</v>
      </c>
      <c r="AV115">
        <f>(Table2[[#This Row],[Rank 1Y]]+Table2[[#This Row],[Rank 6M]]+Table2[[#This Row],[Rank Sharpe]])/3</f>
        <v>162.66666666666666</v>
      </c>
    </row>
    <row r="116" spans="1:48" x14ac:dyDescent="0.3">
      <c r="A116" t="s">
        <v>144</v>
      </c>
      <c r="B116" t="s">
        <v>145</v>
      </c>
      <c r="C116" t="s">
        <v>10172</v>
      </c>
      <c r="D116" t="s">
        <v>146</v>
      </c>
      <c r="E116">
        <v>197576.571102435</v>
      </c>
      <c r="F116">
        <v>227.13</v>
      </c>
      <c r="G116">
        <v>143.54565526859801</v>
      </c>
      <c r="H116">
        <f>(Table2[[#This Row],[1Y Return vs Nifty]]-AVERAGE(Table2[1Y Return vs Nifty]))/_xlfn.STDEV.P(Table2[1Y Return vs Nifty])</f>
        <v>1.4255718882275157</v>
      </c>
      <c r="I116">
        <v>11.3023264708727</v>
      </c>
      <c r="J116">
        <f>(Table2[[#This Row],[1M Return vs Nifty]]-AVERAGE(Table2[1M Return vs Nifty]))/_xlfn.STDEV.P(Table2[1M Return vs Nifty])</f>
        <v>1.0510485552312008</v>
      </c>
      <c r="K116">
        <v>50.050018183898601</v>
      </c>
      <c r="L116">
        <f>(Table2[[#This Row],[6M Return vs Nifty]]-AVERAGE(Table2[6M Return vs Nifty]))/_xlfn.STDEV.P(Table2[6M Return vs Nifty])</f>
        <v>1.4225854121442636</v>
      </c>
      <c r="M116">
        <v>0.12624764207408501</v>
      </c>
      <c r="N116">
        <f>(Table2[[#This Row],[1W Return vs Nifty]]-AVERAGE(Table2[1W Return vs Nifty]))/_xlfn.STDEV.P(Table2[1W Return vs Nifty])</f>
        <v>-0.30945800981562915</v>
      </c>
      <c r="O116">
        <v>216.93</v>
      </c>
      <c r="P116">
        <v>204.65596771326801</v>
      </c>
      <c r="Q116">
        <v>164.154509312458</v>
      </c>
      <c r="R116">
        <v>65.333600319514105</v>
      </c>
      <c r="S116" s="2">
        <f>(Table2[[#This Row],[Close Price]]-Table2[[#This Row],[20D EMA]])/Table2[[#This Row],[20D EMA]]</f>
        <v>4.7019775964596819E-2</v>
      </c>
      <c r="T116" s="2">
        <f>(Table2[[#This Row],[Close Price]]-Table2[[#This Row],[50D EMA]])/Table2[[#This Row],[50D EMA]]</f>
        <v>0.10981371585615861</v>
      </c>
      <c r="U116" s="2">
        <f>(Table2[[#This Row],[Close Price]]-Table2[[#This Row],[200D EMA]])/Table2[[#This Row],[200D EMA]]</f>
        <v>0.38363545997796517</v>
      </c>
      <c r="V116">
        <v>0.85945124426853003</v>
      </c>
      <c r="W116">
        <v>226.05</v>
      </c>
      <c r="X116">
        <v>229.65</v>
      </c>
      <c r="Y116">
        <v>224.1</v>
      </c>
      <c r="Z116">
        <v>231.2</v>
      </c>
      <c r="AA116">
        <v>194.56</v>
      </c>
      <c r="AB116">
        <v>232</v>
      </c>
      <c r="AC116" s="2">
        <f>(Table2[[#This Row],[Close Price]]/Table2[[#This Row],[Day Low]])-1</f>
        <v>4.7777040477769983E-3</v>
      </c>
      <c r="AD116" s="2">
        <f>(Table2[[#This Row],[Day High]]/Table2[[#This Row],[Close Price]])-1</f>
        <v>1.1094967639677655E-2</v>
      </c>
      <c r="AE116" s="2">
        <f>(Table2[[#This Row],[Close Price]]/Table2[[#This Row],[Current Week Low]])-1</f>
        <v>1.3520749665328013E-2</v>
      </c>
      <c r="AF116" s="2">
        <f>(Table2[[#This Row],[Current Week High]]/Table2[[#This Row],[Close Price]])-1</f>
        <v>1.7919253291066806E-2</v>
      </c>
      <c r="AG116" s="2">
        <f>(Table2[[#This Row],[Close Price]]/Table2[[#This Row],[Current Month Low]])-1</f>
        <v>0.16740337171052633</v>
      </c>
      <c r="AH116" s="2">
        <f>(Table2[[#This Row],[Current Month High]]/Table2[[#This Row],[Close Price]])-1</f>
        <v>2.1441465240170876E-2</v>
      </c>
      <c r="AI116">
        <v>2.1441465240170801</v>
      </c>
      <c r="AJ116">
        <v>178.345588235294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-0.09</v>
      </c>
      <c r="AM116" t="s">
        <v>10205</v>
      </c>
      <c r="AN116">
        <v>4.5999999999999996</v>
      </c>
      <c r="AO116" t="s">
        <v>10206</v>
      </c>
      <c r="AP116">
        <v>4.8152091067536998E-2</v>
      </c>
      <c r="AQ116">
        <f>(Table2[[#This Row],[Sharpe Ratio]]-AVERAGE(Table2[Sharpe Ratio]))/_xlfn.STDEV.P(Table2[Sharpe Ratio])</f>
        <v>-0.10587277943300198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3.4838750663543494</v>
      </c>
      <c r="AS116">
        <f>_xlfn.RANK.AVG(Table2[[#This Row],[1Y Return vs Nifty Z-Score]],Table2[1Y Return vs Nifty Z-Score])</f>
        <v>61</v>
      </c>
      <c r="AT116">
        <f>_xlfn.RANK.AVG(Table2[[#This Row],[6M Return vs Nifty Z-Score]],Table2[6M Return vs Nifty Z-Score])</f>
        <v>63</v>
      </c>
      <c r="AU116">
        <f>_xlfn.RANK.AVG(Table2[[#This Row],[Sharpe Ratio Z-Score]],Table2[Sharpe Ratio Z-Score])</f>
        <v>366</v>
      </c>
      <c r="AV116">
        <f>(Table2[[#This Row],[Rank 1Y]]+Table2[[#This Row],[Rank 6M]]+Table2[[#This Row],[Rank Sharpe]])/3</f>
        <v>163.33333333333334</v>
      </c>
    </row>
    <row r="117" spans="1:48" x14ac:dyDescent="0.3">
      <c r="A117" t="s">
        <v>1533</v>
      </c>
      <c r="B117" t="s">
        <v>1534</v>
      </c>
      <c r="C117" t="s">
        <v>10171</v>
      </c>
      <c r="D117" t="s">
        <v>165</v>
      </c>
      <c r="E117">
        <v>6423.2762541299999</v>
      </c>
      <c r="F117">
        <v>411.3</v>
      </c>
      <c r="G117">
        <v>31.2418605368626</v>
      </c>
      <c r="H117">
        <f>(Table2[[#This Row],[1Y Return vs Nifty]]-AVERAGE(Table2[1Y Return vs Nifty]))/_xlfn.STDEV.P(Table2[1Y Return vs Nifty])</f>
        <v>-0.10914658433519731</v>
      </c>
      <c r="I117">
        <v>9.3285638203676609</v>
      </c>
      <c r="J117">
        <f>(Table2[[#This Row],[1M Return vs Nifty]]-AVERAGE(Table2[1M Return vs Nifty]))/_xlfn.STDEV.P(Table2[1M Return vs Nifty])</f>
        <v>0.84297648149534932</v>
      </c>
      <c r="K117">
        <v>25.431930144943301</v>
      </c>
      <c r="L117">
        <f>(Table2[[#This Row],[6M Return vs Nifty]]-AVERAGE(Table2[6M Return vs Nifty]))/_xlfn.STDEV.P(Table2[6M Return vs Nifty])</f>
        <v>0.60237451586462998</v>
      </c>
      <c r="M117">
        <v>0.173670512214503</v>
      </c>
      <c r="N117">
        <f>(Table2[[#This Row],[1W Return vs Nifty]]-AVERAGE(Table2[1W Return vs Nifty]))/_xlfn.STDEV.P(Table2[1W Return vs Nifty])</f>
        <v>-0.29966056290621501</v>
      </c>
      <c r="O117">
        <v>389.99</v>
      </c>
      <c r="P117">
        <v>368.82508073474401</v>
      </c>
      <c r="Q117">
        <v>309.95205293067301</v>
      </c>
      <c r="R117">
        <v>68.861355385982407</v>
      </c>
      <c r="S117" s="2">
        <f>(Table2[[#This Row],[Close Price]]-Table2[[#This Row],[20D EMA]])/Table2[[#This Row],[20D EMA]]</f>
        <v>5.4642426728890491E-2</v>
      </c>
      <c r="T117" s="2">
        <f>(Table2[[#This Row],[Close Price]]-Table2[[#This Row],[50D EMA]])/Table2[[#This Row],[50D EMA]]</f>
        <v>0.11516277358535609</v>
      </c>
      <c r="U117" s="2">
        <f>(Table2[[#This Row],[Close Price]]-Table2[[#This Row],[200D EMA]])/Table2[[#This Row],[200D EMA]]</f>
        <v>0.32697943475791563</v>
      </c>
      <c r="V117">
        <v>0.73388011175052303</v>
      </c>
      <c r="W117">
        <v>407.15</v>
      </c>
      <c r="X117">
        <v>420.9</v>
      </c>
      <c r="Y117">
        <v>393.05</v>
      </c>
      <c r="Z117">
        <v>418.7</v>
      </c>
      <c r="AA117">
        <v>348.85</v>
      </c>
      <c r="AB117">
        <v>423.5</v>
      </c>
      <c r="AC117" s="2">
        <f>(Table2[[#This Row],[Close Price]]/Table2[[#This Row],[Day Low]])-1</f>
        <v>1.0192803635024061E-2</v>
      </c>
      <c r="AD117" s="2">
        <f>(Table2[[#This Row],[Day High]]/Table2[[#This Row],[Close Price]])-1</f>
        <v>2.334062727935815E-2</v>
      </c>
      <c r="AE117" s="2">
        <f>(Table2[[#This Row],[Close Price]]/Table2[[#This Row],[Current Week Low]])-1</f>
        <v>4.6431751685536149E-2</v>
      </c>
      <c r="AF117" s="2">
        <f>(Table2[[#This Row],[Current Week High]]/Table2[[#This Row],[Close Price]])-1</f>
        <v>1.799173352783856E-2</v>
      </c>
      <c r="AG117" s="2">
        <f>(Table2[[#This Row],[Close Price]]/Table2[[#This Row],[Current Month Low]])-1</f>
        <v>0.17901676938512256</v>
      </c>
      <c r="AH117" s="2">
        <f>(Table2[[#This Row],[Current Month High]]/Table2[[#This Row],[Close Price]])-1</f>
        <v>2.9662047167517525E-2</v>
      </c>
      <c r="AI117">
        <v>2.9662047167517498</v>
      </c>
      <c r="AJ117">
        <v>81.950895819508901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0.24</v>
      </c>
      <c r="AM117" t="s">
        <v>10206</v>
      </c>
      <c r="AN117">
        <v>0.94</v>
      </c>
      <c r="AO117" t="s">
        <v>10206</v>
      </c>
      <c r="AP117">
        <v>0.224336143971792</v>
      </c>
      <c r="AQ117">
        <f>(Table2[[#This Row],[Sharpe Ratio]]-AVERAGE(Table2[Sharpe Ratio]))/_xlfn.STDEV.P(Table2[Sharpe Ratio])</f>
        <v>1.9254075009104858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2.9619513510290529</v>
      </c>
      <c r="AS117">
        <f>_xlfn.RANK.AVG(Table2[[#This Row],[1Y Return vs Nifty Z-Score]],Table2[1Y Return vs Nifty Z-Score])</f>
        <v>314</v>
      </c>
      <c r="AT117">
        <f>_xlfn.RANK.AVG(Table2[[#This Row],[6M Return vs Nifty Z-Score]],Table2[6M Return vs Nifty Z-Score])</f>
        <v>158</v>
      </c>
      <c r="AU117">
        <f>_xlfn.RANK.AVG(Table2[[#This Row],[Sharpe Ratio Z-Score]],Table2[Sharpe Ratio Z-Score])</f>
        <v>20</v>
      </c>
      <c r="AV117">
        <f>(Table2[[#This Row],[Rank 1Y]]+Table2[[#This Row],[Rank 6M]]+Table2[[#This Row],[Rank Sharpe]])/3</f>
        <v>164</v>
      </c>
    </row>
    <row r="118" spans="1:48" x14ac:dyDescent="0.3">
      <c r="A118" t="s">
        <v>670</v>
      </c>
      <c r="B118" t="s">
        <v>671</v>
      </c>
      <c r="C118" t="s">
        <v>10175</v>
      </c>
      <c r="D118" t="s">
        <v>170</v>
      </c>
      <c r="E118">
        <v>26436.271773600001</v>
      </c>
      <c r="F118">
        <v>6107.4</v>
      </c>
      <c r="G118">
        <v>96.372121849051297</v>
      </c>
      <c r="H118">
        <f>(Table2[[#This Row],[1Y Return vs Nifty]]-AVERAGE(Table2[1Y Return vs Nifty]))/_xlfn.STDEV.P(Table2[1Y Return vs Nifty])</f>
        <v>0.78090896006936161</v>
      </c>
      <c r="I118">
        <v>11.8888623886043</v>
      </c>
      <c r="J118">
        <f>(Table2[[#This Row],[1M Return vs Nifty]]-AVERAGE(Table2[1M Return vs Nifty]))/_xlfn.STDEV.P(Table2[1M Return vs Nifty])</f>
        <v>1.11288058183873</v>
      </c>
      <c r="K118">
        <v>90.7752185649057</v>
      </c>
      <c r="L118">
        <f>(Table2[[#This Row],[6M Return vs Nifty]]-AVERAGE(Table2[6M Return vs Nifty]))/_xlfn.STDEV.P(Table2[6M Return vs Nifty])</f>
        <v>2.7794435504699</v>
      </c>
      <c r="M118">
        <v>4.3796464159591704</v>
      </c>
      <c r="N118">
        <f>(Table2[[#This Row],[1W Return vs Nifty]]-AVERAGE(Table2[1W Return vs Nifty]))/_xlfn.STDEV.P(Table2[1W Return vs Nifty])</f>
        <v>0.56928358782102162</v>
      </c>
      <c r="O118">
        <v>5636.75</v>
      </c>
      <c r="P118">
        <v>5140.6373077730004</v>
      </c>
      <c r="Q118">
        <v>3959.1066570839498</v>
      </c>
      <c r="R118">
        <v>66.463883847193401</v>
      </c>
      <c r="S118" s="2">
        <f>(Table2[[#This Row],[Close Price]]-Table2[[#This Row],[20D EMA]])/Table2[[#This Row],[20D EMA]]</f>
        <v>8.3496695791014264E-2</v>
      </c>
      <c r="T118" s="2">
        <f>(Table2[[#This Row],[Close Price]]-Table2[[#This Row],[50D EMA]])/Table2[[#This Row],[50D EMA]]</f>
        <v>0.18806280901498088</v>
      </c>
      <c r="U118" s="2">
        <f>(Table2[[#This Row],[Close Price]]-Table2[[#This Row],[200D EMA]])/Table2[[#This Row],[200D EMA]]</f>
        <v>0.54262072962145436</v>
      </c>
      <c r="V118">
        <v>0.83468383955511904</v>
      </c>
      <c r="W118">
        <v>6045.05</v>
      </c>
      <c r="X118">
        <v>6129.95</v>
      </c>
      <c r="Y118">
        <v>5844.9</v>
      </c>
      <c r="Z118">
        <v>6244.7</v>
      </c>
      <c r="AA118">
        <v>4991.05</v>
      </c>
      <c r="AB118">
        <v>6248.85</v>
      </c>
      <c r="AC118" s="2">
        <f>(Table2[[#This Row],[Close Price]]/Table2[[#This Row],[Day Low]])-1</f>
        <v>1.0314224034540631E-2</v>
      </c>
      <c r="AD118" s="2">
        <f>(Table2[[#This Row],[Day High]]/Table2[[#This Row],[Close Price]])-1</f>
        <v>3.6922421979892484E-3</v>
      </c>
      <c r="AE118" s="2">
        <f>(Table2[[#This Row],[Close Price]]/Table2[[#This Row],[Current Week Low]])-1</f>
        <v>4.4910948005953966E-2</v>
      </c>
      <c r="AF118" s="2">
        <f>(Table2[[#This Row],[Current Week High]]/Table2[[#This Row],[Close Price]])-1</f>
        <v>2.248092477977548E-2</v>
      </c>
      <c r="AG118" s="2">
        <f>(Table2[[#This Row],[Close Price]]/Table2[[#This Row],[Current Month Low]])-1</f>
        <v>0.22367036996223222</v>
      </c>
      <c r="AH118" s="2">
        <f>(Table2[[#This Row],[Current Month High]]/Table2[[#This Row],[Close Price]])-1</f>
        <v>2.3160428332842153E-2</v>
      </c>
      <c r="AI118">
        <v>2.31604283328421</v>
      </c>
      <c r="AJ118">
        <v>151.333333333333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0.28999999999999998</v>
      </c>
      <c r="AM118" t="s">
        <v>10206</v>
      </c>
      <c r="AN118">
        <v>6.66</v>
      </c>
      <c r="AO118" t="s">
        <v>10206</v>
      </c>
      <c r="AP118">
        <v>4.7114816809566001E-2</v>
      </c>
      <c r="AQ118">
        <f>(Table2[[#This Row],[Sharpe Ratio]]-AVERAGE(Table2[Sharpe Ratio]))/_xlfn.STDEV.P(Table2[Sharpe Ratio])</f>
        <v>-0.11783183424410584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5.1246848459549073</v>
      </c>
      <c r="AS118">
        <f>_xlfn.RANK.AVG(Table2[[#This Row],[1Y Return vs Nifty Z-Score]],Table2[1Y Return vs Nifty Z-Score])</f>
        <v>115</v>
      </c>
      <c r="AT118">
        <f>_xlfn.RANK.AVG(Table2[[#This Row],[6M Return vs Nifty Z-Score]],Table2[6M Return vs Nifty Z-Score])</f>
        <v>10</v>
      </c>
      <c r="AU118">
        <f>_xlfn.RANK.AVG(Table2[[#This Row],[Sharpe Ratio Z-Score]],Table2[Sharpe Ratio Z-Score])</f>
        <v>369</v>
      </c>
      <c r="AV118">
        <f>(Table2[[#This Row],[Rank 1Y]]+Table2[[#This Row],[Rank 6M]]+Table2[[#This Row],[Rank Sharpe]])/3</f>
        <v>164.66666666666666</v>
      </c>
    </row>
    <row r="119" spans="1:48" x14ac:dyDescent="0.3">
      <c r="A119" t="s">
        <v>49</v>
      </c>
      <c r="B119" t="s">
        <v>50</v>
      </c>
      <c r="C119" t="s">
        <v>10165</v>
      </c>
      <c r="D119" t="s">
        <v>51</v>
      </c>
      <c r="E119">
        <v>426597.18821400002</v>
      </c>
      <c r="F119">
        <v>1161.8499999999999</v>
      </c>
      <c r="G119">
        <v>53.801798825478997</v>
      </c>
      <c r="H119">
        <f>(Table2[[#This Row],[1Y Return vs Nifty]]-AVERAGE(Table2[1Y Return vs Nifty]))/_xlfn.STDEV.P(Table2[1Y Return vs Nifty])</f>
        <v>0.19915247282596221</v>
      </c>
      <c r="I119">
        <v>10.15252829284</v>
      </c>
      <c r="J119">
        <f>(Table2[[#This Row],[1M Return vs Nifty]]-AVERAGE(Table2[1M Return vs Nifty]))/_xlfn.STDEV.P(Table2[1M Return vs Nifty])</f>
        <v>0.92983798757771341</v>
      </c>
      <c r="K119">
        <v>19.783105482308201</v>
      </c>
      <c r="L119">
        <f>(Table2[[#This Row],[6M Return vs Nifty]]-AVERAGE(Table2[6M Return vs Nifty]))/_xlfn.STDEV.P(Table2[6M Return vs Nifty])</f>
        <v>0.41417031689780193</v>
      </c>
      <c r="M119">
        <v>10.156664500323499</v>
      </c>
      <c r="N119">
        <f>(Table2[[#This Row],[1W Return vs Nifty]]-AVERAGE(Table2[1W Return vs Nifty]))/_xlfn.STDEV.P(Table2[1W Return vs Nifty])</f>
        <v>1.7628011418765552</v>
      </c>
      <c r="O119">
        <v>1043.01</v>
      </c>
      <c r="P119">
        <v>1007.07741209739</v>
      </c>
      <c r="Q119">
        <v>886.47795566412401</v>
      </c>
      <c r="R119">
        <v>87.244767696934105</v>
      </c>
      <c r="S119" s="2">
        <f>(Table2[[#This Row],[Close Price]]-Table2[[#This Row],[20D EMA]])/Table2[[#This Row],[20D EMA]]</f>
        <v>0.11393946366765412</v>
      </c>
      <c r="T119" s="2">
        <f>(Table2[[#This Row],[Close Price]]-Table2[[#This Row],[50D EMA]])/Table2[[#This Row],[50D EMA]]</f>
        <v>0.15368489655653453</v>
      </c>
      <c r="U119" s="2">
        <f>(Table2[[#This Row],[Close Price]]-Table2[[#This Row],[200D EMA]])/Table2[[#This Row],[200D EMA]]</f>
        <v>0.31063608810167764</v>
      </c>
      <c r="V119">
        <v>1.09877712262003</v>
      </c>
      <c r="W119">
        <v>1145.3</v>
      </c>
      <c r="X119">
        <v>1167.9000000000001</v>
      </c>
      <c r="Y119">
        <v>1118.5999999999999</v>
      </c>
      <c r="Z119">
        <v>1179</v>
      </c>
      <c r="AA119">
        <v>967.2</v>
      </c>
      <c r="AB119">
        <v>1179</v>
      </c>
      <c r="AC119" s="2">
        <f>(Table2[[#This Row],[Close Price]]/Table2[[#This Row],[Day Low]])-1</f>
        <v>1.445036235047592E-2</v>
      </c>
      <c r="AD119" s="2">
        <f>(Table2[[#This Row],[Day High]]/Table2[[#This Row],[Close Price]])-1</f>
        <v>5.207212635021996E-3</v>
      </c>
      <c r="AE119" s="2">
        <f>(Table2[[#This Row],[Close Price]]/Table2[[#This Row],[Current Week Low]])-1</f>
        <v>3.8664401930985193E-2</v>
      </c>
      <c r="AF119" s="2">
        <f>(Table2[[#This Row],[Current Week High]]/Table2[[#This Row],[Close Price]])-1</f>
        <v>1.4760941601756006E-2</v>
      </c>
      <c r="AG119" s="2">
        <f>(Table2[[#This Row],[Close Price]]/Table2[[#This Row],[Current Month Low]])-1</f>
        <v>0.20125103391232413</v>
      </c>
      <c r="AH119" s="2">
        <f>(Table2[[#This Row],[Current Month High]]/Table2[[#This Row],[Close Price]])-1</f>
        <v>1.4760941601756006E-2</v>
      </c>
      <c r="AI119">
        <v>1.4760941601755999</v>
      </c>
      <c r="AJ119">
        <v>95.828417326816094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-0.05</v>
      </c>
      <c r="AM119" t="s">
        <v>10205</v>
      </c>
      <c r="AN119">
        <v>13.82</v>
      </c>
      <c r="AO119" t="s">
        <v>10206</v>
      </c>
      <c r="AP119">
        <v>0.175907766892933</v>
      </c>
      <c r="AQ119">
        <f>(Table2[[#This Row],[Sharpe Ratio]]-AVERAGE(Table2[Sharpe Ratio]))/_xlfn.STDEV.P(Table2[Sharpe Ratio])</f>
        <v>1.3670618064634201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4.6730237256414533</v>
      </c>
      <c r="AS119">
        <f>_xlfn.RANK.AVG(Table2[[#This Row],[1Y Return vs Nifty Z-Score]],Table2[1Y Return vs Nifty Z-Score])</f>
        <v>230</v>
      </c>
      <c r="AT119">
        <f>_xlfn.RANK.AVG(Table2[[#This Row],[6M Return vs Nifty Z-Score]],Table2[6M Return vs Nifty Z-Score])</f>
        <v>197</v>
      </c>
      <c r="AU119">
        <f>_xlfn.RANK.AVG(Table2[[#This Row],[Sharpe Ratio Z-Score]],Table2[Sharpe Ratio Z-Score])</f>
        <v>69</v>
      </c>
      <c r="AV119">
        <f>(Table2[[#This Row],[Rank 1Y]]+Table2[[#This Row],[Rank 6M]]+Table2[[#This Row],[Rank Sharpe]])/3</f>
        <v>165.33333333333334</v>
      </c>
    </row>
    <row r="120" spans="1:48" x14ac:dyDescent="0.3">
      <c r="A120" t="s">
        <v>808</v>
      </c>
      <c r="B120" t="s">
        <v>809</v>
      </c>
      <c r="C120" t="s">
        <v>10170</v>
      </c>
      <c r="D120" t="s">
        <v>440</v>
      </c>
      <c r="E120">
        <v>19659.751905505</v>
      </c>
      <c r="F120">
        <v>1377.05</v>
      </c>
      <c r="G120">
        <v>47.806505578674297</v>
      </c>
      <c r="H120">
        <f>(Table2[[#This Row],[1Y Return vs Nifty]]-AVERAGE(Table2[1Y Return vs Nifty]))/_xlfn.STDEV.P(Table2[1Y Return vs Nifty])</f>
        <v>0.11722213987255968</v>
      </c>
      <c r="I120">
        <v>8.5348652984387599</v>
      </c>
      <c r="J120">
        <f>(Table2[[#This Row],[1M Return vs Nifty]]-AVERAGE(Table2[1M Return vs Nifty]))/_xlfn.STDEV.P(Table2[1M Return vs Nifty])</f>
        <v>0.75930558148284288</v>
      </c>
      <c r="K120">
        <v>23.487020529677999</v>
      </c>
      <c r="L120">
        <f>(Table2[[#This Row],[6M Return vs Nifty]]-AVERAGE(Table2[6M Return vs Nifty]))/_xlfn.STDEV.P(Table2[6M Return vs Nifty])</f>
        <v>0.53757516767010927</v>
      </c>
      <c r="M120">
        <v>-2.7008728168473199</v>
      </c>
      <c r="N120">
        <f>(Table2[[#This Row],[1W Return vs Nifty]]-AVERAGE(Table2[1W Return vs Nifty]))/_xlfn.STDEV.P(Table2[1W Return vs Nifty])</f>
        <v>-0.89353405837165745</v>
      </c>
      <c r="O120">
        <v>1325.2</v>
      </c>
      <c r="P120">
        <v>1236.2197146399001</v>
      </c>
      <c r="Q120">
        <v>1032.7134679298899</v>
      </c>
      <c r="R120">
        <v>60.409303906056302</v>
      </c>
      <c r="S120" s="2">
        <f>(Table2[[#This Row],[Close Price]]-Table2[[#This Row],[20D EMA]])/Table2[[#This Row],[20D EMA]]</f>
        <v>3.9126169634772043E-2</v>
      </c>
      <c r="T120" s="2">
        <f>(Table2[[#This Row],[Close Price]]-Table2[[#This Row],[50D EMA]])/Table2[[#This Row],[50D EMA]]</f>
        <v>0.11392010958272292</v>
      </c>
      <c r="U120" s="2">
        <f>(Table2[[#This Row],[Close Price]]-Table2[[#This Row],[200D EMA]])/Table2[[#This Row],[200D EMA]]</f>
        <v>0.33342891592219143</v>
      </c>
      <c r="V120">
        <v>0.88388064315207104</v>
      </c>
      <c r="W120">
        <v>1363.1</v>
      </c>
      <c r="X120">
        <v>1383.9</v>
      </c>
      <c r="Y120">
        <v>1352</v>
      </c>
      <c r="Z120">
        <v>1405</v>
      </c>
      <c r="AA120">
        <v>1206.05</v>
      </c>
      <c r="AB120">
        <v>1543.7</v>
      </c>
      <c r="AC120" s="2">
        <f>(Table2[[#This Row],[Close Price]]/Table2[[#This Row],[Day Low]])-1</f>
        <v>1.0234025383317524E-2</v>
      </c>
      <c r="AD120" s="2">
        <f>(Table2[[#This Row],[Day High]]/Table2[[#This Row],[Close Price]])-1</f>
        <v>4.9744018009514335E-3</v>
      </c>
      <c r="AE120" s="2">
        <f>(Table2[[#This Row],[Close Price]]/Table2[[#This Row],[Current Week Low]])-1</f>
        <v>1.8528106508875597E-2</v>
      </c>
      <c r="AF120" s="2">
        <f>(Table2[[#This Row],[Current Week High]]/Table2[[#This Row],[Close Price]])-1</f>
        <v>2.0297011727969272E-2</v>
      </c>
      <c r="AG120" s="2">
        <f>(Table2[[#This Row],[Close Price]]/Table2[[#This Row],[Current Month Low]])-1</f>
        <v>0.14178516645246875</v>
      </c>
      <c r="AH120" s="2">
        <f>(Table2[[#This Row],[Current Month High]]/Table2[[#This Row],[Close Price]])-1</f>
        <v>0.12101957082168413</v>
      </c>
      <c r="AI120">
        <v>12.101957082168401</v>
      </c>
      <c r="AJ120">
        <v>89.937931034482702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0.22</v>
      </c>
      <c r="AM120" t="s">
        <v>10206</v>
      </c>
      <c r="AN120">
        <v>-5.3</v>
      </c>
      <c r="AO120" t="s">
        <v>10205</v>
      </c>
      <c r="AP120">
        <v>0.17089372076199699</v>
      </c>
      <c r="AQ120">
        <f>(Table2[[#This Row],[Sharpe Ratio]]-AVERAGE(Table2[Sharpe Ratio]))/_xlfn.STDEV.P(Table2[Sharpe Ratio])</f>
        <v>1.3092533223094214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1.8298221529632759</v>
      </c>
      <c r="AS120">
        <f>_xlfn.RANK.AVG(Table2[[#This Row],[1Y Return vs Nifty Z-Score]],Table2[1Y Return vs Nifty Z-Score])</f>
        <v>249</v>
      </c>
      <c r="AT120">
        <f>_xlfn.RANK.AVG(Table2[[#This Row],[6M Return vs Nifty Z-Score]],Table2[6M Return vs Nifty Z-Score])</f>
        <v>174</v>
      </c>
      <c r="AU120">
        <f>_xlfn.RANK.AVG(Table2[[#This Row],[Sharpe Ratio Z-Score]],Table2[Sharpe Ratio Z-Score])</f>
        <v>73</v>
      </c>
      <c r="AV120">
        <f>(Table2[[#This Row],[Rank 1Y]]+Table2[[#This Row],[Rank 6M]]+Table2[[#This Row],[Rank Sharpe]])/3</f>
        <v>165.33333333333334</v>
      </c>
    </row>
    <row r="121" spans="1:48" x14ac:dyDescent="0.3">
      <c r="A121" t="s">
        <v>106</v>
      </c>
      <c r="B121" t="s">
        <v>107</v>
      </c>
      <c r="C121" t="s">
        <v>10168</v>
      </c>
      <c r="D121" t="s">
        <v>108</v>
      </c>
      <c r="E121">
        <v>271054.21385</v>
      </c>
      <c r="F121">
        <v>641.5</v>
      </c>
      <c r="G121">
        <v>72.728854260916506</v>
      </c>
      <c r="H121">
        <f>(Table2[[#This Row],[1Y Return vs Nifty]]-AVERAGE(Table2[1Y Return vs Nifty]))/_xlfn.STDEV.P(Table2[1Y Return vs Nifty])</f>
        <v>0.45780536765798335</v>
      </c>
      <c r="I121">
        <v>-9.3588876110020003</v>
      </c>
      <c r="J121">
        <f>(Table2[[#This Row],[1M Return vs Nifty]]-AVERAGE(Table2[1M Return vs Nifty]))/_xlfn.STDEV.P(Table2[1M Return vs Nifty])</f>
        <v>-1.1270358556862059</v>
      </c>
      <c r="K121">
        <v>86.201217204167406</v>
      </c>
      <c r="L121">
        <f>(Table2[[#This Row],[6M Return vs Nifty]]-AVERAGE(Table2[6M Return vs Nifty]))/_xlfn.STDEV.P(Table2[6M Return vs Nifty])</f>
        <v>2.6270496785437425</v>
      </c>
      <c r="M121">
        <v>-1.5925174657010599</v>
      </c>
      <c r="N121">
        <f>(Table2[[#This Row],[1W Return vs Nifty]]-AVERAGE(Table2[1W Return vs Nifty]))/_xlfn.STDEV.P(Table2[1W Return vs Nifty])</f>
        <v>-0.66455060213066752</v>
      </c>
      <c r="O121">
        <v>643.89</v>
      </c>
      <c r="P121">
        <v>625.12439314004803</v>
      </c>
      <c r="Q121">
        <v>472.076143895028</v>
      </c>
      <c r="R121">
        <v>51.2956609265811</v>
      </c>
      <c r="S121" s="2">
        <f>(Table2[[#This Row],[Close Price]]-Table2[[#This Row],[20D EMA]])/Table2[[#This Row],[20D EMA]]</f>
        <v>-3.7118141297426367E-3</v>
      </c>
      <c r="T121" s="2">
        <f>(Table2[[#This Row],[Close Price]]-Table2[[#This Row],[50D EMA]])/Table2[[#This Row],[50D EMA]]</f>
        <v>2.6195757259920759E-2</v>
      </c>
      <c r="U121" s="2">
        <f>(Table2[[#This Row],[Close Price]]-Table2[[#This Row],[200D EMA]])/Table2[[#This Row],[200D EMA]]</f>
        <v>0.35889095074172084</v>
      </c>
      <c r="V121">
        <v>0.16644171741543001</v>
      </c>
      <c r="W121">
        <v>633.04999999999995</v>
      </c>
      <c r="X121">
        <v>640.5</v>
      </c>
      <c r="Y121">
        <v>608.20000000000005</v>
      </c>
      <c r="Z121">
        <v>647.70000000000005</v>
      </c>
      <c r="AA121">
        <v>599</v>
      </c>
      <c r="AB121">
        <v>717</v>
      </c>
      <c r="AC121" s="2">
        <f>(Table2[[#This Row],[Close Price]]/Table2[[#This Row],[Day Low]])-1</f>
        <v>1.3348076771187101E-2</v>
      </c>
      <c r="AD121" s="2">
        <f>(Table2[[#This Row],[Day High]]/Table2[[#This Row],[Close Price]])-1</f>
        <v>-1.5588464536243629E-3</v>
      </c>
      <c r="AE121" s="2">
        <f>(Table2[[#This Row],[Close Price]]/Table2[[#This Row],[Current Week Low]])-1</f>
        <v>5.4751726405787515E-2</v>
      </c>
      <c r="AF121" s="2">
        <f>(Table2[[#This Row],[Current Week High]]/Table2[[#This Row],[Close Price]])-1</f>
        <v>9.6648480124708058E-3</v>
      </c>
      <c r="AG121" s="2">
        <f>(Table2[[#This Row],[Close Price]]/Table2[[#This Row],[Current Month Low]])-1</f>
        <v>7.0951585976627651E-2</v>
      </c>
      <c r="AH121" s="2">
        <f>(Table2[[#This Row],[Current Month High]]/Table2[[#This Row],[Close Price]])-1</f>
        <v>0.1176929072486359</v>
      </c>
      <c r="AI121">
        <v>25.908028059236099</v>
      </c>
      <c r="AJ121">
        <v>125.404075895994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0.16</v>
      </c>
      <c r="AM121" t="s">
        <v>10206</v>
      </c>
      <c r="AN121">
        <v>-4.4800000000000004</v>
      </c>
      <c r="AO121" t="s">
        <v>10205</v>
      </c>
      <c r="AP121">
        <v>6.0118071680165003E-2</v>
      </c>
      <c r="AQ121">
        <f>(Table2[[#This Row],[Sharpe Ratio]]-AVERAGE(Table2[Sharpe Ratio]))/_xlfn.STDEV.P(Table2[Sharpe Ratio])</f>
        <v>3.2086701307361548E-2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1.3253552896922141</v>
      </c>
      <c r="AS121">
        <f>_xlfn.RANK.AVG(Table2[[#This Row],[1Y Return vs Nifty Z-Score]],Table2[1Y Return vs Nifty Z-Score])</f>
        <v>160</v>
      </c>
      <c r="AT121">
        <f>_xlfn.RANK.AVG(Table2[[#This Row],[6M Return vs Nifty Z-Score]],Table2[6M Return vs Nifty Z-Score])</f>
        <v>15</v>
      </c>
      <c r="AU121">
        <f>_xlfn.RANK.AVG(Table2[[#This Row],[Sharpe Ratio Z-Score]],Table2[Sharpe Ratio Z-Score])</f>
        <v>324</v>
      </c>
      <c r="AV121">
        <f>(Table2[[#This Row],[Rank 1Y]]+Table2[[#This Row],[Rank 6M]]+Table2[[#This Row],[Rank Sharpe]])/3</f>
        <v>166.33333333333334</v>
      </c>
    </row>
    <row r="122" spans="1:48" x14ac:dyDescent="0.3">
      <c r="A122" t="s">
        <v>1194</v>
      </c>
      <c r="B122" t="s">
        <v>1195</v>
      </c>
      <c r="C122" t="s">
        <v>622</v>
      </c>
      <c r="D122" t="s">
        <v>469</v>
      </c>
      <c r="E122">
        <v>9935.4172501499997</v>
      </c>
      <c r="F122">
        <v>379.75</v>
      </c>
      <c r="G122">
        <v>148.45620880603201</v>
      </c>
      <c r="H122">
        <f>(Table2[[#This Row],[1Y Return vs Nifty]]-AVERAGE(Table2[1Y Return vs Nifty]))/_xlfn.STDEV.P(Table2[1Y Return vs Nifty])</f>
        <v>1.4926784115859688</v>
      </c>
      <c r="I122">
        <v>-2.97565402010127</v>
      </c>
      <c r="J122">
        <f>(Table2[[#This Row],[1M Return vs Nifty]]-AVERAGE(Table2[1M Return vs Nifty]))/_xlfn.STDEV.P(Table2[1M Return vs Nifty])</f>
        <v>-0.45412178972229006</v>
      </c>
      <c r="K122">
        <v>5.8098715125940696</v>
      </c>
      <c r="L122">
        <f>(Table2[[#This Row],[6M Return vs Nifty]]-AVERAGE(Table2[6M Return vs Nifty]))/_xlfn.STDEV.P(Table2[6M Return vs Nifty])</f>
        <v>-5.1381627675981957E-2</v>
      </c>
      <c r="M122">
        <v>-2.3403220978165198</v>
      </c>
      <c r="N122">
        <f>(Table2[[#This Row],[1W Return vs Nifty]]-AVERAGE(Table2[1W Return vs Nifty]))/_xlfn.STDEV.P(Table2[1W Return vs Nifty])</f>
        <v>-0.81904517742885952</v>
      </c>
      <c r="O122">
        <v>379.59</v>
      </c>
      <c r="P122">
        <v>368.85946817358803</v>
      </c>
      <c r="Q122">
        <v>299.404762494463</v>
      </c>
      <c r="R122">
        <v>49.525489657394701</v>
      </c>
      <c r="S122" s="2">
        <f>(Table2[[#This Row],[Close Price]]-Table2[[#This Row],[20D EMA]])/Table2[[#This Row],[20D EMA]]</f>
        <v>4.2150741589616435E-4</v>
      </c>
      <c r="T122" s="2">
        <f>(Table2[[#This Row],[Close Price]]-Table2[[#This Row],[50D EMA]])/Table2[[#This Row],[50D EMA]]</f>
        <v>2.9524880790878349E-2</v>
      </c>
      <c r="U122" s="2">
        <f>(Table2[[#This Row],[Close Price]]-Table2[[#This Row],[200D EMA]])/Table2[[#This Row],[200D EMA]]</f>
        <v>0.26834989809830717</v>
      </c>
      <c r="V122">
        <v>0.81335887978280197</v>
      </c>
      <c r="W122">
        <v>376.25</v>
      </c>
      <c r="X122">
        <v>383.9</v>
      </c>
      <c r="Y122">
        <v>368</v>
      </c>
      <c r="Z122">
        <v>402</v>
      </c>
      <c r="AA122">
        <v>360</v>
      </c>
      <c r="AB122">
        <v>403.65</v>
      </c>
      <c r="AC122" s="2">
        <f>(Table2[[#This Row],[Close Price]]/Table2[[#This Row],[Day Low]])-1</f>
        <v>9.302325581395321E-3</v>
      </c>
      <c r="AD122" s="2">
        <f>(Table2[[#This Row],[Day High]]/Table2[[#This Row],[Close Price]])-1</f>
        <v>1.0928242264647725E-2</v>
      </c>
      <c r="AE122" s="2">
        <f>(Table2[[#This Row],[Close Price]]/Table2[[#This Row],[Current Week Low]])-1</f>
        <v>3.1929347826086918E-2</v>
      </c>
      <c r="AF122" s="2">
        <f>(Table2[[#This Row],[Current Week High]]/Table2[[#This Row],[Close Price]])-1</f>
        <v>5.8591178406846689E-2</v>
      </c>
      <c r="AG122" s="2">
        <f>(Table2[[#This Row],[Close Price]]/Table2[[#This Row],[Current Month Low]])-1</f>
        <v>5.4861111111111027E-2</v>
      </c>
      <c r="AH122" s="2">
        <f>(Table2[[#This Row],[Current Month High]]/Table2[[#This Row],[Close Price]])-1</f>
        <v>6.2936142198815048E-2</v>
      </c>
      <c r="AI122">
        <v>6.2936142198815004</v>
      </c>
      <c r="AJ122">
        <v>198.78048780487799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-0.06</v>
      </c>
      <c r="AM122" t="s">
        <v>10205</v>
      </c>
      <c r="AN122">
        <v>-2.62</v>
      </c>
      <c r="AO122" t="s">
        <v>10205</v>
      </c>
      <c r="AP122">
        <v>0.14469715276828199</v>
      </c>
      <c r="AQ122">
        <f>(Table2[[#This Row],[Sharpe Ratio]]-AVERAGE(Table2[Sharpe Ratio]))/_xlfn.STDEV.P(Table2[Sharpe Ratio])</f>
        <v>1.0072250110000638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1.175354827758901</v>
      </c>
      <c r="AS122">
        <f>_xlfn.RANK.AVG(Table2[[#This Row],[1Y Return vs Nifty Z-Score]],Table2[1Y Return vs Nifty Z-Score])</f>
        <v>56</v>
      </c>
      <c r="AT122">
        <f>_xlfn.RANK.AVG(Table2[[#This Row],[6M Return vs Nifty Z-Score]],Table2[6M Return vs Nifty Z-Score])</f>
        <v>336</v>
      </c>
      <c r="AU122">
        <f>_xlfn.RANK.AVG(Table2[[#This Row],[Sharpe Ratio Z-Score]],Table2[Sharpe Ratio Z-Score])</f>
        <v>116</v>
      </c>
      <c r="AV122">
        <f>(Table2[[#This Row],[Rank 1Y]]+Table2[[#This Row],[Rank 6M]]+Table2[[#This Row],[Rank Sharpe]])/3</f>
        <v>169.33333333333334</v>
      </c>
    </row>
    <row r="123" spans="1:48" x14ac:dyDescent="0.3">
      <c r="A123" t="s">
        <v>966</v>
      </c>
      <c r="B123" t="s">
        <v>967</v>
      </c>
      <c r="C123" t="s">
        <v>10171</v>
      </c>
      <c r="D123" t="s">
        <v>130</v>
      </c>
      <c r="E123">
        <v>14815.11902124</v>
      </c>
      <c r="F123">
        <v>1107.3</v>
      </c>
      <c r="G123">
        <v>68.472990858742705</v>
      </c>
      <c r="H123">
        <f>(Table2[[#This Row],[1Y Return vs Nifty]]-AVERAGE(Table2[1Y Return vs Nifty]))/_xlfn.STDEV.P(Table2[1Y Return vs Nifty])</f>
        <v>0.39964569286140228</v>
      </c>
      <c r="I123">
        <v>-0.82289801268548901</v>
      </c>
      <c r="J123">
        <f>(Table2[[#This Row],[1M Return vs Nifty]]-AVERAGE(Table2[1M Return vs Nifty]))/_xlfn.STDEV.P(Table2[1M Return vs Nifty])</f>
        <v>-0.22718041630249231</v>
      </c>
      <c r="K123">
        <v>33.3540229229286</v>
      </c>
      <c r="L123">
        <f>(Table2[[#This Row],[6M Return vs Nifty]]-AVERAGE(Table2[6M Return vs Nifty]))/_xlfn.STDEV.P(Table2[6M Return vs Nifty])</f>
        <v>0.86631811731571473</v>
      </c>
      <c r="M123">
        <v>0.40010965643070701</v>
      </c>
      <c r="N123">
        <f>(Table2[[#This Row],[1W Return vs Nifty]]-AVERAGE(Table2[1W Return vs Nifty]))/_xlfn.STDEV.P(Table2[1W Return vs Nifty])</f>
        <v>-0.25287879944267033</v>
      </c>
      <c r="O123">
        <v>1088.8399999999999</v>
      </c>
      <c r="P123">
        <v>1043.0954612784601</v>
      </c>
      <c r="Q123">
        <v>841.34665042986705</v>
      </c>
      <c r="R123">
        <v>56.972654086437899</v>
      </c>
      <c r="S123" s="2">
        <f>(Table2[[#This Row],[Close Price]]-Table2[[#This Row],[20D EMA]])/Table2[[#This Row],[20D EMA]]</f>
        <v>1.6953822416516693E-2</v>
      </c>
      <c r="T123" s="2">
        <f>(Table2[[#This Row],[Close Price]]-Table2[[#This Row],[50D EMA]])/Table2[[#This Row],[50D EMA]]</f>
        <v>6.1551929909510063E-2</v>
      </c>
      <c r="U123" s="2">
        <f>(Table2[[#This Row],[Close Price]]-Table2[[#This Row],[200D EMA]])/Table2[[#This Row],[200D EMA]]</f>
        <v>0.31610436605916248</v>
      </c>
      <c r="V123">
        <v>1.20007537260252</v>
      </c>
      <c r="W123">
        <v>1111.75</v>
      </c>
      <c r="X123">
        <v>1137.8499999999999</v>
      </c>
      <c r="Y123">
        <v>1050.2</v>
      </c>
      <c r="Z123">
        <v>1127.9000000000001</v>
      </c>
      <c r="AA123">
        <v>1022.75</v>
      </c>
      <c r="AB123">
        <v>1223.95</v>
      </c>
      <c r="AC123" s="2">
        <f>(Table2[[#This Row],[Close Price]]/Table2[[#This Row],[Day Low]])-1</f>
        <v>-4.0026984483921835E-3</v>
      </c>
      <c r="AD123" s="2">
        <f>(Table2[[#This Row],[Day High]]/Table2[[#This Row],[Close Price]])-1</f>
        <v>2.7589632439266598E-2</v>
      </c>
      <c r="AE123" s="2">
        <f>(Table2[[#This Row],[Close Price]]/Table2[[#This Row],[Current Week Low]])-1</f>
        <v>5.4370596076937616E-2</v>
      </c>
      <c r="AF123" s="2">
        <f>(Table2[[#This Row],[Current Week High]]/Table2[[#This Row],[Close Price]])-1</f>
        <v>1.8603811071977061E-2</v>
      </c>
      <c r="AG123" s="2">
        <f>(Table2[[#This Row],[Close Price]]/Table2[[#This Row],[Current Month Low]])-1</f>
        <v>8.2669274016132999E-2</v>
      </c>
      <c r="AH123" s="2">
        <f>(Table2[[#This Row],[Current Month High]]/Table2[[#This Row],[Close Price]])-1</f>
        <v>0.10534633793913128</v>
      </c>
      <c r="AI123">
        <v>10.5346337939131</v>
      </c>
      <c r="AJ123">
        <v>101.693989071038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0.16</v>
      </c>
      <c r="AM123" t="s">
        <v>10206</v>
      </c>
      <c r="AN123">
        <v>-3.13</v>
      </c>
      <c r="AO123" t="s">
        <v>10205</v>
      </c>
      <c r="AP123">
        <v>0.100701183147587</v>
      </c>
      <c r="AQ123">
        <f>(Table2[[#This Row],[Sharpe Ratio]]-AVERAGE(Table2[Sharpe Ratio]))/_xlfn.STDEV.P(Table2[Sharpe Ratio])</f>
        <v>0.49998190907372281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1.2858865035056772</v>
      </c>
      <c r="AS123">
        <f>_xlfn.RANK.AVG(Table2[[#This Row],[1Y Return vs Nifty Z-Score]],Table2[1Y Return vs Nifty Z-Score])</f>
        <v>181</v>
      </c>
      <c r="AT123">
        <f>_xlfn.RANK.AVG(Table2[[#This Row],[6M Return vs Nifty Z-Score]],Table2[6M Return vs Nifty Z-Score])</f>
        <v>120</v>
      </c>
      <c r="AU123">
        <f>_xlfn.RANK.AVG(Table2[[#This Row],[Sharpe Ratio Z-Score]],Table2[Sharpe Ratio Z-Score])</f>
        <v>209</v>
      </c>
      <c r="AV123">
        <f>(Table2[[#This Row],[Rank 1Y]]+Table2[[#This Row],[Rank 6M]]+Table2[[#This Row],[Rank Sharpe]])/3</f>
        <v>170</v>
      </c>
    </row>
    <row r="124" spans="1:48" x14ac:dyDescent="0.3">
      <c r="A124" t="s">
        <v>1653</v>
      </c>
      <c r="B124" t="s">
        <v>1654</v>
      </c>
      <c r="C124" t="s">
        <v>10171</v>
      </c>
      <c r="D124" t="s">
        <v>83</v>
      </c>
      <c r="E124">
        <v>5093.6029669050004</v>
      </c>
      <c r="F124">
        <v>1306.05</v>
      </c>
      <c r="G124">
        <v>65.300705108813005</v>
      </c>
      <c r="H124">
        <f>(Table2[[#This Row],[1Y Return vs Nifty]]-AVERAGE(Table2[1Y Return vs Nifty]))/_xlfn.STDEV.P(Table2[1Y Return vs Nifty])</f>
        <v>0.35629394724769164</v>
      </c>
      <c r="I124">
        <v>-9.8759011222944206</v>
      </c>
      <c r="J124">
        <f>(Table2[[#This Row],[1M Return vs Nifty]]-AVERAGE(Table2[1M Return vs Nifty]))/_xlfn.STDEV.P(Table2[1M Return vs Nifty])</f>
        <v>-1.1815389001209264</v>
      </c>
      <c r="K124">
        <v>50.942774547307998</v>
      </c>
      <c r="L124">
        <f>(Table2[[#This Row],[6M Return vs Nifty]]-AVERAGE(Table2[6M Return vs Nifty]))/_xlfn.STDEV.P(Table2[6M Return vs Nifty])</f>
        <v>1.4523297406165911</v>
      </c>
      <c r="M124">
        <v>-6.6237702822850997</v>
      </c>
      <c r="N124">
        <f>(Table2[[#This Row],[1W Return vs Nifty]]-AVERAGE(Table2[1W Return vs Nifty]))/_xlfn.STDEV.P(Table2[1W Return vs Nifty])</f>
        <v>-1.7039949084825565</v>
      </c>
      <c r="O124">
        <v>1344.81</v>
      </c>
      <c r="P124">
        <v>1218.68745212563</v>
      </c>
      <c r="Q124">
        <v>907.45144546689198</v>
      </c>
      <c r="R124">
        <v>41.471252020514598</v>
      </c>
      <c r="S124" s="2">
        <f>(Table2[[#This Row],[Close Price]]-Table2[[#This Row],[20D EMA]])/Table2[[#This Row],[20D EMA]]</f>
        <v>-2.8821915363508595E-2</v>
      </c>
      <c r="T124" s="2">
        <f>(Table2[[#This Row],[Close Price]]-Table2[[#This Row],[50D EMA]])/Table2[[#This Row],[50D EMA]]</f>
        <v>7.1685769572824062E-2</v>
      </c>
      <c r="U124" s="2">
        <f>(Table2[[#This Row],[Close Price]]-Table2[[#This Row],[200D EMA]])/Table2[[#This Row],[200D EMA]]</f>
        <v>0.4392505588307542</v>
      </c>
      <c r="V124">
        <v>7.8333045372172103E-2</v>
      </c>
      <c r="W124">
        <v>1298.7</v>
      </c>
      <c r="X124">
        <v>1324.95</v>
      </c>
      <c r="Y124">
        <v>1274</v>
      </c>
      <c r="Z124">
        <v>1338</v>
      </c>
      <c r="AA124">
        <v>1247.75</v>
      </c>
      <c r="AB124">
        <v>1592.7</v>
      </c>
      <c r="AC124" s="2">
        <f>(Table2[[#This Row],[Close Price]]/Table2[[#This Row],[Day Low]])-1</f>
        <v>5.6595056595056814E-3</v>
      </c>
      <c r="AD124" s="2">
        <f>(Table2[[#This Row],[Day High]]/Table2[[#This Row],[Close Price]])-1</f>
        <v>1.4471115194671036E-2</v>
      </c>
      <c r="AE124" s="2">
        <f>(Table2[[#This Row],[Close Price]]/Table2[[#This Row],[Current Week Low]])-1</f>
        <v>2.5156985871271464E-2</v>
      </c>
      <c r="AF124" s="2">
        <f>(Table2[[#This Row],[Current Week High]]/Table2[[#This Row],[Close Price]])-1</f>
        <v>2.4463075686229407E-2</v>
      </c>
      <c r="AG124" s="2">
        <f>(Table2[[#This Row],[Close Price]]/Table2[[#This Row],[Current Month Low]])-1</f>
        <v>4.6724103386095006E-2</v>
      </c>
      <c r="AH124" s="2">
        <f>(Table2[[#This Row],[Current Month High]]/Table2[[#This Row],[Close Price]])-1</f>
        <v>0.21947858045250945</v>
      </c>
      <c r="AI124">
        <v>21.9478580452509</v>
      </c>
      <c r="AJ124">
        <v>116.07246256927699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</v>
      </c>
      <c r="AM124">
        <v>0</v>
      </c>
      <c r="AN124">
        <v>-13.14</v>
      </c>
      <c r="AO124" t="s">
        <v>10205</v>
      </c>
      <c r="AP124">
        <v>8.2359856266951997E-2</v>
      </c>
      <c r="AQ124">
        <f>(Table2[[#This Row],[Sharpe Ratio]]-AVERAGE(Table2[Sharpe Ratio]))/_xlfn.STDEV.P(Table2[Sharpe Ratio])</f>
        <v>0.28851909507991413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-0.78839102565928609</v>
      </c>
      <c r="AS124">
        <f>_xlfn.RANK.AVG(Table2[[#This Row],[1Y Return vs Nifty Z-Score]],Table2[1Y Return vs Nifty Z-Score])</f>
        <v>193</v>
      </c>
      <c r="AT124">
        <f>_xlfn.RANK.AVG(Table2[[#This Row],[6M Return vs Nifty Z-Score]],Table2[6M Return vs Nifty Z-Score])</f>
        <v>60</v>
      </c>
      <c r="AU124">
        <f>_xlfn.RANK.AVG(Table2[[#This Row],[Sharpe Ratio Z-Score]],Table2[Sharpe Ratio Z-Score])</f>
        <v>258</v>
      </c>
      <c r="AV124">
        <f>(Table2[[#This Row],[Rank 1Y]]+Table2[[#This Row],[Rank 6M]]+Table2[[#This Row],[Rank Sharpe]])/3</f>
        <v>170.33333333333334</v>
      </c>
    </row>
    <row r="125" spans="1:48" x14ac:dyDescent="0.3">
      <c r="A125" t="s">
        <v>224</v>
      </c>
      <c r="B125" t="s">
        <v>225</v>
      </c>
      <c r="C125" t="s">
        <v>10165</v>
      </c>
      <c r="D125" t="s">
        <v>111</v>
      </c>
      <c r="E125">
        <v>118614.99975238</v>
      </c>
      <c r="F125">
        <v>2496.6999999999998</v>
      </c>
      <c r="G125">
        <v>54.828274003865602</v>
      </c>
      <c r="H125">
        <f>(Table2[[#This Row],[1Y Return vs Nifty]]-AVERAGE(Table2[1Y Return vs Nifty]))/_xlfn.STDEV.P(Table2[1Y Return vs Nifty])</f>
        <v>0.2131800524074014</v>
      </c>
      <c r="I125">
        <v>1.5307232610741299</v>
      </c>
      <c r="J125">
        <f>(Table2[[#This Row],[1M Return vs Nifty]]-AVERAGE(Table2[1M Return vs Nifty]))/_xlfn.STDEV.P(Table2[1M Return vs Nifty])</f>
        <v>2.0935971498579852E-2</v>
      </c>
      <c r="K125">
        <v>12.0421940022089</v>
      </c>
      <c r="L125">
        <f>(Table2[[#This Row],[6M Return vs Nifty]]-AVERAGE(Table2[6M Return vs Nifty]))/_xlfn.STDEV.P(Table2[6M Return vs Nifty])</f>
        <v>0.15626320676533736</v>
      </c>
      <c r="M125">
        <v>0.64284095874003699</v>
      </c>
      <c r="N125">
        <f>(Table2[[#This Row],[1W Return vs Nifty]]-AVERAGE(Table2[1W Return vs Nifty]))/_xlfn.STDEV.P(Table2[1W Return vs Nifty])</f>
        <v>-0.20273111667722449</v>
      </c>
      <c r="O125">
        <v>2440.15</v>
      </c>
      <c r="P125">
        <v>2361.1826670805199</v>
      </c>
      <c r="Q125">
        <v>2052.73087754483</v>
      </c>
      <c r="R125">
        <v>63.034287920065701</v>
      </c>
      <c r="S125" s="2">
        <f>(Table2[[#This Row],[Close Price]]-Table2[[#This Row],[20D EMA]])/Table2[[#This Row],[20D EMA]]</f>
        <v>2.3174804827571963E-2</v>
      </c>
      <c r="T125" s="2">
        <f>(Table2[[#This Row],[Close Price]]-Table2[[#This Row],[50D EMA]])/Table2[[#This Row],[50D EMA]]</f>
        <v>5.7393836914379909E-2</v>
      </c>
      <c r="U125" s="2">
        <f>(Table2[[#This Row],[Close Price]]-Table2[[#This Row],[200D EMA]])/Table2[[#This Row],[200D EMA]]</f>
        <v>0.2162821864823212</v>
      </c>
      <c r="V125">
        <v>0.68216000228620199</v>
      </c>
      <c r="W125">
        <v>2492.1</v>
      </c>
      <c r="X125">
        <v>2550</v>
      </c>
      <c r="Y125">
        <v>2465.75</v>
      </c>
      <c r="Z125">
        <v>2539.9499999999998</v>
      </c>
      <c r="AA125">
        <v>2301.1999999999998</v>
      </c>
      <c r="AB125">
        <v>2539.9499999999998</v>
      </c>
      <c r="AC125" s="2">
        <f>(Table2[[#This Row],[Close Price]]/Table2[[#This Row],[Day Low]])-1</f>
        <v>1.8458328317483286E-3</v>
      </c>
      <c r="AD125" s="2">
        <f>(Table2[[#This Row],[Day High]]/Table2[[#This Row],[Close Price]])-1</f>
        <v>2.1348179597068251E-2</v>
      </c>
      <c r="AE125" s="2">
        <f>(Table2[[#This Row],[Close Price]]/Table2[[#This Row],[Current Week Low]])-1</f>
        <v>1.2551961877724782E-2</v>
      </c>
      <c r="AF125" s="2">
        <f>(Table2[[#This Row],[Current Week High]]/Table2[[#This Row],[Close Price]])-1</f>
        <v>1.7322866183361985E-2</v>
      </c>
      <c r="AG125" s="2">
        <f>(Table2[[#This Row],[Close Price]]/Table2[[#This Row],[Current Month Low]])-1</f>
        <v>8.4955675299843492E-2</v>
      </c>
      <c r="AH125" s="2">
        <f>(Table2[[#This Row],[Current Month High]]/Table2[[#This Row],[Close Price]])-1</f>
        <v>1.7322866183361985E-2</v>
      </c>
      <c r="AI125">
        <v>1.73228661833619</v>
      </c>
      <c r="AJ125">
        <v>89.574791192103206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0.04</v>
      </c>
      <c r="AM125" t="s">
        <v>10206</v>
      </c>
      <c r="AN125">
        <v>0.85</v>
      </c>
      <c r="AO125" t="s">
        <v>10206</v>
      </c>
      <c r="AP125">
        <v>0.21824580394618001</v>
      </c>
      <c r="AQ125">
        <f>(Table2[[#This Row],[Sharpe Ratio]]-AVERAGE(Table2[Sharpe Ratio]))/_xlfn.STDEV.P(Table2[Sharpe Ratio])</f>
        <v>1.8551900925203222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2.0428382065144164</v>
      </c>
      <c r="AS125">
        <f>_xlfn.RANK.AVG(Table2[[#This Row],[1Y Return vs Nifty Z-Score]],Table2[1Y Return vs Nifty Z-Score])</f>
        <v>226</v>
      </c>
      <c r="AT125">
        <f>_xlfn.RANK.AVG(Table2[[#This Row],[6M Return vs Nifty Z-Score]],Table2[6M Return vs Nifty Z-Score])</f>
        <v>263</v>
      </c>
      <c r="AU125">
        <f>_xlfn.RANK.AVG(Table2[[#This Row],[Sharpe Ratio Z-Score]],Table2[Sharpe Ratio Z-Score])</f>
        <v>23</v>
      </c>
      <c r="AV125">
        <f>(Table2[[#This Row],[Rank 1Y]]+Table2[[#This Row],[Rank 6M]]+Table2[[#This Row],[Rank Sharpe]])/3</f>
        <v>170.66666666666666</v>
      </c>
    </row>
    <row r="126" spans="1:48" x14ac:dyDescent="0.3">
      <c r="A126" t="s">
        <v>403</v>
      </c>
      <c r="B126" t="s">
        <v>404</v>
      </c>
      <c r="C126" t="s">
        <v>10165</v>
      </c>
      <c r="D126" t="s">
        <v>202</v>
      </c>
      <c r="E126">
        <v>60832.659377750002</v>
      </c>
      <c r="F126">
        <v>1059.5</v>
      </c>
      <c r="G126">
        <v>51.496658937474699</v>
      </c>
      <c r="H126">
        <f>(Table2[[#This Row],[1Y Return vs Nifty]]-AVERAGE(Table2[1Y Return vs Nifty]))/_xlfn.STDEV.P(Table2[1Y Return vs Nifty])</f>
        <v>0.16765094808753211</v>
      </c>
      <c r="I126">
        <v>-7.6498372160708801</v>
      </c>
      <c r="J126">
        <f>(Table2[[#This Row],[1M Return vs Nifty]]-AVERAGE(Table2[1M Return vs Nifty]))/_xlfn.STDEV.P(Table2[1M Return vs Nifty])</f>
        <v>-0.94686948172963958</v>
      </c>
      <c r="K126">
        <v>39.152327310314099</v>
      </c>
      <c r="L126">
        <f>(Table2[[#This Row],[6M Return vs Nifty]]-AVERAGE(Table2[6M Return vs Nifty]))/_xlfn.STDEV.P(Table2[6M Return vs Nifty])</f>
        <v>1.0595025933381432</v>
      </c>
      <c r="M126">
        <v>5.91218750992266</v>
      </c>
      <c r="N126">
        <f>(Table2[[#This Row],[1W Return vs Nifty]]-AVERAGE(Table2[1W Return vs Nifty]))/_xlfn.STDEV.P(Table2[1W Return vs Nifty])</f>
        <v>0.88590276249652589</v>
      </c>
      <c r="O126">
        <v>1037.26</v>
      </c>
      <c r="P126">
        <v>977.47453447583598</v>
      </c>
      <c r="Q126">
        <v>785.51318445336096</v>
      </c>
      <c r="R126">
        <v>59.489887668215303</v>
      </c>
      <c r="S126" s="2">
        <f>(Table2[[#This Row],[Close Price]]-Table2[[#This Row],[20D EMA]])/Table2[[#This Row],[20D EMA]]</f>
        <v>2.1441104448257919E-2</v>
      </c>
      <c r="T126" s="2">
        <f>(Table2[[#This Row],[Close Price]]-Table2[[#This Row],[50D EMA]])/Table2[[#This Row],[50D EMA]]</f>
        <v>8.3915705863528825E-2</v>
      </c>
      <c r="U126" s="2">
        <f>(Table2[[#This Row],[Close Price]]-Table2[[#This Row],[200D EMA]])/Table2[[#This Row],[200D EMA]]</f>
        <v>0.34879976678851876</v>
      </c>
      <c r="V126">
        <v>0.85581278105888303</v>
      </c>
      <c r="W126">
        <v>1057</v>
      </c>
      <c r="X126">
        <v>1076.25</v>
      </c>
      <c r="Y126">
        <v>1035.25</v>
      </c>
      <c r="Z126">
        <v>1076.8499999999999</v>
      </c>
      <c r="AA126">
        <v>944</v>
      </c>
      <c r="AB126">
        <v>1207.3</v>
      </c>
      <c r="AC126" s="2">
        <f>(Table2[[#This Row],[Close Price]]/Table2[[#This Row],[Day Low]])-1</f>
        <v>2.3651844843897152E-3</v>
      </c>
      <c r="AD126" s="2">
        <f>(Table2[[#This Row],[Day High]]/Table2[[#This Row],[Close Price]])-1</f>
        <v>1.5809344030202954E-2</v>
      </c>
      <c r="AE126" s="2">
        <f>(Table2[[#This Row],[Close Price]]/Table2[[#This Row],[Current Week Low]])-1</f>
        <v>2.3424293648877104E-2</v>
      </c>
      <c r="AF126" s="2">
        <f>(Table2[[#This Row],[Current Week High]]/Table2[[#This Row],[Close Price]])-1</f>
        <v>1.6375648890986305E-2</v>
      </c>
      <c r="AG126" s="2">
        <f>(Table2[[#This Row],[Close Price]]/Table2[[#This Row],[Current Month Low]])-1</f>
        <v>0.12235169491525433</v>
      </c>
      <c r="AH126" s="2">
        <f>(Table2[[#This Row],[Current Month High]]/Table2[[#This Row],[Close Price]])-1</f>
        <v>0.13949976403964137</v>
      </c>
      <c r="AI126">
        <v>13.949976403964101</v>
      </c>
      <c r="AJ126">
        <v>93.127962085307999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0.25</v>
      </c>
      <c r="AM126" t="s">
        <v>10206</v>
      </c>
      <c r="AN126">
        <v>0.35</v>
      </c>
      <c r="AO126" t="s">
        <v>10206</v>
      </c>
      <c r="AP126">
        <v>0.116917514305096</v>
      </c>
      <c r="AQ126">
        <f>(Table2[[#This Row],[Sharpe Ratio]]-AVERAGE(Table2[Sharpe Ratio]))/_xlfn.STDEV.P(Table2[Sharpe Ratio])</f>
        <v>0.68694499203599579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1.8531318142285573</v>
      </c>
      <c r="AS126">
        <f>_xlfn.RANK.AVG(Table2[[#This Row],[1Y Return vs Nifty Z-Score]],Table2[1Y Return vs Nifty Z-Score])</f>
        <v>236</v>
      </c>
      <c r="AT126">
        <f>_xlfn.RANK.AVG(Table2[[#This Row],[6M Return vs Nifty Z-Score]],Table2[6M Return vs Nifty Z-Score])</f>
        <v>98</v>
      </c>
      <c r="AU126">
        <f>_xlfn.RANK.AVG(Table2[[#This Row],[Sharpe Ratio Z-Score]],Table2[Sharpe Ratio Z-Score])</f>
        <v>180</v>
      </c>
      <c r="AV126">
        <f>(Table2[[#This Row],[Rank 1Y]]+Table2[[#This Row],[Rank 6M]]+Table2[[#This Row],[Rank Sharpe]])/3</f>
        <v>171.33333333333334</v>
      </c>
    </row>
    <row r="127" spans="1:48" x14ac:dyDescent="0.3">
      <c r="A127" t="s">
        <v>828</v>
      </c>
      <c r="B127" t="s">
        <v>829</v>
      </c>
      <c r="C127" t="s">
        <v>10171</v>
      </c>
      <c r="D127" t="s">
        <v>165</v>
      </c>
      <c r="E127">
        <v>19139.368931729899</v>
      </c>
      <c r="F127">
        <v>602.1</v>
      </c>
      <c r="G127">
        <v>23.999311630073201</v>
      </c>
      <c r="H127">
        <f>(Table2[[#This Row],[1Y Return vs Nifty]]-AVERAGE(Table2[1Y Return vs Nifty]))/_xlfn.STDEV.P(Table2[1Y Return vs Nifty])</f>
        <v>-0.20812163341737722</v>
      </c>
      <c r="I127">
        <v>-5.32954508931138</v>
      </c>
      <c r="J127">
        <f>(Table2[[#This Row],[1M Return vs Nifty]]-AVERAGE(Table2[1M Return vs Nifty]))/_xlfn.STDEV.P(Table2[1M Return vs Nifty])</f>
        <v>-0.7022666190884379</v>
      </c>
      <c r="K127">
        <v>47.607800047442197</v>
      </c>
      <c r="L127">
        <f>(Table2[[#This Row],[6M Return vs Nifty]]-AVERAGE(Table2[6M Return vs Nifty]))/_xlfn.STDEV.P(Table2[6M Return vs Nifty])</f>
        <v>1.3412170327866322</v>
      </c>
      <c r="M127">
        <v>-1.6028072810036</v>
      </c>
      <c r="N127">
        <f>(Table2[[#This Row],[1W Return vs Nifty]]-AVERAGE(Table2[1W Return vs Nifty]))/_xlfn.STDEV.P(Table2[1W Return vs Nifty])</f>
        <v>-0.66667645235516493</v>
      </c>
      <c r="O127">
        <v>610.67999999999995</v>
      </c>
      <c r="P127">
        <v>595.55913932697194</v>
      </c>
      <c r="Q127">
        <v>508.26030492394398</v>
      </c>
      <c r="R127">
        <v>41.899613500306899</v>
      </c>
      <c r="S127" s="2">
        <f>(Table2[[#This Row],[Close Price]]-Table2[[#This Row],[20D EMA]])/Table2[[#This Row],[20D EMA]]</f>
        <v>-1.4049911573982983E-2</v>
      </c>
      <c r="T127" s="2">
        <f>(Table2[[#This Row],[Close Price]]-Table2[[#This Row],[50D EMA]])/Table2[[#This Row],[50D EMA]]</f>
        <v>1.0982722354693034E-2</v>
      </c>
      <c r="U127" s="2">
        <f>(Table2[[#This Row],[Close Price]]-Table2[[#This Row],[200D EMA]])/Table2[[#This Row],[200D EMA]]</f>
        <v>0.18462920312082645</v>
      </c>
      <c r="V127">
        <v>0.31885967410444899</v>
      </c>
      <c r="W127">
        <v>604</v>
      </c>
      <c r="X127">
        <v>629.5</v>
      </c>
      <c r="Y127">
        <v>598.79999999999995</v>
      </c>
      <c r="Z127">
        <v>618.15</v>
      </c>
      <c r="AA127">
        <v>580.04999999999995</v>
      </c>
      <c r="AB127">
        <v>660</v>
      </c>
      <c r="AC127" s="2">
        <f>(Table2[[#This Row],[Close Price]]/Table2[[#This Row],[Day Low]])-1</f>
        <v>-3.1456953642383656E-3</v>
      </c>
      <c r="AD127" s="2">
        <f>(Table2[[#This Row],[Day High]]/Table2[[#This Row],[Close Price]])-1</f>
        <v>4.5507390798870562E-2</v>
      </c>
      <c r="AE127" s="2">
        <f>(Table2[[#This Row],[Close Price]]/Table2[[#This Row],[Current Week Low]])-1</f>
        <v>5.5110220440883761E-3</v>
      </c>
      <c r="AF127" s="2">
        <f>(Table2[[#This Row],[Current Week High]]/Table2[[#This Row],[Close Price]])-1</f>
        <v>2.6656701544593764E-2</v>
      </c>
      <c r="AG127" s="2">
        <f>(Table2[[#This Row],[Close Price]]/Table2[[#This Row],[Current Month Low]])-1</f>
        <v>3.8013964313421411E-2</v>
      </c>
      <c r="AH127" s="2">
        <f>(Table2[[#This Row],[Current Month High]]/Table2[[#This Row],[Close Price]])-1</f>
        <v>9.6163428001992957E-2</v>
      </c>
      <c r="AI127">
        <v>12.2903172230526</v>
      </c>
      <c r="AJ127">
        <v>92.980769230769198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-0.05</v>
      </c>
      <c r="AM127" t="s">
        <v>10205</v>
      </c>
      <c r="AN127">
        <v>-4.41</v>
      </c>
      <c r="AO127" t="s">
        <v>10205</v>
      </c>
      <c r="AP127">
        <v>0.15935010193552199</v>
      </c>
      <c r="AQ127">
        <f>(Table2[[#This Row],[Sharpe Ratio]]-AVERAGE(Table2[Sharpe Ratio]))/_xlfn.STDEV.P(Table2[Sharpe Ratio])</f>
        <v>1.1761633808561889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0.94031570878184101</v>
      </c>
      <c r="AS127">
        <f>_xlfn.RANK.AVG(Table2[[#This Row],[1Y Return vs Nifty Z-Score]],Table2[1Y Return vs Nifty Z-Score])</f>
        <v>352</v>
      </c>
      <c r="AT127">
        <f>_xlfn.RANK.AVG(Table2[[#This Row],[6M Return vs Nifty Z-Score]],Table2[6M Return vs Nifty Z-Score])</f>
        <v>71</v>
      </c>
      <c r="AU127">
        <f>_xlfn.RANK.AVG(Table2[[#This Row],[Sharpe Ratio Z-Score]],Table2[Sharpe Ratio Z-Score])</f>
        <v>92</v>
      </c>
      <c r="AV127">
        <f>(Table2[[#This Row],[Rank 1Y]]+Table2[[#This Row],[Rank 6M]]+Table2[[#This Row],[Rank Sharpe]])/3</f>
        <v>171.66666666666666</v>
      </c>
    </row>
    <row r="128" spans="1:48" x14ac:dyDescent="0.3">
      <c r="A128" t="s">
        <v>1502</v>
      </c>
      <c r="B128" t="s">
        <v>1503</v>
      </c>
      <c r="C128" t="s">
        <v>10169</v>
      </c>
      <c r="D128" t="s">
        <v>393</v>
      </c>
      <c r="E128">
        <v>6680.2007454889999</v>
      </c>
      <c r="F128">
        <v>215.03</v>
      </c>
      <c r="G128">
        <v>172.127089407851</v>
      </c>
      <c r="H128">
        <f>(Table2[[#This Row],[1Y Return vs Nifty]]-AVERAGE(Table2[1Y Return vs Nifty]))/_xlfn.STDEV.P(Table2[1Y Return vs Nifty])</f>
        <v>1.8161593572496169</v>
      </c>
      <c r="I128">
        <v>-0.63599374285216803</v>
      </c>
      <c r="J128">
        <f>(Table2[[#This Row],[1M Return vs Nifty]]-AVERAGE(Table2[1M Return vs Nifty]))/_xlfn.STDEV.P(Table2[1M Return vs Nifty])</f>
        <v>-0.20747715613372109</v>
      </c>
      <c r="K128">
        <v>12.2313186815256</v>
      </c>
      <c r="L128">
        <f>(Table2[[#This Row],[6M Return vs Nifty]]-AVERAGE(Table2[6M Return vs Nifty]))/_xlfn.STDEV.P(Table2[6M Return vs Nifty])</f>
        <v>0.16256435096814817</v>
      </c>
      <c r="M128">
        <v>1.57519309795829</v>
      </c>
      <c r="N128">
        <f>(Table2[[#This Row],[1W Return vs Nifty]]-AVERAGE(Table2[1W Return vs Nifty]))/_xlfn.STDEV.P(Table2[1W Return vs Nifty])</f>
        <v>-1.0109485851802219E-2</v>
      </c>
      <c r="O128">
        <v>210.06</v>
      </c>
      <c r="P128">
        <v>201.21844630040599</v>
      </c>
      <c r="Q128">
        <v>165.389388187739</v>
      </c>
      <c r="R128">
        <v>61.092795970473503</v>
      </c>
      <c r="S128" s="2">
        <f>(Table2[[#This Row],[Close Price]]-Table2[[#This Row],[20D EMA]])/Table2[[#This Row],[20D EMA]]</f>
        <v>2.3659906693325711E-2</v>
      </c>
      <c r="T128" s="2">
        <f>(Table2[[#This Row],[Close Price]]-Table2[[#This Row],[50D EMA]])/Table2[[#This Row],[50D EMA]]</f>
        <v>6.863960016356685E-2</v>
      </c>
      <c r="U128" s="2">
        <f>(Table2[[#This Row],[Close Price]]-Table2[[#This Row],[200D EMA]])/Table2[[#This Row],[200D EMA]]</f>
        <v>0.3001438747443233</v>
      </c>
      <c r="V128">
        <v>0.79266767997674004</v>
      </c>
      <c r="W128">
        <v>215.27</v>
      </c>
      <c r="X128">
        <v>217.19</v>
      </c>
      <c r="Y128">
        <v>212.86</v>
      </c>
      <c r="Z128">
        <v>222.14</v>
      </c>
      <c r="AA128">
        <v>201.58</v>
      </c>
      <c r="AB128">
        <v>222.14</v>
      </c>
      <c r="AC128" s="2">
        <f>(Table2[[#This Row],[Close Price]]/Table2[[#This Row],[Day Low]])-1</f>
        <v>-1.1148789891763933E-3</v>
      </c>
      <c r="AD128" s="2">
        <f>(Table2[[#This Row],[Day High]]/Table2[[#This Row],[Close Price]])-1</f>
        <v>1.0045109984653244E-2</v>
      </c>
      <c r="AE128" s="2">
        <f>(Table2[[#This Row],[Close Price]]/Table2[[#This Row],[Current Week Low]])-1</f>
        <v>1.0194494033637147E-2</v>
      </c>
      <c r="AF128" s="2">
        <f>(Table2[[#This Row],[Current Week High]]/Table2[[#This Row],[Close Price]])-1</f>
        <v>3.3065153699483707E-2</v>
      </c>
      <c r="AG128" s="2">
        <f>(Table2[[#This Row],[Close Price]]/Table2[[#This Row],[Current Month Low]])-1</f>
        <v>6.6722889175513389E-2</v>
      </c>
      <c r="AH128" s="2">
        <f>(Table2[[#This Row],[Current Month High]]/Table2[[#This Row],[Close Price]])-1</f>
        <v>3.3065153699483707E-2</v>
      </c>
      <c r="AI128">
        <v>3.3065153699483698</v>
      </c>
      <c r="AJ128">
        <v>215.06227106227101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7.0000000000000007E-2</v>
      </c>
      <c r="AM128" t="s">
        <v>10206</v>
      </c>
      <c r="AN128">
        <v>1.81</v>
      </c>
      <c r="AO128" t="s">
        <v>10206</v>
      </c>
      <c r="AP128">
        <v>9.8004910403808002E-2</v>
      </c>
      <c r="AQ128">
        <f>(Table2[[#This Row],[Sharpe Ratio]]-AVERAGE(Table2[Sharpe Ratio]))/_xlfn.STDEV.P(Table2[Sharpe Ratio])</f>
        <v>0.46889574909168258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2.2300328153239244</v>
      </c>
      <c r="AS128">
        <f>_xlfn.RANK.AVG(Table2[[#This Row],[1Y Return vs Nifty Z-Score]],Table2[1Y Return vs Nifty Z-Score])</f>
        <v>38</v>
      </c>
      <c r="AT128">
        <f>_xlfn.RANK.AVG(Table2[[#This Row],[6M Return vs Nifty Z-Score]],Table2[6M Return vs Nifty Z-Score])</f>
        <v>261</v>
      </c>
      <c r="AU128">
        <f>_xlfn.RANK.AVG(Table2[[#This Row],[Sharpe Ratio Z-Score]],Table2[Sharpe Ratio Z-Score])</f>
        <v>217</v>
      </c>
      <c r="AV128">
        <f>(Table2[[#This Row],[Rank 1Y]]+Table2[[#This Row],[Rank 6M]]+Table2[[#This Row],[Rank Sharpe]])/3</f>
        <v>172</v>
      </c>
    </row>
    <row r="129" spans="1:48" x14ac:dyDescent="0.3">
      <c r="A129" t="s">
        <v>268</v>
      </c>
      <c r="B129" t="s">
        <v>269</v>
      </c>
      <c r="C129" t="s">
        <v>10165</v>
      </c>
      <c r="D129" t="s">
        <v>202</v>
      </c>
      <c r="E129">
        <v>103005.2104862</v>
      </c>
      <c r="F129">
        <v>34924.550000000003</v>
      </c>
      <c r="G129">
        <v>57.575511927379999</v>
      </c>
      <c r="H129">
        <f>(Table2[[#This Row],[1Y Return vs Nifty]]-AVERAGE(Table2[1Y Return vs Nifty]))/_xlfn.STDEV.P(Table2[1Y Return vs Nifty])</f>
        <v>0.25072318975030122</v>
      </c>
      <c r="I129">
        <v>-1.0268066140557</v>
      </c>
      <c r="J129">
        <f>(Table2[[#This Row],[1M Return vs Nifty]]-AVERAGE(Table2[1M Return vs Nifty]))/_xlfn.STDEV.P(Table2[1M Return vs Nifty])</f>
        <v>-0.24867625600176951</v>
      </c>
      <c r="K129">
        <v>30.781757912539899</v>
      </c>
      <c r="L129">
        <f>(Table2[[#This Row],[6M Return vs Nifty]]-AVERAGE(Table2[6M Return vs Nifty]))/_xlfn.STDEV.P(Table2[6M Return vs Nifty])</f>
        <v>0.78061691313198034</v>
      </c>
      <c r="M129">
        <v>0.79956387967501796</v>
      </c>
      <c r="N129">
        <f>(Table2[[#This Row],[1W Return vs Nifty]]-AVERAGE(Table2[1W Return vs Nifty]))/_xlfn.STDEV.P(Table2[1W Return vs Nifty])</f>
        <v>-0.17035255138157171</v>
      </c>
      <c r="O129">
        <v>34495.730000000003</v>
      </c>
      <c r="P129">
        <v>33277.614212308203</v>
      </c>
      <c r="Q129">
        <v>28172.416461230801</v>
      </c>
      <c r="R129">
        <v>58.299335294539802</v>
      </c>
      <c r="S129" s="2">
        <f>(Table2[[#This Row],[Close Price]]-Table2[[#This Row],[20D EMA]])/Table2[[#This Row],[20D EMA]]</f>
        <v>1.2431103791686672E-2</v>
      </c>
      <c r="T129" s="2">
        <f>(Table2[[#This Row],[Close Price]]-Table2[[#This Row],[50D EMA]])/Table2[[#This Row],[50D EMA]]</f>
        <v>4.9490801148919426E-2</v>
      </c>
      <c r="U129" s="2">
        <f>(Table2[[#This Row],[Close Price]]-Table2[[#This Row],[200D EMA]])/Table2[[#This Row],[200D EMA]]</f>
        <v>0.23967179201901564</v>
      </c>
      <c r="V129">
        <v>0.406606701774609</v>
      </c>
      <c r="W129">
        <v>34750</v>
      </c>
      <c r="X129">
        <v>34986.5</v>
      </c>
      <c r="Y129">
        <v>34810</v>
      </c>
      <c r="Z129">
        <v>35156.15</v>
      </c>
      <c r="AA129">
        <v>33100</v>
      </c>
      <c r="AB129">
        <v>35777.800000000003</v>
      </c>
      <c r="AC129" s="2">
        <f>(Table2[[#This Row],[Close Price]]/Table2[[#This Row],[Day Low]])-1</f>
        <v>5.023021582733822E-3</v>
      </c>
      <c r="AD129" s="2">
        <f>(Table2[[#This Row],[Day High]]/Table2[[#This Row],[Close Price]])-1</f>
        <v>1.773823857429635E-3</v>
      </c>
      <c r="AE129" s="2">
        <f>(Table2[[#This Row],[Close Price]]/Table2[[#This Row],[Current Week Low]])-1</f>
        <v>3.2907210571675449E-3</v>
      </c>
      <c r="AF129" s="2">
        <f>(Table2[[#This Row],[Current Week High]]/Table2[[#This Row],[Close Price]])-1</f>
        <v>6.6314383435148727E-3</v>
      </c>
      <c r="AG129" s="2">
        <f>(Table2[[#This Row],[Close Price]]/Table2[[#This Row],[Current Month Low]])-1</f>
        <v>5.5122356495468372E-2</v>
      </c>
      <c r="AH129" s="2">
        <f>(Table2[[#This Row],[Current Month High]]/Table2[[#This Row],[Close Price]])-1</f>
        <v>2.4431238197772043E-2</v>
      </c>
      <c r="AI129">
        <v>5.0206802950932596</v>
      </c>
      <c r="AJ129">
        <v>94.770274076118895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-0.01</v>
      </c>
      <c r="AM129" t="s">
        <v>10205</v>
      </c>
      <c r="AN129">
        <v>-1.93</v>
      </c>
      <c r="AO129" t="s">
        <v>10205</v>
      </c>
      <c r="AP129">
        <v>0.11845790787798501</v>
      </c>
      <c r="AQ129">
        <f>(Table2[[#This Row],[Sharpe Ratio]]-AVERAGE(Table2[Sharpe Ratio]))/_xlfn.STDEV.P(Table2[Sharpe Ratio])</f>
        <v>0.7047046645886399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1.3170159600875802</v>
      </c>
      <c r="AS129">
        <f>_xlfn.RANK.AVG(Table2[[#This Row],[1Y Return vs Nifty Z-Score]],Table2[1Y Return vs Nifty Z-Score])</f>
        <v>219</v>
      </c>
      <c r="AT129">
        <f>_xlfn.RANK.AVG(Table2[[#This Row],[6M Return vs Nifty Z-Score]],Table2[6M Return vs Nifty Z-Score])</f>
        <v>129</v>
      </c>
      <c r="AU129">
        <f>_xlfn.RANK.AVG(Table2[[#This Row],[Sharpe Ratio Z-Score]],Table2[Sharpe Ratio Z-Score])</f>
        <v>175</v>
      </c>
      <c r="AV129">
        <f>(Table2[[#This Row],[Rank 1Y]]+Table2[[#This Row],[Rank 6M]]+Table2[[#This Row],[Rank Sharpe]])/3</f>
        <v>174.33333333333334</v>
      </c>
    </row>
    <row r="130" spans="1:48" x14ac:dyDescent="0.3">
      <c r="A130" t="s">
        <v>1564</v>
      </c>
      <c r="B130" t="s">
        <v>1565</v>
      </c>
      <c r="C130" t="s">
        <v>10165</v>
      </c>
      <c r="D130" t="s">
        <v>202</v>
      </c>
      <c r="E130">
        <v>6078.23030526</v>
      </c>
      <c r="F130">
        <v>498.7</v>
      </c>
      <c r="G130">
        <v>53.705609064117297</v>
      </c>
      <c r="H130">
        <f>(Table2[[#This Row],[1Y Return vs Nifty]]-AVERAGE(Table2[1Y Return vs Nifty]))/_xlfn.STDEV.P(Table2[1Y Return vs Nifty])</f>
        <v>0.19783796511955892</v>
      </c>
      <c r="I130">
        <v>-3.3061830504444298</v>
      </c>
      <c r="J130">
        <f>(Table2[[#This Row],[1M Return vs Nifty]]-AVERAGE(Table2[1M Return vs Nifty]))/_xlfn.STDEV.P(Table2[1M Return vs Nifty])</f>
        <v>-0.48896582771024355</v>
      </c>
      <c r="K130">
        <v>15.0189427934104</v>
      </c>
      <c r="L130">
        <f>(Table2[[#This Row],[6M Return vs Nifty]]-AVERAGE(Table2[6M Return vs Nifty]))/_xlfn.STDEV.P(Table2[6M Return vs Nifty])</f>
        <v>0.25544076231584179</v>
      </c>
      <c r="M130">
        <v>1.71320494088314</v>
      </c>
      <c r="N130">
        <f>(Table2[[#This Row],[1W Return vs Nifty]]-AVERAGE(Table2[1W Return vs Nifty]))/_xlfn.STDEV.P(Table2[1W Return vs Nifty])</f>
        <v>1.8403417309117757E-2</v>
      </c>
      <c r="O130">
        <v>490.81</v>
      </c>
      <c r="P130">
        <v>474.27699877476499</v>
      </c>
      <c r="Q130">
        <v>405.35099179011098</v>
      </c>
      <c r="R130">
        <v>61.482141143132303</v>
      </c>
      <c r="S130" s="2">
        <f>(Table2[[#This Row],[Close Price]]-Table2[[#This Row],[20D EMA]])/Table2[[#This Row],[20D EMA]]</f>
        <v>1.607546708502269E-2</v>
      </c>
      <c r="T130" s="2">
        <f>(Table2[[#This Row],[Close Price]]-Table2[[#This Row],[50D EMA]])/Table2[[#This Row],[50D EMA]]</f>
        <v>5.1495225972013718E-2</v>
      </c>
      <c r="U130" s="2">
        <f>(Table2[[#This Row],[Close Price]]-Table2[[#This Row],[200D EMA]])/Table2[[#This Row],[200D EMA]]</f>
        <v>0.23029179674050168</v>
      </c>
      <c r="V130">
        <v>0.66226257749700601</v>
      </c>
      <c r="W130">
        <v>499</v>
      </c>
      <c r="X130">
        <v>506.35</v>
      </c>
      <c r="Y130">
        <v>495.7</v>
      </c>
      <c r="Z130">
        <v>505.25</v>
      </c>
      <c r="AA130">
        <v>461.05</v>
      </c>
      <c r="AB130">
        <v>514.95000000000005</v>
      </c>
      <c r="AC130" s="2">
        <f>(Table2[[#This Row],[Close Price]]/Table2[[#This Row],[Day Low]])-1</f>
        <v>-6.0120240480965315E-4</v>
      </c>
      <c r="AD130" s="2">
        <f>(Table2[[#This Row],[Day High]]/Table2[[#This Row],[Close Price]])-1</f>
        <v>1.5339883697613965E-2</v>
      </c>
      <c r="AE130" s="2">
        <f>(Table2[[#This Row],[Close Price]]/Table2[[#This Row],[Current Week Low]])-1</f>
        <v>6.0520476094412246E-3</v>
      </c>
      <c r="AF130" s="2">
        <f>(Table2[[#This Row],[Current Week High]]/Table2[[#This Row],[Close Price]])-1</f>
        <v>1.3134148786845712E-2</v>
      </c>
      <c r="AG130" s="2">
        <f>(Table2[[#This Row],[Close Price]]/Table2[[#This Row],[Current Month Low]])-1</f>
        <v>8.1661425008133559E-2</v>
      </c>
      <c r="AH130" s="2">
        <f>(Table2[[#This Row],[Current Month High]]/Table2[[#This Row],[Close Price]])-1</f>
        <v>3.25847202727092E-2</v>
      </c>
      <c r="AI130">
        <v>3.2684980950471201</v>
      </c>
      <c r="AJ130">
        <v>83.311891196471194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0.01</v>
      </c>
      <c r="AM130" t="s">
        <v>10206</v>
      </c>
      <c r="AN130">
        <v>-0.12</v>
      </c>
      <c r="AO130" t="s">
        <v>10205</v>
      </c>
      <c r="AP130">
        <v>0.180195917168436</v>
      </c>
      <c r="AQ130">
        <f>(Table2[[#This Row],[Sharpe Ratio]]-AVERAGE(Table2[Sharpe Ratio]))/_xlfn.STDEV.P(Table2[Sharpe Ratio])</f>
        <v>1.4165012134369463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1.3992175304712213</v>
      </c>
      <c r="AS130">
        <f>_xlfn.RANK.AVG(Table2[[#This Row],[1Y Return vs Nifty Z-Score]],Table2[1Y Return vs Nifty Z-Score])</f>
        <v>231</v>
      </c>
      <c r="AT130">
        <f>_xlfn.RANK.AVG(Table2[[#This Row],[6M Return vs Nifty Z-Score]],Table2[6M Return vs Nifty Z-Score])</f>
        <v>234</v>
      </c>
      <c r="AU130">
        <f>_xlfn.RANK.AVG(Table2[[#This Row],[Sharpe Ratio Z-Score]],Table2[Sharpe Ratio Z-Score])</f>
        <v>62</v>
      </c>
      <c r="AV130">
        <f>(Table2[[#This Row],[Rank 1Y]]+Table2[[#This Row],[Rank 6M]]+Table2[[#This Row],[Rank Sharpe]])/3</f>
        <v>175.66666666666666</v>
      </c>
    </row>
    <row r="131" spans="1:48" x14ac:dyDescent="0.3">
      <c r="A131" t="s">
        <v>517</v>
      </c>
      <c r="B131" t="s">
        <v>518</v>
      </c>
      <c r="C131" t="s">
        <v>10166</v>
      </c>
      <c r="D131" t="s">
        <v>60</v>
      </c>
      <c r="E131">
        <v>40429.097110119998</v>
      </c>
      <c r="F131">
        <v>1432.7</v>
      </c>
      <c r="G131">
        <v>56.294645449962701</v>
      </c>
      <c r="H131">
        <f>(Table2[[#This Row],[1Y Return vs Nifty]]-AVERAGE(Table2[1Y Return vs Nifty]))/_xlfn.STDEV.P(Table2[1Y Return vs Nifty])</f>
        <v>0.23321915572834881</v>
      </c>
      <c r="I131">
        <v>12.551329489788801</v>
      </c>
      <c r="J131">
        <f>(Table2[[#This Row],[1M Return vs Nifty]]-AVERAGE(Table2[1M Return vs Nifty]))/_xlfn.STDEV.P(Table2[1M Return vs Nifty])</f>
        <v>1.1827171974469781</v>
      </c>
      <c r="K131">
        <v>44.4475518076108</v>
      </c>
      <c r="L131">
        <f>(Table2[[#This Row],[6M Return vs Nifty]]-AVERAGE(Table2[6M Return vs Nifty]))/_xlfn.STDEV.P(Table2[6M Return vs Nifty])</f>
        <v>1.235925751142152</v>
      </c>
      <c r="M131">
        <v>-0.11567172438725599</v>
      </c>
      <c r="N131">
        <f>(Table2[[#This Row],[1W Return vs Nifty]]-AVERAGE(Table2[1W Return vs Nifty]))/_xlfn.STDEV.P(Table2[1W Return vs Nifty])</f>
        <v>-0.35943794865623513</v>
      </c>
      <c r="O131">
        <v>1381.05</v>
      </c>
      <c r="P131">
        <v>1278.0891681097701</v>
      </c>
      <c r="Q131">
        <v>1023.80705914918</v>
      </c>
      <c r="R131">
        <v>76.506991165653105</v>
      </c>
      <c r="S131" s="2">
        <f>(Table2[[#This Row],[Close Price]]-Table2[[#This Row],[20D EMA]])/Table2[[#This Row],[20D EMA]]</f>
        <v>3.7399080409833162E-2</v>
      </c>
      <c r="T131" s="2">
        <f>(Table2[[#This Row],[Close Price]]-Table2[[#This Row],[50D EMA]])/Table2[[#This Row],[50D EMA]]</f>
        <v>0.12097030140619348</v>
      </c>
      <c r="U131" s="2">
        <f>(Table2[[#This Row],[Close Price]]-Table2[[#This Row],[200D EMA]])/Table2[[#This Row],[200D EMA]]</f>
        <v>0.39938476414747975</v>
      </c>
      <c r="V131">
        <v>0.81093306982334901</v>
      </c>
      <c r="W131">
        <v>1434.5</v>
      </c>
      <c r="X131">
        <v>1463.85</v>
      </c>
      <c r="Y131">
        <v>1420</v>
      </c>
      <c r="Z131">
        <v>1451.95</v>
      </c>
      <c r="AA131">
        <v>1232.0999999999999</v>
      </c>
      <c r="AB131">
        <v>1454.2</v>
      </c>
      <c r="AC131" s="2">
        <f>(Table2[[#This Row],[Close Price]]/Table2[[#This Row],[Day Low]])-1</f>
        <v>-1.2547926106657448E-3</v>
      </c>
      <c r="AD131" s="2">
        <f>(Table2[[#This Row],[Day High]]/Table2[[#This Row],[Close Price]])-1</f>
        <v>2.1742165142737413E-2</v>
      </c>
      <c r="AE131" s="2">
        <f>(Table2[[#This Row],[Close Price]]/Table2[[#This Row],[Current Week Low]])-1</f>
        <v>8.9436619718310517E-3</v>
      </c>
      <c r="AF131" s="2">
        <f>(Table2[[#This Row],[Current Week High]]/Table2[[#This Row],[Close Price]])-1</f>
        <v>1.3436169470230963E-2</v>
      </c>
      <c r="AG131" s="2">
        <f>(Table2[[#This Row],[Close Price]]/Table2[[#This Row],[Current Month Low]])-1</f>
        <v>0.16281146010875758</v>
      </c>
      <c r="AH131" s="2">
        <f>(Table2[[#This Row],[Current Month High]]/Table2[[#This Row],[Close Price]])-1</f>
        <v>1.5006630836881474E-2</v>
      </c>
      <c r="AI131">
        <v>1.5006630836881401</v>
      </c>
      <c r="AJ131">
        <v>98.407422794626697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0.21</v>
      </c>
      <c r="AM131" t="s">
        <v>10206</v>
      </c>
      <c r="AN131">
        <v>3.49</v>
      </c>
      <c r="AO131" t="s">
        <v>10206</v>
      </c>
      <c r="AP131">
        <v>9.4724143300531999E-2</v>
      </c>
      <c r="AQ131">
        <f>(Table2[[#This Row],[Sharpe Ratio]]-AVERAGE(Table2[Sharpe Ratio]))/_xlfn.STDEV.P(Table2[Sharpe Ratio])</f>
        <v>0.4310707733834343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2.7234949290446782</v>
      </c>
      <c r="AS131">
        <f>_xlfn.RANK.AVG(Table2[[#This Row],[1Y Return vs Nifty Z-Score]],Table2[1Y Return vs Nifty Z-Score])</f>
        <v>221</v>
      </c>
      <c r="AT131">
        <f>_xlfn.RANK.AVG(Table2[[#This Row],[6M Return vs Nifty Z-Score]],Table2[6M Return vs Nifty Z-Score])</f>
        <v>81</v>
      </c>
      <c r="AU131">
        <f>_xlfn.RANK.AVG(Table2[[#This Row],[Sharpe Ratio Z-Score]],Table2[Sharpe Ratio Z-Score])</f>
        <v>228</v>
      </c>
      <c r="AV131">
        <f>(Table2[[#This Row],[Rank 1Y]]+Table2[[#This Row],[Rank 6M]]+Table2[[#This Row],[Rank Sharpe]])/3</f>
        <v>176.66666666666666</v>
      </c>
    </row>
    <row r="132" spans="1:48" x14ac:dyDescent="0.3">
      <c r="A132" t="s">
        <v>749</v>
      </c>
      <c r="B132" t="s">
        <v>750</v>
      </c>
      <c r="C132" t="s">
        <v>10162</v>
      </c>
      <c r="D132" t="s">
        <v>635</v>
      </c>
      <c r="E132">
        <v>22070.5668642399</v>
      </c>
      <c r="F132">
        <v>1290.4000000000001</v>
      </c>
      <c r="G132">
        <v>30.993842880073199</v>
      </c>
      <c r="H132">
        <f>(Table2[[#This Row],[1Y Return vs Nifty]]-AVERAGE(Table2[1Y Return vs Nifty]))/_xlfn.STDEV.P(Table2[1Y Return vs Nifty])</f>
        <v>-0.11253593801025036</v>
      </c>
      <c r="I132">
        <v>-12.862320059851299</v>
      </c>
      <c r="J132">
        <f>(Table2[[#This Row],[1M Return vs Nifty]]-AVERAGE(Table2[1M Return vs Nifty]))/_xlfn.STDEV.P(Table2[1M Return vs Nifty])</f>
        <v>-1.4963641812774422</v>
      </c>
      <c r="K132">
        <v>56.982151946694302</v>
      </c>
      <c r="L132">
        <f>(Table2[[#This Row],[6M Return vs Nifty]]-AVERAGE(Table2[6M Return vs Nifty]))/_xlfn.STDEV.P(Table2[6M Return vs Nifty])</f>
        <v>1.6535461446640201</v>
      </c>
      <c r="M132">
        <v>-4.0207836822396903</v>
      </c>
      <c r="N132">
        <f>(Table2[[#This Row],[1W Return vs Nifty]]-AVERAGE(Table2[1W Return vs Nifty]))/_xlfn.STDEV.P(Table2[1W Return vs Nifty])</f>
        <v>-1.1662243571779085</v>
      </c>
      <c r="O132">
        <v>1344.57</v>
      </c>
      <c r="P132">
        <v>1290.7508048474599</v>
      </c>
      <c r="Q132">
        <v>1022.70142866691</v>
      </c>
      <c r="R132">
        <v>34.134195252323799</v>
      </c>
      <c r="S132" s="2">
        <f>(Table2[[#This Row],[Close Price]]-Table2[[#This Row],[20D EMA]])/Table2[[#This Row],[20D EMA]]</f>
        <v>-4.028797310664365E-2</v>
      </c>
      <c r="T132" s="2">
        <f>(Table2[[#This Row],[Close Price]]-Table2[[#This Row],[50D EMA]])/Table2[[#This Row],[50D EMA]]</f>
        <v>-2.7178355895061447E-4</v>
      </c>
      <c r="U132" s="2">
        <f>(Table2[[#This Row],[Close Price]]-Table2[[#This Row],[200D EMA]])/Table2[[#This Row],[200D EMA]]</f>
        <v>0.26175632870879512</v>
      </c>
      <c r="V132">
        <v>0.767621940942394</v>
      </c>
      <c r="W132">
        <v>1281</v>
      </c>
      <c r="X132">
        <v>1299.1500000000001</v>
      </c>
      <c r="Y132">
        <v>1286</v>
      </c>
      <c r="Z132">
        <v>1328.8</v>
      </c>
      <c r="AA132">
        <v>1221.3</v>
      </c>
      <c r="AB132">
        <v>1475</v>
      </c>
      <c r="AC132" s="2">
        <f>(Table2[[#This Row],[Close Price]]/Table2[[#This Row],[Day Low]])-1</f>
        <v>7.3380171740828892E-3</v>
      </c>
      <c r="AD132" s="2">
        <f>(Table2[[#This Row],[Day High]]/Table2[[#This Row],[Close Price]])-1</f>
        <v>6.7808431494109644E-3</v>
      </c>
      <c r="AE132" s="2">
        <f>(Table2[[#This Row],[Close Price]]/Table2[[#This Row],[Current Week Low]])-1</f>
        <v>3.4214618973562594E-3</v>
      </c>
      <c r="AF132" s="2">
        <f>(Table2[[#This Row],[Current Week High]]/Table2[[#This Row],[Close Price]])-1</f>
        <v>2.9758214507129566E-2</v>
      </c>
      <c r="AG132" s="2">
        <f>(Table2[[#This Row],[Close Price]]/Table2[[#This Row],[Current Month Low]])-1</f>
        <v>5.6579055105215881E-2</v>
      </c>
      <c r="AH132" s="2">
        <f>(Table2[[#This Row],[Current Month High]]/Table2[[#This Row],[Close Price]])-1</f>
        <v>0.14305641661500301</v>
      </c>
      <c r="AI132">
        <v>15.8555486670799</v>
      </c>
      <c r="AJ132">
        <v>98.142034548944295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0.02</v>
      </c>
      <c r="AM132" t="s">
        <v>10206</v>
      </c>
      <c r="AN132">
        <v>-4.8899999999999997</v>
      </c>
      <c r="AO132" t="s">
        <v>10205</v>
      </c>
      <c r="AP132">
        <v>0.12141400114800301</v>
      </c>
      <c r="AQ132">
        <f>(Table2[[#This Row],[Sharpe Ratio]]-AVERAGE(Table2[Sharpe Ratio]))/_xlfn.STDEV.P(Table2[Sharpe Ratio])</f>
        <v>0.73878637554523152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-0.38279195625634954</v>
      </c>
      <c r="AS132">
        <f>_xlfn.RANK.AVG(Table2[[#This Row],[1Y Return vs Nifty Z-Score]],Table2[1Y Return vs Nifty Z-Score])</f>
        <v>317</v>
      </c>
      <c r="AT132">
        <f>_xlfn.RANK.AVG(Table2[[#This Row],[6M Return vs Nifty Z-Score]],Table2[6M Return vs Nifty Z-Score])</f>
        <v>45</v>
      </c>
      <c r="AU132">
        <f>_xlfn.RANK.AVG(Table2[[#This Row],[Sharpe Ratio Z-Score]],Table2[Sharpe Ratio Z-Score])</f>
        <v>170</v>
      </c>
      <c r="AV132">
        <f>(Table2[[#This Row],[Rank 1Y]]+Table2[[#This Row],[Rank 6M]]+Table2[[#This Row],[Rank Sharpe]])/3</f>
        <v>177.33333333333334</v>
      </c>
    </row>
    <row r="133" spans="1:48" x14ac:dyDescent="0.3">
      <c r="A133" t="s">
        <v>988</v>
      </c>
      <c r="B133" t="s">
        <v>989</v>
      </c>
      <c r="C133" t="s">
        <v>10171</v>
      </c>
      <c r="D133" t="s">
        <v>261</v>
      </c>
      <c r="E133">
        <v>14106.476479999999</v>
      </c>
      <c r="F133">
        <v>4468.6000000000004</v>
      </c>
      <c r="G133">
        <v>27.630413398076598</v>
      </c>
      <c r="H133">
        <f>(Table2[[#This Row],[1Y Return vs Nifty]]-AVERAGE(Table2[1Y Return vs Nifty]))/_xlfn.STDEV.P(Table2[1Y Return vs Nifty])</f>
        <v>-0.1584998109988052</v>
      </c>
      <c r="I133">
        <v>-9.1551525085926801</v>
      </c>
      <c r="J133">
        <f>(Table2[[#This Row],[1M Return vs Nifty]]-AVERAGE(Table2[1M Return vs Nifty]))/_xlfn.STDEV.P(Table2[1M Return vs Nifty])</f>
        <v>-1.1055583060729095</v>
      </c>
      <c r="K133">
        <v>26.262431941760902</v>
      </c>
      <c r="L133">
        <f>(Table2[[#This Row],[6M Return vs Nifty]]-AVERAGE(Table2[6M Return vs Nifty]))/_xlfn.STDEV.P(Table2[6M Return vs Nifty])</f>
        <v>0.63004468350931919</v>
      </c>
      <c r="M133">
        <v>2.63207409187009</v>
      </c>
      <c r="N133">
        <f>(Table2[[#This Row],[1W Return vs Nifty]]-AVERAGE(Table2[1W Return vs Nifty]))/_xlfn.STDEV.P(Table2[1W Return vs Nifty])</f>
        <v>0.20823949633252328</v>
      </c>
      <c r="O133">
        <v>4363.93</v>
      </c>
      <c r="P133">
        <v>4371.2513217522801</v>
      </c>
      <c r="Q133">
        <v>3792.0776505251802</v>
      </c>
      <c r="R133">
        <v>63.652744573392503</v>
      </c>
      <c r="S133" s="2">
        <f>(Table2[[#This Row],[Close Price]]-Table2[[#This Row],[20D EMA]])/Table2[[#This Row],[20D EMA]]</f>
        <v>2.3985260991812443E-2</v>
      </c>
      <c r="T133" s="2">
        <f>(Table2[[#This Row],[Close Price]]-Table2[[#This Row],[50D EMA]])/Table2[[#This Row],[50D EMA]]</f>
        <v>2.2270208478586545E-2</v>
      </c>
      <c r="U133" s="2">
        <f>(Table2[[#This Row],[Close Price]]-Table2[[#This Row],[200D EMA]])/Table2[[#This Row],[200D EMA]]</f>
        <v>0.17840413931954319</v>
      </c>
      <c r="V133">
        <v>0.81454198839997405</v>
      </c>
      <c r="W133">
        <v>4422</v>
      </c>
      <c r="X133">
        <v>4485.3999999999996</v>
      </c>
      <c r="Y133">
        <v>4208.2</v>
      </c>
      <c r="Z133">
        <v>4539.55</v>
      </c>
      <c r="AA133">
        <v>4050</v>
      </c>
      <c r="AB133">
        <v>4683.3</v>
      </c>
      <c r="AC133" s="2">
        <f>(Table2[[#This Row],[Close Price]]/Table2[[#This Row],[Day Low]])-1</f>
        <v>1.0538218000904598E-2</v>
      </c>
      <c r="AD133" s="2">
        <f>(Table2[[#This Row],[Day High]]/Table2[[#This Row],[Close Price]])-1</f>
        <v>3.7595667546881373E-3</v>
      </c>
      <c r="AE133" s="2">
        <f>(Table2[[#This Row],[Close Price]]/Table2[[#This Row],[Current Week Low]])-1</f>
        <v>6.1879188251509065E-2</v>
      </c>
      <c r="AF133" s="2">
        <f>(Table2[[#This Row],[Current Week High]]/Table2[[#This Row],[Close Price]])-1</f>
        <v>1.587745602649604E-2</v>
      </c>
      <c r="AG133" s="2">
        <f>(Table2[[#This Row],[Close Price]]/Table2[[#This Row],[Current Month Low]])-1</f>
        <v>0.10335802469135813</v>
      </c>
      <c r="AH133" s="2">
        <f>(Table2[[#This Row],[Current Month High]]/Table2[[#This Row],[Close Price]])-1</f>
        <v>4.8046367989974526E-2</v>
      </c>
      <c r="AI133">
        <v>11.8918676990556</v>
      </c>
      <c r="AJ133">
        <v>61.905797101449203</v>
      </c>
      <c r="AK133" t="str">
        <f>IF(AND(Table2[[#This Row],[20D EMA]]&gt;Table2[[#This Row],[50D EMA]],Table2[[#This Row],[50D EMA]]&gt;Table2[[#This Row],[200D EMA]]),"Uptrend","Downtrend/NoTrend")</f>
        <v>Downtrend/NoTrend</v>
      </c>
      <c r="AL133">
        <v>-0.1</v>
      </c>
      <c r="AM133" t="s">
        <v>10205</v>
      </c>
      <c r="AN133">
        <v>-0.23</v>
      </c>
      <c r="AO133" t="s">
        <v>10205</v>
      </c>
      <c r="AP133">
        <v>0.18328541281456601</v>
      </c>
      <c r="AQ133">
        <f>(Table2[[#This Row],[Sharpe Ratio]]-AVERAGE(Table2[Sharpe Ratio]))/_xlfn.STDEV.P(Table2[Sharpe Ratio])</f>
        <v>1.4521209615284569</v>
      </c>
      <c r="AR1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3">
        <f>_xlfn.RANK.AVG(Table2[[#This Row],[1Y Return vs Nifty Z-Score]],Table2[1Y Return vs Nifty Z-Score])</f>
        <v>330</v>
      </c>
      <c r="AT133">
        <f>_xlfn.RANK.AVG(Table2[[#This Row],[6M Return vs Nifty Z-Score]],Table2[6M Return vs Nifty Z-Score])</f>
        <v>151</v>
      </c>
      <c r="AU133">
        <f>_xlfn.RANK.AVG(Table2[[#This Row],[Sharpe Ratio Z-Score]],Table2[Sharpe Ratio Z-Score])</f>
        <v>52</v>
      </c>
      <c r="AV133">
        <f>(Table2[[#This Row],[Rank 1Y]]+Table2[[#This Row],[Rank 6M]]+Table2[[#This Row],[Rank Sharpe]])/3</f>
        <v>177.66666666666666</v>
      </c>
    </row>
    <row r="134" spans="1:48" x14ac:dyDescent="0.3">
      <c r="A134" t="s">
        <v>533</v>
      </c>
      <c r="B134" t="s">
        <v>534</v>
      </c>
      <c r="C134" t="s">
        <v>10159</v>
      </c>
      <c r="D134" t="s">
        <v>18</v>
      </c>
      <c r="E134">
        <v>38374.902821192001</v>
      </c>
      <c r="F134">
        <v>218.96</v>
      </c>
      <c r="G134">
        <v>137.12271620563001</v>
      </c>
      <c r="H134">
        <f>(Table2[[#This Row],[1Y Return vs Nifty]]-AVERAGE(Table2[1Y Return vs Nifty]))/_xlfn.STDEV.P(Table2[1Y Return vs Nifty])</f>
        <v>1.3377974434580544</v>
      </c>
      <c r="I134">
        <v>-0.93083263031335395</v>
      </c>
      <c r="J134">
        <f>(Table2[[#This Row],[1M Return vs Nifty]]-AVERAGE(Table2[1M Return vs Nifty]))/_xlfn.STDEV.P(Table2[1M Return vs Nifty])</f>
        <v>-0.23855877515023399</v>
      </c>
      <c r="K134">
        <v>6.6227239931763702</v>
      </c>
      <c r="L134">
        <f>(Table2[[#This Row],[6M Return vs Nifty]]-AVERAGE(Table2[6M Return vs Nifty]))/_xlfn.STDEV.P(Table2[6M Return vs Nifty])</f>
        <v>-2.4299489510477824E-2</v>
      </c>
      <c r="M134">
        <v>9.3716777205936097</v>
      </c>
      <c r="N134">
        <f>(Table2[[#This Row],[1W Return vs Nifty]]-AVERAGE(Table2[1W Return vs Nifty]))/_xlfn.STDEV.P(Table2[1W Return vs Nifty])</f>
        <v>1.6006248274480299</v>
      </c>
      <c r="O134">
        <v>220.41</v>
      </c>
      <c r="P134">
        <v>219.25993713362701</v>
      </c>
      <c r="Q134">
        <v>187.067194711338</v>
      </c>
      <c r="R134">
        <v>48.186359343389299</v>
      </c>
      <c r="S134" s="2">
        <f>(Table2[[#This Row],[Close Price]]-Table2[[#This Row],[20D EMA]])/Table2[[#This Row],[20D EMA]]</f>
        <v>-6.5786488816296385E-3</v>
      </c>
      <c r="T134" s="2">
        <f>(Table2[[#This Row],[Close Price]]-Table2[[#This Row],[50D EMA]])/Table2[[#This Row],[50D EMA]]</f>
        <v>-1.3679522923706851E-3</v>
      </c>
      <c r="U134" s="2">
        <f>(Table2[[#This Row],[Close Price]]-Table2[[#This Row],[200D EMA]])/Table2[[#This Row],[200D EMA]]</f>
        <v>0.17048849926827392</v>
      </c>
      <c r="V134">
        <v>1.46537987864814</v>
      </c>
      <c r="W134">
        <v>217.22</v>
      </c>
      <c r="X134">
        <v>220.21</v>
      </c>
      <c r="Y134">
        <v>214</v>
      </c>
      <c r="Z134">
        <v>224.4</v>
      </c>
      <c r="AA134">
        <v>198.5</v>
      </c>
      <c r="AB134">
        <v>253.56</v>
      </c>
      <c r="AC134" s="2">
        <f>(Table2[[#This Row],[Close Price]]/Table2[[#This Row],[Day Low]])-1</f>
        <v>8.0103121259553767E-3</v>
      </c>
      <c r="AD134" s="2">
        <f>(Table2[[#This Row],[Day High]]/Table2[[#This Row],[Close Price]])-1</f>
        <v>5.7088052612348505E-3</v>
      </c>
      <c r="AE134" s="2">
        <f>(Table2[[#This Row],[Close Price]]/Table2[[#This Row],[Current Week Low]])-1</f>
        <v>2.3177570093458E-2</v>
      </c>
      <c r="AF134" s="2">
        <f>(Table2[[#This Row],[Current Week High]]/Table2[[#This Row],[Close Price]])-1</f>
        <v>2.4844720496894457E-2</v>
      </c>
      <c r="AG134" s="2">
        <f>(Table2[[#This Row],[Close Price]]/Table2[[#This Row],[Current Month Low]])-1</f>
        <v>0.10307304785894211</v>
      </c>
      <c r="AH134" s="2">
        <f>(Table2[[#This Row],[Current Month High]]/Table2[[#This Row],[Close Price]])-1</f>
        <v>0.15801972963098287</v>
      </c>
      <c r="AI134">
        <v>32.1017537449762</v>
      </c>
      <c r="AJ134">
        <v>172.847352024922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-7.0000000000000007E-2</v>
      </c>
      <c r="AM134" t="s">
        <v>10205</v>
      </c>
      <c r="AN134">
        <v>-9.49</v>
      </c>
      <c r="AO134" t="s">
        <v>10205</v>
      </c>
      <c r="AP134">
        <v>0.13311356835827001</v>
      </c>
      <c r="AQ134">
        <f>(Table2[[#This Row],[Sharpe Ratio]]-AVERAGE(Table2[Sharpe Ratio]))/_xlfn.STDEV.P(Table2[Sharpe Ratio])</f>
        <v>0.87367429400901819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3.549238300254391</v>
      </c>
      <c r="AS134">
        <f>_xlfn.RANK.AVG(Table2[[#This Row],[1Y Return vs Nifty Z-Score]],Table2[1Y Return vs Nifty Z-Score])</f>
        <v>66</v>
      </c>
      <c r="AT134">
        <f>_xlfn.RANK.AVG(Table2[[#This Row],[6M Return vs Nifty Z-Score]],Table2[6M Return vs Nifty Z-Score])</f>
        <v>324</v>
      </c>
      <c r="AU134">
        <f>_xlfn.RANK.AVG(Table2[[#This Row],[Sharpe Ratio Z-Score]],Table2[Sharpe Ratio Z-Score])</f>
        <v>145</v>
      </c>
      <c r="AV134">
        <f>(Table2[[#This Row],[Rank 1Y]]+Table2[[#This Row],[Rank 6M]]+Table2[[#This Row],[Rank Sharpe]])/3</f>
        <v>178.33333333333334</v>
      </c>
    </row>
    <row r="135" spans="1:48" x14ac:dyDescent="0.3">
      <c r="A135" t="s">
        <v>63</v>
      </c>
      <c r="B135" t="s">
        <v>64</v>
      </c>
      <c r="C135" t="s">
        <v>10167</v>
      </c>
      <c r="D135" t="s">
        <v>65</v>
      </c>
      <c r="E135">
        <v>394605.82832312997</v>
      </c>
      <c r="F135">
        <v>406.95</v>
      </c>
      <c r="G135">
        <v>53.872754497029902</v>
      </c>
      <c r="H135">
        <f>(Table2[[#This Row],[1Y Return vs Nifty]]-AVERAGE(Table2[1Y Return vs Nifty]))/_xlfn.STDEV.P(Table2[1Y Return vs Nifty])</f>
        <v>0.20012213712023111</v>
      </c>
      <c r="I135">
        <v>-0.12696294513061801</v>
      </c>
      <c r="J135">
        <f>(Table2[[#This Row],[1M Return vs Nifty]]-AVERAGE(Table2[1M Return vs Nifty]))/_xlfn.STDEV.P(Table2[1M Return vs Nifty])</f>
        <v>-0.15381564133596334</v>
      </c>
      <c r="K135">
        <v>13.5095525988466</v>
      </c>
      <c r="L135">
        <f>(Table2[[#This Row],[6M Return vs Nifty]]-AVERAGE(Table2[6M Return vs Nifty]))/_xlfn.STDEV.P(Table2[6M Return vs Nifty])</f>
        <v>0.20515179258107433</v>
      </c>
      <c r="M135">
        <v>3.2711928439978499</v>
      </c>
      <c r="N135">
        <f>(Table2[[#This Row],[1W Return vs Nifty]]-AVERAGE(Table2[1W Return vs Nifty]))/_xlfn.STDEV.P(Table2[1W Return vs Nifty])</f>
        <v>0.34027983940416578</v>
      </c>
      <c r="O135">
        <v>383.35</v>
      </c>
      <c r="P135">
        <v>372.93991317916198</v>
      </c>
      <c r="Q135">
        <v>326.01723580168601</v>
      </c>
      <c r="R135">
        <v>74.917237955735402</v>
      </c>
      <c r="S135" s="2">
        <f>(Table2[[#This Row],[Close Price]]-Table2[[#This Row],[20D EMA]])/Table2[[#This Row],[20D EMA]]</f>
        <v>6.1562540759097339E-2</v>
      </c>
      <c r="T135" s="2">
        <f>(Table2[[#This Row],[Close Price]]-Table2[[#This Row],[50D EMA]])/Table2[[#This Row],[50D EMA]]</f>
        <v>9.1194548019587859E-2</v>
      </c>
      <c r="U135" s="2">
        <f>(Table2[[#This Row],[Close Price]]-Table2[[#This Row],[200D EMA]])/Table2[[#This Row],[200D EMA]]</f>
        <v>0.2482468879269463</v>
      </c>
      <c r="V135">
        <v>1.3254122581821499</v>
      </c>
      <c r="W135">
        <v>408.55</v>
      </c>
      <c r="X135">
        <v>417.4</v>
      </c>
      <c r="Y135">
        <v>392.65</v>
      </c>
      <c r="Z135">
        <v>412.7</v>
      </c>
      <c r="AA135">
        <v>361.55</v>
      </c>
      <c r="AB135">
        <v>412.7</v>
      </c>
      <c r="AC135" s="2">
        <f>(Table2[[#This Row],[Close Price]]/Table2[[#This Row],[Day Low]])-1</f>
        <v>-3.9162893158732892E-3</v>
      </c>
      <c r="AD135" s="2">
        <f>(Table2[[#This Row],[Day High]]/Table2[[#This Row],[Close Price]])-1</f>
        <v>2.5678830323135449E-2</v>
      </c>
      <c r="AE135" s="2">
        <f>(Table2[[#This Row],[Close Price]]/Table2[[#This Row],[Current Week Low]])-1</f>
        <v>3.6419202852413068E-2</v>
      </c>
      <c r="AF135" s="2">
        <f>(Table2[[#This Row],[Current Week High]]/Table2[[#This Row],[Close Price]])-1</f>
        <v>1.4129499938567491E-2</v>
      </c>
      <c r="AG135" s="2">
        <f>(Table2[[#This Row],[Close Price]]/Table2[[#This Row],[Current Month Low]])-1</f>
        <v>0.12557046051721743</v>
      </c>
      <c r="AH135" s="2">
        <f>(Table2[[#This Row],[Current Month High]]/Table2[[#This Row],[Close Price]])-1</f>
        <v>1.4129499938567491E-2</v>
      </c>
      <c r="AI135">
        <v>1.41294999385674</v>
      </c>
      <c r="AJ135">
        <v>94.109229668495104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0.02</v>
      </c>
      <c r="AM135" t="s">
        <v>10206</v>
      </c>
      <c r="AN135">
        <v>7.92</v>
      </c>
      <c r="AO135" t="s">
        <v>10206</v>
      </c>
      <c r="AP135">
        <v>0.18169812648573999</v>
      </c>
      <c r="AQ135">
        <f>(Table2[[#This Row],[Sharpe Ratio]]-AVERAGE(Table2[Sharpe Ratio]))/_xlfn.STDEV.P(Table2[Sharpe Ratio])</f>
        <v>1.4338206479310891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2.0255587757005973</v>
      </c>
      <c r="AS135">
        <f>_xlfn.RANK.AVG(Table2[[#This Row],[1Y Return vs Nifty Z-Score]],Table2[1Y Return vs Nifty Z-Score])</f>
        <v>229</v>
      </c>
      <c r="AT135">
        <f>_xlfn.RANK.AVG(Table2[[#This Row],[6M Return vs Nifty Z-Score]],Table2[6M Return vs Nifty Z-Score])</f>
        <v>252</v>
      </c>
      <c r="AU135">
        <f>_xlfn.RANK.AVG(Table2[[#This Row],[Sharpe Ratio Z-Score]],Table2[Sharpe Ratio Z-Score])</f>
        <v>57</v>
      </c>
      <c r="AV135">
        <f>(Table2[[#This Row],[Rank 1Y]]+Table2[[#This Row],[Rank 6M]]+Table2[[#This Row],[Rank Sharpe]])/3</f>
        <v>179.33333333333334</v>
      </c>
    </row>
    <row r="136" spans="1:48" x14ac:dyDescent="0.3">
      <c r="A136" t="s">
        <v>154</v>
      </c>
      <c r="B136" t="s">
        <v>155</v>
      </c>
      <c r="C136" t="s">
        <v>10170</v>
      </c>
      <c r="D136" t="s">
        <v>156</v>
      </c>
      <c r="E136">
        <v>172771.5359086</v>
      </c>
      <c r="F136">
        <v>4474</v>
      </c>
      <c r="G136">
        <v>46.022423782489398</v>
      </c>
      <c r="H136">
        <f>(Table2[[#This Row],[1Y Return vs Nifty]]-AVERAGE(Table2[1Y Return vs Nifty]))/_xlfn.STDEV.P(Table2[1Y Return vs Nifty])</f>
        <v>9.2841278159842375E-2</v>
      </c>
      <c r="I136">
        <v>0.33635195926753297</v>
      </c>
      <c r="J136">
        <f>(Table2[[#This Row],[1M Return vs Nifty]]-AVERAGE(Table2[1M Return vs Nifty]))/_xlfn.STDEV.P(Table2[1M Return vs Nifty])</f>
        <v>-0.10497345003895815</v>
      </c>
      <c r="K136">
        <v>37.251749239682397</v>
      </c>
      <c r="L136">
        <f>(Table2[[#This Row],[6M Return vs Nifty]]-AVERAGE(Table2[6M Return vs Nifty]))/_xlfn.STDEV.P(Table2[6M Return vs Nifty])</f>
        <v>0.99618025732669069</v>
      </c>
      <c r="M136">
        <v>0.56753389766931694</v>
      </c>
      <c r="N136">
        <f>(Table2[[#This Row],[1W Return vs Nifty]]-AVERAGE(Table2[1W Return vs Nifty]))/_xlfn.STDEV.P(Table2[1W Return vs Nifty])</f>
        <v>-0.21828936801375745</v>
      </c>
      <c r="O136">
        <v>4365.3599999999997</v>
      </c>
      <c r="P136">
        <v>4246.5028175794296</v>
      </c>
      <c r="Q136">
        <v>3559.3592636286198</v>
      </c>
      <c r="R136">
        <v>63.479137287321301</v>
      </c>
      <c r="S136" s="2">
        <f>(Table2[[#This Row],[Close Price]]-Table2[[#This Row],[20D EMA]])/Table2[[#This Row],[20D EMA]]</f>
        <v>2.4886836366302054E-2</v>
      </c>
      <c r="T136" s="2">
        <f>(Table2[[#This Row],[Close Price]]-Table2[[#This Row],[50D EMA]])/Table2[[#This Row],[50D EMA]]</f>
        <v>5.3572832091101079E-2</v>
      </c>
      <c r="U136" s="2">
        <f>(Table2[[#This Row],[Close Price]]-Table2[[#This Row],[200D EMA]])/Table2[[#This Row],[200D EMA]]</f>
        <v>0.25696780477252013</v>
      </c>
      <c r="V136">
        <v>0.75955210028623998</v>
      </c>
      <c r="W136">
        <v>4470</v>
      </c>
      <c r="X136">
        <v>4512</v>
      </c>
      <c r="Y136">
        <v>4273.2</v>
      </c>
      <c r="Z136">
        <v>4527.8500000000004</v>
      </c>
      <c r="AA136">
        <v>4165.3999999999996</v>
      </c>
      <c r="AB136">
        <v>4527.8500000000004</v>
      </c>
      <c r="AC136" s="2">
        <f>(Table2[[#This Row],[Close Price]]/Table2[[#This Row],[Day Low]])-1</f>
        <v>8.9485458612981184E-4</v>
      </c>
      <c r="AD136" s="2">
        <f>(Table2[[#This Row],[Day High]]/Table2[[#This Row],[Close Price]])-1</f>
        <v>8.4935181046044139E-3</v>
      </c>
      <c r="AE136" s="2">
        <f>(Table2[[#This Row],[Close Price]]/Table2[[#This Row],[Current Week Low]])-1</f>
        <v>4.6990545726855792E-2</v>
      </c>
      <c r="AF136" s="2">
        <f>(Table2[[#This Row],[Current Week High]]/Table2[[#This Row],[Close Price]])-1</f>
        <v>1.2036209208761806E-2</v>
      </c>
      <c r="AG136" s="2">
        <f>(Table2[[#This Row],[Close Price]]/Table2[[#This Row],[Current Month Low]])-1</f>
        <v>7.4086522302780233E-2</v>
      </c>
      <c r="AH136" s="2">
        <f>(Table2[[#This Row],[Current Month High]]/Table2[[#This Row],[Close Price]])-1</f>
        <v>1.2036209208761806E-2</v>
      </c>
      <c r="AI136">
        <v>3.0353151542244099</v>
      </c>
      <c r="AJ136">
        <v>91.741487560803094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-0.02</v>
      </c>
      <c r="AM136" t="s">
        <v>10205</v>
      </c>
      <c r="AN136">
        <v>3.56</v>
      </c>
      <c r="AO136" t="s">
        <v>10206</v>
      </c>
      <c r="AP136">
        <v>0.11696216105478</v>
      </c>
      <c r="AQ136">
        <f>(Table2[[#This Row],[Sharpe Ratio]]-AVERAGE(Table2[Sharpe Ratio]))/_xlfn.STDEV.P(Table2[Sharpe Ratio])</f>
        <v>0.6874597381819697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1.4532184556157872</v>
      </c>
      <c r="AS136">
        <f>_xlfn.RANK.AVG(Table2[[#This Row],[1Y Return vs Nifty Z-Score]],Table2[1Y Return vs Nifty Z-Score])</f>
        <v>256</v>
      </c>
      <c r="AT136">
        <f>_xlfn.RANK.AVG(Table2[[#This Row],[6M Return vs Nifty Z-Score]],Table2[6M Return vs Nifty Z-Score])</f>
        <v>103</v>
      </c>
      <c r="AU136">
        <f>_xlfn.RANK.AVG(Table2[[#This Row],[Sharpe Ratio Z-Score]],Table2[Sharpe Ratio Z-Score])</f>
        <v>179</v>
      </c>
      <c r="AV136">
        <f>(Table2[[#This Row],[Rank 1Y]]+Table2[[#This Row],[Rank 6M]]+Table2[[#This Row],[Rank Sharpe]])/3</f>
        <v>179.33333333333334</v>
      </c>
    </row>
    <row r="137" spans="1:48" x14ac:dyDescent="0.3">
      <c r="A137" t="s">
        <v>739</v>
      </c>
      <c r="B137" t="s">
        <v>740</v>
      </c>
      <c r="C137" t="s">
        <v>10176</v>
      </c>
      <c r="D137" t="s">
        <v>622</v>
      </c>
      <c r="E137">
        <v>22667.634711089999</v>
      </c>
      <c r="F137">
        <v>723.15</v>
      </c>
      <c r="G137">
        <v>203.07777562278</v>
      </c>
      <c r="H137">
        <f>(Table2[[#This Row],[1Y Return vs Nifty]]-AVERAGE(Table2[1Y Return vs Nifty]))/_xlfn.STDEV.P(Table2[1Y Return vs Nifty])</f>
        <v>2.2391244937885042</v>
      </c>
      <c r="I137">
        <v>21.441750341766401</v>
      </c>
      <c r="J137">
        <f>(Table2[[#This Row],[1M Return vs Nifty]]-AVERAGE(Table2[1M Return vs Nifty]))/_xlfn.STDEV.P(Table2[1M Return vs Nifty])</f>
        <v>2.1199364231639626</v>
      </c>
      <c r="K137">
        <v>0.68137721914143101</v>
      </c>
      <c r="L137">
        <f>(Table2[[#This Row],[6M Return vs Nifty]]-AVERAGE(Table2[6M Return vs Nifty]))/_xlfn.STDEV.P(Table2[6M Return vs Nifty])</f>
        <v>-0.22224976716518824</v>
      </c>
      <c r="M137">
        <v>5.4053106077128001</v>
      </c>
      <c r="N137">
        <f>(Table2[[#This Row],[1W Return vs Nifty]]-AVERAGE(Table2[1W Return vs Nifty]))/_xlfn.STDEV.P(Table2[1W Return vs Nifty])</f>
        <v>0.78118325639525232</v>
      </c>
      <c r="O137">
        <v>694.86</v>
      </c>
      <c r="P137">
        <v>661.10818527056404</v>
      </c>
      <c r="Q137">
        <v>566.67896752867296</v>
      </c>
      <c r="R137">
        <v>59.599802297779704</v>
      </c>
      <c r="S137" s="2">
        <f>(Table2[[#This Row],[Close Price]]-Table2[[#This Row],[20D EMA]])/Table2[[#This Row],[20D EMA]]</f>
        <v>4.071323719886015E-2</v>
      </c>
      <c r="T137" s="2">
        <f>(Table2[[#This Row],[Close Price]]-Table2[[#This Row],[50D EMA]])/Table2[[#This Row],[50D EMA]]</f>
        <v>9.3845177100696175E-2</v>
      </c>
      <c r="U137" s="2">
        <f>(Table2[[#This Row],[Close Price]]-Table2[[#This Row],[200D EMA]])/Table2[[#This Row],[200D EMA]]</f>
        <v>0.27611935758566841</v>
      </c>
      <c r="V137">
        <v>1.0054225042257601</v>
      </c>
      <c r="W137">
        <v>714.1</v>
      </c>
      <c r="X137">
        <v>730</v>
      </c>
      <c r="Y137">
        <v>717.15</v>
      </c>
      <c r="Z137">
        <v>744.1</v>
      </c>
      <c r="AA137">
        <v>587.5</v>
      </c>
      <c r="AB137">
        <v>747.7</v>
      </c>
      <c r="AC137" s="2">
        <f>(Table2[[#This Row],[Close Price]]/Table2[[#This Row],[Day Low]])-1</f>
        <v>1.2673295056714773E-2</v>
      </c>
      <c r="AD137" s="2">
        <f>(Table2[[#This Row],[Day High]]/Table2[[#This Row],[Close Price]])-1</f>
        <v>9.4724469335545347E-3</v>
      </c>
      <c r="AE137" s="2">
        <f>(Table2[[#This Row],[Close Price]]/Table2[[#This Row],[Current Week Low]])-1</f>
        <v>8.3664505333611583E-3</v>
      </c>
      <c r="AF137" s="2">
        <f>(Table2[[#This Row],[Current Week High]]/Table2[[#This Row],[Close Price]])-1</f>
        <v>2.8970476388024746E-2</v>
      </c>
      <c r="AG137" s="2">
        <f>(Table2[[#This Row],[Close Price]]/Table2[[#This Row],[Current Month Low]])-1</f>
        <v>0.23089361702127653</v>
      </c>
      <c r="AH137" s="2">
        <f>(Table2[[#This Row],[Current Month High]]/Table2[[#This Row],[Close Price]])-1</f>
        <v>3.3948696674272361E-2</v>
      </c>
      <c r="AI137">
        <v>8.1725783032565893</v>
      </c>
      <c r="AJ137">
        <v>237.526254375729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0.21</v>
      </c>
      <c r="AM137" t="s">
        <v>10206</v>
      </c>
      <c r="AN137">
        <v>-1.1100000000000001</v>
      </c>
      <c r="AO137" t="s">
        <v>10205</v>
      </c>
      <c r="AP137">
        <v>0.14389042152878301</v>
      </c>
      <c r="AQ137">
        <f>(Table2[[#This Row],[Sharpe Ratio]]-AVERAGE(Table2[Sharpe Ratio]))/_xlfn.STDEV.P(Table2[Sharpe Ratio])</f>
        <v>0.99792395774740728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5.9159183639299382</v>
      </c>
      <c r="AS137">
        <f>_xlfn.RANK.AVG(Table2[[#This Row],[1Y Return vs Nifty Z-Score]],Table2[1Y Return vs Nifty Z-Score])</f>
        <v>18</v>
      </c>
      <c r="AT137">
        <f>_xlfn.RANK.AVG(Table2[[#This Row],[6M Return vs Nifty Z-Score]],Table2[6M Return vs Nifty Z-Score])</f>
        <v>401</v>
      </c>
      <c r="AU137">
        <f>_xlfn.RANK.AVG(Table2[[#This Row],[Sharpe Ratio Z-Score]],Table2[Sharpe Ratio Z-Score])</f>
        <v>119</v>
      </c>
      <c r="AV137">
        <f>(Table2[[#This Row],[Rank 1Y]]+Table2[[#This Row],[Rank 6M]]+Table2[[#This Row],[Rank Sharpe]])/3</f>
        <v>179.33333333333334</v>
      </c>
    </row>
    <row r="138" spans="1:48" x14ac:dyDescent="0.3">
      <c r="A138" t="s">
        <v>399</v>
      </c>
      <c r="B138" t="s">
        <v>400</v>
      </c>
      <c r="C138" t="s">
        <v>10168</v>
      </c>
      <c r="D138" t="s">
        <v>130</v>
      </c>
      <c r="E138">
        <v>61312.939422479998</v>
      </c>
      <c r="F138">
        <v>744.6</v>
      </c>
      <c r="G138">
        <v>59.183252894570003</v>
      </c>
      <c r="H138">
        <f>(Table2[[#This Row],[1Y Return vs Nifty]]-AVERAGE(Table2[1Y Return vs Nifty]))/_xlfn.STDEV.P(Table2[1Y Return vs Nifty])</f>
        <v>0.27269421724172654</v>
      </c>
      <c r="I138">
        <v>-14.0045674238026</v>
      </c>
      <c r="J138">
        <f>(Table2[[#This Row],[1M Return vs Nifty]]-AVERAGE(Table2[1M Return vs Nifty]))/_xlfn.STDEV.P(Table2[1M Return vs Nifty])</f>
        <v>-1.6167787497038144</v>
      </c>
      <c r="K138">
        <v>14.712341837551</v>
      </c>
      <c r="L138">
        <f>(Table2[[#This Row],[6M Return vs Nifty]]-AVERAGE(Table2[6M Return vs Nifty]))/_xlfn.STDEV.P(Table2[6M Return vs Nifty])</f>
        <v>0.24522561301555101</v>
      </c>
      <c r="M138">
        <v>-3.0569196848271498</v>
      </c>
      <c r="N138">
        <f>(Table2[[#This Row],[1W Return vs Nifty]]-AVERAGE(Table2[1W Return vs Nifty]))/_xlfn.STDEV.P(Table2[1W Return vs Nifty])</f>
        <v>-0.96709245489988638</v>
      </c>
      <c r="O138">
        <v>770.92</v>
      </c>
      <c r="P138">
        <v>767.07272727569102</v>
      </c>
      <c r="Q138">
        <v>649.65127905993495</v>
      </c>
      <c r="R138">
        <v>38.255517808352998</v>
      </c>
      <c r="S138" s="2">
        <f>(Table2[[#This Row],[Close Price]]-Table2[[#This Row],[20D EMA]])/Table2[[#This Row],[20D EMA]]</f>
        <v>-3.4141026306231434E-2</v>
      </c>
      <c r="T138" s="2">
        <f>(Table2[[#This Row],[Close Price]]-Table2[[#This Row],[50D EMA]])/Table2[[#This Row],[50D EMA]]</f>
        <v>-2.9296736119799698E-2</v>
      </c>
      <c r="U138" s="2">
        <f>(Table2[[#This Row],[Close Price]]-Table2[[#This Row],[200D EMA]])/Table2[[#This Row],[200D EMA]]</f>
        <v>0.14615336566020273</v>
      </c>
      <c r="V138">
        <v>0.44779456104413001</v>
      </c>
      <c r="W138">
        <v>739.05</v>
      </c>
      <c r="X138">
        <v>774.9</v>
      </c>
      <c r="Y138">
        <v>735.35</v>
      </c>
      <c r="Z138">
        <v>766</v>
      </c>
      <c r="AA138">
        <v>707.05</v>
      </c>
      <c r="AB138">
        <v>848</v>
      </c>
      <c r="AC138" s="2">
        <f>(Table2[[#This Row],[Close Price]]/Table2[[#This Row],[Day Low]])-1</f>
        <v>7.5096407550234723E-3</v>
      </c>
      <c r="AD138" s="2">
        <f>(Table2[[#This Row],[Day High]]/Table2[[#This Row],[Close Price]])-1</f>
        <v>4.0692989524576895E-2</v>
      </c>
      <c r="AE138" s="2">
        <f>(Table2[[#This Row],[Close Price]]/Table2[[#This Row],[Current Week Low]])-1</f>
        <v>1.2579043992656525E-2</v>
      </c>
      <c r="AF138" s="2">
        <f>(Table2[[#This Row],[Current Week High]]/Table2[[#This Row],[Close Price]])-1</f>
        <v>2.8740263228579144E-2</v>
      </c>
      <c r="AG138" s="2">
        <f>(Table2[[#This Row],[Close Price]]/Table2[[#This Row],[Current Month Low]])-1</f>
        <v>5.3107983876670817E-2</v>
      </c>
      <c r="AH138" s="2">
        <f>(Table2[[#This Row],[Current Month High]]/Table2[[#This Row],[Close Price]])-1</f>
        <v>0.13886650550631208</v>
      </c>
      <c r="AI138">
        <v>13.886650550631201</v>
      </c>
      <c r="AJ138">
        <v>94.235033259423503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0.03</v>
      </c>
      <c r="AM138" t="s">
        <v>10206</v>
      </c>
      <c r="AN138">
        <v>-5.47</v>
      </c>
      <c r="AO138" t="s">
        <v>10205</v>
      </c>
      <c r="AP138">
        <v>0.16015369961845699</v>
      </c>
      <c r="AQ138">
        <f>(Table2[[#This Row],[Sharpe Ratio]]-AVERAGE(Table2[Sharpe Ratio]))/_xlfn.STDEV.P(Table2[Sharpe Ratio])</f>
        <v>1.185428306368844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-0.88052306797757918</v>
      </c>
      <c r="AS138">
        <f>_xlfn.RANK.AVG(Table2[[#This Row],[1Y Return vs Nifty Z-Score]],Table2[1Y Return vs Nifty Z-Score])</f>
        <v>213</v>
      </c>
      <c r="AT138">
        <f>_xlfn.RANK.AVG(Table2[[#This Row],[6M Return vs Nifty Z-Score]],Table2[6M Return vs Nifty Z-Score])</f>
        <v>239</v>
      </c>
      <c r="AU138">
        <f>_xlfn.RANK.AVG(Table2[[#This Row],[Sharpe Ratio Z-Score]],Table2[Sharpe Ratio Z-Score])</f>
        <v>89</v>
      </c>
      <c r="AV138">
        <f>(Table2[[#This Row],[Rank 1Y]]+Table2[[#This Row],[Rank 6M]]+Table2[[#This Row],[Rank Sharpe]])/3</f>
        <v>180.33333333333334</v>
      </c>
    </row>
    <row r="139" spans="1:48" x14ac:dyDescent="0.3">
      <c r="A139" t="s">
        <v>1181</v>
      </c>
      <c r="B139" t="s">
        <v>1182</v>
      </c>
      <c r="C139" t="s">
        <v>10163</v>
      </c>
      <c r="D139" t="s">
        <v>398</v>
      </c>
      <c r="E139">
        <v>10156.11389325</v>
      </c>
      <c r="F139">
        <v>292.5</v>
      </c>
      <c r="G139">
        <v>35.389617470095303</v>
      </c>
      <c r="H139">
        <f>(Table2[[#This Row],[1Y Return vs Nifty]]-AVERAGE(Table2[1Y Return vs Nifty]))/_xlfn.STDEV.P(Table2[1Y Return vs Nifty])</f>
        <v>-5.2464268298253451E-2</v>
      </c>
      <c r="I139">
        <v>6.7898768286968298</v>
      </c>
      <c r="J139">
        <f>(Table2[[#This Row],[1M Return vs Nifty]]-AVERAGE(Table2[1M Return vs Nifty]))/_xlfn.STDEV.P(Table2[1M Return vs Nifty])</f>
        <v>0.5753506518202266</v>
      </c>
      <c r="K139">
        <v>33.282618156019403</v>
      </c>
      <c r="L139">
        <f>(Table2[[#This Row],[6M Return vs Nifty]]-AVERAGE(Table2[6M Return vs Nifty]))/_xlfn.STDEV.P(Table2[6M Return vs Nifty])</f>
        <v>0.86393909552602266</v>
      </c>
      <c r="M139">
        <v>-2.4287747372895701</v>
      </c>
      <c r="N139">
        <f>(Table2[[#This Row],[1W Return vs Nifty]]-AVERAGE(Table2[1W Return vs Nifty]))/_xlfn.STDEV.P(Table2[1W Return vs Nifty])</f>
        <v>-0.83731927253674221</v>
      </c>
      <c r="O139">
        <v>280.5</v>
      </c>
      <c r="P139">
        <v>259.70715943628301</v>
      </c>
      <c r="Q139">
        <v>213.41496140945199</v>
      </c>
      <c r="R139">
        <v>64.609574699391999</v>
      </c>
      <c r="S139" s="2">
        <f>(Table2[[#This Row],[Close Price]]-Table2[[#This Row],[20D EMA]])/Table2[[#This Row],[20D EMA]]</f>
        <v>4.2780748663101602E-2</v>
      </c>
      <c r="T139" s="2">
        <f>(Table2[[#This Row],[Close Price]]-Table2[[#This Row],[50D EMA]])/Table2[[#This Row],[50D EMA]]</f>
        <v>0.12626852734786637</v>
      </c>
      <c r="U139" s="2">
        <f>(Table2[[#This Row],[Close Price]]-Table2[[#This Row],[200D EMA]])/Table2[[#This Row],[200D EMA]]</f>
        <v>0.37056932685622568</v>
      </c>
      <c r="V139">
        <v>0.73249103103289404</v>
      </c>
      <c r="W139">
        <v>289</v>
      </c>
      <c r="X139">
        <v>295</v>
      </c>
      <c r="Y139">
        <v>284.3</v>
      </c>
      <c r="Z139">
        <v>299</v>
      </c>
      <c r="AA139">
        <v>244.85</v>
      </c>
      <c r="AB139">
        <v>301.25</v>
      </c>
      <c r="AC139" s="2">
        <f>(Table2[[#This Row],[Close Price]]/Table2[[#This Row],[Day Low]])-1</f>
        <v>1.211072664359869E-2</v>
      </c>
      <c r="AD139" s="2">
        <f>(Table2[[#This Row],[Day High]]/Table2[[#This Row],[Close Price]])-1</f>
        <v>8.5470085470085166E-3</v>
      </c>
      <c r="AE139" s="2">
        <f>(Table2[[#This Row],[Close Price]]/Table2[[#This Row],[Current Week Low]])-1</f>
        <v>2.8842771720013927E-2</v>
      </c>
      <c r="AF139" s="2">
        <f>(Table2[[#This Row],[Current Week High]]/Table2[[#This Row],[Close Price]])-1</f>
        <v>2.2222222222222143E-2</v>
      </c>
      <c r="AG139" s="2">
        <f>(Table2[[#This Row],[Close Price]]/Table2[[#This Row],[Current Month Low]])-1</f>
        <v>0.19460894425158259</v>
      </c>
      <c r="AH139" s="2">
        <f>(Table2[[#This Row],[Current Month High]]/Table2[[#This Row],[Close Price]])-1</f>
        <v>2.9914529914529808E-2</v>
      </c>
      <c r="AI139">
        <v>2.9914529914529799</v>
      </c>
      <c r="AJ139">
        <v>99.522510231923604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0.22</v>
      </c>
      <c r="AM139" t="s">
        <v>10206</v>
      </c>
      <c r="AN139">
        <v>4.28</v>
      </c>
      <c r="AO139" t="s">
        <v>10206</v>
      </c>
      <c r="AP139">
        <v>0.14252949704551701</v>
      </c>
      <c r="AQ139">
        <f>(Table2[[#This Row],[Sharpe Ratio]]-AVERAGE(Table2[Sharpe Ratio]))/_xlfn.STDEV.P(Table2[Sharpe Ratio])</f>
        <v>0.98223343967652854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1.5317396461877821</v>
      </c>
      <c r="AS139">
        <f>_xlfn.RANK.AVG(Table2[[#This Row],[1Y Return vs Nifty Z-Score]],Table2[1Y Return vs Nifty Z-Score])</f>
        <v>301</v>
      </c>
      <c r="AT139">
        <f>_xlfn.RANK.AVG(Table2[[#This Row],[6M Return vs Nifty Z-Score]],Table2[6M Return vs Nifty Z-Score])</f>
        <v>121</v>
      </c>
      <c r="AU139">
        <f>_xlfn.RANK.AVG(Table2[[#This Row],[Sharpe Ratio Z-Score]],Table2[Sharpe Ratio Z-Score])</f>
        <v>121</v>
      </c>
      <c r="AV139">
        <f>(Table2[[#This Row],[Rank 1Y]]+Table2[[#This Row],[Rank 6M]]+Table2[[#This Row],[Rank Sharpe]])/3</f>
        <v>181</v>
      </c>
    </row>
    <row r="140" spans="1:48" x14ac:dyDescent="0.3">
      <c r="A140" t="s">
        <v>217</v>
      </c>
      <c r="B140" t="s">
        <v>218</v>
      </c>
      <c r="C140" t="s">
        <v>10166</v>
      </c>
      <c r="D140" t="s">
        <v>60</v>
      </c>
      <c r="E140">
        <v>122700.1727406</v>
      </c>
      <c r="F140">
        <v>1219.4000000000001</v>
      </c>
      <c r="G140">
        <v>66.341057379381198</v>
      </c>
      <c r="H140">
        <f>(Table2[[#This Row],[1Y Return vs Nifty]]-AVERAGE(Table2[1Y Return vs Nifty]))/_xlfn.STDEV.P(Table2[1Y Return vs Nifty])</f>
        <v>0.37051116805868511</v>
      </c>
      <c r="I140">
        <v>10.0465134423498</v>
      </c>
      <c r="J140">
        <f>(Table2[[#This Row],[1M Return vs Nifty]]-AVERAGE(Table2[1M Return vs Nifty]))/_xlfn.STDEV.P(Table2[1M Return vs Nifty])</f>
        <v>0.91866200865104364</v>
      </c>
      <c r="K140">
        <v>45.821005561330303</v>
      </c>
      <c r="L140">
        <f>(Table2[[#This Row],[6M Return vs Nifty]]-AVERAGE(Table2[6M Return vs Nifty]))/_xlfn.STDEV.P(Table2[6M Return vs Nifty])</f>
        <v>1.2816856709439786</v>
      </c>
      <c r="M140">
        <v>5.6447404350981101</v>
      </c>
      <c r="N140">
        <f>(Table2[[#This Row],[1W Return vs Nifty]]-AVERAGE(Table2[1W Return vs Nifty]))/_xlfn.STDEV.P(Table2[1W Return vs Nifty])</f>
        <v>0.8306488626605818</v>
      </c>
      <c r="O140">
        <v>1167.6600000000001</v>
      </c>
      <c r="P140">
        <v>1109.9694090590301</v>
      </c>
      <c r="Q140">
        <v>911.03661969813902</v>
      </c>
      <c r="R140">
        <v>67.100424561191005</v>
      </c>
      <c r="S140" s="2">
        <f>(Table2[[#This Row],[Close Price]]-Table2[[#This Row],[20D EMA]])/Table2[[#This Row],[20D EMA]]</f>
        <v>4.4310843910042315E-2</v>
      </c>
      <c r="T140" s="2">
        <f>(Table2[[#This Row],[Close Price]]-Table2[[#This Row],[50D EMA]])/Table2[[#This Row],[50D EMA]]</f>
        <v>9.8588835014596574E-2</v>
      </c>
      <c r="U140" s="2">
        <f>(Table2[[#This Row],[Close Price]]-Table2[[#This Row],[200D EMA]])/Table2[[#This Row],[200D EMA]]</f>
        <v>0.33847528588261749</v>
      </c>
      <c r="V140">
        <v>0.76830017566086395</v>
      </c>
      <c r="W140">
        <v>1225</v>
      </c>
      <c r="X140">
        <v>1248.9000000000001</v>
      </c>
      <c r="Y140">
        <v>1210.5</v>
      </c>
      <c r="Z140">
        <v>1251.7</v>
      </c>
      <c r="AA140">
        <v>1059</v>
      </c>
      <c r="AB140">
        <v>1251.7</v>
      </c>
      <c r="AC140" s="2">
        <f>(Table2[[#This Row],[Close Price]]/Table2[[#This Row],[Day Low]])-1</f>
        <v>-4.5714285714284486E-3</v>
      </c>
      <c r="AD140" s="2">
        <f>(Table2[[#This Row],[Day High]]/Table2[[#This Row],[Close Price]])-1</f>
        <v>2.4192225684763091E-2</v>
      </c>
      <c r="AE140" s="2">
        <f>(Table2[[#This Row],[Close Price]]/Table2[[#This Row],[Current Week Low]])-1</f>
        <v>7.3523337463858862E-3</v>
      </c>
      <c r="AF140" s="2">
        <f>(Table2[[#This Row],[Current Week High]]/Table2[[#This Row],[Close Price]])-1</f>
        <v>2.6488436936198179E-2</v>
      </c>
      <c r="AG140" s="2">
        <f>(Table2[[#This Row],[Close Price]]/Table2[[#This Row],[Current Month Low]])-1</f>
        <v>0.15146364494806419</v>
      </c>
      <c r="AH140" s="2">
        <f>(Table2[[#This Row],[Current Month High]]/Table2[[#This Row],[Close Price]])-1</f>
        <v>2.6488436936198179E-2</v>
      </c>
      <c r="AI140">
        <v>2.6488436936198099</v>
      </c>
      <c r="AJ140">
        <v>114.77763099955899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7.0000000000000007E-2</v>
      </c>
      <c r="AM140" t="s">
        <v>10206</v>
      </c>
      <c r="AN140">
        <v>4.82</v>
      </c>
      <c r="AO140" t="s">
        <v>10206</v>
      </c>
      <c r="AP140">
        <v>7.3587901552762E-2</v>
      </c>
      <c r="AQ140">
        <f>(Table2[[#This Row],[Sharpe Ratio]]-AVERAGE(Table2[Sharpe Ratio]))/_xlfn.STDEV.P(Table2[Sharpe Ratio])</f>
        <v>0.1873845239466041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3.5888922342608933</v>
      </c>
      <c r="AS140">
        <f>_xlfn.RANK.AVG(Table2[[#This Row],[1Y Return vs Nifty Z-Score]],Table2[1Y Return vs Nifty Z-Score])</f>
        <v>190</v>
      </c>
      <c r="AT140">
        <f>_xlfn.RANK.AVG(Table2[[#This Row],[6M Return vs Nifty Z-Score]],Table2[6M Return vs Nifty Z-Score])</f>
        <v>74</v>
      </c>
      <c r="AU140">
        <f>_xlfn.RANK.AVG(Table2[[#This Row],[Sharpe Ratio Z-Score]],Table2[Sharpe Ratio Z-Score])</f>
        <v>281</v>
      </c>
      <c r="AV140">
        <f>(Table2[[#This Row],[Rank 1Y]]+Table2[[#This Row],[Rank 6M]]+Table2[[#This Row],[Rank Sharpe]])/3</f>
        <v>181.66666666666666</v>
      </c>
    </row>
    <row r="141" spans="1:48" x14ac:dyDescent="0.3">
      <c r="A141" t="s">
        <v>364</v>
      </c>
      <c r="B141" t="s">
        <v>365</v>
      </c>
      <c r="C141" t="s">
        <v>10175</v>
      </c>
      <c r="D141" t="s">
        <v>285</v>
      </c>
      <c r="E141">
        <v>68145.931967034994</v>
      </c>
      <c r="F141">
        <v>7990.45</v>
      </c>
      <c r="G141">
        <v>33.6902601392866</v>
      </c>
      <c r="H141">
        <f>(Table2[[#This Row],[1Y Return vs Nifty]]-AVERAGE(Table2[1Y Return vs Nifty]))/_xlfn.STDEV.P(Table2[1Y Return vs Nifty])</f>
        <v>-7.5687304468196756E-2</v>
      </c>
      <c r="I141">
        <v>-8.3819548592271893</v>
      </c>
      <c r="J141">
        <f>(Table2[[#This Row],[1M Return vs Nifty]]-AVERAGE(Table2[1M Return vs Nifty]))/_xlfn.STDEV.P(Table2[1M Return vs Nifty])</f>
        <v>-1.0240485874296887</v>
      </c>
      <c r="K141">
        <v>26.6202417127665</v>
      </c>
      <c r="L141">
        <f>(Table2[[#This Row],[6M Return vs Nifty]]-AVERAGE(Table2[6M Return vs Nifty]))/_xlfn.STDEV.P(Table2[6M Return vs Nifty])</f>
        <v>0.64196597782387821</v>
      </c>
      <c r="M141">
        <v>-3.7868467678559701</v>
      </c>
      <c r="N141">
        <f>(Table2[[#This Row],[1W Return vs Nifty]]-AVERAGE(Table2[1W Return vs Nifty]))/_xlfn.STDEV.P(Table2[1W Return vs Nifty])</f>
        <v>-1.1178935730638271</v>
      </c>
      <c r="O141">
        <v>8297.59</v>
      </c>
      <c r="P141">
        <v>8335.7162565565195</v>
      </c>
      <c r="Q141">
        <v>7078.88191195332</v>
      </c>
      <c r="R141">
        <v>36.615130417570299</v>
      </c>
      <c r="S141" s="2">
        <f>(Table2[[#This Row],[Close Price]]-Table2[[#This Row],[20D EMA]])/Table2[[#This Row],[20D EMA]]</f>
        <v>-3.7015567170708641E-2</v>
      </c>
      <c r="T141" s="2">
        <f>(Table2[[#This Row],[Close Price]]-Table2[[#This Row],[50D EMA]])/Table2[[#This Row],[50D EMA]]</f>
        <v>-4.1420106674690128E-2</v>
      </c>
      <c r="U141" s="2">
        <f>(Table2[[#This Row],[Close Price]]-Table2[[#This Row],[200D EMA]])/Table2[[#This Row],[200D EMA]]</f>
        <v>0.12877289088654187</v>
      </c>
      <c r="V141">
        <v>0.652669691462052</v>
      </c>
      <c r="W141">
        <v>8020.9</v>
      </c>
      <c r="X141">
        <v>8550</v>
      </c>
      <c r="Y141">
        <v>7890.15</v>
      </c>
      <c r="Z141">
        <v>8023.95</v>
      </c>
      <c r="AA141">
        <v>7801</v>
      </c>
      <c r="AB141">
        <v>9333</v>
      </c>
      <c r="AC141" s="2">
        <f>(Table2[[#This Row],[Close Price]]/Table2[[#This Row],[Day Low]])-1</f>
        <v>-3.7963320824345725E-3</v>
      </c>
      <c r="AD141" s="2">
        <f>(Table2[[#This Row],[Day High]]/Table2[[#This Row],[Close Price]])-1</f>
        <v>7.0027345143264697E-2</v>
      </c>
      <c r="AE141" s="2">
        <f>(Table2[[#This Row],[Close Price]]/Table2[[#This Row],[Current Week Low]])-1</f>
        <v>1.2712052369093119E-2</v>
      </c>
      <c r="AF141" s="2">
        <f>(Table2[[#This Row],[Current Week High]]/Table2[[#This Row],[Close Price]])-1</f>
        <v>4.1925048026081324E-3</v>
      </c>
      <c r="AG141" s="2">
        <f>(Table2[[#This Row],[Close Price]]/Table2[[#This Row],[Current Month Low]])-1</f>
        <v>2.4285348032303533E-2</v>
      </c>
      <c r="AH141" s="2">
        <f>(Table2[[#This Row],[Current Month High]]/Table2[[#This Row],[Close Price]])-1</f>
        <v>0.16801932306691114</v>
      </c>
      <c r="AI141">
        <v>24.336551758661798</v>
      </c>
      <c r="AJ141">
        <v>68.845617445693506</v>
      </c>
      <c r="AK141" t="str">
        <f>IF(AND(Table2[[#This Row],[20D EMA]]&gt;Table2[[#This Row],[50D EMA]],Table2[[#This Row],[50D EMA]]&gt;Table2[[#This Row],[200D EMA]]),"Uptrend","Downtrend/NoTrend")</f>
        <v>Downtrend/NoTrend</v>
      </c>
      <c r="AL141">
        <v>-0.09</v>
      </c>
      <c r="AM141" t="s">
        <v>10205</v>
      </c>
      <c r="AN141">
        <v>-8.94</v>
      </c>
      <c r="AO141" t="s">
        <v>10205</v>
      </c>
      <c r="AP141">
        <v>0.15942040121457399</v>
      </c>
      <c r="AQ141">
        <f>(Table2[[#This Row],[Sharpe Ratio]]-AVERAGE(Table2[Sharpe Ratio]))/_xlfn.STDEV.P(Table2[Sharpe Ratio])</f>
        <v>1.1769738829243772</v>
      </c>
      <c r="AR1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1">
        <f>_xlfn.RANK.AVG(Table2[[#This Row],[1Y Return vs Nifty Z-Score]],Table2[1Y Return vs Nifty Z-Score])</f>
        <v>307</v>
      </c>
      <c r="AT141">
        <f>_xlfn.RANK.AVG(Table2[[#This Row],[6M Return vs Nifty Z-Score]],Table2[6M Return vs Nifty Z-Score])</f>
        <v>148</v>
      </c>
      <c r="AU141">
        <f>_xlfn.RANK.AVG(Table2[[#This Row],[Sharpe Ratio Z-Score]],Table2[Sharpe Ratio Z-Score])</f>
        <v>91</v>
      </c>
      <c r="AV141">
        <f>(Table2[[#This Row],[Rank 1Y]]+Table2[[#This Row],[Rank 6M]]+Table2[[#This Row],[Rank Sharpe]])/3</f>
        <v>182</v>
      </c>
    </row>
    <row r="142" spans="1:48" x14ac:dyDescent="0.3">
      <c r="A142" t="s">
        <v>1566</v>
      </c>
      <c r="B142" t="s">
        <v>1567</v>
      </c>
      <c r="C142" t="s">
        <v>10159</v>
      </c>
      <c r="D142" t="s">
        <v>285</v>
      </c>
      <c r="E142">
        <v>6021.5828111999999</v>
      </c>
      <c r="F142">
        <v>1224</v>
      </c>
      <c r="G142">
        <v>100.147297412063</v>
      </c>
      <c r="H142">
        <f>(Table2[[#This Row],[1Y Return vs Nifty]]-AVERAGE(Table2[1Y Return vs Nifty]))/_xlfn.STDEV.P(Table2[1Y Return vs Nifty])</f>
        <v>0.8324996626592549</v>
      </c>
      <c r="I142">
        <v>-6.9431604837642498</v>
      </c>
      <c r="J142">
        <f>(Table2[[#This Row],[1M Return vs Nifty]]-AVERAGE(Table2[1M Return vs Nifty]))/_xlfn.STDEV.P(Table2[1M Return vs Nifty])</f>
        <v>-0.8723723312671503</v>
      </c>
      <c r="K142">
        <v>37.761994881456197</v>
      </c>
      <c r="L142">
        <f>(Table2[[#This Row],[6M Return vs Nifty]]-AVERAGE(Table2[6M Return vs Nifty]))/_xlfn.STDEV.P(Table2[6M Return vs Nifty])</f>
        <v>1.0131803198213825</v>
      </c>
      <c r="M142">
        <v>-2.97141484711846</v>
      </c>
      <c r="N142">
        <f>(Table2[[#This Row],[1W Return vs Nifty]]-AVERAGE(Table2[1W Return vs Nifty]))/_xlfn.STDEV.P(Table2[1W Return vs Nifty])</f>
        <v>-0.94942736829782137</v>
      </c>
      <c r="O142">
        <v>1194.26</v>
      </c>
      <c r="P142">
        <v>1126.3716237866399</v>
      </c>
      <c r="Q142">
        <v>915.24315095389602</v>
      </c>
      <c r="R142">
        <v>54.507246266893802</v>
      </c>
      <c r="S142" s="2">
        <f>(Table2[[#This Row],[Close Price]]-Table2[[#This Row],[20D EMA]])/Table2[[#This Row],[20D EMA]]</f>
        <v>2.490245005275234E-2</v>
      </c>
      <c r="T142" s="2">
        <f>(Table2[[#This Row],[Close Price]]-Table2[[#This Row],[50D EMA]])/Table2[[#This Row],[50D EMA]]</f>
        <v>8.6675102738430737E-2</v>
      </c>
      <c r="U142" s="2">
        <f>(Table2[[#This Row],[Close Price]]-Table2[[#This Row],[200D EMA]])/Table2[[#This Row],[200D EMA]]</f>
        <v>0.3373495324431629</v>
      </c>
      <c r="V142">
        <v>0.92789004136341602</v>
      </c>
      <c r="W142">
        <v>1217.3</v>
      </c>
      <c r="X142">
        <v>1232.4000000000001</v>
      </c>
      <c r="Y142">
        <v>1188</v>
      </c>
      <c r="Z142">
        <v>1257</v>
      </c>
      <c r="AA142">
        <v>990</v>
      </c>
      <c r="AB142">
        <v>1349</v>
      </c>
      <c r="AC142" s="2">
        <f>(Table2[[#This Row],[Close Price]]/Table2[[#This Row],[Day Low]])-1</f>
        <v>5.5039842273885142E-3</v>
      </c>
      <c r="AD142" s="2">
        <f>(Table2[[#This Row],[Day High]]/Table2[[#This Row],[Close Price]])-1</f>
        <v>6.8627450980391913E-3</v>
      </c>
      <c r="AE142" s="2">
        <f>(Table2[[#This Row],[Close Price]]/Table2[[#This Row],[Current Week Low]])-1</f>
        <v>3.0303030303030276E-2</v>
      </c>
      <c r="AF142" s="2">
        <f>(Table2[[#This Row],[Current Week High]]/Table2[[#This Row],[Close Price]])-1</f>
        <v>2.6960784313725394E-2</v>
      </c>
      <c r="AG142" s="2">
        <f>(Table2[[#This Row],[Close Price]]/Table2[[#This Row],[Current Month Low]])-1</f>
        <v>0.23636363636363633</v>
      </c>
      <c r="AH142" s="2">
        <f>(Table2[[#This Row],[Current Month High]]/Table2[[#This Row],[Close Price]])-1</f>
        <v>0.10212418300653603</v>
      </c>
      <c r="AI142">
        <v>10.212418300653599</v>
      </c>
      <c r="AJ142">
        <v>134.46030073747701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0.12</v>
      </c>
      <c r="AM142" t="s">
        <v>10206</v>
      </c>
      <c r="AN142">
        <v>-0.71</v>
      </c>
      <c r="AO142" t="s">
        <v>10205</v>
      </c>
      <c r="AP142">
        <v>5.7346106665399001E-2</v>
      </c>
      <c r="AQ142">
        <f>(Table2[[#This Row],[Sharpe Ratio]]-AVERAGE(Table2[Sharpe Ratio]))/_xlfn.STDEV.P(Table2[Sharpe Ratio])</f>
        <v>1.2786178993868071E-4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2.4008144705604417E-2</v>
      </c>
      <c r="AS142">
        <f>_xlfn.RANK.AVG(Table2[[#This Row],[1Y Return vs Nifty Z-Score]],Table2[1Y Return vs Nifty Z-Score])</f>
        <v>109</v>
      </c>
      <c r="AT142">
        <f>_xlfn.RANK.AVG(Table2[[#This Row],[6M Return vs Nifty Z-Score]],Table2[6M Return vs Nifty Z-Score])</f>
        <v>101</v>
      </c>
      <c r="AU142">
        <f>_xlfn.RANK.AVG(Table2[[#This Row],[Sharpe Ratio Z-Score]],Table2[Sharpe Ratio Z-Score])</f>
        <v>338</v>
      </c>
      <c r="AV142">
        <f>(Table2[[#This Row],[Rank 1Y]]+Table2[[#This Row],[Rank 6M]]+Table2[[#This Row],[Rank Sharpe]])/3</f>
        <v>182.66666666666666</v>
      </c>
    </row>
    <row r="143" spans="1:48" x14ac:dyDescent="0.3">
      <c r="A143" t="s">
        <v>350</v>
      </c>
      <c r="B143" t="s">
        <v>351</v>
      </c>
      <c r="C143" t="s">
        <v>10170</v>
      </c>
      <c r="D143" t="s">
        <v>46</v>
      </c>
      <c r="E143">
        <v>71462.174324177002</v>
      </c>
      <c r="F143">
        <v>99.97</v>
      </c>
      <c r="G143">
        <v>67.402536654321494</v>
      </c>
      <c r="H143">
        <f>(Table2[[#This Row],[1Y Return vs Nifty]]-AVERAGE(Table2[1Y Return vs Nifty]))/_xlfn.STDEV.P(Table2[1Y Return vs Nifty])</f>
        <v>0.38501710577329912</v>
      </c>
      <c r="I143">
        <v>-1.8642224570899499</v>
      </c>
      <c r="J143">
        <f>(Table2[[#This Row],[1M Return vs Nifty]]-AVERAGE(Table2[1M Return vs Nifty]))/_xlfn.STDEV.P(Table2[1M Return vs Nifty])</f>
        <v>-0.3369557920416314</v>
      </c>
      <c r="K143">
        <v>11.368853187080401</v>
      </c>
      <c r="L143">
        <f>(Table2[[#This Row],[6M Return vs Nifty]]-AVERAGE(Table2[6M Return vs Nifty]))/_xlfn.STDEV.P(Table2[6M Return vs Nifty])</f>
        <v>0.13382923575165495</v>
      </c>
      <c r="M143">
        <v>1.6597252681158701</v>
      </c>
      <c r="N143">
        <f>(Table2[[#This Row],[1W Return vs Nifty]]-AVERAGE(Table2[1W Return vs Nifty]))/_xlfn.STDEV.P(Table2[1W Return vs Nifty])</f>
        <v>7.3546500557076875E-3</v>
      </c>
      <c r="O143">
        <v>96.1</v>
      </c>
      <c r="P143">
        <v>93.208056786744606</v>
      </c>
      <c r="Q143">
        <v>80.502893174271804</v>
      </c>
      <c r="R143">
        <v>67.404622938727499</v>
      </c>
      <c r="S143" s="2">
        <f>(Table2[[#This Row],[Close Price]]-Table2[[#This Row],[20D EMA]])/Table2[[#This Row],[20D EMA]]</f>
        <v>4.0270551508845003E-2</v>
      </c>
      <c r="T143" s="2">
        <f>(Table2[[#This Row],[Close Price]]-Table2[[#This Row],[50D EMA]])/Table2[[#This Row],[50D EMA]]</f>
        <v>7.2546767375768623E-2</v>
      </c>
      <c r="U143" s="2">
        <f>(Table2[[#This Row],[Close Price]]-Table2[[#This Row],[200D EMA]])/Table2[[#This Row],[200D EMA]]</f>
        <v>0.24181872300646398</v>
      </c>
      <c r="V143">
        <v>0.60606894937230105</v>
      </c>
      <c r="W143">
        <v>101.7</v>
      </c>
      <c r="X143">
        <v>103.75</v>
      </c>
      <c r="Y143">
        <v>96.25</v>
      </c>
      <c r="Z143">
        <v>101.5</v>
      </c>
      <c r="AA143">
        <v>88.73</v>
      </c>
      <c r="AB143">
        <v>101.5</v>
      </c>
      <c r="AC143" s="2">
        <f>(Table2[[#This Row],[Close Price]]/Table2[[#This Row],[Day Low]])-1</f>
        <v>-1.7010816125860417E-2</v>
      </c>
      <c r="AD143" s="2">
        <f>(Table2[[#This Row],[Day High]]/Table2[[#This Row],[Close Price]])-1</f>
        <v>3.7811343403020947E-2</v>
      </c>
      <c r="AE143" s="2">
        <f>(Table2[[#This Row],[Close Price]]/Table2[[#This Row],[Current Week Low]])-1</f>
        <v>3.86493506493506E-2</v>
      </c>
      <c r="AF143" s="2">
        <f>(Table2[[#This Row],[Current Week High]]/Table2[[#This Row],[Close Price]])-1</f>
        <v>1.5304591377413246E-2</v>
      </c>
      <c r="AG143" s="2">
        <f>(Table2[[#This Row],[Close Price]]/Table2[[#This Row],[Current Month Low]])-1</f>
        <v>0.12667643412600027</v>
      </c>
      <c r="AH143" s="2">
        <f>(Table2[[#This Row],[Current Month High]]/Table2[[#This Row],[Close Price]])-1</f>
        <v>1.5304591377413246E-2</v>
      </c>
      <c r="AI143">
        <v>1.5304591377413199</v>
      </c>
      <c r="AJ143">
        <v>98.945273631840806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0.09</v>
      </c>
      <c r="AM143" t="s">
        <v>10206</v>
      </c>
      <c r="AN143">
        <v>1.27</v>
      </c>
      <c r="AO143" t="s">
        <v>10206</v>
      </c>
      <c r="AP143">
        <v>0.15396547623274801</v>
      </c>
      <c r="AQ143">
        <f>(Table2[[#This Row],[Sharpe Ratio]]-AVERAGE(Table2[Sharpe Ratio]))/_xlfn.STDEV.P(Table2[Sharpe Ratio])</f>
        <v>1.1140823705333112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1.3033275700723417</v>
      </c>
      <c r="AS143">
        <f>_xlfn.RANK.AVG(Table2[[#This Row],[1Y Return vs Nifty Z-Score]],Table2[1Y Return vs Nifty Z-Score])</f>
        <v>185</v>
      </c>
      <c r="AT143">
        <f>_xlfn.RANK.AVG(Table2[[#This Row],[6M Return vs Nifty Z-Score]],Table2[6M Return vs Nifty Z-Score])</f>
        <v>268</v>
      </c>
      <c r="AU143">
        <f>_xlfn.RANK.AVG(Table2[[#This Row],[Sharpe Ratio Z-Score]],Table2[Sharpe Ratio Z-Score])</f>
        <v>100</v>
      </c>
      <c r="AV143">
        <f>(Table2[[#This Row],[Rank 1Y]]+Table2[[#This Row],[Rank 6M]]+Table2[[#This Row],[Rank Sharpe]])/3</f>
        <v>184.33333333333334</v>
      </c>
    </row>
    <row r="144" spans="1:48" x14ac:dyDescent="0.3">
      <c r="A144" t="s">
        <v>299</v>
      </c>
      <c r="B144" t="s">
        <v>300</v>
      </c>
      <c r="C144" t="s">
        <v>10172</v>
      </c>
      <c r="D144" t="s">
        <v>301</v>
      </c>
      <c r="E144">
        <v>91982.190508739994</v>
      </c>
      <c r="F144">
        <v>646.20000000000005</v>
      </c>
      <c r="G144">
        <v>37.926349088944299</v>
      </c>
      <c r="H144">
        <f>(Table2[[#This Row],[1Y Return vs Nifty]]-AVERAGE(Table2[1Y Return vs Nifty]))/_xlfn.STDEV.P(Table2[1Y Return vs Nifty])</f>
        <v>-1.7797862904907313E-2</v>
      </c>
      <c r="I144">
        <v>0.45859719817632999</v>
      </c>
      <c r="J144">
        <f>(Table2[[#This Row],[1M Return vs Nifty]]-AVERAGE(Table2[1M Return vs Nifty]))/_xlfn.STDEV.P(Table2[1M Return vs Nifty])</f>
        <v>-9.208647988701027E-2</v>
      </c>
      <c r="K144">
        <v>15.5252687637969</v>
      </c>
      <c r="L144">
        <f>(Table2[[#This Row],[6M Return vs Nifty]]-AVERAGE(Table2[6M Return vs Nifty]))/_xlfn.STDEV.P(Table2[6M Return vs Nifty])</f>
        <v>0.27231023151764217</v>
      </c>
      <c r="M144">
        <v>2.8574684556781298</v>
      </c>
      <c r="N144">
        <f>(Table2[[#This Row],[1W Return vs Nifty]]-AVERAGE(Table2[1W Return vs Nifty]))/_xlfn.STDEV.P(Table2[1W Return vs Nifty])</f>
        <v>0.25480541076477409</v>
      </c>
      <c r="O144">
        <v>618.79</v>
      </c>
      <c r="P144">
        <v>604.73752104190498</v>
      </c>
      <c r="Q144">
        <v>534.82650721425102</v>
      </c>
      <c r="R144">
        <v>69.978221879861394</v>
      </c>
      <c r="S144" s="2">
        <f>(Table2[[#This Row],[Close Price]]-Table2[[#This Row],[20D EMA]])/Table2[[#This Row],[20D EMA]]</f>
        <v>4.4296126311026494E-2</v>
      </c>
      <c r="T144" s="2">
        <f>(Table2[[#This Row],[Close Price]]-Table2[[#This Row],[50D EMA]])/Table2[[#This Row],[50D EMA]]</f>
        <v>6.8562768995479514E-2</v>
      </c>
      <c r="U144" s="2">
        <f>(Table2[[#This Row],[Close Price]]-Table2[[#This Row],[200D EMA]])/Table2[[#This Row],[200D EMA]]</f>
        <v>0.20824228284020505</v>
      </c>
      <c r="V144">
        <v>1.44135776056092</v>
      </c>
      <c r="W144">
        <v>642.1</v>
      </c>
      <c r="X144">
        <v>647.35</v>
      </c>
      <c r="Y144">
        <v>634.4</v>
      </c>
      <c r="Z144">
        <v>653.79999999999995</v>
      </c>
      <c r="AA144">
        <v>571.04999999999995</v>
      </c>
      <c r="AB144">
        <v>653.79999999999995</v>
      </c>
      <c r="AC144" s="2">
        <f>(Table2[[#This Row],[Close Price]]/Table2[[#This Row],[Day Low]])-1</f>
        <v>6.3852982401495506E-3</v>
      </c>
      <c r="AD144" s="2">
        <f>(Table2[[#This Row],[Day High]]/Table2[[#This Row],[Close Price]])-1</f>
        <v>1.7796347879912577E-3</v>
      </c>
      <c r="AE144" s="2">
        <f>(Table2[[#This Row],[Close Price]]/Table2[[#This Row],[Current Week Low]])-1</f>
        <v>1.8600252206809609E-2</v>
      </c>
      <c r="AF144" s="2">
        <f>(Table2[[#This Row],[Current Week High]]/Table2[[#This Row],[Close Price]])-1</f>
        <v>1.1761064685855693E-2</v>
      </c>
      <c r="AG144" s="2">
        <f>(Table2[[#This Row],[Close Price]]/Table2[[#This Row],[Current Month Low]])-1</f>
        <v>0.13159968479117423</v>
      </c>
      <c r="AH144" s="2">
        <f>(Table2[[#This Row],[Current Month High]]/Table2[[#This Row],[Close Price]])-1</f>
        <v>1.1761064685855693E-2</v>
      </c>
      <c r="AI144">
        <v>2.5920767564221601</v>
      </c>
      <c r="AJ144">
        <v>73.896663078579095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0.05</v>
      </c>
      <c r="AM144" t="s">
        <v>10206</v>
      </c>
      <c r="AN144">
        <v>7.22</v>
      </c>
      <c r="AO144" t="s">
        <v>10206</v>
      </c>
      <c r="AP144">
        <v>0.198163672106035</v>
      </c>
      <c r="AQ144">
        <f>(Table2[[#This Row],[Sharpe Ratio]]-AVERAGE(Table2[Sharpe Ratio]))/_xlfn.STDEV.P(Table2[Sharpe Ratio])</f>
        <v>1.6236570012914993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2.0408883007819978</v>
      </c>
      <c r="AS144">
        <f>_xlfn.RANK.AVG(Table2[[#This Row],[1Y Return vs Nifty Z-Score]],Table2[1Y Return vs Nifty Z-Score])</f>
        <v>290</v>
      </c>
      <c r="AT144">
        <f>_xlfn.RANK.AVG(Table2[[#This Row],[6M Return vs Nifty Z-Score]],Table2[6M Return vs Nifty Z-Score])</f>
        <v>229</v>
      </c>
      <c r="AU144">
        <f>_xlfn.RANK.AVG(Table2[[#This Row],[Sharpe Ratio Z-Score]],Table2[Sharpe Ratio Z-Score])</f>
        <v>37</v>
      </c>
      <c r="AV144">
        <f>(Table2[[#This Row],[Rank 1Y]]+Table2[[#This Row],[Rank 6M]]+Table2[[#This Row],[Rank Sharpe]])/3</f>
        <v>185.33333333333334</v>
      </c>
    </row>
    <row r="145" spans="1:48" x14ac:dyDescent="0.3">
      <c r="A145" t="s">
        <v>371</v>
      </c>
      <c r="B145" t="s">
        <v>372</v>
      </c>
      <c r="C145" t="s">
        <v>10175</v>
      </c>
      <c r="D145" t="s">
        <v>373</v>
      </c>
      <c r="E145">
        <v>66991.361468219999</v>
      </c>
      <c r="F145">
        <v>1035.3</v>
      </c>
      <c r="G145">
        <v>91.684871225394104</v>
      </c>
      <c r="H145">
        <f>(Table2[[#This Row],[1Y Return vs Nifty]]-AVERAGE(Table2[1Y Return vs Nifty]))/_xlfn.STDEV.P(Table2[1Y Return vs Nifty])</f>
        <v>0.71685404425069799</v>
      </c>
      <c r="I145">
        <v>-0.72866198905436297</v>
      </c>
      <c r="J145">
        <f>(Table2[[#This Row],[1M Return vs Nifty]]-AVERAGE(Table2[1M Return vs Nifty]))/_xlfn.STDEV.P(Table2[1M Return vs Nifty])</f>
        <v>-0.21724614945813192</v>
      </c>
      <c r="K145">
        <v>6.8575634726348396</v>
      </c>
      <c r="L145">
        <f>(Table2[[#This Row],[6M Return vs Nifty]]-AVERAGE(Table2[6M Return vs Nifty]))/_xlfn.STDEV.P(Table2[6M Return vs Nifty])</f>
        <v>-1.647524663573962E-2</v>
      </c>
      <c r="M145">
        <v>-6.5524320423832503</v>
      </c>
      <c r="N145">
        <f>(Table2[[#This Row],[1W Return vs Nifty]]-AVERAGE(Table2[1W Return vs Nifty]))/_xlfn.STDEV.P(Table2[1W Return vs Nifty])</f>
        <v>-1.6892566057189344</v>
      </c>
      <c r="O145">
        <v>1022.14</v>
      </c>
      <c r="P145">
        <v>936.91251685975203</v>
      </c>
      <c r="Q145">
        <v>757.38746484738397</v>
      </c>
      <c r="R145">
        <v>50.824900224911602</v>
      </c>
      <c r="S145" s="2">
        <f>(Table2[[#This Row],[Close Price]]-Table2[[#This Row],[20D EMA]])/Table2[[#This Row],[20D EMA]]</f>
        <v>1.2874948637172959E-2</v>
      </c>
      <c r="T145" s="2">
        <f>(Table2[[#This Row],[Close Price]]-Table2[[#This Row],[50D EMA]])/Table2[[#This Row],[50D EMA]]</f>
        <v>0.10501245459929713</v>
      </c>
      <c r="U145" s="2">
        <f>(Table2[[#This Row],[Close Price]]-Table2[[#This Row],[200D EMA]])/Table2[[#This Row],[200D EMA]]</f>
        <v>0.36693574696092479</v>
      </c>
      <c r="V145">
        <v>0.57741007799495603</v>
      </c>
      <c r="W145">
        <v>1031.1500000000001</v>
      </c>
      <c r="X145">
        <v>1059.75</v>
      </c>
      <c r="Y145">
        <v>1015</v>
      </c>
      <c r="Z145">
        <v>1053</v>
      </c>
      <c r="AA145">
        <v>981</v>
      </c>
      <c r="AB145">
        <v>1171</v>
      </c>
      <c r="AC145" s="2">
        <f>(Table2[[#This Row],[Close Price]]/Table2[[#This Row],[Day Low]])-1</f>
        <v>4.0246326916548725E-3</v>
      </c>
      <c r="AD145" s="2">
        <f>(Table2[[#This Row],[Day High]]/Table2[[#This Row],[Close Price]])-1</f>
        <v>2.3616343088959768E-2</v>
      </c>
      <c r="AE145" s="2">
        <f>(Table2[[#This Row],[Close Price]]/Table2[[#This Row],[Current Week Low]])-1</f>
        <v>2.0000000000000018E-2</v>
      </c>
      <c r="AF145" s="2">
        <f>(Table2[[#This Row],[Current Week High]]/Table2[[#This Row],[Close Price]])-1</f>
        <v>1.7096493769921839E-2</v>
      </c>
      <c r="AG145" s="2">
        <f>(Table2[[#This Row],[Close Price]]/Table2[[#This Row],[Current Month Low]])-1</f>
        <v>5.5351681957186427E-2</v>
      </c>
      <c r="AH145" s="2">
        <f>(Table2[[#This Row],[Current Month High]]/Table2[[#This Row],[Close Price]])-1</f>
        <v>0.13107311890273365</v>
      </c>
      <c r="AI145">
        <v>14.652757654786001</v>
      </c>
      <c r="AJ145">
        <v>150.586953890838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0.4</v>
      </c>
      <c r="AM145" t="s">
        <v>10206</v>
      </c>
      <c r="AN145">
        <v>-1.35</v>
      </c>
      <c r="AO145" t="s">
        <v>10205</v>
      </c>
      <c r="AP145">
        <v>0.14475031756204801</v>
      </c>
      <c r="AQ145">
        <f>(Table2[[#This Row],[Sharpe Ratio]]-AVERAGE(Table2[Sharpe Ratio]))/_xlfn.STDEV.P(Table2[Sharpe Ratio])</f>
        <v>1.0078379643031878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-0.19828599325892027</v>
      </c>
      <c r="AS145">
        <f>_xlfn.RANK.AVG(Table2[[#This Row],[1Y Return vs Nifty Z-Score]],Table2[1Y Return vs Nifty Z-Score])</f>
        <v>121</v>
      </c>
      <c r="AT145">
        <f>_xlfn.RANK.AVG(Table2[[#This Row],[6M Return vs Nifty Z-Score]],Table2[6M Return vs Nifty Z-Score])</f>
        <v>320</v>
      </c>
      <c r="AU145">
        <f>_xlfn.RANK.AVG(Table2[[#This Row],[Sharpe Ratio Z-Score]],Table2[Sharpe Ratio Z-Score])</f>
        <v>115</v>
      </c>
      <c r="AV145">
        <f>(Table2[[#This Row],[Rank 1Y]]+Table2[[#This Row],[Rank 6M]]+Table2[[#This Row],[Rank Sharpe]])/3</f>
        <v>185.33333333333334</v>
      </c>
    </row>
    <row r="146" spans="1:48" x14ac:dyDescent="0.3">
      <c r="A146" t="s">
        <v>366</v>
      </c>
      <c r="B146" t="s">
        <v>367</v>
      </c>
      <c r="C146" t="s">
        <v>10161</v>
      </c>
      <c r="D146" t="s">
        <v>32</v>
      </c>
      <c r="E146">
        <v>68089.181812319905</v>
      </c>
      <c r="F146">
        <v>56.95</v>
      </c>
      <c r="G146">
        <v>75.067231984055496</v>
      </c>
      <c r="H146">
        <f>(Table2[[#This Row],[1Y Return vs Nifty]]-AVERAGE(Table2[1Y Return vs Nifty]))/_xlfn.STDEV.P(Table2[1Y Return vs Nifty])</f>
        <v>0.4897611131971536</v>
      </c>
      <c r="I146">
        <v>0.89906422878490899</v>
      </c>
      <c r="J146">
        <f>(Table2[[#This Row],[1M Return vs Nifty]]-AVERAGE(Table2[1M Return vs Nifty]))/_xlfn.STDEV.P(Table2[1M Return vs Nifty])</f>
        <v>-4.5652888468331286E-2</v>
      </c>
      <c r="K146">
        <v>14.674799525006501</v>
      </c>
      <c r="L146">
        <f>(Table2[[#This Row],[6M Return vs Nifty]]-AVERAGE(Table2[6M Return vs Nifty]))/_xlfn.STDEV.P(Table2[6M Return vs Nifty])</f>
        <v>0.24397480045156117</v>
      </c>
      <c r="M146">
        <v>0.48327089717599397</v>
      </c>
      <c r="N146">
        <f>(Table2[[#This Row],[1W Return vs Nifty]]-AVERAGE(Table2[1W Return vs Nifty]))/_xlfn.STDEV.P(Table2[1W Return vs Nifty])</f>
        <v>-0.23569789413874312</v>
      </c>
      <c r="O146">
        <v>55.84</v>
      </c>
      <c r="P146">
        <v>55.482993301179498</v>
      </c>
      <c r="Q146">
        <v>49.327268590239498</v>
      </c>
      <c r="R146">
        <v>59.1510531404248</v>
      </c>
      <c r="S146" s="2">
        <f>(Table2[[#This Row],[Close Price]]-Table2[[#This Row],[20D EMA]])/Table2[[#This Row],[20D EMA]]</f>
        <v>1.9878223495701994E-2</v>
      </c>
      <c r="T146" s="2">
        <f>(Table2[[#This Row],[Close Price]]-Table2[[#This Row],[50D EMA]])/Table2[[#This Row],[50D EMA]]</f>
        <v>2.6440655262723871E-2</v>
      </c>
      <c r="U146" s="2">
        <f>(Table2[[#This Row],[Close Price]]-Table2[[#This Row],[200D EMA]])/Table2[[#This Row],[200D EMA]]</f>
        <v>0.15453382333172269</v>
      </c>
      <c r="V146">
        <v>1.0821017821033601</v>
      </c>
      <c r="W146">
        <v>56.46</v>
      </c>
      <c r="X146">
        <v>57.28</v>
      </c>
      <c r="Y146">
        <v>56.75</v>
      </c>
      <c r="Z146">
        <v>60.68</v>
      </c>
      <c r="AA146">
        <v>52.25</v>
      </c>
      <c r="AB146">
        <v>60.68</v>
      </c>
      <c r="AC146" s="2">
        <f>(Table2[[#This Row],[Close Price]]/Table2[[#This Row],[Day Low]])-1</f>
        <v>8.6787105915693274E-3</v>
      </c>
      <c r="AD146" s="2">
        <f>(Table2[[#This Row],[Day High]]/Table2[[#This Row],[Close Price]])-1</f>
        <v>5.7945566286214945E-3</v>
      </c>
      <c r="AE146" s="2">
        <f>(Table2[[#This Row],[Close Price]]/Table2[[#This Row],[Current Week Low]])-1</f>
        <v>3.5242290748900285E-3</v>
      </c>
      <c r="AF146" s="2">
        <f>(Table2[[#This Row],[Current Week High]]/Table2[[#This Row],[Close Price]])-1</f>
        <v>6.5496049165934878E-2</v>
      </c>
      <c r="AG146" s="2">
        <f>(Table2[[#This Row],[Close Price]]/Table2[[#This Row],[Current Month Low]])-1</f>
        <v>8.9952153110048005E-2</v>
      </c>
      <c r="AH146" s="2">
        <f>(Table2[[#This Row],[Current Month High]]/Table2[[#This Row],[Close Price]])-1</f>
        <v>6.5496049165934878E-2</v>
      </c>
      <c r="AI146">
        <v>24.0561896400351</v>
      </c>
      <c r="AJ146">
        <v>110.925925925925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-0.01</v>
      </c>
      <c r="AM146" t="s">
        <v>10205</v>
      </c>
      <c r="AN146">
        <v>4.76</v>
      </c>
      <c r="AO146" t="s">
        <v>10206</v>
      </c>
      <c r="AP146">
        <v>0.125003274645381</v>
      </c>
      <c r="AQ146">
        <f>(Table2[[#This Row],[Sharpe Ratio]]-AVERAGE(Table2[Sharpe Ratio]))/_xlfn.STDEV.P(Table2[Sharpe Ratio])</f>
        <v>0.78016821661313729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1.2325533476547776</v>
      </c>
      <c r="AS146">
        <f>_xlfn.RANK.AVG(Table2[[#This Row],[1Y Return vs Nifty Z-Score]],Table2[1Y Return vs Nifty Z-Score])</f>
        <v>152</v>
      </c>
      <c r="AT146">
        <f>_xlfn.RANK.AVG(Table2[[#This Row],[6M Return vs Nifty Z-Score]],Table2[6M Return vs Nifty Z-Score])</f>
        <v>241</v>
      </c>
      <c r="AU146">
        <f>_xlfn.RANK.AVG(Table2[[#This Row],[Sharpe Ratio Z-Score]],Table2[Sharpe Ratio Z-Score])</f>
        <v>165</v>
      </c>
      <c r="AV146">
        <f>(Table2[[#This Row],[Rank 1Y]]+Table2[[#This Row],[Rank 6M]]+Table2[[#This Row],[Rank Sharpe]])/3</f>
        <v>186</v>
      </c>
    </row>
    <row r="147" spans="1:48" x14ac:dyDescent="0.3">
      <c r="A147" t="s">
        <v>927</v>
      </c>
      <c r="B147" t="s">
        <v>928</v>
      </c>
      <c r="C147" t="s">
        <v>10162</v>
      </c>
      <c r="D147" t="s">
        <v>929</v>
      </c>
      <c r="E147">
        <v>16391.929137525</v>
      </c>
      <c r="F147">
        <v>510.75</v>
      </c>
      <c r="G147">
        <v>183.39542813492699</v>
      </c>
      <c r="H147">
        <f>(Table2[[#This Row],[1Y Return vs Nifty]]-AVERAGE(Table2[1Y Return vs Nifty]))/_xlfn.STDEV.P(Table2[1Y Return vs Nifty])</f>
        <v>1.9701499471566415</v>
      </c>
      <c r="I147">
        <v>5.1980435390182604</v>
      </c>
      <c r="J147">
        <f>(Table2[[#This Row],[1M Return vs Nifty]]-AVERAGE(Table2[1M Return vs Nifty]))/_xlfn.STDEV.P(Table2[1M Return vs Nifty])</f>
        <v>0.40754118722202259</v>
      </c>
      <c r="K147">
        <v>5.0627950064517799</v>
      </c>
      <c r="L147">
        <f>(Table2[[#This Row],[6M Return vs Nifty]]-AVERAGE(Table2[6M Return vs Nifty]))/_xlfn.STDEV.P(Table2[6M Return vs Nifty])</f>
        <v>-7.6272280829988132E-2</v>
      </c>
      <c r="M147">
        <v>-8.4833036556125396</v>
      </c>
      <c r="N147">
        <f>(Table2[[#This Row],[1W Return vs Nifty]]-AVERAGE(Table2[1W Return vs Nifty]))/_xlfn.STDEV.P(Table2[1W Return vs Nifty])</f>
        <v>-2.0881698740110939</v>
      </c>
      <c r="O147">
        <v>504.96</v>
      </c>
      <c r="P147">
        <v>472.55040984765401</v>
      </c>
      <c r="Q147">
        <v>375.92416360772501</v>
      </c>
      <c r="R147">
        <v>50.6770023269615</v>
      </c>
      <c r="S147" s="2">
        <f>(Table2[[#This Row],[Close Price]]-Table2[[#This Row],[20D EMA]])/Table2[[#This Row],[20D EMA]]</f>
        <v>1.1466254752851752E-2</v>
      </c>
      <c r="T147" s="2">
        <f>(Table2[[#This Row],[Close Price]]-Table2[[#This Row],[50D EMA]])/Table2[[#This Row],[50D EMA]]</f>
        <v>8.0837069138636863E-2</v>
      </c>
      <c r="U147" s="2">
        <f>(Table2[[#This Row],[Close Price]]-Table2[[#This Row],[200D EMA]])/Table2[[#This Row],[200D EMA]]</f>
        <v>0.35865168947470238</v>
      </c>
      <c r="V147">
        <v>1.23145655874792</v>
      </c>
      <c r="W147">
        <v>502.4</v>
      </c>
      <c r="X147">
        <v>513.20000000000005</v>
      </c>
      <c r="Y147">
        <v>488.35</v>
      </c>
      <c r="Z147">
        <v>518.9</v>
      </c>
      <c r="AA147">
        <v>450.75</v>
      </c>
      <c r="AB147">
        <v>617.79999999999995</v>
      </c>
      <c r="AC147" s="2">
        <f>(Table2[[#This Row],[Close Price]]/Table2[[#This Row],[Day Low]])-1</f>
        <v>1.6620222929936368E-2</v>
      </c>
      <c r="AD147" s="2">
        <f>(Table2[[#This Row],[Day High]]/Table2[[#This Row],[Close Price]])-1</f>
        <v>4.7968673519334093E-3</v>
      </c>
      <c r="AE147" s="2">
        <f>(Table2[[#This Row],[Close Price]]/Table2[[#This Row],[Current Week Low]])-1</f>
        <v>4.5868741681171166E-2</v>
      </c>
      <c r="AF147" s="2">
        <f>(Table2[[#This Row],[Current Week High]]/Table2[[#This Row],[Close Price]])-1</f>
        <v>1.5956926089084611E-2</v>
      </c>
      <c r="AG147" s="2">
        <f>(Table2[[#This Row],[Close Price]]/Table2[[#This Row],[Current Month Low]])-1</f>
        <v>0.13311148086522473</v>
      </c>
      <c r="AH147" s="2">
        <f>(Table2[[#This Row],[Current Month High]]/Table2[[#This Row],[Close Price]])-1</f>
        <v>0.20959373470386677</v>
      </c>
      <c r="AI147">
        <v>20.959373470386598</v>
      </c>
      <c r="AJ147">
        <v>222.54499526365601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0.25</v>
      </c>
      <c r="AM147" t="s">
        <v>10206</v>
      </c>
      <c r="AN147">
        <v>-1.81</v>
      </c>
      <c r="AO147" t="s">
        <v>10205</v>
      </c>
      <c r="AP147">
        <v>0.11653094121396899</v>
      </c>
      <c r="AQ147">
        <f>(Table2[[#This Row],[Sharpe Ratio]]-AVERAGE(Table2[Sharpe Ratio]))/_xlfn.STDEV.P(Table2[Sharpe Ratio])</f>
        <v>0.68248807165090031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0.89573705118848235</v>
      </c>
      <c r="AS147">
        <f>_xlfn.RANK.AVG(Table2[[#This Row],[1Y Return vs Nifty Z-Score]],Table2[1Y Return vs Nifty Z-Score])</f>
        <v>30</v>
      </c>
      <c r="AT147">
        <f>_xlfn.RANK.AVG(Table2[[#This Row],[6M Return vs Nifty Z-Score]],Table2[6M Return vs Nifty Z-Score])</f>
        <v>348</v>
      </c>
      <c r="AU147">
        <f>_xlfn.RANK.AVG(Table2[[#This Row],[Sharpe Ratio Z-Score]],Table2[Sharpe Ratio Z-Score])</f>
        <v>182</v>
      </c>
      <c r="AV147">
        <f>(Table2[[#This Row],[Rank 1Y]]+Table2[[#This Row],[Rank 6M]]+Table2[[#This Row],[Rank Sharpe]])/3</f>
        <v>186.66666666666666</v>
      </c>
    </row>
    <row r="148" spans="1:48" x14ac:dyDescent="0.3">
      <c r="A148" t="s">
        <v>49</v>
      </c>
      <c r="B148" t="s">
        <v>174</v>
      </c>
      <c r="C148" t="s">
        <v>10165</v>
      </c>
      <c r="D148" t="s">
        <v>51</v>
      </c>
      <c r="E148">
        <v>151860.11489632499</v>
      </c>
      <c r="F148">
        <v>792.95</v>
      </c>
      <c r="G148">
        <v>64.869435936131595</v>
      </c>
      <c r="H148">
        <f>(Table2[[#This Row],[1Y Return vs Nifty]]-AVERAGE(Table2[1Y Return vs Nifty]))/_xlfn.STDEV.P(Table2[1Y Return vs Nifty])</f>
        <v>0.3504003194540623</v>
      </c>
      <c r="I148">
        <v>11.657632414728401</v>
      </c>
      <c r="J148">
        <f>(Table2[[#This Row],[1M Return vs Nifty]]-AVERAGE(Table2[1M Return vs Nifty]))/_xlfn.STDEV.P(Table2[1M Return vs Nifty])</f>
        <v>1.0885045505251705</v>
      </c>
      <c r="K148">
        <v>23.2765596130109</v>
      </c>
      <c r="L148">
        <f>(Table2[[#This Row],[6M Return vs Nifty]]-AVERAGE(Table2[6M Return vs Nifty]))/_xlfn.STDEV.P(Table2[6M Return vs Nifty])</f>
        <v>0.53056315533112497</v>
      </c>
      <c r="M148">
        <v>10.3106963427928</v>
      </c>
      <c r="N148">
        <f>(Table2[[#This Row],[1W Return vs Nifty]]-AVERAGE(Table2[1W Return vs Nifty]))/_xlfn.STDEV.P(Table2[1W Return vs Nifty])</f>
        <v>1.7946237370607725</v>
      </c>
      <c r="O148">
        <v>710.57</v>
      </c>
      <c r="P148">
        <v>681.84207015191805</v>
      </c>
      <c r="Q148">
        <v>589.11092737481897</v>
      </c>
      <c r="R148">
        <v>39.2687657472623</v>
      </c>
      <c r="S148" s="2">
        <f>(Table2[[#This Row],[Close Price]]-Table2[[#This Row],[20D EMA]])/Table2[[#This Row],[20D EMA]]</f>
        <v>0.1159350943608652</v>
      </c>
      <c r="T148" s="2">
        <f>(Table2[[#This Row],[Close Price]]-Table2[[#This Row],[50D EMA]])/Table2[[#This Row],[50D EMA]]</f>
        <v>0.16295258786734376</v>
      </c>
      <c r="U148" s="2">
        <f>(Table2[[#This Row],[Close Price]]-Table2[[#This Row],[200D EMA]])/Table2[[#This Row],[200D EMA]]</f>
        <v>0.34601135907209113</v>
      </c>
      <c r="V148">
        <v>1.4279301247474301</v>
      </c>
      <c r="W148">
        <v>782.95</v>
      </c>
      <c r="X148">
        <v>798.35</v>
      </c>
      <c r="Y148">
        <v>763.45</v>
      </c>
      <c r="Z148">
        <v>804.3</v>
      </c>
      <c r="AA148">
        <v>652</v>
      </c>
      <c r="AB148">
        <v>804.3</v>
      </c>
      <c r="AC148" s="2">
        <f>(Table2[[#This Row],[Close Price]]/Table2[[#This Row],[Day Low]])-1</f>
        <v>1.277220767609677E-2</v>
      </c>
      <c r="AD148" s="2">
        <f>(Table2[[#This Row],[Day High]]/Table2[[#This Row],[Close Price]])-1</f>
        <v>6.810013241692392E-3</v>
      </c>
      <c r="AE148" s="2">
        <f>(Table2[[#This Row],[Close Price]]/Table2[[#This Row],[Current Week Low]])-1</f>
        <v>3.8640382474294244E-2</v>
      </c>
      <c r="AF148" s="2">
        <f>(Table2[[#This Row],[Current Week High]]/Table2[[#This Row],[Close Price]])-1</f>
        <v>1.4313638943186824E-2</v>
      </c>
      <c r="AG148" s="2">
        <f>(Table2[[#This Row],[Close Price]]/Table2[[#This Row],[Current Month Low]])-1</f>
        <v>0.21618098159509214</v>
      </c>
      <c r="AH148" s="2">
        <f>(Table2[[#This Row],[Current Month High]]/Table2[[#This Row],[Close Price]])-1</f>
        <v>1.4313638943186824E-2</v>
      </c>
      <c r="AI148">
        <v>1.4313638943186799</v>
      </c>
      <c r="AJ148">
        <v>101.79412138948901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-0.04</v>
      </c>
      <c r="AM148" t="s">
        <v>10205</v>
      </c>
      <c r="AN148">
        <v>14.46</v>
      </c>
      <c r="AO148" t="s">
        <v>10206</v>
      </c>
      <c r="AP148">
        <v>0.108572439416318</v>
      </c>
      <c r="AQ148">
        <f>(Table2[[#This Row],[Sharpe Ratio]]-AVERAGE(Table2[Sharpe Ratio]))/_xlfn.STDEV.P(Table2[Sharpe Ratio])</f>
        <v>0.59073205005777785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4.3548238124289078</v>
      </c>
      <c r="AS148">
        <f>_xlfn.RANK.AVG(Table2[[#This Row],[1Y Return vs Nifty Z-Score]],Table2[1Y Return vs Nifty Z-Score])</f>
        <v>195</v>
      </c>
      <c r="AT148">
        <f>_xlfn.RANK.AVG(Table2[[#This Row],[6M Return vs Nifty Z-Score]],Table2[6M Return vs Nifty Z-Score])</f>
        <v>175</v>
      </c>
      <c r="AU148">
        <f>_xlfn.RANK.AVG(Table2[[#This Row],[Sharpe Ratio Z-Score]],Table2[Sharpe Ratio Z-Score])</f>
        <v>200</v>
      </c>
      <c r="AV148">
        <f>(Table2[[#This Row],[Rank 1Y]]+Table2[[#This Row],[Rank 6M]]+Table2[[#This Row],[Rank Sharpe]])/3</f>
        <v>190</v>
      </c>
    </row>
    <row r="149" spans="1:48" x14ac:dyDescent="0.3">
      <c r="A149" t="s">
        <v>513</v>
      </c>
      <c r="B149" t="s">
        <v>514</v>
      </c>
      <c r="C149" t="s">
        <v>10167</v>
      </c>
      <c r="D149" t="s">
        <v>153</v>
      </c>
      <c r="E149">
        <v>40729.677116157</v>
      </c>
      <c r="F149">
        <v>293.73</v>
      </c>
      <c r="G149">
        <v>124.740350979944</v>
      </c>
      <c r="H149">
        <f>(Table2[[#This Row],[1Y Return vs Nifty]]-AVERAGE(Table2[1Y Return vs Nifty]))/_xlfn.STDEV.P(Table2[1Y Return vs Nifty])</f>
        <v>1.1685828172624499</v>
      </c>
      <c r="I149">
        <v>15.150764340739601</v>
      </c>
      <c r="J149">
        <f>(Table2[[#This Row],[1M Return vs Nifty]]-AVERAGE(Table2[1M Return vs Nifty]))/_xlfn.STDEV.P(Table2[1M Return vs Nifty])</f>
        <v>1.4567470053573575</v>
      </c>
      <c r="K149">
        <v>-0.10476104406495</v>
      </c>
      <c r="L149">
        <f>(Table2[[#This Row],[6M Return vs Nifty]]-AVERAGE(Table2[6M Return vs Nifty]))/_xlfn.STDEV.P(Table2[6M Return vs Nifty])</f>
        <v>-0.24844185683697342</v>
      </c>
      <c r="M149">
        <v>4.5772501258781499</v>
      </c>
      <c r="N149">
        <f>(Table2[[#This Row],[1W Return vs Nifty]]-AVERAGE(Table2[1W Return vs Nifty]))/_xlfn.STDEV.P(Table2[1W Return vs Nifty])</f>
        <v>0.61010802234600903</v>
      </c>
      <c r="O149">
        <v>273.99</v>
      </c>
      <c r="P149">
        <v>257.00230305250602</v>
      </c>
      <c r="Q149">
        <v>217.201785664234</v>
      </c>
      <c r="R149">
        <v>66.394920012604103</v>
      </c>
      <c r="S149" s="2">
        <f>(Table2[[#This Row],[Close Price]]-Table2[[#This Row],[20D EMA]])/Table2[[#This Row],[20D EMA]]</f>
        <v>7.2046425052009228E-2</v>
      </c>
      <c r="T149" s="2">
        <f>(Table2[[#This Row],[Close Price]]-Table2[[#This Row],[50D EMA]])/Table2[[#This Row],[50D EMA]]</f>
        <v>0.14290804600295923</v>
      </c>
      <c r="U149" s="2">
        <f>(Table2[[#This Row],[Close Price]]-Table2[[#This Row],[200D EMA]])/Table2[[#This Row],[200D EMA]]</f>
        <v>0.35233694834382617</v>
      </c>
      <c r="V149">
        <v>1.1850426607347699</v>
      </c>
      <c r="W149">
        <v>293.73</v>
      </c>
      <c r="X149">
        <v>301.45</v>
      </c>
      <c r="Y149">
        <v>284.33</v>
      </c>
      <c r="Z149">
        <v>296.5</v>
      </c>
      <c r="AA149">
        <v>236.25</v>
      </c>
      <c r="AB149">
        <v>311.8</v>
      </c>
      <c r="AC149" s="2">
        <f>(Table2[[#This Row],[Close Price]]/Table2[[#This Row],[Day Low]])-1</f>
        <v>0</v>
      </c>
      <c r="AD149" s="2">
        <f>(Table2[[#This Row],[Day High]]/Table2[[#This Row],[Close Price]])-1</f>
        <v>2.6282640520205458E-2</v>
      </c>
      <c r="AE149" s="2">
        <f>(Table2[[#This Row],[Close Price]]/Table2[[#This Row],[Current Week Low]])-1</f>
        <v>3.3060176555411047E-2</v>
      </c>
      <c r="AF149" s="2">
        <f>(Table2[[#This Row],[Current Week High]]/Table2[[#This Row],[Close Price]])-1</f>
        <v>9.4304293058249389E-3</v>
      </c>
      <c r="AG149" s="2">
        <f>(Table2[[#This Row],[Close Price]]/Table2[[#This Row],[Current Month Low]])-1</f>
        <v>0.24330158730158735</v>
      </c>
      <c r="AH149" s="2">
        <f>(Table2[[#This Row],[Current Month High]]/Table2[[#This Row],[Close Price]])-1</f>
        <v>6.1519082150274018E-2</v>
      </c>
      <c r="AI149">
        <v>6.1519082150274</v>
      </c>
      <c r="AJ149">
        <v>177.10377358490501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0.2</v>
      </c>
      <c r="AM149" t="s">
        <v>10206</v>
      </c>
      <c r="AN149">
        <v>2.08</v>
      </c>
      <c r="AO149" t="s">
        <v>10206</v>
      </c>
      <c r="AP149">
        <v>0.163294513352578</v>
      </c>
      <c r="AQ149">
        <f>(Table2[[#This Row],[Sharpe Ratio]]-AVERAGE(Table2[Sharpe Ratio]))/_xlfn.STDEV.P(Table2[Sharpe Ratio])</f>
        <v>1.2216397165230823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4.2086357046519254</v>
      </c>
      <c r="AS149">
        <f>_xlfn.RANK.AVG(Table2[[#This Row],[1Y Return vs Nifty Z-Score]],Table2[1Y Return vs Nifty Z-Score])</f>
        <v>79</v>
      </c>
      <c r="AT149">
        <f>_xlfn.RANK.AVG(Table2[[#This Row],[6M Return vs Nifty Z-Score]],Table2[6M Return vs Nifty Z-Score])</f>
        <v>409</v>
      </c>
      <c r="AU149">
        <f>_xlfn.RANK.AVG(Table2[[#This Row],[Sharpe Ratio Z-Score]],Table2[Sharpe Ratio Z-Score])</f>
        <v>83</v>
      </c>
      <c r="AV149">
        <f>(Table2[[#This Row],[Rank 1Y]]+Table2[[#This Row],[Rank 6M]]+Table2[[#This Row],[Rank Sharpe]])/3</f>
        <v>190.33333333333334</v>
      </c>
    </row>
    <row r="150" spans="1:48" x14ac:dyDescent="0.3">
      <c r="A150" t="s">
        <v>980</v>
      </c>
      <c r="B150" t="s">
        <v>981</v>
      </c>
      <c r="C150" t="s">
        <v>10160</v>
      </c>
      <c r="D150" t="s">
        <v>290</v>
      </c>
      <c r="E150">
        <v>14334.107052720001</v>
      </c>
      <c r="F150">
        <v>1024.8</v>
      </c>
      <c r="G150">
        <v>113.868400300023</v>
      </c>
      <c r="H150">
        <f>(Table2[[#This Row],[1Y Return vs Nifty]]-AVERAGE(Table2[1Y Return vs Nifty]))/_xlfn.STDEV.P(Table2[1Y Return vs Nifty])</f>
        <v>1.0200091775103601</v>
      </c>
      <c r="I150">
        <v>6.4993477495168799</v>
      </c>
      <c r="J150">
        <f>(Table2[[#This Row],[1M Return vs Nifty]]-AVERAGE(Table2[1M Return vs Nifty]))/_xlfn.STDEV.P(Table2[1M Return vs Nifty])</f>
        <v>0.54472336845863711</v>
      </c>
      <c r="K150">
        <v>5.9755454335162996</v>
      </c>
      <c r="L150">
        <f>(Table2[[#This Row],[6M Return vs Nifty]]-AVERAGE(Table2[6M Return vs Nifty]))/_xlfn.STDEV.P(Table2[6M Return vs Nifty])</f>
        <v>-4.5861801970803029E-2</v>
      </c>
      <c r="M150">
        <v>0.90596928110055197</v>
      </c>
      <c r="N150">
        <f>(Table2[[#This Row],[1W Return vs Nifty]]-AVERAGE(Table2[1W Return vs Nifty]))/_xlfn.STDEV.P(Table2[1W Return vs Nifty])</f>
        <v>-0.14836946034860074</v>
      </c>
      <c r="O150">
        <v>1022.06</v>
      </c>
      <c r="P150">
        <v>974.56290429322496</v>
      </c>
      <c r="Q150">
        <v>799.46295537775904</v>
      </c>
      <c r="R150">
        <v>46.943521816622301</v>
      </c>
      <c r="S150" s="2">
        <f>(Table2[[#This Row],[Close Price]]-Table2[[#This Row],[20D EMA]])/Table2[[#This Row],[20D EMA]]</f>
        <v>2.6808602234702555E-3</v>
      </c>
      <c r="T150" s="2">
        <f>(Table2[[#This Row],[Close Price]]-Table2[[#This Row],[50D EMA]])/Table2[[#This Row],[50D EMA]]</f>
        <v>5.1548335654339389E-2</v>
      </c>
      <c r="U150" s="2">
        <f>(Table2[[#This Row],[Close Price]]-Table2[[#This Row],[200D EMA]])/Table2[[#This Row],[200D EMA]]</f>
        <v>0.28186052037366205</v>
      </c>
      <c r="V150">
        <v>1.18160507149044</v>
      </c>
      <c r="W150">
        <v>1010</v>
      </c>
      <c r="X150">
        <v>1044</v>
      </c>
      <c r="Y150">
        <v>1018.3</v>
      </c>
      <c r="Z150">
        <v>1125</v>
      </c>
      <c r="AA150">
        <v>930</v>
      </c>
      <c r="AB150">
        <v>1156.95</v>
      </c>
      <c r="AC150" s="2">
        <f>(Table2[[#This Row],[Close Price]]/Table2[[#This Row],[Day Low]])-1</f>
        <v>1.4653465346534666E-2</v>
      </c>
      <c r="AD150" s="2">
        <f>(Table2[[#This Row],[Day High]]/Table2[[#This Row],[Close Price]])-1</f>
        <v>1.87353629976581E-2</v>
      </c>
      <c r="AE150" s="2">
        <f>(Table2[[#This Row],[Close Price]]/Table2[[#This Row],[Current Week Low]])-1</f>
        <v>6.383187665717438E-3</v>
      </c>
      <c r="AF150" s="2">
        <f>(Table2[[#This Row],[Current Week High]]/Table2[[#This Row],[Close Price]])-1</f>
        <v>9.7775175644028156E-2</v>
      </c>
      <c r="AG150" s="2">
        <f>(Table2[[#This Row],[Close Price]]/Table2[[#This Row],[Current Month Low]])-1</f>
        <v>0.10193548387096762</v>
      </c>
      <c r="AH150" s="2">
        <f>(Table2[[#This Row],[Current Month High]]/Table2[[#This Row],[Close Price]])-1</f>
        <v>0.12895199063231866</v>
      </c>
      <c r="AI150">
        <v>12.8951990632318</v>
      </c>
      <c r="AJ150">
        <v>154.27702996092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-0.16</v>
      </c>
      <c r="AM150" t="s">
        <v>10205</v>
      </c>
      <c r="AN150">
        <v>6.84</v>
      </c>
      <c r="AO150" t="s">
        <v>10206</v>
      </c>
      <c r="AP150">
        <v>0.13154296535594501</v>
      </c>
      <c r="AQ150">
        <f>(Table2[[#This Row],[Sharpe Ratio]]-AVERAGE(Table2[Sharpe Ratio]))/_xlfn.STDEV.P(Table2[Sharpe Ratio])</f>
        <v>0.85556632762794727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2.2260676112775406</v>
      </c>
      <c r="AS150">
        <f>_xlfn.RANK.AVG(Table2[[#This Row],[1Y Return vs Nifty Z-Score]],Table2[1Y Return vs Nifty Z-Score])</f>
        <v>93</v>
      </c>
      <c r="AT150">
        <f>_xlfn.RANK.AVG(Table2[[#This Row],[6M Return vs Nifty Z-Score]],Table2[6M Return vs Nifty Z-Score])</f>
        <v>332</v>
      </c>
      <c r="AU150">
        <f>_xlfn.RANK.AVG(Table2[[#This Row],[Sharpe Ratio Z-Score]],Table2[Sharpe Ratio Z-Score])</f>
        <v>147</v>
      </c>
      <c r="AV150">
        <f>(Table2[[#This Row],[Rank 1Y]]+Table2[[#This Row],[Rank 6M]]+Table2[[#This Row],[Rank Sharpe]])/3</f>
        <v>190.66666666666666</v>
      </c>
    </row>
    <row r="151" spans="1:48" x14ac:dyDescent="0.3">
      <c r="A151" t="s">
        <v>257</v>
      </c>
      <c r="B151" t="s">
        <v>258</v>
      </c>
      <c r="C151" t="s">
        <v>10167</v>
      </c>
      <c r="D151" t="s">
        <v>98</v>
      </c>
      <c r="E151">
        <v>105965.072157944</v>
      </c>
      <c r="F151">
        <v>105.49</v>
      </c>
      <c r="G151">
        <v>78.309263086383794</v>
      </c>
      <c r="H151">
        <f>(Table2[[#This Row],[1Y Return vs Nifty]]-AVERAGE(Table2[1Y Return vs Nifty]))/_xlfn.STDEV.P(Table2[1Y Return vs Nifty])</f>
        <v>0.53406598315503451</v>
      </c>
      <c r="I151">
        <v>0.83180245682034704</v>
      </c>
      <c r="J151">
        <f>(Table2[[#This Row],[1M Return vs Nifty]]-AVERAGE(Table2[1M Return vs Nifty]))/_xlfn.STDEV.P(Table2[1M Return vs Nifty])</f>
        <v>-5.2743556828193761E-2</v>
      </c>
      <c r="K151">
        <v>4.9257453828016899</v>
      </c>
      <c r="L151">
        <f>(Table2[[#This Row],[6M Return vs Nifty]]-AVERAGE(Table2[6M Return vs Nifty]))/_xlfn.STDEV.P(Table2[6M Return vs Nifty])</f>
        <v>-8.0838419129231828E-2</v>
      </c>
      <c r="M151">
        <v>-4.3227203079907</v>
      </c>
      <c r="N151">
        <f>(Table2[[#This Row],[1W Return vs Nifty]]-AVERAGE(Table2[1W Return vs Nifty]))/_xlfn.STDEV.P(Table2[1W Return vs Nifty])</f>
        <v>-1.228603712371805</v>
      </c>
      <c r="O151">
        <v>105.44</v>
      </c>
      <c r="P151">
        <v>102.884319038323</v>
      </c>
      <c r="Q151">
        <v>85.870895441775701</v>
      </c>
      <c r="R151">
        <v>49.286888555289501</v>
      </c>
      <c r="S151" s="2">
        <f>(Table2[[#This Row],[Close Price]]-Table2[[#This Row],[20D EMA]])/Table2[[#This Row],[20D EMA]]</f>
        <v>4.7420333839147535E-4</v>
      </c>
      <c r="T151" s="2">
        <f>(Table2[[#This Row],[Close Price]]-Table2[[#This Row],[50D EMA]])/Table2[[#This Row],[50D EMA]]</f>
        <v>2.5326317810456762E-2</v>
      </c>
      <c r="U151" s="2">
        <f>(Table2[[#This Row],[Close Price]]-Table2[[#This Row],[200D EMA]])/Table2[[#This Row],[200D EMA]]</f>
        <v>0.22847210870797222</v>
      </c>
      <c r="V151">
        <v>0.66899298868134605</v>
      </c>
      <c r="W151">
        <v>104.75</v>
      </c>
      <c r="X151">
        <v>105.98</v>
      </c>
      <c r="Y151">
        <v>104.26</v>
      </c>
      <c r="Z151">
        <v>106.65</v>
      </c>
      <c r="AA151">
        <v>96.67</v>
      </c>
      <c r="AB151">
        <v>118.4</v>
      </c>
      <c r="AC151" s="2">
        <f>(Table2[[#This Row],[Close Price]]/Table2[[#This Row],[Day Low]])-1</f>
        <v>7.0644391408114515E-3</v>
      </c>
      <c r="AD151" s="2">
        <f>(Table2[[#This Row],[Day High]]/Table2[[#This Row],[Close Price]])-1</f>
        <v>4.644990046450026E-3</v>
      </c>
      <c r="AE151" s="2">
        <f>(Table2[[#This Row],[Close Price]]/Table2[[#This Row],[Current Week Low]])-1</f>
        <v>1.1797429503165091E-2</v>
      </c>
      <c r="AF151" s="2">
        <f>(Table2[[#This Row],[Current Week High]]/Table2[[#This Row],[Close Price]])-1</f>
        <v>1.0996302967106075E-2</v>
      </c>
      <c r="AG151" s="2">
        <f>(Table2[[#This Row],[Close Price]]/Table2[[#This Row],[Current Month Low]])-1</f>
        <v>9.1238233164373517E-2</v>
      </c>
      <c r="AH151" s="2">
        <f>(Table2[[#This Row],[Current Month High]]/Table2[[#This Row],[Close Price]])-1</f>
        <v>0.12238126836666985</v>
      </c>
      <c r="AI151">
        <v>12.2381268366669</v>
      </c>
      <c r="AJ151">
        <v>117.954545454545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-0.01</v>
      </c>
      <c r="AM151" t="s">
        <v>10205</v>
      </c>
      <c r="AN151">
        <v>-7.52</v>
      </c>
      <c r="AO151" t="s">
        <v>10205</v>
      </c>
      <c r="AP151">
        <v>0.16312122014170799</v>
      </c>
      <c r="AQ151">
        <f>(Table2[[#This Row],[Sharpe Ratio]]-AVERAGE(Table2[Sharpe Ratio]))/_xlfn.STDEV.P(Table2[Sharpe Ratio])</f>
        <v>1.219641765652075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0.39152206047787907</v>
      </c>
      <c r="AS151">
        <f>_xlfn.RANK.AVG(Table2[[#This Row],[1Y Return vs Nifty Z-Score]],Table2[1Y Return vs Nifty Z-Score])</f>
        <v>145</v>
      </c>
      <c r="AT151">
        <f>_xlfn.RANK.AVG(Table2[[#This Row],[6M Return vs Nifty Z-Score]],Table2[6M Return vs Nifty Z-Score])</f>
        <v>349</v>
      </c>
      <c r="AU151">
        <f>_xlfn.RANK.AVG(Table2[[#This Row],[Sharpe Ratio Z-Score]],Table2[Sharpe Ratio Z-Score])</f>
        <v>84</v>
      </c>
      <c r="AV151">
        <f>(Table2[[#This Row],[Rank 1Y]]+Table2[[#This Row],[Rank 6M]]+Table2[[#This Row],[Rank Sharpe]])/3</f>
        <v>192.66666666666666</v>
      </c>
    </row>
    <row r="152" spans="1:48" x14ac:dyDescent="0.3">
      <c r="A152" t="s">
        <v>55</v>
      </c>
      <c r="B152" t="s">
        <v>56</v>
      </c>
      <c r="C152" t="s">
        <v>10159</v>
      </c>
      <c r="D152" t="s">
        <v>57</v>
      </c>
      <c r="E152">
        <v>417539.46684713999</v>
      </c>
      <c r="F152">
        <v>331.9</v>
      </c>
      <c r="G152">
        <v>60.935480791327002</v>
      </c>
      <c r="H152">
        <f>(Table2[[#This Row],[1Y Return vs Nifty]]-AVERAGE(Table2[1Y Return vs Nifty]))/_xlfn.STDEV.P(Table2[1Y Return vs Nifty])</f>
        <v>0.29663977070869907</v>
      </c>
      <c r="I152">
        <v>17.484182429871399</v>
      </c>
      <c r="J152">
        <f>(Table2[[#This Row],[1M Return vs Nifty]]-AVERAGE(Table2[1M Return vs Nifty]))/_xlfn.STDEV.P(Table2[1M Return vs Nifty])</f>
        <v>1.7027335937519492</v>
      </c>
      <c r="K152">
        <v>17.689566780223199</v>
      </c>
      <c r="L152">
        <f>(Table2[[#This Row],[6M Return vs Nifty]]-AVERAGE(Table2[6M Return vs Nifty]))/_xlfn.STDEV.P(Table2[6M Return vs Nifty])</f>
        <v>0.34441903269912416</v>
      </c>
      <c r="M152">
        <v>2.2266215951641</v>
      </c>
      <c r="N152">
        <f>(Table2[[#This Row],[1W Return vs Nifty]]-AVERAGE(Table2[1W Return vs Nifty]))/_xlfn.STDEV.P(Table2[1W Return vs Nifty])</f>
        <v>0.12447401990724222</v>
      </c>
      <c r="O152">
        <v>312.79000000000002</v>
      </c>
      <c r="P152">
        <v>294.41429303674403</v>
      </c>
      <c r="Q152">
        <v>253.81906479619499</v>
      </c>
      <c r="R152">
        <v>68.172928632838506</v>
      </c>
      <c r="S152" s="2">
        <f>(Table2[[#This Row],[Close Price]]-Table2[[#This Row],[20D EMA]])/Table2[[#This Row],[20D EMA]]</f>
        <v>6.1095303558297759E-2</v>
      </c>
      <c r="T152" s="2">
        <f>(Table2[[#This Row],[Close Price]]-Table2[[#This Row],[50D EMA]])/Table2[[#This Row],[50D EMA]]</f>
        <v>0.12732298617913088</v>
      </c>
      <c r="U152" s="2">
        <f>(Table2[[#This Row],[Close Price]]-Table2[[#This Row],[200D EMA]])/Table2[[#This Row],[200D EMA]]</f>
        <v>0.30762439088844795</v>
      </c>
      <c r="V152">
        <v>1.4435414279563901</v>
      </c>
      <c r="W152">
        <v>329.75</v>
      </c>
      <c r="X152">
        <v>337.45</v>
      </c>
      <c r="Y152">
        <v>330.75</v>
      </c>
      <c r="Z152">
        <v>339.55</v>
      </c>
      <c r="AA152">
        <v>271.5</v>
      </c>
      <c r="AB152">
        <v>339.55</v>
      </c>
      <c r="AC152" s="2">
        <f>(Table2[[#This Row],[Close Price]]/Table2[[#This Row],[Day Low]])-1</f>
        <v>6.5200909780136485E-3</v>
      </c>
      <c r="AD152" s="2">
        <f>(Table2[[#This Row],[Day High]]/Table2[[#This Row],[Close Price]])-1</f>
        <v>1.6721904188008452E-2</v>
      </c>
      <c r="AE152" s="2">
        <f>(Table2[[#This Row],[Close Price]]/Table2[[#This Row],[Current Week Low]])-1</f>
        <v>3.476946334089126E-3</v>
      </c>
      <c r="AF152" s="2">
        <f>(Table2[[#This Row],[Current Week High]]/Table2[[#This Row],[Close Price]])-1</f>
        <v>2.304911117806574E-2</v>
      </c>
      <c r="AG152" s="2">
        <f>(Table2[[#This Row],[Close Price]]/Table2[[#This Row],[Current Month Low]])-1</f>
        <v>0.22246777163904219</v>
      </c>
      <c r="AH152" s="2">
        <f>(Table2[[#This Row],[Current Month High]]/Table2[[#This Row],[Close Price]])-1</f>
        <v>2.304911117806574E-2</v>
      </c>
      <c r="AI152">
        <v>2.30491111780657</v>
      </c>
      <c r="AJ152">
        <v>93.640606767794594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0.09</v>
      </c>
      <c r="AM152" t="s">
        <v>10206</v>
      </c>
      <c r="AN152">
        <v>8.91</v>
      </c>
      <c r="AO152" t="s">
        <v>10206</v>
      </c>
      <c r="AP152">
        <v>0.12620644254830601</v>
      </c>
      <c r="AQ152">
        <f>(Table2[[#This Row],[Sharpe Ratio]]-AVERAGE(Table2[Sharpe Ratio]))/_xlfn.STDEV.P(Table2[Sharpe Ratio])</f>
        <v>0.79403991041780853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3.2623063274848234</v>
      </c>
      <c r="AS152">
        <f>_xlfn.RANK.AVG(Table2[[#This Row],[1Y Return vs Nifty Z-Score]],Table2[1Y Return vs Nifty Z-Score])</f>
        <v>206</v>
      </c>
      <c r="AT152">
        <f>_xlfn.RANK.AVG(Table2[[#This Row],[6M Return vs Nifty Z-Score]],Table2[6M Return vs Nifty Z-Score])</f>
        <v>212</v>
      </c>
      <c r="AU152">
        <f>_xlfn.RANK.AVG(Table2[[#This Row],[Sharpe Ratio Z-Score]],Table2[Sharpe Ratio Z-Score])</f>
        <v>162</v>
      </c>
      <c r="AV152">
        <f>(Table2[[#This Row],[Rank 1Y]]+Table2[[#This Row],[Rank 6M]]+Table2[[#This Row],[Rank Sharpe]])/3</f>
        <v>193.33333333333334</v>
      </c>
    </row>
    <row r="153" spans="1:48" x14ac:dyDescent="0.3">
      <c r="A153" t="s">
        <v>761</v>
      </c>
      <c r="B153" t="s">
        <v>762</v>
      </c>
      <c r="C153" t="s">
        <v>10161</v>
      </c>
      <c r="D153" t="s">
        <v>593</v>
      </c>
      <c r="E153">
        <v>21390.127665870001</v>
      </c>
      <c r="F153">
        <v>4202.1499999999996</v>
      </c>
      <c r="G153">
        <v>126.433016181</v>
      </c>
      <c r="H153">
        <f>(Table2[[#This Row],[1Y Return vs Nifty]]-AVERAGE(Table2[1Y Return vs Nifty]))/_xlfn.STDEV.P(Table2[1Y Return vs Nifty])</f>
        <v>1.1917144002880289</v>
      </c>
      <c r="I153">
        <v>3.7980017147388199</v>
      </c>
      <c r="J153">
        <f>(Table2[[#This Row],[1M Return vs Nifty]]-AVERAGE(Table2[1M Return vs Nifty]))/_xlfn.STDEV.P(Table2[1M Return vs Nifty])</f>
        <v>0.25995018603441344</v>
      </c>
      <c r="K153">
        <v>10.113163504543399</v>
      </c>
      <c r="L153">
        <f>(Table2[[#This Row],[6M Return vs Nifty]]-AVERAGE(Table2[6M Return vs Nifty]))/_xlfn.STDEV.P(Table2[6M Return vs Nifty])</f>
        <v>9.1992909618893698E-2</v>
      </c>
      <c r="M153">
        <v>8.85950894489131</v>
      </c>
      <c r="N153">
        <f>(Table2[[#This Row],[1W Return vs Nifty]]-AVERAGE(Table2[1W Return vs Nifty]))/_xlfn.STDEV.P(Table2[1W Return vs Nifty])</f>
        <v>1.4948120334576007</v>
      </c>
      <c r="O153">
        <v>3985.33</v>
      </c>
      <c r="P153">
        <v>3884.41008276301</v>
      </c>
      <c r="Q153">
        <v>3362.62354736012</v>
      </c>
      <c r="R153">
        <v>67.923620268164697</v>
      </c>
      <c r="S153" s="2">
        <f>(Table2[[#This Row],[Close Price]]-Table2[[#This Row],[20D EMA]])/Table2[[#This Row],[20D EMA]]</f>
        <v>5.4404528608672231E-2</v>
      </c>
      <c r="T153" s="2">
        <f>(Table2[[#This Row],[Close Price]]-Table2[[#This Row],[50D EMA]])/Table2[[#This Row],[50D EMA]]</f>
        <v>8.1798757203044553E-2</v>
      </c>
      <c r="U153" s="2">
        <f>(Table2[[#This Row],[Close Price]]-Table2[[#This Row],[200D EMA]])/Table2[[#This Row],[200D EMA]]</f>
        <v>0.24966412112915909</v>
      </c>
      <c r="V153">
        <v>1.4054853577647499</v>
      </c>
      <c r="W153">
        <v>4125</v>
      </c>
      <c r="X153">
        <v>4294.95</v>
      </c>
      <c r="Y153">
        <v>4155.3999999999996</v>
      </c>
      <c r="Z153">
        <v>4324.8999999999996</v>
      </c>
      <c r="AA153">
        <v>3620.3</v>
      </c>
      <c r="AB153">
        <v>4324.8999999999996</v>
      </c>
      <c r="AC153" s="2">
        <f>(Table2[[#This Row],[Close Price]]/Table2[[#This Row],[Day Low]])-1</f>
        <v>1.8703030303030221E-2</v>
      </c>
      <c r="AD153" s="2">
        <f>(Table2[[#This Row],[Day High]]/Table2[[#This Row],[Close Price]])-1</f>
        <v>2.2083933224658958E-2</v>
      </c>
      <c r="AE153" s="2">
        <f>(Table2[[#This Row],[Close Price]]/Table2[[#This Row],[Current Week Low]])-1</f>
        <v>1.1250421138759181E-2</v>
      </c>
      <c r="AF153" s="2">
        <f>(Table2[[#This Row],[Current Week High]]/Table2[[#This Row],[Close Price]])-1</f>
        <v>2.9211237104815435E-2</v>
      </c>
      <c r="AG153" s="2">
        <f>(Table2[[#This Row],[Close Price]]/Table2[[#This Row],[Current Month Low]])-1</f>
        <v>0.16071872496754391</v>
      </c>
      <c r="AH153" s="2">
        <f>(Table2[[#This Row],[Current Month High]]/Table2[[#This Row],[Close Price]])-1</f>
        <v>2.9211237104815435E-2</v>
      </c>
      <c r="AI153">
        <v>2.92112371048154</v>
      </c>
      <c r="AJ153">
        <v>173.22171651495401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-0.01</v>
      </c>
      <c r="AM153" t="s">
        <v>10205</v>
      </c>
      <c r="AN153">
        <v>11.78</v>
      </c>
      <c r="AO153" t="s">
        <v>10206</v>
      </c>
      <c r="AP153">
        <v>9.7439593941434005E-2</v>
      </c>
      <c r="AQ153">
        <f>(Table2[[#This Row],[Sharpe Ratio]]-AVERAGE(Table2[Sharpe Ratio]))/_xlfn.STDEV.P(Table2[Sharpe Ratio])</f>
        <v>0.46237804125578735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3.5008475706547242</v>
      </c>
      <c r="AS153">
        <f>_xlfn.RANK.AVG(Table2[[#This Row],[1Y Return vs Nifty Z-Score]],Table2[1Y Return vs Nifty Z-Score])</f>
        <v>76</v>
      </c>
      <c r="AT153">
        <f>_xlfn.RANK.AVG(Table2[[#This Row],[6M Return vs Nifty Z-Score]],Table2[6M Return vs Nifty Z-Score])</f>
        <v>284</v>
      </c>
      <c r="AU153">
        <f>_xlfn.RANK.AVG(Table2[[#This Row],[Sharpe Ratio Z-Score]],Table2[Sharpe Ratio Z-Score])</f>
        <v>220</v>
      </c>
      <c r="AV153">
        <f>(Table2[[#This Row],[Rank 1Y]]+Table2[[#This Row],[Rank 6M]]+Table2[[#This Row],[Rank Sharpe]])/3</f>
        <v>193.33333333333334</v>
      </c>
    </row>
    <row r="154" spans="1:48" x14ac:dyDescent="0.3">
      <c r="A154" t="s">
        <v>461</v>
      </c>
      <c r="B154" t="s">
        <v>462</v>
      </c>
      <c r="C154" t="s">
        <v>10161</v>
      </c>
      <c r="D154" t="s">
        <v>32</v>
      </c>
      <c r="E154">
        <v>47919.655415112997</v>
      </c>
      <c r="F154">
        <v>67.67</v>
      </c>
      <c r="G154">
        <v>74.573865864842901</v>
      </c>
      <c r="H154">
        <f>(Table2[[#This Row],[1Y Return vs Nifty]]-AVERAGE(Table2[1Y Return vs Nifty]))/_xlfn.STDEV.P(Table2[1Y Return vs Nifty])</f>
        <v>0.48301888245863894</v>
      </c>
      <c r="I154">
        <v>1.3888950459309699</v>
      </c>
      <c r="J154">
        <f>(Table2[[#This Row],[1M Return vs Nifty]]-AVERAGE(Table2[1M Return vs Nifty]))/_xlfn.STDEV.P(Table2[1M Return vs Nifty])</f>
        <v>5.9845836852879279E-3</v>
      </c>
      <c r="K154">
        <v>10.401045372182599</v>
      </c>
      <c r="L154">
        <f>(Table2[[#This Row],[6M Return vs Nifty]]-AVERAGE(Table2[6M Return vs Nifty]))/_xlfn.STDEV.P(Table2[6M Return vs Nifty])</f>
        <v>0.10158438740975075</v>
      </c>
      <c r="M154">
        <v>-6.9789017648098403E-2</v>
      </c>
      <c r="N154">
        <f>(Table2[[#This Row],[1W Return vs Nifty]]-AVERAGE(Table2[1W Return vs Nifty]))/_xlfn.STDEV.P(Table2[1W Return vs Nifty])</f>
        <v>-0.34995869567120796</v>
      </c>
      <c r="O154">
        <v>66.33</v>
      </c>
      <c r="P154">
        <v>65.667101104338798</v>
      </c>
      <c r="Q154">
        <v>57.542210840432098</v>
      </c>
      <c r="R154">
        <v>58.3950206460161</v>
      </c>
      <c r="S154" s="2">
        <f>(Table2[[#This Row],[Close Price]]-Table2[[#This Row],[20D EMA]])/Table2[[#This Row],[20D EMA]]</f>
        <v>2.0202020202020252E-2</v>
      </c>
      <c r="T154" s="2">
        <f>(Table2[[#This Row],[Close Price]]-Table2[[#This Row],[50D EMA]])/Table2[[#This Row],[50D EMA]]</f>
        <v>3.0500796623849552E-2</v>
      </c>
      <c r="U154" s="2">
        <f>(Table2[[#This Row],[Close Price]]-Table2[[#This Row],[200D EMA]])/Table2[[#This Row],[200D EMA]]</f>
        <v>0.17600625717445673</v>
      </c>
      <c r="V154">
        <v>1.0612339622318601</v>
      </c>
      <c r="W154">
        <v>67</v>
      </c>
      <c r="X154">
        <v>67.89</v>
      </c>
      <c r="Y154">
        <v>67.319999999999993</v>
      </c>
      <c r="Z154">
        <v>70.77</v>
      </c>
      <c r="AA154">
        <v>62.93</v>
      </c>
      <c r="AB154">
        <v>70.8</v>
      </c>
      <c r="AC154" s="2">
        <f>(Table2[[#This Row],[Close Price]]/Table2[[#This Row],[Day Low]])-1</f>
        <v>1.0000000000000009E-2</v>
      </c>
      <c r="AD154" s="2">
        <f>(Table2[[#This Row],[Day High]]/Table2[[#This Row],[Close Price]])-1</f>
        <v>3.2510713757942789E-3</v>
      </c>
      <c r="AE154" s="2">
        <f>(Table2[[#This Row],[Close Price]]/Table2[[#This Row],[Current Week Low]])-1</f>
        <v>5.199049316696458E-3</v>
      </c>
      <c r="AF154" s="2">
        <f>(Table2[[#This Row],[Current Week High]]/Table2[[#This Row],[Close Price]])-1</f>
        <v>4.581055120437405E-2</v>
      </c>
      <c r="AG154" s="2">
        <f>(Table2[[#This Row],[Close Price]]/Table2[[#This Row],[Current Month Low]])-1</f>
        <v>7.5321786111552491E-2</v>
      </c>
      <c r="AH154" s="2">
        <f>(Table2[[#This Row],[Current Month High]]/Table2[[#This Row],[Close Price]])-1</f>
        <v>4.6253879119255048E-2</v>
      </c>
      <c r="AI154">
        <v>8.6153391458548807</v>
      </c>
      <c r="AJ154">
        <v>106.941896024464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-0.02</v>
      </c>
      <c r="AM154" t="s">
        <v>10205</v>
      </c>
      <c r="AN154">
        <v>6.67</v>
      </c>
      <c r="AO154" t="s">
        <v>10206</v>
      </c>
      <c r="AP154">
        <v>0.130213894954678</v>
      </c>
      <c r="AQ154">
        <f>(Table2[[#This Row],[Sharpe Ratio]]-AVERAGE(Table2[Sharpe Ratio]))/_xlfn.STDEV.P(Table2[Sharpe Ratio])</f>
        <v>0.8402430650920979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1.0808722229745675</v>
      </c>
      <c r="AS154">
        <f>_xlfn.RANK.AVG(Table2[[#This Row],[1Y Return vs Nifty Z-Score]],Table2[1Y Return vs Nifty Z-Score])</f>
        <v>155</v>
      </c>
      <c r="AT154">
        <f>_xlfn.RANK.AVG(Table2[[#This Row],[6M Return vs Nifty Z-Score]],Table2[6M Return vs Nifty Z-Score])</f>
        <v>279</v>
      </c>
      <c r="AU154">
        <f>_xlfn.RANK.AVG(Table2[[#This Row],[Sharpe Ratio Z-Score]],Table2[Sharpe Ratio Z-Score])</f>
        <v>150</v>
      </c>
      <c r="AV154">
        <f>(Table2[[#This Row],[Rank 1Y]]+Table2[[#This Row],[Rank 6M]]+Table2[[#This Row],[Rank Sharpe]])/3</f>
        <v>194.66666666666666</v>
      </c>
    </row>
    <row r="155" spans="1:48" x14ac:dyDescent="0.3">
      <c r="A155" t="s">
        <v>1109</v>
      </c>
      <c r="B155" t="s">
        <v>1110</v>
      </c>
      <c r="C155" t="s">
        <v>10164</v>
      </c>
      <c r="D155" t="s">
        <v>895</v>
      </c>
      <c r="E155">
        <v>11384.20638575</v>
      </c>
      <c r="F155">
        <v>1548.25</v>
      </c>
      <c r="G155">
        <v>83.136441767523195</v>
      </c>
      <c r="H155">
        <f>(Table2[[#This Row],[1Y Return vs Nifty]]-AVERAGE(Table2[1Y Return vs Nifty]))/_xlfn.STDEV.P(Table2[1Y Return vs Nifty])</f>
        <v>0.60003312442574763</v>
      </c>
      <c r="I155">
        <v>13.6771193495881</v>
      </c>
      <c r="J155">
        <f>(Table2[[#This Row],[1M Return vs Nifty]]-AVERAGE(Table2[1M Return vs Nifty]))/_xlfn.STDEV.P(Table2[1M Return vs Nifty])</f>
        <v>1.3013968323358518</v>
      </c>
      <c r="K155">
        <v>33.977207601579401</v>
      </c>
      <c r="L155">
        <f>(Table2[[#This Row],[6M Return vs Nifty]]-AVERAGE(Table2[6M Return vs Nifty]))/_xlfn.STDEV.P(Table2[6M Return vs Nifty])</f>
        <v>0.88708101584037202</v>
      </c>
      <c r="M155">
        <v>3.6245988341475801</v>
      </c>
      <c r="N155">
        <f>(Table2[[#This Row],[1W Return vs Nifty]]-AVERAGE(Table2[1W Return vs Nifty]))/_xlfn.STDEV.P(Table2[1W Return vs Nifty])</f>
        <v>0.41329263714729292</v>
      </c>
      <c r="O155">
        <v>1396.56</v>
      </c>
      <c r="P155">
        <v>1286.7775229015999</v>
      </c>
      <c r="Q155">
        <v>1033.86711237752</v>
      </c>
      <c r="R155">
        <v>77.539708945753404</v>
      </c>
      <c r="S155" s="2">
        <f>(Table2[[#This Row],[Close Price]]-Table2[[#This Row],[20D EMA]])/Table2[[#This Row],[20D EMA]]</f>
        <v>0.10861688720856967</v>
      </c>
      <c r="T155" s="2">
        <f>(Table2[[#This Row],[Close Price]]-Table2[[#This Row],[50D EMA]])/Table2[[#This Row],[50D EMA]]</f>
        <v>0.20319944391692246</v>
      </c>
      <c r="U155" s="2">
        <f>(Table2[[#This Row],[Close Price]]-Table2[[#This Row],[200D EMA]])/Table2[[#This Row],[200D EMA]]</f>
        <v>0.49753288547846886</v>
      </c>
      <c r="V155">
        <v>0.604946243751877</v>
      </c>
      <c r="W155">
        <v>1529.75</v>
      </c>
      <c r="X155">
        <v>1567.3</v>
      </c>
      <c r="Y155">
        <v>1406</v>
      </c>
      <c r="Z155">
        <v>1565.3</v>
      </c>
      <c r="AA155">
        <v>1215</v>
      </c>
      <c r="AB155">
        <v>1565.3</v>
      </c>
      <c r="AC155" s="2">
        <f>(Table2[[#This Row],[Close Price]]/Table2[[#This Row],[Day Low]])-1</f>
        <v>1.2093479326687362E-2</v>
      </c>
      <c r="AD155" s="2">
        <f>(Table2[[#This Row],[Day High]]/Table2[[#This Row],[Close Price]])-1</f>
        <v>1.2304214435653105E-2</v>
      </c>
      <c r="AE155" s="2">
        <f>(Table2[[#This Row],[Close Price]]/Table2[[#This Row],[Current Week Low]])-1</f>
        <v>0.10117354196301576</v>
      </c>
      <c r="AF155" s="2">
        <f>(Table2[[#This Row],[Current Week High]]/Table2[[#This Row],[Close Price]])-1</f>
        <v>1.1012433392539878E-2</v>
      </c>
      <c r="AG155" s="2">
        <f>(Table2[[#This Row],[Close Price]]/Table2[[#This Row],[Current Month Low]])-1</f>
        <v>0.27427983539094658</v>
      </c>
      <c r="AH155" s="2">
        <f>(Table2[[#This Row],[Current Month High]]/Table2[[#This Row],[Close Price]])-1</f>
        <v>1.1012433392539878E-2</v>
      </c>
      <c r="AI155">
        <v>1.10124333925398</v>
      </c>
      <c r="AJ155">
        <v>136.013719512195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0.38</v>
      </c>
      <c r="AM155" t="s">
        <v>10206</v>
      </c>
      <c r="AN155">
        <v>6.78</v>
      </c>
      <c r="AO155" t="s">
        <v>10206</v>
      </c>
      <c r="AP155">
        <v>5.9041328444272997E-2</v>
      </c>
      <c r="AQ155">
        <f>(Table2[[#This Row],[Sharpe Ratio]]-AVERAGE(Table2[Sharpe Ratio]))/_xlfn.STDEV.P(Table2[Sharpe Ratio])</f>
        <v>1.9672596477741947E-2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3.2214762062270061</v>
      </c>
      <c r="AS155">
        <f>_xlfn.RANK.AVG(Table2[[#This Row],[1Y Return vs Nifty Z-Score]],Table2[1Y Return vs Nifty Z-Score])</f>
        <v>138</v>
      </c>
      <c r="AT155">
        <f>_xlfn.RANK.AVG(Table2[[#This Row],[6M Return vs Nifty Z-Score]],Table2[6M Return vs Nifty Z-Score])</f>
        <v>117</v>
      </c>
      <c r="AU155">
        <f>_xlfn.RANK.AVG(Table2[[#This Row],[Sharpe Ratio Z-Score]],Table2[Sharpe Ratio Z-Score])</f>
        <v>330</v>
      </c>
      <c r="AV155">
        <f>(Table2[[#This Row],[Rank 1Y]]+Table2[[#This Row],[Rank 6M]]+Table2[[#This Row],[Rank Sharpe]])/3</f>
        <v>195</v>
      </c>
    </row>
    <row r="156" spans="1:48" x14ac:dyDescent="0.3">
      <c r="A156" t="s">
        <v>322</v>
      </c>
      <c r="B156" t="s">
        <v>323</v>
      </c>
      <c r="C156" t="s">
        <v>10165</v>
      </c>
      <c r="D156" t="s">
        <v>130</v>
      </c>
      <c r="E156">
        <v>81191.673591319995</v>
      </c>
      <c r="F156">
        <v>1743.85</v>
      </c>
      <c r="G156">
        <v>60.693163957090199</v>
      </c>
      <c r="H156">
        <f>(Table2[[#This Row],[1Y Return vs Nifty]]-AVERAGE(Table2[1Y Return vs Nifty]))/_xlfn.STDEV.P(Table2[1Y Return vs Nifty])</f>
        <v>0.29332832319613295</v>
      </c>
      <c r="I156">
        <v>0.168942581671327</v>
      </c>
      <c r="J156">
        <f>(Table2[[#This Row],[1M Return vs Nifty]]-AVERAGE(Table2[1M Return vs Nifty]))/_xlfn.STDEV.P(Table2[1M Return vs Nifty])</f>
        <v>-0.12262157827279507</v>
      </c>
      <c r="K156">
        <v>28.754342911556201</v>
      </c>
      <c r="L156">
        <f>(Table2[[#This Row],[6M Return vs Nifty]]-AVERAGE(Table2[6M Return vs Nifty]))/_xlfn.STDEV.P(Table2[6M Return vs Nifty])</f>
        <v>0.71306869929602956</v>
      </c>
      <c r="M156">
        <v>5.3602664343217601</v>
      </c>
      <c r="N156">
        <f>(Table2[[#This Row],[1W Return vs Nifty]]-AVERAGE(Table2[1W Return vs Nifty]))/_xlfn.STDEV.P(Table2[1W Return vs Nifty])</f>
        <v>0.77187724231237564</v>
      </c>
      <c r="O156">
        <v>1652.7</v>
      </c>
      <c r="P156">
        <v>1592.7045479623</v>
      </c>
      <c r="Q156">
        <v>1330.25548659011</v>
      </c>
      <c r="R156">
        <v>72.584686829078706</v>
      </c>
      <c r="S156" s="2">
        <f>(Table2[[#This Row],[Close Price]]-Table2[[#This Row],[20D EMA]])/Table2[[#This Row],[20D EMA]]</f>
        <v>5.5152175228414028E-2</v>
      </c>
      <c r="T156" s="2">
        <f>(Table2[[#This Row],[Close Price]]-Table2[[#This Row],[50D EMA]])/Table2[[#This Row],[50D EMA]]</f>
        <v>9.4898612696921597E-2</v>
      </c>
      <c r="U156" s="2">
        <f>(Table2[[#This Row],[Close Price]]-Table2[[#This Row],[200D EMA]])/Table2[[#This Row],[200D EMA]]</f>
        <v>0.31091359335045565</v>
      </c>
      <c r="V156">
        <v>0.79125943567998902</v>
      </c>
      <c r="W156">
        <v>1726.75</v>
      </c>
      <c r="X156">
        <v>1745</v>
      </c>
      <c r="Y156">
        <v>1691.25</v>
      </c>
      <c r="Z156">
        <v>1753</v>
      </c>
      <c r="AA156">
        <v>1500</v>
      </c>
      <c r="AB156">
        <v>1753</v>
      </c>
      <c r="AC156" s="2">
        <f>(Table2[[#This Row],[Close Price]]/Table2[[#This Row],[Day Low]])-1</f>
        <v>9.9029969596060585E-3</v>
      </c>
      <c r="AD156" s="2">
        <f>(Table2[[#This Row],[Day High]]/Table2[[#This Row],[Close Price]])-1</f>
        <v>6.5946038936837148E-4</v>
      </c>
      <c r="AE156" s="2">
        <f>(Table2[[#This Row],[Close Price]]/Table2[[#This Row],[Current Week Low]])-1</f>
        <v>3.1101256467110039E-2</v>
      </c>
      <c r="AF156" s="2">
        <f>(Table2[[#This Row],[Current Week High]]/Table2[[#This Row],[Close Price]])-1</f>
        <v>5.2470109241047336E-3</v>
      </c>
      <c r="AG156" s="2">
        <f>(Table2[[#This Row],[Close Price]]/Table2[[#This Row],[Current Month Low]])-1</f>
        <v>0.16256666666666653</v>
      </c>
      <c r="AH156" s="2">
        <f>(Table2[[#This Row],[Current Month High]]/Table2[[#This Row],[Close Price]])-1</f>
        <v>5.2470109241047336E-3</v>
      </c>
      <c r="AI156">
        <v>3.4779367491470001</v>
      </c>
      <c r="AJ156">
        <v>96.556582506762794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7.0000000000000007E-2</v>
      </c>
      <c r="AM156" t="s">
        <v>10206</v>
      </c>
      <c r="AN156">
        <v>6.29</v>
      </c>
      <c r="AO156" t="s">
        <v>10206</v>
      </c>
      <c r="AP156">
        <v>9.1047330851029007E-2</v>
      </c>
      <c r="AQ156">
        <f>(Table2[[#This Row],[Sharpe Ratio]]-AVERAGE(Table2[Sharpe Ratio]))/_xlfn.STDEV.P(Table2[Sharpe Ratio])</f>
        <v>0.38867966873983983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2.0443323552715826</v>
      </c>
      <c r="AS156">
        <f>_xlfn.RANK.AVG(Table2[[#This Row],[1Y Return vs Nifty Z-Score]],Table2[1Y Return vs Nifty Z-Score])</f>
        <v>208</v>
      </c>
      <c r="AT156">
        <f>_xlfn.RANK.AVG(Table2[[#This Row],[6M Return vs Nifty Z-Score]],Table2[6M Return vs Nifty Z-Score])</f>
        <v>140</v>
      </c>
      <c r="AU156">
        <f>_xlfn.RANK.AVG(Table2[[#This Row],[Sharpe Ratio Z-Score]],Table2[Sharpe Ratio Z-Score])</f>
        <v>238</v>
      </c>
      <c r="AV156">
        <f>(Table2[[#This Row],[Rank 1Y]]+Table2[[#This Row],[Rank 6M]]+Table2[[#This Row],[Rank Sharpe]])/3</f>
        <v>195.33333333333334</v>
      </c>
    </row>
    <row r="157" spans="1:48" x14ac:dyDescent="0.3">
      <c r="A157" t="s">
        <v>451</v>
      </c>
      <c r="B157" t="s">
        <v>452</v>
      </c>
      <c r="C157" t="s">
        <v>10160</v>
      </c>
      <c r="D157" t="s">
        <v>21</v>
      </c>
      <c r="E157">
        <v>49844.988522809901</v>
      </c>
      <c r="F157">
        <v>1836.9</v>
      </c>
      <c r="G157">
        <v>43.125662357387903</v>
      </c>
      <c r="H157">
        <f>(Table2[[#This Row],[1Y Return vs Nifty]]-AVERAGE(Table2[1Y Return vs Nifty]))/_xlfn.STDEV.P(Table2[1Y Return vs Nifty])</f>
        <v>5.3254786177714723E-2</v>
      </c>
      <c r="I157">
        <v>5.2244717749811498</v>
      </c>
      <c r="J157">
        <f>(Table2[[#This Row],[1M Return vs Nifty]]-AVERAGE(Table2[1M Return vs Nifty]))/_xlfn.STDEV.P(Table2[1M Return vs Nifty])</f>
        <v>0.41032722528013044</v>
      </c>
      <c r="K157">
        <v>10.555867093567599</v>
      </c>
      <c r="L157">
        <f>(Table2[[#This Row],[6M Return vs Nifty]]-AVERAGE(Table2[6M Return vs Nifty]))/_xlfn.STDEV.P(Table2[6M Return vs Nifty])</f>
        <v>0.10674264594956119</v>
      </c>
      <c r="M157">
        <v>-3.2038047503718698</v>
      </c>
      <c r="N157">
        <f>(Table2[[#This Row],[1W Return vs Nifty]]-AVERAGE(Table2[1W Return vs Nifty]))/_xlfn.STDEV.P(Table2[1W Return vs Nifty])</f>
        <v>-0.99743854376374197</v>
      </c>
      <c r="O157">
        <v>1765.38</v>
      </c>
      <c r="P157">
        <v>1665.4875130697001</v>
      </c>
      <c r="Q157">
        <v>1473.92478657983</v>
      </c>
      <c r="R157">
        <v>60.251838939740303</v>
      </c>
      <c r="S157" s="2">
        <f>(Table2[[#This Row],[Close Price]]-Table2[[#This Row],[20D EMA]])/Table2[[#This Row],[20D EMA]]</f>
        <v>4.0512524215749572E-2</v>
      </c>
      <c r="T157" s="2">
        <f>(Table2[[#This Row],[Close Price]]-Table2[[#This Row],[50D EMA]])/Table2[[#This Row],[50D EMA]]</f>
        <v>0.10292030746863154</v>
      </c>
      <c r="U157" s="2">
        <f>(Table2[[#This Row],[Close Price]]-Table2[[#This Row],[200D EMA]])/Table2[[#This Row],[200D EMA]]</f>
        <v>0.24626440692569956</v>
      </c>
      <c r="V157">
        <v>1.0727772342878299</v>
      </c>
      <c r="W157">
        <v>1840</v>
      </c>
      <c r="X157">
        <v>1910</v>
      </c>
      <c r="Y157">
        <v>1774.2</v>
      </c>
      <c r="Z157">
        <v>1841.95</v>
      </c>
      <c r="AA157">
        <v>1636</v>
      </c>
      <c r="AB157">
        <v>1928.7</v>
      </c>
      <c r="AC157" s="2">
        <f>(Table2[[#This Row],[Close Price]]/Table2[[#This Row],[Day Low]])-1</f>
        <v>-1.6847826086956452E-3</v>
      </c>
      <c r="AD157" s="2">
        <f>(Table2[[#This Row],[Day High]]/Table2[[#This Row],[Close Price]])-1</f>
        <v>3.9795307311230932E-2</v>
      </c>
      <c r="AE157" s="2">
        <f>(Table2[[#This Row],[Close Price]]/Table2[[#This Row],[Current Week Low]])-1</f>
        <v>3.5339871491376407E-2</v>
      </c>
      <c r="AF157" s="2">
        <f>(Table2[[#This Row],[Current Week High]]/Table2[[#This Row],[Close Price]])-1</f>
        <v>2.7491970167128343E-3</v>
      </c>
      <c r="AG157" s="2">
        <f>(Table2[[#This Row],[Close Price]]/Table2[[#This Row],[Current Month Low]])-1</f>
        <v>0.12279951100244513</v>
      </c>
      <c r="AH157" s="2">
        <f>(Table2[[#This Row],[Current Month High]]/Table2[[#This Row],[Close Price]])-1</f>
        <v>4.9975502204801625E-2</v>
      </c>
      <c r="AI157">
        <v>4.9975502204801598</v>
      </c>
      <c r="AJ157">
        <v>76.965317919075105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0.01</v>
      </c>
      <c r="AM157" t="s">
        <v>10206</v>
      </c>
      <c r="AN157">
        <v>7.43</v>
      </c>
      <c r="AO157" t="s">
        <v>10206</v>
      </c>
      <c r="AP157">
        <v>0.190519409848141</v>
      </c>
      <c r="AQ157">
        <f>(Table2[[#This Row],[Sharpe Ratio]]-AVERAGE(Table2[Sharpe Ratio]))/_xlfn.STDEV.P(Table2[Sharpe Ratio])</f>
        <v>1.5355239442623687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1.108410057906033</v>
      </c>
      <c r="AS157">
        <f>_xlfn.RANK.AVG(Table2[[#This Row],[1Y Return vs Nifty Z-Score]],Table2[1Y Return vs Nifty Z-Score])</f>
        <v>268</v>
      </c>
      <c r="AT157">
        <f>_xlfn.RANK.AVG(Table2[[#This Row],[6M Return vs Nifty Z-Score]],Table2[6M Return vs Nifty Z-Score])</f>
        <v>277</v>
      </c>
      <c r="AU157">
        <f>_xlfn.RANK.AVG(Table2[[#This Row],[Sharpe Ratio Z-Score]],Table2[Sharpe Ratio Z-Score])</f>
        <v>46</v>
      </c>
      <c r="AV157">
        <f>(Table2[[#This Row],[Rank 1Y]]+Table2[[#This Row],[Rank 6M]]+Table2[[#This Row],[Rank Sharpe]])/3</f>
        <v>197</v>
      </c>
    </row>
    <row r="158" spans="1:48" x14ac:dyDescent="0.3">
      <c r="A158" t="s">
        <v>483</v>
      </c>
      <c r="B158" t="s">
        <v>484</v>
      </c>
      <c r="C158" t="s">
        <v>10171</v>
      </c>
      <c r="D158" t="s">
        <v>485</v>
      </c>
      <c r="E158">
        <v>45140.296296809996</v>
      </c>
      <c r="F158">
        <v>4156.8999999999996</v>
      </c>
      <c r="G158">
        <v>37.167237263576503</v>
      </c>
      <c r="H158">
        <f>(Table2[[#This Row],[1Y Return vs Nifty]]-AVERAGE(Table2[1Y Return vs Nifty]))/_xlfn.STDEV.P(Table2[1Y Return vs Nifty])</f>
        <v>-2.8171714865259091E-2</v>
      </c>
      <c r="I158">
        <v>-3.2700109446824102</v>
      </c>
      <c r="J158">
        <f>(Table2[[#This Row],[1M Return vs Nifty]]-AVERAGE(Table2[1M Return vs Nifty]))/_xlfn.STDEV.P(Table2[1M Return vs Nifty])</f>
        <v>-0.48515260069666616</v>
      </c>
      <c r="K158">
        <v>22.228874142511899</v>
      </c>
      <c r="L158">
        <f>(Table2[[#This Row],[6M Return vs Nifty]]-AVERAGE(Table2[6M Return vs Nifty]))/_xlfn.STDEV.P(Table2[6M Return vs Nifty])</f>
        <v>0.49565699050559692</v>
      </c>
      <c r="M158">
        <v>1.70760313881434</v>
      </c>
      <c r="N158">
        <f>(Table2[[#This Row],[1W Return vs Nifty]]-AVERAGE(Table2[1W Return vs Nifty]))/_xlfn.STDEV.P(Table2[1W Return vs Nifty])</f>
        <v>1.724609894766882E-2</v>
      </c>
      <c r="O158">
        <v>4083.28</v>
      </c>
      <c r="P158">
        <v>3962.38201724287</v>
      </c>
      <c r="Q158">
        <v>3379.3937344914202</v>
      </c>
      <c r="R158">
        <v>59.899781459792599</v>
      </c>
      <c r="S158" s="2">
        <f>(Table2[[#This Row],[Close Price]]-Table2[[#This Row],[20D EMA]])/Table2[[#This Row],[20D EMA]]</f>
        <v>1.802962324405856E-2</v>
      </c>
      <c r="T158" s="2">
        <f>(Table2[[#This Row],[Close Price]]-Table2[[#This Row],[50D EMA]])/Table2[[#This Row],[50D EMA]]</f>
        <v>4.9091173418074507E-2</v>
      </c>
      <c r="U158" s="2">
        <f>(Table2[[#This Row],[Close Price]]-Table2[[#This Row],[200D EMA]])/Table2[[#This Row],[200D EMA]]</f>
        <v>0.23007270729452001</v>
      </c>
      <c r="V158">
        <v>1.16404577302329</v>
      </c>
      <c r="W158">
        <v>4126</v>
      </c>
      <c r="X158">
        <v>4175</v>
      </c>
      <c r="Y158">
        <v>4135.05</v>
      </c>
      <c r="Z158">
        <v>4200.8</v>
      </c>
      <c r="AA158">
        <v>3845.3</v>
      </c>
      <c r="AB158">
        <v>4223</v>
      </c>
      <c r="AC158" s="2">
        <f>(Table2[[#This Row],[Close Price]]/Table2[[#This Row],[Day Low]])-1</f>
        <v>7.48909355307803E-3</v>
      </c>
      <c r="AD158" s="2">
        <f>(Table2[[#This Row],[Day High]]/Table2[[#This Row],[Close Price]])-1</f>
        <v>4.3542062594723596E-3</v>
      </c>
      <c r="AE158" s="2">
        <f>(Table2[[#This Row],[Close Price]]/Table2[[#This Row],[Current Week Low]])-1</f>
        <v>5.2840957183104553E-3</v>
      </c>
      <c r="AF158" s="2">
        <f>(Table2[[#This Row],[Current Week High]]/Table2[[#This Row],[Close Price]])-1</f>
        <v>1.0560754408333262E-2</v>
      </c>
      <c r="AG158" s="2">
        <f>(Table2[[#This Row],[Close Price]]/Table2[[#This Row],[Current Month Low]])-1</f>
        <v>8.1033989545679086E-2</v>
      </c>
      <c r="AH158" s="2">
        <f>(Table2[[#This Row],[Current Month High]]/Table2[[#This Row],[Close Price]])-1</f>
        <v>1.5901272582934389E-2</v>
      </c>
      <c r="AI158">
        <v>6.0778464721306698</v>
      </c>
      <c r="AJ158">
        <v>68.278514320412896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0.01</v>
      </c>
      <c r="AM158" t="s">
        <v>10206</v>
      </c>
      <c r="AN158">
        <v>4.2300000000000004</v>
      </c>
      <c r="AO158" t="s">
        <v>10206</v>
      </c>
      <c r="AP158">
        <v>0.14490421355312799</v>
      </c>
      <c r="AQ158">
        <f>(Table2[[#This Row],[Sharpe Ratio]]-AVERAGE(Table2[Sharpe Ratio]))/_xlfn.STDEV.P(Table2[Sharpe Ratio])</f>
        <v>1.0096122786452162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1.0091910525365568</v>
      </c>
      <c r="AS158">
        <f>_xlfn.RANK.AVG(Table2[[#This Row],[1Y Return vs Nifty Z-Score]],Table2[1Y Return vs Nifty Z-Score])</f>
        <v>293</v>
      </c>
      <c r="AT158">
        <f>_xlfn.RANK.AVG(Table2[[#This Row],[6M Return vs Nifty Z-Score]],Table2[6M Return vs Nifty Z-Score])</f>
        <v>185</v>
      </c>
      <c r="AU158">
        <f>_xlfn.RANK.AVG(Table2[[#This Row],[Sharpe Ratio Z-Score]],Table2[Sharpe Ratio Z-Score])</f>
        <v>114</v>
      </c>
      <c r="AV158">
        <f>(Table2[[#This Row],[Rank 1Y]]+Table2[[#This Row],[Rank 6M]]+Table2[[#This Row],[Rank Sharpe]])/3</f>
        <v>197.33333333333334</v>
      </c>
    </row>
    <row r="159" spans="1:48" x14ac:dyDescent="0.3">
      <c r="A159" t="s">
        <v>591</v>
      </c>
      <c r="B159" t="s">
        <v>592</v>
      </c>
      <c r="C159" t="s">
        <v>10161</v>
      </c>
      <c r="D159" t="s">
        <v>593</v>
      </c>
      <c r="E159">
        <v>32656.83908157</v>
      </c>
      <c r="F159">
        <v>2412.3000000000002</v>
      </c>
      <c r="G159">
        <v>171.56513646788599</v>
      </c>
      <c r="H159">
        <f>(Table2[[#This Row],[1Y Return vs Nifty]]-AVERAGE(Table2[1Y Return vs Nifty]))/_xlfn.STDEV.P(Table2[1Y Return vs Nifty])</f>
        <v>1.8084798344005861</v>
      </c>
      <c r="I159">
        <v>-9.6326713558851296</v>
      </c>
      <c r="J159">
        <f>(Table2[[#This Row],[1M Return vs Nifty]]-AVERAGE(Table2[1M Return vs Nifty]))/_xlfn.STDEV.P(Table2[1M Return vs Nifty])</f>
        <v>-1.1558978627458814</v>
      </c>
      <c r="K159">
        <v>-5.2351791881169003</v>
      </c>
      <c r="L159">
        <f>(Table2[[#This Row],[6M Return vs Nifty]]-AVERAGE(Table2[6M Return vs Nifty]))/_xlfn.STDEV.P(Table2[6M Return vs Nifty])</f>
        <v>-0.41937409404253656</v>
      </c>
      <c r="M159">
        <v>8.9733699868660199</v>
      </c>
      <c r="N159">
        <f>(Table2[[#This Row],[1W Return vs Nifty]]-AVERAGE(Table2[1W Return vs Nifty]))/_xlfn.STDEV.P(Table2[1W Return vs Nifty])</f>
        <v>1.5183354412668433</v>
      </c>
      <c r="O159">
        <v>2405.41</v>
      </c>
      <c r="P159">
        <v>2493.3537260595099</v>
      </c>
      <c r="Q159">
        <v>2252.0899769306702</v>
      </c>
      <c r="R159">
        <v>54.039266795255401</v>
      </c>
      <c r="S159" s="2">
        <f>(Table2[[#This Row],[Close Price]]-Table2[[#This Row],[20D EMA]])/Table2[[#This Row],[20D EMA]]</f>
        <v>2.8643765511909935E-3</v>
      </c>
      <c r="T159" s="2">
        <f>(Table2[[#This Row],[Close Price]]-Table2[[#This Row],[50D EMA]])/Table2[[#This Row],[50D EMA]]</f>
        <v>-3.2507913021874682E-2</v>
      </c>
      <c r="U159" s="2">
        <f>(Table2[[#This Row],[Close Price]]-Table2[[#This Row],[200D EMA]])/Table2[[#This Row],[200D EMA]]</f>
        <v>7.1138375780028601E-2</v>
      </c>
      <c r="V159">
        <v>0.94956377194617403</v>
      </c>
      <c r="W159">
        <v>2374</v>
      </c>
      <c r="X159">
        <v>2607.6999999999998</v>
      </c>
      <c r="Y159">
        <v>2407.75</v>
      </c>
      <c r="Z159">
        <v>2472.9499999999998</v>
      </c>
      <c r="AA159">
        <v>2115</v>
      </c>
      <c r="AB159">
        <v>2619.75</v>
      </c>
      <c r="AC159" s="2">
        <f>(Table2[[#This Row],[Close Price]]/Table2[[#This Row],[Day Low]])-1</f>
        <v>1.6133108677337971E-2</v>
      </c>
      <c r="AD159" s="2">
        <f>(Table2[[#This Row],[Day High]]/Table2[[#This Row],[Close Price]])-1</f>
        <v>8.100153380591113E-2</v>
      </c>
      <c r="AE159" s="2">
        <f>(Table2[[#This Row],[Close Price]]/Table2[[#This Row],[Current Week Low]])-1</f>
        <v>1.8897310767314046E-3</v>
      </c>
      <c r="AF159" s="2">
        <f>(Table2[[#This Row],[Current Week High]]/Table2[[#This Row],[Close Price]])-1</f>
        <v>2.5141980682336307E-2</v>
      </c>
      <c r="AG159" s="2">
        <f>(Table2[[#This Row],[Close Price]]/Table2[[#This Row],[Current Month Low]])-1</f>
        <v>0.1405673758865249</v>
      </c>
      <c r="AH159" s="2">
        <f>(Table2[[#This Row],[Current Month High]]/Table2[[#This Row],[Close Price]])-1</f>
        <v>8.5996766571321936E-2</v>
      </c>
      <c r="AI159">
        <v>35.335571860879597</v>
      </c>
      <c r="AJ159">
        <v>205.29646269695601</v>
      </c>
      <c r="AK159" t="str">
        <f>IF(AND(Table2[[#This Row],[20D EMA]]&gt;Table2[[#This Row],[50D EMA]],Table2[[#This Row],[50D EMA]]&gt;Table2[[#This Row],[200D EMA]]),"Uptrend","Downtrend/NoTrend")</f>
        <v>Downtrend/NoTrend</v>
      </c>
      <c r="AL159">
        <v>-0.18</v>
      </c>
      <c r="AM159" t="s">
        <v>10205</v>
      </c>
      <c r="AN159">
        <v>3.42</v>
      </c>
      <c r="AO159" t="s">
        <v>10206</v>
      </c>
      <c r="AP159">
        <v>0.16249898152285999</v>
      </c>
      <c r="AQ159">
        <f>(Table2[[#This Row],[Sharpe Ratio]]-AVERAGE(Table2[Sharpe Ratio]))/_xlfn.STDEV.P(Table2[Sharpe Ratio])</f>
        <v>1.2124677847196408</v>
      </c>
      <c r="AR1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9">
        <f>_xlfn.RANK.AVG(Table2[[#This Row],[1Y Return vs Nifty Z-Score]],Table2[1Y Return vs Nifty Z-Score])</f>
        <v>40</v>
      </c>
      <c r="AT159">
        <f>_xlfn.RANK.AVG(Table2[[#This Row],[6M Return vs Nifty Z-Score]],Table2[6M Return vs Nifty Z-Score])</f>
        <v>472</v>
      </c>
      <c r="AU159">
        <f>_xlfn.RANK.AVG(Table2[[#This Row],[Sharpe Ratio Z-Score]],Table2[Sharpe Ratio Z-Score])</f>
        <v>85</v>
      </c>
      <c r="AV159">
        <f>(Table2[[#This Row],[Rank 1Y]]+Table2[[#This Row],[Rank 6M]]+Table2[[#This Row],[Rank Sharpe]])/3</f>
        <v>199</v>
      </c>
    </row>
    <row r="160" spans="1:48" x14ac:dyDescent="0.3">
      <c r="A160" t="s">
        <v>171</v>
      </c>
      <c r="B160" t="s">
        <v>172</v>
      </c>
      <c r="C160" t="s">
        <v>10159</v>
      </c>
      <c r="D160" t="s">
        <v>173</v>
      </c>
      <c r="E160">
        <v>153692.48665512499</v>
      </c>
      <c r="F160">
        <v>233.75</v>
      </c>
      <c r="G160">
        <v>69.737955626714694</v>
      </c>
      <c r="H160">
        <f>(Table2[[#This Row],[1Y Return vs Nifty]]-AVERAGE(Table2[1Y Return vs Nifty]))/_xlfn.STDEV.P(Table2[1Y Return vs Nifty])</f>
        <v>0.41693241768833295</v>
      </c>
      <c r="I160">
        <v>1.9506002773231801</v>
      </c>
      <c r="J160">
        <f>(Table2[[#This Row],[1M Return vs Nifty]]-AVERAGE(Table2[1M Return vs Nifty]))/_xlfn.STDEV.P(Table2[1M Return vs Nifty])</f>
        <v>6.519898430947034E-2</v>
      </c>
      <c r="K160">
        <v>20.4045337442756</v>
      </c>
      <c r="L160">
        <f>(Table2[[#This Row],[6M Return vs Nifty]]-AVERAGE(Table2[6M Return vs Nifty]))/_xlfn.STDEV.P(Table2[6M Return vs Nifty])</f>
        <v>0.43487469617027952</v>
      </c>
      <c r="M160">
        <v>1.7330515582946899</v>
      </c>
      <c r="N160">
        <f>(Table2[[#This Row],[1W Return vs Nifty]]-AVERAGE(Table2[1W Return vs Nifty]))/_xlfn.STDEV.P(Table2[1W Return vs Nifty])</f>
        <v>2.2503679057201839E-2</v>
      </c>
      <c r="O160">
        <v>226.11</v>
      </c>
      <c r="P160">
        <v>218.03481456582099</v>
      </c>
      <c r="Q160">
        <v>183.187791298224</v>
      </c>
      <c r="R160">
        <v>64.780215313078102</v>
      </c>
      <c r="S160" s="2">
        <f>(Table2[[#This Row],[Close Price]]-Table2[[#This Row],[20D EMA]])/Table2[[#This Row],[20D EMA]]</f>
        <v>3.3788863827340615E-2</v>
      </c>
      <c r="T160" s="2">
        <f>(Table2[[#This Row],[Close Price]]-Table2[[#This Row],[50D EMA]])/Table2[[#This Row],[50D EMA]]</f>
        <v>7.2076495973696253E-2</v>
      </c>
      <c r="U160" s="2">
        <f>(Table2[[#This Row],[Close Price]]-Table2[[#This Row],[200D EMA]])/Table2[[#This Row],[200D EMA]]</f>
        <v>0.27601298287101628</v>
      </c>
      <c r="V160">
        <v>0.62848971711901702</v>
      </c>
      <c r="W160">
        <v>239.99</v>
      </c>
      <c r="X160">
        <v>246.3</v>
      </c>
      <c r="Y160">
        <v>230</v>
      </c>
      <c r="Z160">
        <v>236.4</v>
      </c>
      <c r="AA160">
        <v>209.15</v>
      </c>
      <c r="AB160">
        <v>239.11</v>
      </c>
      <c r="AC160" s="2">
        <f>(Table2[[#This Row],[Close Price]]/Table2[[#This Row],[Day Low]])-1</f>
        <v>-2.6001083378474177E-2</v>
      </c>
      <c r="AD160" s="2">
        <f>(Table2[[#This Row],[Day High]]/Table2[[#This Row],[Close Price]])-1</f>
        <v>5.3689839572192533E-2</v>
      </c>
      <c r="AE160" s="2">
        <f>(Table2[[#This Row],[Close Price]]/Table2[[#This Row],[Current Week Low]])-1</f>
        <v>1.6304347826086918E-2</v>
      </c>
      <c r="AF160" s="2">
        <f>(Table2[[#This Row],[Current Week High]]/Table2[[#This Row],[Close Price]])-1</f>
        <v>1.133689839572205E-2</v>
      </c>
      <c r="AG160" s="2">
        <f>(Table2[[#This Row],[Close Price]]/Table2[[#This Row],[Current Month Low]])-1</f>
        <v>0.1176189337795841</v>
      </c>
      <c r="AH160" s="2">
        <f>(Table2[[#This Row],[Current Month High]]/Table2[[#This Row],[Close Price]])-1</f>
        <v>2.2930481283422566E-2</v>
      </c>
      <c r="AI160">
        <v>2.2930481283422499</v>
      </c>
      <c r="AJ160">
        <v>109.64125560538101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0.08</v>
      </c>
      <c r="AM160" t="s">
        <v>10206</v>
      </c>
      <c r="AN160">
        <v>1.9</v>
      </c>
      <c r="AO160" t="s">
        <v>10206</v>
      </c>
      <c r="AP160">
        <v>9.3069674825270995E-2</v>
      </c>
      <c r="AQ160">
        <f>(Table2[[#This Row],[Sharpe Ratio]]-AVERAGE(Table2[Sharpe Ratio]))/_xlfn.STDEV.P(Table2[Sharpe Ratio])</f>
        <v>0.41199589610113024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1.3515056733264148</v>
      </c>
      <c r="AS160">
        <f>_xlfn.RANK.AVG(Table2[[#This Row],[1Y Return vs Nifty Z-Score]],Table2[1Y Return vs Nifty Z-Score])</f>
        <v>174</v>
      </c>
      <c r="AT160">
        <f>_xlfn.RANK.AVG(Table2[[#This Row],[6M Return vs Nifty Z-Score]],Table2[6M Return vs Nifty Z-Score])</f>
        <v>193</v>
      </c>
      <c r="AU160">
        <f>_xlfn.RANK.AVG(Table2[[#This Row],[Sharpe Ratio Z-Score]],Table2[Sharpe Ratio Z-Score])</f>
        <v>232</v>
      </c>
      <c r="AV160">
        <f>(Table2[[#This Row],[Rank 1Y]]+Table2[[#This Row],[Rank 6M]]+Table2[[#This Row],[Rank Sharpe]])/3</f>
        <v>199.66666666666666</v>
      </c>
    </row>
    <row r="161" spans="1:48" x14ac:dyDescent="0.3">
      <c r="A161" t="s">
        <v>1512</v>
      </c>
      <c r="B161" t="s">
        <v>1513</v>
      </c>
      <c r="C161" t="s">
        <v>10161</v>
      </c>
      <c r="D161" t="s">
        <v>420</v>
      </c>
      <c r="E161">
        <v>6609.3059982599998</v>
      </c>
      <c r="F161">
        <v>214.2</v>
      </c>
      <c r="G161">
        <v>198.75904967107499</v>
      </c>
      <c r="H161">
        <f>(Table2[[#This Row],[1Y Return vs Nifty]]-AVERAGE(Table2[1Y Return vs Nifty]))/_xlfn.STDEV.P(Table2[1Y Return vs Nifty])</f>
        <v>2.1801057534881405</v>
      </c>
      <c r="I161">
        <v>-10.8512299012772</v>
      </c>
      <c r="J161">
        <f>(Table2[[#This Row],[1M Return vs Nifty]]-AVERAGE(Table2[1M Return vs Nifty]))/_xlfn.STDEV.P(Table2[1M Return vs Nifty])</f>
        <v>-1.2843570791787153</v>
      </c>
      <c r="K161">
        <v>10.4663230264976</v>
      </c>
      <c r="L161">
        <f>(Table2[[#This Row],[6M Return vs Nifty]]-AVERAGE(Table2[6M Return vs Nifty]))/_xlfn.STDEV.P(Table2[6M Return vs Nifty])</f>
        <v>0.10375926968606787</v>
      </c>
      <c r="M161">
        <v>4.2910427570245702</v>
      </c>
      <c r="N161">
        <f>(Table2[[#This Row],[1W Return vs Nifty]]-AVERAGE(Table2[1W Return vs Nifty]))/_xlfn.STDEV.P(Table2[1W Return vs Nifty])</f>
        <v>0.55097829246835339</v>
      </c>
      <c r="O161">
        <v>196.41</v>
      </c>
      <c r="P161">
        <v>191.763003458751</v>
      </c>
      <c r="Q161">
        <v>153.65181940256801</v>
      </c>
      <c r="R161">
        <v>75.694160282225198</v>
      </c>
      <c r="S161" s="2">
        <f>(Table2[[#This Row],[Close Price]]-Table2[[#This Row],[20D EMA]])/Table2[[#This Row],[20D EMA]]</f>
        <v>9.0575836260882808E-2</v>
      </c>
      <c r="T161" s="2">
        <f>(Table2[[#This Row],[Close Price]]-Table2[[#This Row],[50D EMA]])/Table2[[#This Row],[50D EMA]]</f>
        <v>0.11700378142061837</v>
      </c>
      <c r="U161" s="2">
        <f>(Table2[[#This Row],[Close Price]]-Table2[[#This Row],[200D EMA]])/Table2[[#This Row],[200D EMA]]</f>
        <v>0.39406094137288183</v>
      </c>
      <c r="V161">
        <v>0.54656057237347999</v>
      </c>
      <c r="W161">
        <v>208.58</v>
      </c>
      <c r="X161">
        <v>216.95</v>
      </c>
      <c r="Y161">
        <v>194.99</v>
      </c>
      <c r="Z161">
        <v>219.37</v>
      </c>
      <c r="AA161">
        <v>178.56</v>
      </c>
      <c r="AB161">
        <v>219.37</v>
      </c>
      <c r="AC161" s="2">
        <f>(Table2[[#This Row],[Close Price]]/Table2[[#This Row],[Day Low]])-1</f>
        <v>2.6944098187745569E-2</v>
      </c>
      <c r="AD161" s="2">
        <f>(Table2[[#This Row],[Day High]]/Table2[[#This Row],[Close Price]])-1</f>
        <v>1.2838468720821616E-2</v>
      </c>
      <c r="AE161" s="2">
        <f>(Table2[[#This Row],[Close Price]]/Table2[[#This Row],[Current Week Low]])-1</f>
        <v>9.8517872711421095E-2</v>
      </c>
      <c r="AF161" s="2">
        <f>(Table2[[#This Row],[Current Week High]]/Table2[[#This Row],[Close Price]])-1</f>
        <v>2.4136321195144861E-2</v>
      </c>
      <c r="AG161" s="2">
        <f>(Table2[[#This Row],[Close Price]]/Table2[[#This Row],[Current Month Low]])-1</f>
        <v>0.19959677419354827</v>
      </c>
      <c r="AH161" s="2">
        <f>(Table2[[#This Row],[Current Month High]]/Table2[[#This Row],[Close Price]])-1</f>
        <v>2.4136321195144861E-2</v>
      </c>
      <c r="AI161">
        <v>11.998132586367801</v>
      </c>
      <c r="AJ161">
        <v>238.65612648221301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0.36</v>
      </c>
      <c r="AM161" t="s">
        <v>10206</v>
      </c>
      <c r="AN161">
        <v>11.68</v>
      </c>
      <c r="AO161" t="s">
        <v>10206</v>
      </c>
      <c r="AP161">
        <v>6.4830443268989998E-2</v>
      </c>
      <c r="AQ161">
        <f>(Table2[[#This Row],[Sharpe Ratio]]-AVERAGE(Table2[Sharpe Ratio]))/_xlfn.STDEV.P(Table2[Sharpe Ratio])</f>
        <v>8.6417086630220408E-2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1.6369033230940668</v>
      </c>
      <c r="AS161">
        <f>_xlfn.RANK.AVG(Table2[[#This Row],[1Y Return vs Nifty Z-Score]],Table2[1Y Return vs Nifty Z-Score])</f>
        <v>22</v>
      </c>
      <c r="AT161">
        <f>_xlfn.RANK.AVG(Table2[[#This Row],[6M Return vs Nifty Z-Score]],Table2[6M Return vs Nifty Z-Score])</f>
        <v>278</v>
      </c>
      <c r="AU161">
        <f>_xlfn.RANK.AVG(Table2[[#This Row],[Sharpe Ratio Z-Score]],Table2[Sharpe Ratio Z-Score])</f>
        <v>307</v>
      </c>
      <c r="AV161">
        <f>(Table2[[#This Row],[Rank 1Y]]+Table2[[#This Row],[Rank 6M]]+Table2[[#This Row],[Rank Sharpe]])/3</f>
        <v>202.33333333333334</v>
      </c>
    </row>
    <row r="162" spans="1:48" x14ac:dyDescent="0.3">
      <c r="A162" t="s">
        <v>87</v>
      </c>
      <c r="B162" t="s">
        <v>88</v>
      </c>
      <c r="C162" t="s">
        <v>10167</v>
      </c>
      <c r="D162" t="s">
        <v>89</v>
      </c>
      <c r="E162">
        <v>325335.12158862001</v>
      </c>
      <c r="F162">
        <v>349.8</v>
      </c>
      <c r="G162">
        <v>48.779705353057501</v>
      </c>
      <c r="H162">
        <f>(Table2[[#This Row],[1Y Return vs Nifty]]-AVERAGE(Table2[1Y Return vs Nifty]))/_xlfn.STDEV.P(Table2[1Y Return vs Nifty])</f>
        <v>0.13052166973090115</v>
      </c>
      <c r="I162">
        <v>-0.17541579513073199</v>
      </c>
      <c r="J162">
        <f>(Table2[[#This Row],[1M Return vs Nifty]]-AVERAGE(Table2[1M Return vs Nifty]))/_xlfn.STDEV.P(Table2[1M Return vs Nifty])</f>
        <v>-0.15892349205720188</v>
      </c>
      <c r="K162">
        <v>22.165708615915602</v>
      </c>
      <c r="L162">
        <f>(Table2[[#This Row],[6M Return vs Nifty]]-AVERAGE(Table2[6M Return vs Nifty]))/_xlfn.STDEV.P(Table2[6M Return vs Nifty])</f>
        <v>0.49355247885133924</v>
      </c>
      <c r="M162">
        <v>-0.69087568388012099</v>
      </c>
      <c r="N162">
        <f>(Table2[[#This Row],[1W Return vs Nifty]]-AVERAGE(Table2[1W Return vs Nifty]))/_xlfn.STDEV.P(Table2[1W Return vs Nifty])</f>
        <v>-0.4782736546885667</v>
      </c>
      <c r="O162">
        <v>338.55</v>
      </c>
      <c r="P162">
        <v>327.54048330412098</v>
      </c>
      <c r="Q162">
        <v>279.30524173609803</v>
      </c>
      <c r="R162">
        <v>68.540993789785205</v>
      </c>
      <c r="S162" s="2">
        <f>(Table2[[#This Row],[Close Price]]-Table2[[#This Row],[20D EMA]])/Table2[[#This Row],[20D EMA]]</f>
        <v>3.3229951262738144E-2</v>
      </c>
      <c r="T162" s="2">
        <f>(Table2[[#This Row],[Close Price]]-Table2[[#This Row],[50D EMA]])/Table2[[#This Row],[50D EMA]]</f>
        <v>6.7959589212705326E-2</v>
      </c>
      <c r="U162" s="2">
        <f>(Table2[[#This Row],[Close Price]]-Table2[[#This Row],[200D EMA]])/Table2[[#This Row],[200D EMA]]</f>
        <v>0.25239325200530632</v>
      </c>
      <c r="V162">
        <v>0.86087013338707297</v>
      </c>
      <c r="W162">
        <v>342.6</v>
      </c>
      <c r="X162">
        <v>350.65</v>
      </c>
      <c r="Y162">
        <v>337.75</v>
      </c>
      <c r="Z162">
        <v>356.95</v>
      </c>
      <c r="AA162">
        <v>321.10000000000002</v>
      </c>
      <c r="AB162">
        <v>356.95</v>
      </c>
      <c r="AC162" s="2">
        <f>(Table2[[#This Row],[Close Price]]/Table2[[#This Row],[Day Low]])-1</f>
        <v>2.1015761821365997E-2</v>
      </c>
      <c r="AD162" s="2">
        <f>(Table2[[#This Row],[Day High]]/Table2[[#This Row],[Close Price]])-1</f>
        <v>2.429959977129581E-3</v>
      </c>
      <c r="AE162" s="2">
        <f>(Table2[[#This Row],[Close Price]]/Table2[[#This Row],[Current Week Low]])-1</f>
        <v>3.5677276091783838E-2</v>
      </c>
      <c r="AF162" s="2">
        <f>(Table2[[#This Row],[Current Week High]]/Table2[[#This Row],[Close Price]])-1</f>
        <v>2.0440251572326984E-2</v>
      </c>
      <c r="AG162" s="2">
        <f>(Table2[[#This Row],[Close Price]]/Table2[[#This Row],[Current Month Low]])-1</f>
        <v>8.9380255372158102E-2</v>
      </c>
      <c r="AH162" s="2">
        <f>(Table2[[#This Row],[Current Month High]]/Table2[[#This Row],[Close Price]])-1</f>
        <v>2.0440251572326984E-2</v>
      </c>
      <c r="AI162">
        <v>2.04402515723269</v>
      </c>
      <c r="AJ162">
        <v>94.535974973931104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0.03</v>
      </c>
      <c r="AM162" t="s">
        <v>10206</v>
      </c>
      <c r="AN162">
        <v>2.04</v>
      </c>
      <c r="AO162" t="s">
        <v>10206</v>
      </c>
      <c r="AP162">
        <v>0.117624864516059</v>
      </c>
      <c r="AQ162">
        <f>(Table2[[#This Row],[Sharpe Ratio]]-AVERAGE(Table2[Sharpe Ratio]))/_xlfn.STDEV.P(Table2[Sharpe Ratio])</f>
        <v>0.69510025076197579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0.68197725259844777</v>
      </c>
      <c r="AS162">
        <f>_xlfn.RANK.AVG(Table2[[#This Row],[1Y Return vs Nifty Z-Score]],Table2[1Y Return vs Nifty Z-Score])</f>
        <v>246</v>
      </c>
      <c r="AT162">
        <f>_xlfn.RANK.AVG(Table2[[#This Row],[6M Return vs Nifty Z-Score]],Table2[6M Return vs Nifty Z-Score])</f>
        <v>186</v>
      </c>
      <c r="AU162">
        <f>_xlfn.RANK.AVG(Table2[[#This Row],[Sharpe Ratio Z-Score]],Table2[Sharpe Ratio Z-Score])</f>
        <v>178</v>
      </c>
      <c r="AV162">
        <f>(Table2[[#This Row],[Rank 1Y]]+Table2[[#This Row],[Rank 6M]]+Table2[[#This Row],[Rank Sharpe]])/3</f>
        <v>203.33333333333334</v>
      </c>
    </row>
    <row r="163" spans="1:48" x14ac:dyDescent="0.3">
      <c r="A163" t="s">
        <v>275</v>
      </c>
      <c r="B163" t="s">
        <v>276</v>
      </c>
      <c r="C163" t="s">
        <v>10171</v>
      </c>
      <c r="D163" t="s">
        <v>231</v>
      </c>
      <c r="E163">
        <v>100475.870157375</v>
      </c>
      <c r="F163">
        <v>6681.75</v>
      </c>
      <c r="G163">
        <v>12.191924983336699</v>
      </c>
      <c r="H163">
        <f>(Table2[[#This Row],[1Y Return vs Nifty]]-AVERAGE(Table2[1Y Return vs Nifty]))/_xlfn.STDEV.P(Table2[1Y Return vs Nifty])</f>
        <v>-0.36947873130283349</v>
      </c>
      <c r="I163">
        <v>-6.1365662919488599</v>
      </c>
      <c r="J163">
        <f>(Table2[[#This Row],[1M Return vs Nifty]]-AVERAGE(Table2[1M Return vs Nifty]))/_xlfn.STDEV.P(Table2[1M Return vs Nifty])</f>
        <v>-0.78734198270351829</v>
      </c>
      <c r="K163">
        <v>39.388628255386003</v>
      </c>
      <c r="L163">
        <f>(Table2[[#This Row],[6M Return vs Nifty]]-AVERAGE(Table2[6M Return vs Nifty]))/_xlfn.STDEV.P(Table2[6M Return vs Nifty])</f>
        <v>1.0673755284597681</v>
      </c>
      <c r="M163">
        <v>2.62489608299517</v>
      </c>
      <c r="N163">
        <f>(Table2[[#This Row],[1W Return vs Nifty]]-AVERAGE(Table2[1W Return vs Nifty]))/_xlfn.STDEV.P(Table2[1W Return vs Nifty])</f>
        <v>0.20675653756897527</v>
      </c>
      <c r="O163">
        <v>6557.2</v>
      </c>
      <c r="P163">
        <v>6503.38429938226</v>
      </c>
      <c r="Q163">
        <v>5610.5653898602304</v>
      </c>
      <c r="R163">
        <v>62.544579664113201</v>
      </c>
      <c r="S163" s="2">
        <f>(Table2[[#This Row],[Close Price]]-Table2[[#This Row],[20D EMA]])/Table2[[#This Row],[20D EMA]]</f>
        <v>1.8994387848471937E-2</v>
      </c>
      <c r="T163" s="2">
        <f>(Table2[[#This Row],[Close Price]]-Table2[[#This Row],[50D EMA]])/Table2[[#This Row],[50D EMA]]</f>
        <v>2.7426597046507385E-2</v>
      </c>
      <c r="U163" s="2">
        <f>(Table2[[#This Row],[Close Price]]-Table2[[#This Row],[200D EMA]])/Table2[[#This Row],[200D EMA]]</f>
        <v>0.19092275656847033</v>
      </c>
      <c r="V163">
        <v>0.93991412845853906</v>
      </c>
      <c r="W163">
        <v>6681.75</v>
      </c>
      <c r="X163">
        <v>6822.4</v>
      </c>
      <c r="Y163">
        <v>6540</v>
      </c>
      <c r="Z163">
        <v>6701</v>
      </c>
      <c r="AA163">
        <v>5930.05</v>
      </c>
      <c r="AB163">
        <v>6786</v>
      </c>
      <c r="AC163" s="2">
        <f>(Table2[[#This Row],[Close Price]]/Table2[[#This Row],[Day Low]])-1</f>
        <v>0</v>
      </c>
      <c r="AD163" s="2">
        <f>(Table2[[#This Row],[Day High]]/Table2[[#This Row],[Close Price]])-1</f>
        <v>2.1049874658584988E-2</v>
      </c>
      <c r="AE163" s="2">
        <f>(Table2[[#This Row],[Close Price]]/Table2[[#This Row],[Current Week Low]])-1</f>
        <v>2.1674311926605405E-2</v>
      </c>
      <c r="AF163" s="2">
        <f>(Table2[[#This Row],[Current Week High]]/Table2[[#This Row],[Close Price]])-1</f>
        <v>2.8809817787256442E-3</v>
      </c>
      <c r="AG163" s="2">
        <f>(Table2[[#This Row],[Close Price]]/Table2[[#This Row],[Current Month Low]])-1</f>
        <v>0.12676115715719094</v>
      </c>
      <c r="AH163" s="2">
        <f>(Table2[[#This Row],[Current Month High]]/Table2[[#This Row],[Close Price]])-1</f>
        <v>1.5602200022449164E-2</v>
      </c>
      <c r="AI163">
        <v>9.7235005799378893</v>
      </c>
      <c r="AJ163">
        <v>75.789265982636095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-0.04</v>
      </c>
      <c r="AM163" t="s">
        <v>10205</v>
      </c>
      <c r="AN163">
        <v>0.95</v>
      </c>
      <c r="AO163" t="s">
        <v>10206</v>
      </c>
      <c r="AP163">
        <v>0.15728696795599501</v>
      </c>
      <c r="AQ163">
        <f>(Table2[[#This Row],[Sharpe Ratio]]-AVERAGE(Table2[Sharpe Ratio]))/_xlfn.STDEV.P(Table2[Sharpe Ratio])</f>
        <v>1.1523768729445043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1.2696882249668959</v>
      </c>
      <c r="AS163">
        <f>_xlfn.RANK.AVG(Table2[[#This Row],[1Y Return vs Nifty Z-Score]],Table2[1Y Return vs Nifty Z-Score])</f>
        <v>420</v>
      </c>
      <c r="AT163">
        <f>_xlfn.RANK.AVG(Table2[[#This Row],[6M Return vs Nifty Z-Score]],Table2[6M Return vs Nifty Z-Score])</f>
        <v>95</v>
      </c>
      <c r="AU163">
        <f>_xlfn.RANK.AVG(Table2[[#This Row],[Sharpe Ratio Z-Score]],Table2[Sharpe Ratio Z-Score])</f>
        <v>95</v>
      </c>
      <c r="AV163">
        <f>(Table2[[#This Row],[Rank 1Y]]+Table2[[#This Row],[Rank 6M]]+Table2[[#This Row],[Rank Sharpe]])/3</f>
        <v>203.33333333333334</v>
      </c>
    </row>
    <row r="164" spans="1:48" x14ac:dyDescent="0.3">
      <c r="A164" t="s">
        <v>851</v>
      </c>
      <c r="B164" t="s">
        <v>852</v>
      </c>
      <c r="C164" t="s">
        <v>10161</v>
      </c>
      <c r="D164" t="s">
        <v>24</v>
      </c>
      <c r="E164">
        <v>18654.347819379</v>
      </c>
      <c r="F164">
        <v>231.81</v>
      </c>
      <c r="G164">
        <v>60.493270887838399</v>
      </c>
      <c r="H164">
        <f>(Table2[[#This Row],[1Y Return vs Nifty]]-AVERAGE(Table2[1Y Return vs Nifty]))/_xlfn.STDEV.P(Table2[1Y Return vs Nifty])</f>
        <v>0.29059662934152358</v>
      </c>
      <c r="I164">
        <v>6.3822507172527496</v>
      </c>
      <c r="J164">
        <f>(Table2[[#This Row],[1M Return vs Nifty]]-AVERAGE(Table2[1M Return vs Nifty]))/_xlfn.STDEV.P(Table2[1M Return vs Nifty])</f>
        <v>0.53237911707396468</v>
      </c>
      <c r="K164">
        <v>5.2063128957804903</v>
      </c>
      <c r="L164">
        <f>(Table2[[#This Row],[6M Return vs Nifty]]-AVERAGE(Table2[6M Return vs Nifty]))/_xlfn.STDEV.P(Table2[6M Return vs Nifty])</f>
        <v>-7.1490636680686517E-2</v>
      </c>
      <c r="M164">
        <v>7.5344268862137502</v>
      </c>
      <c r="N164">
        <f>(Table2[[#This Row],[1W Return vs Nifty]]-AVERAGE(Table2[1W Return vs Nifty]))/_xlfn.STDEV.P(Table2[1W Return vs Nifty])</f>
        <v>1.2210533789925728</v>
      </c>
      <c r="O164">
        <v>211.72</v>
      </c>
      <c r="P164">
        <v>205.03358160859599</v>
      </c>
      <c r="Q164">
        <v>180.221568542776</v>
      </c>
      <c r="R164">
        <v>84.849694308010996</v>
      </c>
      <c r="S164" s="2">
        <f>(Table2[[#This Row],[Close Price]]-Table2[[#This Row],[20D EMA]])/Table2[[#This Row],[20D EMA]]</f>
        <v>9.4889476667296441E-2</v>
      </c>
      <c r="T164" s="2">
        <f>(Table2[[#This Row],[Close Price]]-Table2[[#This Row],[50D EMA]])/Table2[[#This Row],[50D EMA]]</f>
        <v>0.13059528191103603</v>
      </c>
      <c r="U164" s="2">
        <f>(Table2[[#This Row],[Close Price]]-Table2[[#This Row],[200D EMA]])/Table2[[#This Row],[200D EMA]]</f>
        <v>0.28625004140378113</v>
      </c>
      <c r="V164">
        <v>1.38235851741628</v>
      </c>
      <c r="W164">
        <v>226.85</v>
      </c>
      <c r="X164">
        <v>232.75</v>
      </c>
      <c r="Y164">
        <v>223.5</v>
      </c>
      <c r="Z164">
        <v>232.65</v>
      </c>
      <c r="AA164">
        <v>191.15</v>
      </c>
      <c r="AB164">
        <v>232.65</v>
      </c>
      <c r="AC164" s="2">
        <f>(Table2[[#This Row],[Close Price]]/Table2[[#This Row],[Day Low]])-1</f>
        <v>2.1864668283006372E-2</v>
      </c>
      <c r="AD164" s="2">
        <f>(Table2[[#This Row],[Day High]]/Table2[[#This Row],[Close Price]])-1</f>
        <v>4.0550450800225235E-3</v>
      </c>
      <c r="AE164" s="2">
        <f>(Table2[[#This Row],[Close Price]]/Table2[[#This Row],[Current Week Low]])-1</f>
        <v>3.7181208053691295E-2</v>
      </c>
      <c r="AF164" s="2">
        <f>(Table2[[#This Row],[Current Week High]]/Table2[[#This Row],[Close Price]])-1</f>
        <v>3.6236573055519194E-3</v>
      </c>
      <c r="AG164" s="2">
        <f>(Table2[[#This Row],[Close Price]]/Table2[[#This Row],[Current Month Low]])-1</f>
        <v>0.21271252942715146</v>
      </c>
      <c r="AH164" s="2">
        <f>(Table2[[#This Row],[Current Month High]]/Table2[[#This Row],[Close Price]])-1</f>
        <v>3.6236573055519194E-3</v>
      </c>
      <c r="AI164">
        <v>0.362365730555191</v>
      </c>
      <c r="AJ164">
        <v>100.52768166089901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0.12</v>
      </c>
      <c r="AM164" t="s">
        <v>10206</v>
      </c>
      <c r="AN164">
        <v>18.66</v>
      </c>
      <c r="AO164" t="s">
        <v>10206</v>
      </c>
      <c r="AP164">
        <v>0.181498865676404</v>
      </c>
      <c r="AQ164">
        <f>(Table2[[#This Row],[Sharpe Ratio]]-AVERAGE(Table2[Sharpe Ratio]))/_xlfn.STDEV.P(Table2[Sharpe Ratio])</f>
        <v>1.4315233086090708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3.4040617973364453</v>
      </c>
      <c r="AS164">
        <f>_xlfn.RANK.AVG(Table2[[#This Row],[1Y Return vs Nifty Z-Score]],Table2[1Y Return vs Nifty Z-Score])</f>
        <v>209</v>
      </c>
      <c r="AT164">
        <f>_xlfn.RANK.AVG(Table2[[#This Row],[6M Return vs Nifty Z-Score]],Table2[6M Return vs Nifty Z-Score])</f>
        <v>346</v>
      </c>
      <c r="AU164">
        <f>_xlfn.RANK.AVG(Table2[[#This Row],[Sharpe Ratio Z-Score]],Table2[Sharpe Ratio Z-Score])</f>
        <v>59</v>
      </c>
      <c r="AV164">
        <f>(Table2[[#This Row],[Rank 1Y]]+Table2[[#This Row],[Rank 6M]]+Table2[[#This Row],[Rank Sharpe]])/3</f>
        <v>204.66666666666666</v>
      </c>
    </row>
    <row r="165" spans="1:48" x14ac:dyDescent="0.3">
      <c r="A165" t="s">
        <v>1228</v>
      </c>
      <c r="B165" t="s">
        <v>1229</v>
      </c>
      <c r="C165" t="s">
        <v>10170</v>
      </c>
      <c r="D165" t="s">
        <v>290</v>
      </c>
      <c r="E165">
        <v>9576.1193909850008</v>
      </c>
      <c r="F165">
        <v>588.35</v>
      </c>
      <c r="G165">
        <v>20.838118768457701</v>
      </c>
      <c r="H165">
        <f>(Table2[[#This Row],[1Y Return vs Nifty]]-AVERAGE(Table2[1Y Return vs Nifty]))/_xlfn.STDEV.P(Table2[1Y Return vs Nifty])</f>
        <v>-0.25132178610717515</v>
      </c>
      <c r="I165">
        <v>10.769086507358301</v>
      </c>
      <c r="J165">
        <f>(Table2[[#This Row],[1M Return vs Nifty]]-AVERAGE(Table2[1M Return vs Nifty]))/_xlfn.STDEV.P(Table2[1M Return vs Nifty])</f>
        <v>0.99483493452109129</v>
      </c>
      <c r="K165">
        <v>36.531794726187698</v>
      </c>
      <c r="L165">
        <f>(Table2[[#This Row],[6M Return vs Nifty]]-AVERAGE(Table2[6M Return vs Nifty]))/_xlfn.STDEV.P(Table2[6M Return vs Nifty])</f>
        <v>0.97219323868171581</v>
      </c>
      <c r="M165">
        <v>8.13914929720152</v>
      </c>
      <c r="N165">
        <f>(Table2[[#This Row],[1W Return vs Nifty]]-AVERAGE(Table2[1W Return vs Nifty]))/_xlfn.STDEV.P(Table2[1W Return vs Nifty])</f>
        <v>1.345987523616097</v>
      </c>
      <c r="O165">
        <v>535.41</v>
      </c>
      <c r="P165">
        <v>496.60830608407298</v>
      </c>
      <c r="Q165">
        <v>423.15626646511498</v>
      </c>
      <c r="R165">
        <v>81.7015919686784</v>
      </c>
      <c r="S165" s="2">
        <f>(Table2[[#This Row],[Close Price]]-Table2[[#This Row],[20D EMA]])/Table2[[#This Row],[20D EMA]]</f>
        <v>9.8877495750919961E-2</v>
      </c>
      <c r="T165" s="2">
        <f>(Table2[[#This Row],[Close Price]]-Table2[[#This Row],[50D EMA]])/Table2[[#This Row],[50D EMA]]</f>
        <v>0.18473652734353518</v>
      </c>
      <c r="U165" s="2">
        <f>(Table2[[#This Row],[Close Price]]-Table2[[#This Row],[200D EMA]])/Table2[[#This Row],[200D EMA]]</f>
        <v>0.39038470330322667</v>
      </c>
      <c r="V165">
        <v>0.84766721030066805</v>
      </c>
      <c r="W165">
        <v>581</v>
      </c>
      <c r="X165">
        <v>594.6</v>
      </c>
      <c r="Y165">
        <v>559.79999999999995</v>
      </c>
      <c r="Z165">
        <v>593.15</v>
      </c>
      <c r="AA165">
        <v>496</v>
      </c>
      <c r="AB165">
        <v>593.15</v>
      </c>
      <c r="AC165" s="2">
        <f>(Table2[[#This Row],[Close Price]]/Table2[[#This Row],[Day Low]])-1</f>
        <v>1.2650602409638667E-2</v>
      </c>
      <c r="AD165" s="2">
        <f>(Table2[[#This Row],[Day High]]/Table2[[#This Row],[Close Price]])-1</f>
        <v>1.0622928528936759E-2</v>
      </c>
      <c r="AE165" s="2">
        <f>(Table2[[#This Row],[Close Price]]/Table2[[#This Row],[Current Week Low]])-1</f>
        <v>5.1000357270453822E-2</v>
      </c>
      <c r="AF165" s="2">
        <f>(Table2[[#This Row],[Current Week High]]/Table2[[#This Row],[Close Price]])-1</f>
        <v>8.1584091102233636E-3</v>
      </c>
      <c r="AG165" s="2">
        <f>(Table2[[#This Row],[Close Price]]/Table2[[#This Row],[Current Month Low]])-1</f>
        <v>0.18618951612903234</v>
      </c>
      <c r="AH165" s="2">
        <f>(Table2[[#This Row],[Current Month High]]/Table2[[#This Row],[Close Price]])-1</f>
        <v>8.1584091102233636E-3</v>
      </c>
      <c r="AI165">
        <v>0.81584091102233602</v>
      </c>
      <c r="AJ165">
        <v>72.384998535013196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0.21</v>
      </c>
      <c r="AM165" t="s">
        <v>10206</v>
      </c>
      <c r="AN165">
        <v>11.58</v>
      </c>
      <c r="AO165" t="s">
        <v>10206</v>
      </c>
      <c r="AP165">
        <v>0.136395307569739</v>
      </c>
      <c r="AQ165">
        <f>(Table2[[#This Row],[Sharpe Ratio]]-AVERAGE(Table2[Sharpe Ratio]))/_xlfn.STDEV.P(Table2[Sharpe Ratio])</f>
        <v>0.91151047745241731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3.9732043881641461</v>
      </c>
      <c r="AS165">
        <f>_xlfn.RANK.AVG(Table2[[#This Row],[1Y Return vs Nifty Z-Score]],Table2[1Y Return vs Nifty Z-Score])</f>
        <v>376</v>
      </c>
      <c r="AT165">
        <f>_xlfn.RANK.AVG(Table2[[#This Row],[6M Return vs Nifty Z-Score]],Table2[6M Return vs Nifty Z-Score])</f>
        <v>105</v>
      </c>
      <c r="AU165">
        <f>_xlfn.RANK.AVG(Table2[[#This Row],[Sharpe Ratio Z-Score]],Table2[Sharpe Ratio Z-Score])</f>
        <v>137</v>
      </c>
      <c r="AV165">
        <f>(Table2[[#This Row],[Rank 1Y]]+Table2[[#This Row],[Rank 6M]]+Table2[[#This Row],[Rank Sharpe]])/3</f>
        <v>206</v>
      </c>
    </row>
    <row r="166" spans="1:48" x14ac:dyDescent="0.3">
      <c r="A166" t="s">
        <v>792</v>
      </c>
      <c r="B166" t="s">
        <v>793</v>
      </c>
      <c r="C166" t="s">
        <v>10171</v>
      </c>
      <c r="D166" t="s">
        <v>415</v>
      </c>
      <c r="E166">
        <v>20231.164295735001</v>
      </c>
      <c r="F166">
        <v>635.65</v>
      </c>
      <c r="G166">
        <v>69.450880151731894</v>
      </c>
      <c r="H166">
        <f>(Table2[[#This Row],[1Y Return vs Nifty]]-AVERAGE(Table2[1Y Return vs Nifty]))/_xlfn.STDEV.P(Table2[1Y Return vs Nifty])</f>
        <v>0.4130093086293003</v>
      </c>
      <c r="I166">
        <v>6.7145494831871302</v>
      </c>
      <c r="J166">
        <f>(Table2[[#This Row],[1M Return vs Nifty]]-AVERAGE(Table2[1M Return vs Nifty]))/_xlfn.STDEV.P(Table2[1M Return vs Nifty])</f>
        <v>0.56740971880824065</v>
      </c>
      <c r="K166">
        <v>6.2637387344418496</v>
      </c>
      <c r="L166">
        <f>(Table2[[#This Row],[6M Return vs Nifty]]-AVERAGE(Table2[6M Return vs Nifty]))/_xlfn.STDEV.P(Table2[6M Return vs Nifty])</f>
        <v>-3.6259948029916618E-2</v>
      </c>
      <c r="M166">
        <v>7.3294166700785901</v>
      </c>
      <c r="N166">
        <f>(Table2[[#This Row],[1W Return vs Nifty]]-AVERAGE(Table2[1W Return vs Nifty]))/_xlfn.STDEV.P(Table2[1W Return vs Nifty])</f>
        <v>1.1786987787221883</v>
      </c>
      <c r="O166">
        <v>568.66</v>
      </c>
      <c r="P166">
        <v>553.990021691641</v>
      </c>
      <c r="Q166">
        <v>480.75742464173902</v>
      </c>
      <c r="R166">
        <v>85.360111890994006</v>
      </c>
      <c r="S166" s="2">
        <f>(Table2[[#This Row],[Close Price]]-Table2[[#This Row],[20D EMA]])/Table2[[#This Row],[20D EMA]]</f>
        <v>0.11780325677909474</v>
      </c>
      <c r="T166" s="2">
        <f>(Table2[[#This Row],[Close Price]]-Table2[[#This Row],[50D EMA]])/Table2[[#This Row],[50D EMA]]</f>
        <v>0.14740333780562589</v>
      </c>
      <c r="U166" s="2">
        <f>(Table2[[#This Row],[Close Price]]-Table2[[#This Row],[200D EMA]])/Table2[[#This Row],[200D EMA]]</f>
        <v>0.32218446854707877</v>
      </c>
      <c r="V166">
        <v>1.73039387059466</v>
      </c>
      <c r="W166">
        <v>626.65</v>
      </c>
      <c r="X166">
        <v>643.9</v>
      </c>
      <c r="Y166">
        <v>581</v>
      </c>
      <c r="Z166">
        <v>654.54999999999995</v>
      </c>
      <c r="AA166">
        <v>526.85</v>
      </c>
      <c r="AB166">
        <v>654.54999999999995</v>
      </c>
      <c r="AC166" s="2">
        <f>(Table2[[#This Row],[Close Price]]/Table2[[#This Row],[Day Low]])-1</f>
        <v>1.4362084097981231E-2</v>
      </c>
      <c r="AD166" s="2">
        <f>(Table2[[#This Row],[Day High]]/Table2[[#This Row],[Close Price]])-1</f>
        <v>1.2978840556910232E-2</v>
      </c>
      <c r="AE166" s="2">
        <f>(Table2[[#This Row],[Close Price]]/Table2[[#This Row],[Current Week Low]])-1</f>
        <v>9.4061962134251331E-2</v>
      </c>
      <c r="AF166" s="2">
        <f>(Table2[[#This Row],[Current Week High]]/Table2[[#This Row],[Close Price]])-1</f>
        <v>2.973334382128523E-2</v>
      </c>
      <c r="AG166" s="2">
        <f>(Table2[[#This Row],[Close Price]]/Table2[[#This Row],[Current Month Low]])-1</f>
        <v>0.20651039195216847</v>
      </c>
      <c r="AH166" s="2">
        <f>(Table2[[#This Row],[Current Month High]]/Table2[[#This Row],[Close Price]])-1</f>
        <v>2.973334382128523E-2</v>
      </c>
      <c r="AI166">
        <v>2.9733343821285199</v>
      </c>
      <c r="AJ166">
        <v>111.671661671661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0.13</v>
      </c>
      <c r="AM166" t="s">
        <v>10206</v>
      </c>
      <c r="AN166">
        <v>12.79</v>
      </c>
      <c r="AO166" t="s">
        <v>10206</v>
      </c>
      <c r="AP166">
        <v>0.14335532823526601</v>
      </c>
      <c r="AQ166">
        <f>(Table2[[#This Row],[Sharpe Ratio]]-AVERAGE(Table2[Sharpe Ratio]))/_xlfn.STDEV.P(Table2[Sharpe Ratio])</f>
        <v>0.99175470214596073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3.1146125602757735</v>
      </c>
      <c r="AS166">
        <f>_xlfn.RANK.AVG(Table2[[#This Row],[1Y Return vs Nifty Z-Score]],Table2[1Y Return vs Nifty Z-Score])</f>
        <v>177</v>
      </c>
      <c r="AT166">
        <f>_xlfn.RANK.AVG(Table2[[#This Row],[6M Return vs Nifty Z-Score]],Table2[6M Return vs Nifty Z-Score])</f>
        <v>329</v>
      </c>
      <c r="AU166">
        <f>_xlfn.RANK.AVG(Table2[[#This Row],[Sharpe Ratio Z-Score]],Table2[Sharpe Ratio Z-Score])</f>
        <v>120</v>
      </c>
      <c r="AV166">
        <f>(Table2[[#This Row],[Rank 1Y]]+Table2[[#This Row],[Rank 6M]]+Table2[[#This Row],[Rank Sharpe]])/3</f>
        <v>208.66666666666666</v>
      </c>
    </row>
    <row r="167" spans="1:48" x14ac:dyDescent="0.3">
      <c r="A167" t="s">
        <v>109</v>
      </c>
      <c r="B167" t="s">
        <v>110</v>
      </c>
      <c r="C167" t="s">
        <v>10165</v>
      </c>
      <c r="D167" t="s">
        <v>111</v>
      </c>
      <c r="E167">
        <v>267017.28992985998</v>
      </c>
      <c r="F167">
        <v>9564.35</v>
      </c>
      <c r="G167">
        <v>67.422277724894101</v>
      </c>
      <c r="H167">
        <f>(Table2[[#This Row],[1Y Return vs Nifty]]-AVERAGE(Table2[1Y Return vs Nifty]))/_xlfn.STDEV.P(Table2[1Y Return vs Nifty])</f>
        <v>0.38528688281643747</v>
      </c>
      <c r="I167">
        <v>-3.6601042085716098</v>
      </c>
      <c r="J167">
        <f>(Table2[[#This Row],[1M Return vs Nifty]]-AVERAGE(Table2[1M Return vs Nifty]))/_xlfn.STDEV.P(Table2[1M Return vs Nifty])</f>
        <v>-0.52627584028529839</v>
      </c>
      <c r="K167">
        <v>10.9089270965257</v>
      </c>
      <c r="L167">
        <f>(Table2[[#This Row],[6M Return vs Nifty]]-AVERAGE(Table2[6M Return vs Nifty]))/_xlfn.STDEV.P(Table2[6M Return vs Nifty])</f>
        <v>0.11850569030168637</v>
      </c>
      <c r="M167">
        <v>-0.447768163733889</v>
      </c>
      <c r="N167">
        <f>(Table2[[#This Row],[1W Return vs Nifty]]-AVERAGE(Table2[1W Return vs Nifty]))/_xlfn.STDEV.P(Table2[1W Return vs Nifty])</f>
        <v>-0.42804824625462995</v>
      </c>
      <c r="O167">
        <v>9486.5300000000007</v>
      </c>
      <c r="P167">
        <v>9384.0604647476393</v>
      </c>
      <c r="Q167">
        <v>8043.8698235111697</v>
      </c>
      <c r="R167">
        <v>57.742035631012101</v>
      </c>
      <c r="S167" s="2">
        <f>(Table2[[#This Row],[Close Price]]-Table2[[#This Row],[20D EMA]])/Table2[[#This Row],[20D EMA]]</f>
        <v>8.2032102359872062E-3</v>
      </c>
      <c r="T167" s="2">
        <f>(Table2[[#This Row],[Close Price]]-Table2[[#This Row],[50D EMA]])/Table2[[#This Row],[50D EMA]]</f>
        <v>1.9212316025630963E-2</v>
      </c>
      <c r="U167" s="2">
        <f>(Table2[[#This Row],[Close Price]]-Table2[[#This Row],[200D EMA]])/Table2[[#This Row],[200D EMA]]</f>
        <v>0.18902346878422471</v>
      </c>
      <c r="V167">
        <v>1.1504361195025501</v>
      </c>
      <c r="W167">
        <v>9580.0499999999993</v>
      </c>
      <c r="X167">
        <v>9634.9500000000007</v>
      </c>
      <c r="Y167">
        <v>9509</v>
      </c>
      <c r="Z167">
        <v>9654</v>
      </c>
      <c r="AA167">
        <v>8744.6</v>
      </c>
      <c r="AB167">
        <v>9909.9500000000007</v>
      </c>
      <c r="AC167" s="2">
        <f>(Table2[[#This Row],[Close Price]]/Table2[[#This Row],[Day Low]])-1</f>
        <v>-1.6388223443508654E-3</v>
      </c>
      <c r="AD167" s="2">
        <f>(Table2[[#This Row],[Day High]]/Table2[[#This Row],[Close Price]])-1</f>
        <v>7.3815784658655126E-3</v>
      </c>
      <c r="AE167" s="2">
        <f>(Table2[[#This Row],[Close Price]]/Table2[[#This Row],[Current Week Low]])-1</f>
        <v>5.8208013460931962E-3</v>
      </c>
      <c r="AF167" s="2">
        <f>(Table2[[#This Row],[Current Week High]]/Table2[[#This Row],[Close Price]])-1</f>
        <v>9.3733499924197883E-3</v>
      </c>
      <c r="AG167" s="2">
        <f>(Table2[[#This Row],[Close Price]]/Table2[[#This Row],[Current Month Low]])-1</f>
        <v>9.3743567458774546E-2</v>
      </c>
      <c r="AH167" s="2">
        <f>(Table2[[#This Row],[Current Month High]]/Table2[[#This Row],[Close Price]])-1</f>
        <v>3.6134185804576502E-2</v>
      </c>
      <c r="AI167">
        <v>4.9606089279459598</v>
      </c>
      <c r="AJ167">
        <v>110.62210966747401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-0.08</v>
      </c>
      <c r="AM167" t="s">
        <v>10205</v>
      </c>
      <c r="AN167">
        <v>1.03</v>
      </c>
      <c r="AO167" t="s">
        <v>10206</v>
      </c>
      <c r="AP167">
        <v>0.118614466179555</v>
      </c>
      <c r="AQ167">
        <f>(Table2[[#This Row],[Sharpe Ratio]]-AVERAGE(Table2[Sharpe Ratio]))/_xlfn.STDEV.P(Table2[Sharpe Ratio])</f>
        <v>0.70650967352935268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0.25597816010754809</v>
      </c>
      <c r="AS167">
        <f>_xlfn.RANK.AVG(Table2[[#This Row],[1Y Return vs Nifty Z-Score]],Table2[1Y Return vs Nifty Z-Score])</f>
        <v>184</v>
      </c>
      <c r="AT167">
        <f>_xlfn.RANK.AVG(Table2[[#This Row],[6M Return vs Nifty Z-Score]],Table2[6M Return vs Nifty Z-Score])</f>
        <v>273</v>
      </c>
      <c r="AU167">
        <f>_xlfn.RANK.AVG(Table2[[#This Row],[Sharpe Ratio Z-Score]],Table2[Sharpe Ratio Z-Score])</f>
        <v>173</v>
      </c>
      <c r="AV167">
        <f>(Table2[[#This Row],[Rank 1Y]]+Table2[[#This Row],[Rank 6M]]+Table2[[#This Row],[Rank Sharpe]])/3</f>
        <v>210</v>
      </c>
    </row>
    <row r="168" spans="1:48" x14ac:dyDescent="0.3">
      <c r="A168" t="s">
        <v>1057</v>
      </c>
      <c r="B168" t="s">
        <v>1058</v>
      </c>
      <c r="C168" t="s">
        <v>10175</v>
      </c>
      <c r="D168" t="s">
        <v>373</v>
      </c>
      <c r="E168">
        <v>12229.289296875</v>
      </c>
      <c r="F168">
        <v>968.75</v>
      </c>
      <c r="G168">
        <v>51.520626645695302</v>
      </c>
      <c r="H168">
        <f>(Table2[[#This Row],[1Y Return vs Nifty]]-AVERAGE(Table2[1Y Return vs Nifty]))/_xlfn.STDEV.P(Table2[1Y Return vs Nifty])</f>
        <v>0.16797848541286489</v>
      </c>
      <c r="I168">
        <v>31.468868064682098</v>
      </c>
      <c r="J168">
        <f>(Table2[[#This Row],[1M Return vs Nifty]]-AVERAGE(Table2[1M Return vs Nifty]))/_xlfn.STDEV.P(Table2[1M Return vs Nifty])</f>
        <v>3.1769850899156249</v>
      </c>
      <c r="K168">
        <v>41.793515457555799</v>
      </c>
      <c r="L168">
        <f>(Table2[[#This Row],[6M Return vs Nifty]]-AVERAGE(Table2[6M Return vs Nifty]))/_xlfn.STDEV.P(Table2[6M Return vs Nifty])</f>
        <v>1.1475001378291811</v>
      </c>
      <c r="M168">
        <v>16.914852692678</v>
      </c>
      <c r="N168">
        <f>(Table2[[#This Row],[1W Return vs Nifty]]-AVERAGE(Table2[1W Return vs Nifty]))/_xlfn.STDEV.P(Table2[1W Return vs Nifty])</f>
        <v>3.159025997571026</v>
      </c>
      <c r="O168">
        <v>799.49</v>
      </c>
      <c r="P168">
        <v>713.40271915177595</v>
      </c>
      <c r="Q168">
        <v>627.26561543939897</v>
      </c>
      <c r="R168">
        <v>91.459083699556203</v>
      </c>
      <c r="S168" s="2">
        <f>(Table2[[#This Row],[Close Price]]-Table2[[#This Row],[20D EMA]])/Table2[[#This Row],[20D EMA]]</f>
        <v>0.211709965102753</v>
      </c>
      <c r="T168" s="2">
        <f>(Table2[[#This Row],[Close Price]]-Table2[[#This Row],[50D EMA]])/Table2[[#This Row],[50D EMA]]</f>
        <v>0.35792866216129332</v>
      </c>
      <c r="U168" s="2">
        <f>(Table2[[#This Row],[Close Price]]-Table2[[#This Row],[200D EMA]])/Table2[[#This Row],[200D EMA]]</f>
        <v>0.54440156794086592</v>
      </c>
      <c r="V168">
        <v>1.2863562740719101</v>
      </c>
      <c r="W168">
        <v>951</v>
      </c>
      <c r="X168">
        <v>974</v>
      </c>
      <c r="Y168">
        <v>865.35</v>
      </c>
      <c r="Z168">
        <v>981.9</v>
      </c>
      <c r="AA168">
        <v>677.2</v>
      </c>
      <c r="AB168">
        <v>981.9</v>
      </c>
      <c r="AC168" s="2">
        <f>(Table2[[#This Row],[Close Price]]/Table2[[#This Row],[Day Low]])-1</f>
        <v>1.8664563617245111E-2</v>
      </c>
      <c r="AD168" s="2">
        <f>(Table2[[#This Row],[Day High]]/Table2[[#This Row],[Close Price]])-1</f>
        <v>5.4193548387095891E-3</v>
      </c>
      <c r="AE168" s="2">
        <f>(Table2[[#This Row],[Close Price]]/Table2[[#This Row],[Current Week Low]])-1</f>
        <v>0.11948922401340489</v>
      </c>
      <c r="AF168" s="2">
        <f>(Table2[[#This Row],[Current Week High]]/Table2[[#This Row],[Close Price]])-1</f>
        <v>1.357419354838707E-2</v>
      </c>
      <c r="AG168" s="2">
        <f>(Table2[[#This Row],[Close Price]]/Table2[[#This Row],[Current Month Low]])-1</f>
        <v>0.43052274069698759</v>
      </c>
      <c r="AH168" s="2">
        <f>(Table2[[#This Row],[Current Month High]]/Table2[[#This Row],[Close Price]])-1</f>
        <v>1.357419354838707E-2</v>
      </c>
      <c r="AI168">
        <v>1.3574193548386999</v>
      </c>
      <c r="AJ168">
        <v>115.277777777777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0.63</v>
      </c>
      <c r="AM168" t="s">
        <v>10206</v>
      </c>
      <c r="AN168">
        <v>28.4</v>
      </c>
      <c r="AO168" t="s">
        <v>10206</v>
      </c>
      <c r="AP168">
        <v>6.5200785898646002E-2</v>
      </c>
      <c r="AQ168">
        <f>(Table2[[#This Row],[Sharpe Ratio]]-AVERAGE(Table2[Sharpe Ratio]))/_xlfn.STDEV.P(Table2[Sharpe Ratio])</f>
        <v>9.0686881019611615E-2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7.7421765917483079</v>
      </c>
      <c r="AS168">
        <f>_xlfn.RANK.AVG(Table2[[#This Row],[1Y Return vs Nifty Z-Score]],Table2[1Y Return vs Nifty Z-Score])</f>
        <v>235</v>
      </c>
      <c r="AT168">
        <f>_xlfn.RANK.AVG(Table2[[#This Row],[6M Return vs Nifty Z-Score]],Table2[6M Return vs Nifty Z-Score])</f>
        <v>89</v>
      </c>
      <c r="AU168">
        <f>_xlfn.RANK.AVG(Table2[[#This Row],[Sharpe Ratio Z-Score]],Table2[Sharpe Ratio Z-Score])</f>
        <v>306</v>
      </c>
      <c r="AV168">
        <f>(Table2[[#This Row],[Rank 1Y]]+Table2[[#This Row],[Rank 6M]]+Table2[[#This Row],[Rank Sharpe]])/3</f>
        <v>210</v>
      </c>
    </row>
    <row r="169" spans="1:48" x14ac:dyDescent="0.3">
      <c r="A169" t="s">
        <v>1396</v>
      </c>
      <c r="B169" t="s">
        <v>1397</v>
      </c>
      <c r="C169" t="s">
        <v>10175</v>
      </c>
      <c r="D169" t="s">
        <v>373</v>
      </c>
      <c r="E169">
        <v>7710.4850710800001</v>
      </c>
      <c r="F169">
        <v>1691.7</v>
      </c>
      <c r="G169">
        <v>97.347798032508194</v>
      </c>
      <c r="H169">
        <f>(Table2[[#This Row],[1Y Return vs Nifty]]-AVERAGE(Table2[1Y Return vs Nifty]))/_xlfn.STDEV.P(Table2[1Y Return vs Nifty])</f>
        <v>0.79424233197872274</v>
      </c>
      <c r="I169">
        <v>-2.2392128600207801</v>
      </c>
      <c r="J169">
        <f>(Table2[[#This Row],[1M Return vs Nifty]]-AVERAGE(Table2[1M Return vs Nifty]))/_xlfn.STDEV.P(Table2[1M Return vs Nifty])</f>
        <v>-0.37648690321596412</v>
      </c>
      <c r="K169">
        <v>25.784480023228799</v>
      </c>
      <c r="L169">
        <f>(Table2[[#This Row],[6M Return vs Nifty]]-AVERAGE(Table2[6M Return vs Nifty]))/_xlfn.STDEV.P(Table2[6M Return vs Nifty])</f>
        <v>0.61412056418463978</v>
      </c>
      <c r="M169">
        <v>-0.71260363670749105</v>
      </c>
      <c r="N169">
        <f>(Table2[[#This Row],[1W Return vs Nifty]]-AVERAGE(Table2[1W Return vs Nifty]))/_xlfn.STDEV.P(Table2[1W Return vs Nifty])</f>
        <v>-0.48276259564988105</v>
      </c>
      <c r="O169">
        <v>1681.44</v>
      </c>
      <c r="P169">
        <v>1578.4657326859999</v>
      </c>
      <c r="Q169">
        <v>1250.6487010265</v>
      </c>
      <c r="R169">
        <v>49.674783179476897</v>
      </c>
      <c r="S169" s="2">
        <f>(Table2[[#This Row],[Close Price]]-Table2[[#This Row],[20D EMA]])/Table2[[#This Row],[20D EMA]]</f>
        <v>6.101912646303163E-3</v>
      </c>
      <c r="T169" s="2">
        <f>(Table2[[#This Row],[Close Price]]-Table2[[#This Row],[50D EMA]])/Table2[[#This Row],[50D EMA]]</f>
        <v>7.1736918305673178E-2</v>
      </c>
      <c r="U169" s="2">
        <f>(Table2[[#This Row],[Close Price]]-Table2[[#This Row],[200D EMA]])/Table2[[#This Row],[200D EMA]]</f>
        <v>0.35265802348133135</v>
      </c>
      <c r="V169">
        <v>1.2662058188652701</v>
      </c>
      <c r="W169">
        <v>1717.5</v>
      </c>
      <c r="X169">
        <v>1750</v>
      </c>
      <c r="Y169">
        <v>1678.6</v>
      </c>
      <c r="Z169">
        <v>1745.95</v>
      </c>
      <c r="AA169">
        <v>1603.7</v>
      </c>
      <c r="AB169">
        <v>1823.95</v>
      </c>
      <c r="AC169" s="2">
        <f>(Table2[[#This Row],[Close Price]]/Table2[[#This Row],[Day Low]])-1</f>
        <v>-1.5021834061135331E-2</v>
      </c>
      <c r="AD169" s="2">
        <f>(Table2[[#This Row],[Day High]]/Table2[[#This Row],[Close Price]])-1</f>
        <v>3.4462375125613232E-2</v>
      </c>
      <c r="AE169" s="2">
        <f>(Table2[[#This Row],[Close Price]]/Table2[[#This Row],[Current Week Low]])-1</f>
        <v>7.8041224830216471E-3</v>
      </c>
      <c r="AF169" s="2">
        <f>(Table2[[#This Row],[Current Week High]]/Table2[[#This Row],[Close Price]])-1</f>
        <v>3.2068333628894052E-2</v>
      </c>
      <c r="AG169" s="2">
        <f>(Table2[[#This Row],[Close Price]]/Table2[[#This Row],[Current Month Low]])-1</f>
        <v>5.4873105942508049E-2</v>
      </c>
      <c r="AH169" s="2">
        <f>(Table2[[#This Row],[Current Month High]]/Table2[[#This Row],[Close Price]])-1</f>
        <v>7.8175799491635667E-2</v>
      </c>
      <c r="AI169">
        <v>7.8175799491635596</v>
      </c>
      <c r="AJ169">
        <v>140.520366815952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0.18</v>
      </c>
      <c r="AM169" t="s">
        <v>10206</v>
      </c>
      <c r="AN169">
        <v>0.62</v>
      </c>
      <c r="AO169" t="s">
        <v>10206</v>
      </c>
      <c r="AP169">
        <v>4.8240698076854001E-2</v>
      </c>
      <c r="AQ169">
        <f>(Table2[[#This Row],[Sharpe Ratio]]-AVERAGE(Table2[Sharpe Ratio]))/_xlfn.STDEV.P(Table2[Sharpe Ratio])</f>
        <v>-0.10485120189656257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0.44426219540095474</v>
      </c>
      <c r="AS169">
        <f>_xlfn.RANK.AVG(Table2[[#This Row],[1Y Return vs Nifty Z-Score]],Table2[1Y Return vs Nifty Z-Score])</f>
        <v>114</v>
      </c>
      <c r="AT169">
        <f>_xlfn.RANK.AVG(Table2[[#This Row],[6M Return vs Nifty Z-Score]],Table2[6M Return vs Nifty Z-Score])</f>
        <v>155</v>
      </c>
      <c r="AU169">
        <f>_xlfn.RANK.AVG(Table2[[#This Row],[Sharpe Ratio Z-Score]],Table2[Sharpe Ratio Z-Score])</f>
        <v>365</v>
      </c>
      <c r="AV169">
        <f>(Table2[[#This Row],[Rank 1Y]]+Table2[[#This Row],[Rank 6M]]+Table2[[#This Row],[Rank Sharpe]])/3</f>
        <v>211.33333333333334</v>
      </c>
    </row>
    <row r="170" spans="1:48" x14ac:dyDescent="0.3">
      <c r="A170" t="s">
        <v>324</v>
      </c>
      <c r="B170" t="s">
        <v>325</v>
      </c>
      <c r="C170" t="s">
        <v>10161</v>
      </c>
      <c r="D170" t="s">
        <v>32</v>
      </c>
      <c r="E170">
        <v>80972.739717814999</v>
      </c>
      <c r="F170">
        <v>601.15</v>
      </c>
      <c r="G170">
        <v>46.766326619983801</v>
      </c>
      <c r="H170">
        <f>(Table2[[#This Row],[1Y Return vs Nifty]]-AVERAGE(Table2[1Y Return vs Nifty]))/_xlfn.STDEV.P(Table2[1Y Return vs Nifty])</f>
        <v>0.10300728750281836</v>
      </c>
      <c r="I170">
        <v>4.4240084557016601</v>
      </c>
      <c r="J170">
        <f>(Table2[[#This Row],[1M Return vs Nifty]]-AVERAGE(Table2[1M Return vs Nifty]))/_xlfn.STDEV.P(Table2[1M Return vs Nifty])</f>
        <v>0.32594318713382686</v>
      </c>
      <c r="K170">
        <v>6.1813387706005001</v>
      </c>
      <c r="L170">
        <f>(Table2[[#This Row],[6M Return vs Nifty]]-AVERAGE(Table2[6M Return vs Nifty]))/_xlfn.STDEV.P(Table2[6M Return vs Nifty])</f>
        <v>-3.9005301287601643E-2</v>
      </c>
      <c r="M170">
        <v>1.09396919662276</v>
      </c>
      <c r="N170">
        <f>(Table2[[#This Row],[1W Return vs Nifty]]-AVERAGE(Table2[1W Return vs Nifty]))/_xlfn.STDEV.P(Table2[1W Return vs Nifty])</f>
        <v>-0.10952914583686205</v>
      </c>
      <c r="O170">
        <v>565.78</v>
      </c>
      <c r="P170">
        <v>553.01536130918396</v>
      </c>
      <c r="Q170">
        <v>494.20946124170001</v>
      </c>
      <c r="R170">
        <v>72.294972993895897</v>
      </c>
      <c r="S170" s="2">
        <f>(Table2[[#This Row],[Close Price]]-Table2[[#This Row],[20D EMA]])/Table2[[#This Row],[20D EMA]]</f>
        <v>6.2515465375234197E-2</v>
      </c>
      <c r="T170" s="2">
        <f>(Table2[[#This Row],[Close Price]]-Table2[[#This Row],[50D EMA]])/Table2[[#This Row],[50D EMA]]</f>
        <v>8.7040328458262387E-2</v>
      </c>
      <c r="U170" s="2">
        <f>(Table2[[#This Row],[Close Price]]-Table2[[#This Row],[200D EMA]])/Table2[[#This Row],[200D EMA]]</f>
        <v>0.21638707298239926</v>
      </c>
      <c r="V170">
        <v>0.85762726669621103</v>
      </c>
      <c r="W170">
        <v>593.35</v>
      </c>
      <c r="X170">
        <v>601</v>
      </c>
      <c r="Y170">
        <v>583.5</v>
      </c>
      <c r="Z170">
        <v>604.5</v>
      </c>
      <c r="AA170">
        <v>524.79999999999995</v>
      </c>
      <c r="AB170">
        <v>604.5</v>
      </c>
      <c r="AC170" s="2">
        <f>(Table2[[#This Row],[Close Price]]/Table2[[#This Row],[Day Low]])-1</f>
        <v>1.3145698154546137E-2</v>
      </c>
      <c r="AD170" s="2">
        <f>(Table2[[#This Row],[Day High]]/Table2[[#This Row],[Close Price]])-1</f>
        <v>-2.4952174997916465E-4</v>
      </c>
      <c r="AE170" s="2">
        <f>(Table2[[#This Row],[Close Price]]/Table2[[#This Row],[Current Week Low]])-1</f>
        <v>3.0248500428448954E-2</v>
      </c>
      <c r="AF170" s="2">
        <f>(Table2[[#This Row],[Current Week High]]/Table2[[#This Row],[Close Price]])-1</f>
        <v>5.5726524162023061E-3</v>
      </c>
      <c r="AG170" s="2">
        <f>(Table2[[#This Row],[Close Price]]/Table2[[#This Row],[Current Month Low]])-1</f>
        <v>0.14548399390243905</v>
      </c>
      <c r="AH170" s="2">
        <f>(Table2[[#This Row],[Current Month High]]/Table2[[#This Row],[Close Price]])-1</f>
        <v>5.5726524162023061E-3</v>
      </c>
      <c r="AI170">
        <v>5.2482741412293201</v>
      </c>
      <c r="AJ170">
        <v>79.1269368295589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0.08</v>
      </c>
      <c r="AM170" t="s">
        <v>10206</v>
      </c>
      <c r="AN170">
        <v>9.23</v>
      </c>
      <c r="AO170" t="s">
        <v>10206</v>
      </c>
      <c r="AP170">
        <v>0.16866520088133299</v>
      </c>
      <c r="AQ170">
        <f>(Table2[[#This Row],[Sharpe Ratio]]-AVERAGE(Table2[Sharpe Ratio]))/_xlfn.STDEV.P(Table2[Sharpe Ratio])</f>
        <v>1.2835600293392218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1.563976056851403</v>
      </c>
      <c r="AS170">
        <f>_xlfn.RANK.AVG(Table2[[#This Row],[1Y Return vs Nifty Z-Score]],Table2[1Y Return vs Nifty Z-Score])</f>
        <v>252</v>
      </c>
      <c r="AT170">
        <f>_xlfn.RANK.AVG(Table2[[#This Row],[6M Return vs Nifty Z-Score]],Table2[6M Return vs Nifty Z-Score])</f>
        <v>330</v>
      </c>
      <c r="AU170">
        <f>_xlfn.RANK.AVG(Table2[[#This Row],[Sharpe Ratio Z-Score]],Table2[Sharpe Ratio Z-Score])</f>
        <v>75</v>
      </c>
      <c r="AV170">
        <f>(Table2[[#This Row],[Rank 1Y]]+Table2[[#This Row],[Rank 6M]]+Table2[[#This Row],[Rank Sharpe]])/3</f>
        <v>219</v>
      </c>
    </row>
    <row r="171" spans="1:48" x14ac:dyDescent="0.3">
      <c r="A171" t="s">
        <v>1016</v>
      </c>
      <c r="B171" t="s">
        <v>1017</v>
      </c>
      <c r="C171" t="s">
        <v>10160</v>
      </c>
      <c r="D171" t="s">
        <v>21</v>
      </c>
      <c r="E171">
        <v>13134.310834059999</v>
      </c>
      <c r="F171">
        <v>2330.15</v>
      </c>
      <c r="G171">
        <v>139.60988355629101</v>
      </c>
      <c r="H171">
        <f>(Table2[[#This Row],[1Y Return vs Nifty]]-AVERAGE(Table2[1Y Return vs Nifty]))/_xlfn.STDEV.P(Table2[1Y Return vs Nifty])</f>
        <v>1.3717865146780639</v>
      </c>
      <c r="I171">
        <v>-13.535395393845</v>
      </c>
      <c r="J171">
        <f>(Table2[[#This Row],[1M Return vs Nifty]]-AVERAGE(Table2[1M Return vs Nifty]))/_xlfn.STDEV.P(Table2[1M Return vs Nifty])</f>
        <v>-1.5673191061204497</v>
      </c>
      <c r="K171">
        <v>49.908872284545097</v>
      </c>
      <c r="L171">
        <f>(Table2[[#This Row],[6M Return vs Nifty]]-AVERAGE(Table2[6M Return vs Nifty]))/_xlfn.STDEV.P(Table2[6M Return vs Nifty])</f>
        <v>1.4178827965539813</v>
      </c>
      <c r="M171">
        <v>-5.9895071992959101</v>
      </c>
      <c r="N171">
        <f>(Table2[[#This Row],[1W Return vs Nifty]]-AVERAGE(Table2[1W Return vs Nifty]))/_xlfn.STDEV.P(Table2[1W Return vs Nifty])</f>
        <v>-1.5729577345665127</v>
      </c>
      <c r="O171">
        <v>2442.65</v>
      </c>
      <c r="P171">
        <v>2366.6040050087499</v>
      </c>
      <c r="Q171">
        <v>1699.4969861463701</v>
      </c>
      <c r="R171">
        <v>31.9930088367542</v>
      </c>
      <c r="S171" s="2">
        <f>(Table2[[#This Row],[Close Price]]-Table2[[#This Row],[20D EMA]])/Table2[[#This Row],[20D EMA]]</f>
        <v>-4.6056536957812214E-2</v>
      </c>
      <c r="T171" s="2">
        <f>(Table2[[#This Row],[Close Price]]-Table2[[#This Row],[50D EMA]])/Table2[[#This Row],[50D EMA]]</f>
        <v>-1.5403508542873047E-2</v>
      </c>
      <c r="U171" s="2">
        <f>(Table2[[#This Row],[Close Price]]-Table2[[#This Row],[200D EMA]])/Table2[[#This Row],[200D EMA]]</f>
        <v>0.37108216077725642</v>
      </c>
      <c r="V171">
        <v>0.69163920194379302</v>
      </c>
      <c r="W171">
        <v>2320</v>
      </c>
      <c r="X171">
        <v>2358</v>
      </c>
      <c r="Y171">
        <v>2325.0500000000002</v>
      </c>
      <c r="Z171">
        <v>2409</v>
      </c>
      <c r="AA171">
        <v>2291.15</v>
      </c>
      <c r="AB171">
        <v>2771.95</v>
      </c>
      <c r="AC171" s="2">
        <f>(Table2[[#This Row],[Close Price]]/Table2[[#This Row],[Day Low]])-1</f>
        <v>4.3750000000000178E-3</v>
      </c>
      <c r="AD171" s="2">
        <f>(Table2[[#This Row],[Day High]]/Table2[[#This Row],[Close Price]])-1</f>
        <v>1.1952020256206675E-2</v>
      </c>
      <c r="AE171" s="2">
        <f>(Table2[[#This Row],[Close Price]]/Table2[[#This Row],[Current Week Low]])-1</f>
        <v>2.1935012150275934E-3</v>
      </c>
      <c r="AF171" s="2">
        <f>(Table2[[#This Row],[Current Week High]]/Table2[[#This Row],[Close Price]])-1</f>
        <v>3.3839023238847243E-2</v>
      </c>
      <c r="AG171" s="2">
        <f>(Table2[[#This Row],[Close Price]]/Table2[[#This Row],[Current Month Low]])-1</f>
        <v>1.7022019509853159E-2</v>
      </c>
      <c r="AH171" s="2">
        <f>(Table2[[#This Row],[Current Month High]]/Table2[[#This Row],[Close Price]])-1</f>
        <v>0.18960152779863937</v>
      </c>
      <c r="AI171">
        <v>18.9601527798639</v>
      </c>
      <c r="AJ171">
        <v>215.48199295965301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0.06</v>
      </c>
      <c r="AM171" t="s">
        <v>10206</v>
      </c>
      <c r="AN171">
        <v>-8.36</v>
      </c>
      <c r="AO171" t="s">
        <v>10205</v>
      </c>
      <c r="AQ171">
        <f>(Table2[[#This Row],[Sharpe Ratio]]-AVERAGE(Table2[Sharpe Ratio]))/_xlfn.STDEV.P(Table2[Sharpe Ratio])</f>
        <v>-0.66103308725010923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-1.0116406167050265</v>
      </c>
      <c r="AS171">
        <f>_xlfn.RANK.AVG(Table2[[#This Row],[1Y Return vs Nifty Z-Score]],Table2[1Y Return vs Nifty Z-Score])</f>
        <v>63</v>
      </c>
      <c r="AT171">
        <f>_xlfn.RANK.AVG(Table2[[#This Row],[6M Return vs Nifty Z-Score]],Table2[6M Return vs Nifty Z-Score])</f>
        <v>64</v>
      </c>
      <c r="AU171">
        <f>_xlfn.RANK.AVG(Table2[[#This Row],[Sharpe Ratio Z-Score]],Table2[Sharpe Ratio Z-Score])</f>
        <v>532.5</v>
      </c>
      <c r="AV171">
        <f>(Table2[[#This Row],[Rank 1Y]]+Table2[[#This Row],[Rank 6M]]+Table2[[#This Row],[Rank Sharpe]])/3</f>
        <v>219.83333333333334</v>
      </c>
    </row>
    <row r="172" spans="1:48" x14ac:dyDescent="0.3">
      <c r="A172" t="s">
        <v>114</v>
      </c>
      <c r="B172" t="s">
        <v>115</v>
      </c>
      <c r="C172" t="s">
        <v>10159</v>
      </c>
      <c r="D172" t="s">
        <v>18</v>
      </c>
      <c r="E172">
        <v>258348.05621698499</v>
      </c>
      <c r="F172">
        <v>182.95</v>
      </c>
      <c r="G172">
        <v>68.620978296739807</v>
      </c>
      <c r="H172">
        <f>(Table2[[#This Row],[1Y Return vs Nifty]]-AVERAGE(Table2[1Y Return vs Nifty]))/_xlfn.STDEV.P(Table2[1Y Return vs Nifty])</f>
        <v>0.40166805600010042</v>
      </c>
      <c r="I172">
        <v>4.9136768771730397</v>
      </c>
      <c r="J172">
        <f>(Table2[[#This Row],[1M Return vs Nifty]]-AVERAGE(Table2[1M Return vs Nifty]))/_xlfn.STDEV.P(Table2[1M Return vs Nifty])</f>
        <v>0.37756353969873158</v>
      </c>
      <c r="K172">
        <v>8.3693154356361692</v>
      </c>
      <c r="L172">
        <f>(Table2[[#This Row],[6M Return vs Nifty]]-AVERAGE(Table2[6M Return vs Nifty]))/_xlfn.STDEV.P(Table2[6M Return vs Nifty])</f>
        <v>3.3892411102900713E-2</v>
      </c>
      <c r="M172">
        <v>5.3969401076332302</v>
      </c>
      <c r="N172">
        <f>(Table2[[#This Row],[1W Return vs Nifty]]-AVERAGE(Table2[1W Return vs Nifty]))/_xlfn.STDEV.P(Table2[1W Return vs Nifty])</f>
        <v>0.77945393191758983</v>
      </c>
      <c r="O172">
        <v>172.08</v>
      </c>
      <c r="P172">
        <v>169.231962515042</v>
      </c>
      <c r="Q172">
        <v>150.05923093589101</v>
      </c>
      <c r="R172">
        <v>75.600059033037994</v>
      </c>
      <c r="S172" s="2">
        <f>(Table2[[#This Row],[Close Price]]-Table2[[#This Row],[20D EMA]])/Table2[[#This Row],[20D EMA]]</f>
        <v>6.3168293816829243E-2</v>
      </c>
      <c r="T172" s="2">
        <f>(Table2[[#This Row],[Close Price]]-Table2[[#This Row],[50D EMA]])/Table2[[#This Row],[50D EMA]]</f>
        <v>8.1060559016673209E-2</v>
      </c>
      <c r="U172" s="2">
        <f>(Table2[[#This Row],[Close Price]]-Table2[[#This Row],[200D EMA]])/Table2[[#This Row],[200D EMA]]</f>
        <v>0.21918524344670756</v>
      </c>
      <c r="V172">
        <v>1.2569503024102999</v>
      </c>
      <c r="W172">
        <v>180.52</v>
      </c>
      <c r="X172">
        <v>184.85</v>
      </c>
      <c r="Y172">
        <v>178</v>
      </c>
      <c r="Z172">
        <v>185.97</v>
      </c>
      <c r="AA172">
        <v>160.66</v>
      </c>
      <c r="AB172">
        <v>185.97</v>
      </c>
      <c r="AC172" s="2">
        <f>(Table2[[#This Row],[Close Price]]/Table2[[#This Row],[Day Low]])-1</f>
        <v>1.3461112342122661E-2</v>
      </c>
      <c r="AD172" s="2">
        <f>(Table2[[#This Row],[Day High]]/Table2[[#This Row],[Close Price]])-1</f>
        <v>1.0385351188849423E-2</v>
      </c>
      <c r="AE172" s="2">
        <f>(Table2[[#This Row],[Close Price]]/Table2[[#This Row],[Current Week Low]])-1</f>
        <v>2.7808988764044917E-2</v>
      </c>
      <c r="AF172" s="2">
        <f>(Table2[[#This Row],[Current Week High]]/Table2[[#This Row],[Close Price]])-1</f>
        <v>1.6507242415960688E-2</v>
      </c>
      <c r="AG172" s="2">
        <f>(Table2[[#This Row],[Close Price]]/Table2[[#This Row],[Current Month Low]])-1</f>
        <v>0.13874019668865922</v>
      </c>
      <c r="AH172" s="2">
        <f>(Table2[[#This Row],[Current Month High]]/Table2[[#This Row],[Close Price]])-1</f>
        <v>1.6507242415960688E-2</v>
      </c>
      <c r="AI172">
        <v>7.57037441924024</v>
      </c>
      <c r="AJ172">
        <v>113.976608187134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0.02</v>
      </c>
      <c r="AM172" t="s">
        <v>10206</v>
      </c>
      <c r="AN172">
        <v>4.88</v>
      </c>
      <c r="AO172" t="s">
        <v>10206</v>
      </c>
      <c r="AP172">
        <v>0.118216045939377</v>
      </c>
      <c r="AQ172">
        <f>(Table2[[#This Row],[Sharpe Ratio]]-AVERAGE(Table2[Sharpe Ratio]))/_xlfn.STDEV.P(Table2[Sharpe Ratio])</f>
        <v>0.70191616370923804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2.2944941024285606</v>
      </c>
      <c r="AS172">
        <f>_xlfn.RANK.AVG(Table2[[#This Row],[1Y Return vs Nifty Z-Score]],Table2[1Y Return vs Nifty Z-Score])</f>
        <v>179</v>
      </c>
      <c r="AT172">
        <f>_xlfn.RANK.AVG(Table2[[#This Row],[6M Return vs Nifty Z-Score]],Table2[6M Return vs Nifty Z-Score])</f>
        <v>306</v>
      </c>
      <c r="AU172">
        <f>_xlfn.RANK.AVG(Table2[[#This Row],[Sharpe Ratio Z-Score]],Table2[Sharpe Ratio Z-Score])</f>
        <v>176</v>
      </c>
      <c r="AV172">
        <f>(Table2[[#This Row],[Rank 1Y]]+Table2[[#This Row],[Rank 6M]]+Table2[[#This Row],[Rank Sharpe]])/3</f>
        <v>220.33333333333334</v>
      </c>
    </row>
    <row r="173" spans="1:48" x14ac:dyDescent="0.3">
      <c r="A173" t="s">
        <v>376</v>
      </c>
      <c r="B173" t="s">
        <v>377</v>
      </c>
      <c r="C173" t="s">
        <v>10174</v>
      </c>
      <c r="D173" t="s">
        <v>133</v>
      </c>
      <c r="E173">
        <v>66433.764722269902</v>
      </c>
      <c r="F173">
        <v>1827.1</v>
      </c>
      <c r="G173">
        <v>36.673811429099601</v>
      </c>
      <c r="H173">
        <f>(Table2[[#This Row],[1Y Return vs Nifty]]-AVERAGE(Table2[1Y Return vs Nifty]))/_xlfn.STDEV.P(Table2[1Y Return vs Nifty])</f>
        <v>-3.4914761659183495E-2</v>
      </c>
      <c r="I173">
        <v>-2.6888100064217899</v>
      </c>
      <c r="J173">
        <f>(Table2[[#This Row],[1M Return vs Nifty]]-AVERAGE(Table2[1M Return vs Nifty]))/_xlfn.STDEV.P(Table2[1M Return vs Nifty])</f>
        <v>-0.42388298225993754</v>
      </c>
      <c r="K173">
        <v>24.909119051633699</v>
      </c>
      <c r="L173">
        <f>(Table2[[#This Row],[6M Return vs Nifty]]-AVERAGE(Table2[6M Return vs Nifty]))/_xlfn.STDEV.P(Table2[6M Return vs Nifty])</f>
        <v>0.5849558050878283</v>
      </c>
      <c r="M173">
        <v>-1.1169273351692399</v>
      </c>
      <c r="N173">
        <f>(Table2[[#This Row],[1W Return vs Nifty]]-AVERAGE(Table2[1W Return vs Nifty]))/_xlfn.STDEV.P(Table2[1W Return vs Nifty])</f>
        <v>-0.56629486516810135</v>
      </c>
      <c r="O173">
        <v>1759.06</v>
      </c>
      <c r="P173">
        <v>1739.75233927057</v>
      </c>
      <c r="Q173">
        <v>1511.1030480735101</v>
      </c>
      <c r="R173">
        <v>66.824301823059599</v>
      </c>
      <c r="S173" s="2">
        <f>(Table2[[#This Row],[Close Price]]-Table2[[#This Row],[20D EMA]])/Table2[[#This Row],[20D EMA]]</f>
        <v>3.8679749411617552E-2</v>
      </c>
      <c r="T173" s="2">
        <f>(Table2[[#This Row],[Close Price]]-Table2[[#This Row],[50D EMA]])/Table2[[#This Row],[50D EMA]]</f>
        <v>5.0206951160676319E-2</v>
      </c>
      <c r="U173" s="2">
        <f>(Table2[[#This Row],[Close Price]]-Table2[[#This Row],[200D EMA]])/Table2[[#This Row],[200D EMA]]</f>
        <v>0.20911674576353423</v>
      </c>
      <c r="V173">
        <v>1.43566533265773</v>
      </c>
      <c r="W173">
        <v>1830.6</v>
      </c>
      <c r="X173">
        <v>1855</v>
      </c>
      <c r="Y173">
        <v>1783.1</v>
      </c>
      <c r="Z173">
        <v>1839.3</v>
      </c>
      <c r="AA173">
        <v>1644</v>
      </c>
      <c r="AB173">
        <v>1839.3</v>
      </c>
      <c r="AC173" s="2">
        <f>(Table2[[#This Row],[Close Price]]/Table2[[#This Row],[Day Low]])-1</f>
        <v>-1.9119414399650925E-3</v>
      </c>
      <c r="AD173" s="2">
        <f>(Table2[[#This Row],[Day High]]/Table2[[#This Row],[Close Price]])-1</f>
        <v>1.5270100158721434E-2</v>
      </c>
      <c r="AE173" s="2">
        <f>(Table2[[#This Row],[Close Price]]/Table2[[#This Row],[Current Week Low]])-1</f>
        <v>2.4676125848241748E-2</v>
      </c>
      <c r="AF173" s="2">
        <f>(Table2[[#This Row],[Current Week High]]/Table2[[#This Row],[Close Price]])-1</f>
        <v>6.6772480980790139E-3</v>
      </c>
      <c r="AG173" s="2">
        <f>(Table2[[#This Row],[Close Price]]/Table2[[#This Row],[Current Month Low]])-1</f>
        <v>0.11137469586374693</v>
      </c>
      <c r="AH173" s="2">
        <f>(Table2[[#This Row],[Current Month High]]/Table2[[#This Row],[Close Price]])-1</f>
        <v>6.6772480980790139E-3</v>
      </c>
      <c r="AI173">
        <v>6.8934376881396799</v>
      </c>
      <c r="AJ173">
        <v>73.827418894491402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0.06</v>
      </c>
      <c r="AM173" t="s">
        <v>10206</v>
      </c>
      <c r="AN173">
        <v>6.75</v>
      </c>
      <c r="AO173" t="s">
        <v>10206</v>
      </c>
      <c r="AP173">
        <v>0.105091895512928</v>
      </c>
      <c r="AQ173">
        <f>(Table2[[#This Row],[Sharpe Ratio]]-AVERAGE(Table2[Sharpe Ratio]))/_xlfn.STDEV.P(Table2[Sharpe Ratio])</f>
        <v>0.55060378601070226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0.11046698201130811</v>
      </c>
      <c r="AS173">
        <f>_xlfn.RANK.AVG(Table2[[#This Row],[1Y Return vs Nifty Z-Score]],Table2[1Y Return vs Nifty Z-Score])</f>
        <v>294</v>
      </c>
      <c r="AT173">
        <f>_xlfn.RANK.AVG(Table2[[#This Row],[6M Return vs Nifty Z-Score]],Table2[6M Return vs Nifty Z-Score])</f>
        <v>163</v>
      </c>
      <c r="AU173">
        <f>_xlfn.RANK.AVG(Table2[[#This Row],[Sharpe Ratio Z-Score]],Table2[Sharpe Ratio Z-Score])</f>
        <v>204</v>
      </c>
      <c r="AV173">
        <f>(Table2[[#This Row],[Rank 1Y]]+Table2[[#This Row],[Rank 6M]]+Table2[[#This Row],[Rank Sharpe]])/3</f>
        <v>220.33333333333334</v>
      </c>
    </row>
    <row r="174" spans="1:48" x14ac:dyDescent="0.3">
      <c r="A174" t="s">
        <v>200</v>
      </c>
      <c r="B174" t="s">
        <v>201</v>
      </c>
      <c r="C174" t="s">
        <v>10165</v>
      </c>
      <c r="D174" t="s">
        <v>202</v>
      </c>
      <c r="E174">
        <v>131537.11513542599</v>
      </c>
      <c r="F174">
        <v>194.11</v>
      </c>
      <c r="G174">
        <v>70.941249575139295</v>
      </c>
      <c r="H174">
        <f>(Table2[[#This Row],[1Y Return vs Nifty]]-AVERAGE(Table2[1Y Return vs Nifty]))/_xlfn.STDEV.P(Table2[1Y Return vs Nifty])</f>
        <v>0.43337636292617188</v>
      </c>
      <c r="I174">
        <v>-2.4260957479974699</v>
      </c>
      <c r="J174">
        <f>(Table2[[#This Row],[1M Return vs Nifty]]-AVERAGE(Table2[1M Return vs Nifty]))/_xlfn.STDEV.P(Table2[1M Return vs Nifty])</f>
        <v>-0.39618790933091158</v>
      </c>
      <c r="K174">
        <v>54.402714498435699</v>
      </c>
      <c r="L174">
        <f>(Table2[[#This Row],[6M Return vs Nifty]]-AVERAGE(Table2[6M Return vs Nifty]))/_xlfn.STDEV.P(Table2[6M Return vs Nifty])</f>
        <v>1.5676059734376595</v>
      </c>
      <c r="M174">
        <v>0.15394378073682599</v>
      </c>
      <c r="N174">
        <f>(Table2[[#This Row],[1W Return vs Nifty]]-AVERAGE(Table2[1W Return vs Nifty]))/_xlfn.STDEV.P(Table2[1W Return vs Nifty])</f>
        <v>-0.30373605651882291</v>
      </c>
      <c r="O174">
        <v>193.71</v>
      </c>
      <c r="P174">
        <v>178.900343118622</v>
      </c>
      <c r="Q174">
        <v>136.38094615430899</v>
      </c>
      <c r="R174">
        <v>47.747152220403798</v>
      </c>
      <c r="S174" s="2">
        <f>(Table2[[#This Row],[Close Price]]-Table2[[#This Row],[20D EMA]])/Table2[[#This Row],[20D EMA]]</f>
        <v>2.0649424397295216E-3</v>
      </c>
      <c r="T174" s="2">
        <f>(Table2[[#This Row],[Close Price]]-Table2[[#This Row],[50D EMA]])/Table2[[#This Row],[50D EMA]]</f>
        <v>8.5017483008923381E-2</v>
      </c>
      <c r="U174" s="2">
        <f>(Table2[[#This Row],[Close Price]]-Table2[[#This Row],[200D EMA]])/Table2[[#This Row],[200D EMA]]</f>
        <v>0.42329266274757449</v>
      </c>
      <c r="V174">
        <v>0.74715022458161995</v>
      </c>
      <c r="W174">
        <v>194.2</v>
      </c>
      <c r="X174">
        <v>198.1</v>
      </c>
      <c r="Y174">
        <v>193.02</v>
      </c>
      <c r="Z174">
        <v>199.13</v>
      </c>
      <c r="AA174">
        <v>181.11</v>
      </c>
      <c r="AB174">
        <v>208.88</v>
      </c>
      <c r="AC174" s="2">
        <f>(Table2[[#This Row],[Close Price]]/Table2[[#This Row],[Day Low]])-1</f>
        <v>-4.6343975283202887E-4</v>
      </c>
      <c r="AD174" s="2">
        <f>(Table2[[#This Row],[Day High]]/Table2[[#This Row],[Close Price]])-1</f>
        <v>2.0555355210962745E-2</v>
      </c>
      <c r="AE174" s="2">
        <f>(Table2[[#This Row],[Close Price]]/Table2[[#This Row],[Current Week Low]])-1</f>
        <v>5.6470832038131302E-3</v>
      </c>
      <c r="AF174" s="2">
        <f>(Table2[[#This Row],[Current Week High]]/Table2[[#This Row],[Close Price]])-1</f>
        <v>2.5861624851887921E-2</v>
      </c>
      <c r="AG174" s="2">
        <f>(Table2[[#This Row],[Close Price]]/Table2[[#This Row],[Current Month Low]])-1</f>
        <v>7.1779581469824993E-2</v>
      </c>
      <c r="AH174" s="2">
        <f>(Table2[[#This Row],[Current Month High]]/Table2[[#This Row],[Close Price]])-1</f>
        <v>7.6090876307248312E-2</v>
      </c>
      <c r="AI174">
        <v>7.6090876307248303</v>
      </c>
      <c r="AJ174">
        <v>123.629032258064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0.31</v>
      </c>
      <c r="AM174" t="s">
        <v>10206</v>
      </c>
      <c r="AN174">
        <v>-2.2200000000000002</v>
      </c>
      <c r="AO174" t="s">
        <v>10205</v>
      </c>
      <c r="AP174">
        <v>2.1579739511821999E-2</v>
      </c>
      <c r="AQ174">
        <f>(Table2[[#This Row],[Sharpe Ratio]]-AVERAGE(Table2[Sharpe Ratio]))/_xlfn.STDEV.P(Table2[Sharpe Ratio])</f>
        <v>-0.412233615318705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0.88882475519539184</v>
      </c>
      <c r="AS174">
        <f>_xlfn.RANK.AVG(Table2[[#This Row],[1Y Return vs Nifty Z-Score]],Table2[1Y Return vs Nifty Z-Score])</f>
        <v>169</v>
      </c>
      <c r="AT174">
        <f>_xlfn.RANK.AVG(Table2[[#This Row],[6M Return vs Nifty Z-Score]],Table2[6M Return vs Nifty Z-Score])</f>
        <v>50</v>
      </c>
      <c r="AU174">
        <f>_xlfn.RANK.AVG(Table2[[#This Row],[Sharpe Ratio Z-Score]],Table2[Sharpe Ratio Z-Score])</f>
        <v>444</v>
      </c>
      <c r="AV174">
        <f>(Table2[[#This Row],[Rank 1Y]]+Table2[[#This Row],[Rank 6M]]+Table2[[#This Row],[Rank Sharpe]])/3</f>
        <v>221</v>
      </c>
    </row>
    <row r="175" spans="1:48" x14ac:dyDescent="0.3">
      <c r="A175" t="s">
        <v>705</v>
      </c>
      <c r="B175" t="s">
        <v>706</v>
      </c>
      <c r="C175" t="s">
        <v>10171</v>
      </c>
      <c r="D175" t="s">
        <v>528</v>
      </c>
      <c r="E175">
        <v>24139.946214799998</v>
      </c>
      <c r="F175">
        <v>1578.4</v>
      </c>
      <c r="G175">
        <v>22.569857844591699</v>
      </c>
      <c r="H175">
        <f>(Table2[[#This Row],[1Y Return vs Nifty]]-AVERAGE(Table2[1Y Return vs Nifty]))/_xlfn.STDEV.P(Table2[1Y Return vs Nifty])</f>
        <v>-0.22765622826783263</v>
      </c>
      <c r="I175">
        <v>-3.5421719680807402</v>
      </c>
      <c r="J175">
        <f>(Table2[[#This Row],[1M Return vs Nifty]]-AVERAGE(Table2[1M Return vs Nifty]))/_xlfn.STDEV.P(Table2[1M Return vs Nifty])</f>
        <v>-0.51384354208927596</v>
      </c>
      <c r="K175">
        <v>29.683650570943598</v>
      </c>
      <c r="L175">
        <f>(Table2[[#This Row],[6M Return vs Nifty]]-AVERAGE(Table2[6M Return vs Nifty]))/_xlfn.STDEV.P(Table2[6M Return vs Nifty])</f>
        <v>0.74403082222854688</v>
      </c>
      <c r="M175">
        <v>0.30724959989456102</v>
      </c>
      <c r="N175">
        <f>(Table2[[#This Row],[1W Return vs Nifty]]-AVERAGE(Table2[1W Return vs Nifty]))/_xlfn.STDEV.P(Table2[1W Return vs Nifty])</f>
        <v>-0.27206345594330417</v>
      </c>
      <c r="O175">
        <v>1568.47</v>
      </c>
      <c r="P175">
        <v>1482.5532454429599</v>
      </c>
      <c r="Q175">
        <v>1190.23709588374</v>
      </c>
      <c r="R175">
        <v>52.718618380368198</v>
      </c>
      <c r="S175" s="2">
        <f>(Table2[[#This Row],[Close Price]]-Table2[[#This Row],[20D EMA]])/Table2[[#This Row],[20D EMA]]</f>
        <v>6.3310104751764865E-3</v>
      </c>
      <c r="T175" s="2">
        <f>(Table2[[#This Row],[Close Price]]-Table2[[#This Row],[50D EMA]])/Table2[[#This Row],[50D EMA]]</f>
        <v>6.4649789039045891E-2</v>
      </c>
      <c r="U175" s="2">
        <f>(Table2[[#This Row],[Close Price]]-Table2[[#This Row],[200D EMA]])/Table2[[#This Row],[200D EMA]]</f>
        <v>0.32612233769109061</v>
      </c>
      <c r="V175">
        <v>0.28056537701643602</v>
      </c>
      <c r="W175">
        <v>1530.1</v>
      </c>
      <c r="X175">
        <v>1605</v>
      </c>
      <c r="Y175">
        <v>1569</v>
      </c>
      <c r="Z175">
        <v>1611</v>
      </c>
      <c r="AA175">
        <v>1441.15</v>
      </c>
      <c r="AB175">
        <v>1697.95</v>
      </c>
      <c r="AC175" s="2">
        <f>(Table2[[#This Row],[Close Price]]/Table2[[#This Row],[Day Low]])-1</f>
        <v>3.1566564276844788E-2</v>
      </c>
      <c r="AD175" s="2">
        <f>(Table2[[#This Row],[Day High]]/Table2[[#This Row],[Close Price]])-1</f>
        <v>1.6852508869741545E-2</v>
      </c>
      <c r="AE175" s="2">
        <f>(Table2[[#This Row],[Close Price]]/Table2[[#This Row],[Current Week Low]])-1</f>
        <v>5.9910771191842294E-3</v>
      </c>
      <c r="AF175" s="2">
        <f>(Table2[[#This Row],[Current Week High]]/Table2[[#This Row],[Close Price]])-1</f>
        <v>2.0653826659908781E-2</v>
      </c>
      <c r="AG175" s="2">
        <f>(Table2[[#This Row],[Close Price]]/Table2[[#This Row],[Current Month Low]])-1</f>
        <v>9.5236443118343006E-2</v>
      </c>
      <c r="AH175" s="2">
        <f>(Table2[[#This Row],[Current Month High]]/Table2[[#This Row],[Close Price]])-1</f>
        <v>7.5741256969082515E-2</v>
      </c>
      <c r="AI175">
        <v>7.7040040547389603</v>
      </c>
      <c r="AJ175">
        <v>89.882706766917295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0.36</v>
      </c>
      <c r="AM175" t="s">
        <v>10206</v>
      </c>
      <c r="AN175">
        <v>-2.4700000000000002</v>
      </c>
      <c r="AO175" t="s">
        <v>10205</v>
      </c>
      <c r="AP175">
        <v>0.12063132300604899</v>
      </c>
      <c r="AQ175">
        <f>(Table2[[#This Row],[Sharpe Ratio]]-AVERAGE(Table2[Sharpe Ratio]))/_xlfn.STDEV.P(Table2[Sharpe Ratio])</f>
        <v>0.72976263787204354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0.46023023380017769</v>
      </c>
      <c r="AS175">
        <f>_xlfn.RANK.AVG(Table2[[#This Row],[1Y Return vs Nifty Z-Score]],Table2[1Y Return vs Nifty Z-Score])</f>
        <v>361</v>
      </c>
      <c r="AT175">
        <f>_xlfn.RANK.AVG(Table2[[#This Row],[6M Return vs Nifty Z-Score]],Table2[6M Return vs Nifty Z-Score])</f>
        <v>135</v>
      </c>
      <c r="AU175">
        <f>_xlfn.RANK.AVG(Table2[[#This Row],[Sharpe Ratio Z-Score]],Table2[Sharpe Ratio Z-Score])</f>
        <v>171</v>
      </c>
      <c r="AV175">
        <f>(Table2[[#This Row],[Rank 1Y]]+Table2[[#This Row],[Rank 6M]]+Table2[[#This Row],[Rank Sharpe]])/3</f>
        <v>222.33333333333334</v>
      </c>
    </row>
    <row r="176" spans="1:48" x14ac:dyDescent="0.3">
      <c r="A176" t="s">
        <v>745</v>
      </c>
      <c r="B176" t="s">
        <v>746</v>
      </c>
      <c r="C176" t="s">
        <v>10161</v>
      </c>
      <c r="D176" t="s">
        <v>420</v>
      </c>
      <c r="E176">
        <v>22437.601785235001</v>
      </c>
      <c r="F176">
        <v>6338.15</v>
      </c>
      <c r="G176">
        <v>103.522158520025</v>
      </c>
      <c r="H176">
        <f>(Table2[[#This Row],[1Y Return vs Nifty]]-AVERAGE(Table2[1Y Return vs Nifty]))/_xlfn.STDEV.P(Table2[1Y Return vs Nifty])</f>
        <v>0.87861975768449552</v>
      </c>
      <c r="I176">
        <v>16.154227064293298</v>
      </c>
      <c r="J176">
        <f>(Table2[[#This Row],[1M Return vs Nifty]]-AVERAGE(Table2[1M Return vs Nifty]))/_xlfn.STDEV.P(Table2[1M Return vs Nifty])</f>
        <v>1.5625310365593961</v>
      </c>
      <c r="K176">
        <v>61.972990710535903</v>
      </c>
      <c r="L176">
        <f>(Table2[[#This Row],[6M Return vs Nifty]]-AVERAGE(Table2[6M Return vs Nifty]))/_xlfn.STDEV.P(Table2[6M Return vs Nifty])</f>
        <v>1.8198279586375543</v>
      </c>
      <c r="M176">
        <v>23.664438746677899</v>
      </c>
      <c r="N176">
        <f>(Table2[[#This Row],[1W Return vs Nifty]]-AVERAGE(Table2[1W Return vs Nifty]))/_xlfn.STDEV.P(Table2[1W Return vs Nifty])</f>
        <v>4.5534736728968879</v>
      </c>
      <c r="O176">
        <v>5251.79</v>
      </c>
      <c r="P176">
        <v>5054.7019932682197</v>
      </c>
      <c r="Q176">
        <v>4094.8302762046401</v>
      </c>
      <c r="R176">
        <v>89.753327063990398</v>
      </c>
      <c r="S176" s="2">
        <f>(Table2[[#This Row],[Close Price]]-Table2[[#This Row],[20D EMA]])/Table2[[#This Row],[20D EMA]]</f>
        <v>0.20685518651735879</v>
      </c>
      <c r="T176" s="2">
        <f>(Table2[[#This Row],[Close Price]]-Table2[[#This Row],[50D EMA]])/Table2[[#This Row],[50D EMA]]</f>
        <v>0.25391170605924102</v>
      </c>
      <c r="U176" s="2">
        <f>(Table2[[#This Row],[Close Price]]-Table2[[#This Row],[200D EMA]])/Table2[[#This Row],[200D EMA]]</f>
        <v>0.54784193055117703</v>
      </c>
      <c r="V176">
        <v>1.9595087151994699</v>
      </c>
      <c r="W176">
        <v>6238</v>
      </c>
      <c r="X176">
        <v>6490</v>
      </c>
      <c r="Y176">
        <v>5720</v>
      </c>
      <c r="Z176">
        <v>6439</v>
      </c>
      <c r="AA176">
        <v>4600</v>
      </c>
      <c r="AB176">
        <v>6439</v>
      </c>
      <c r="AC176" s="2">
        <f>(Table2[[#This Row],[Close Price]]/Table2[[#This Row],[Day Low]])-1</f>
        <v>1.6054825264507855E-2</v>
      </c>
      <c r="AD176" s="2">
        <f>(Table2[[#This Row],[Day High]]/Table2[[#This Row],[Close Price]])-1</f>
        <v>2.3958095027728943E-2</v>
      </c>
      <c r="AE176" s="2">
        <f>(Table2[[#This Row],[Close Price]]/Table2[[#This Row],[Current Week Low]])-1</f>
        <v>0.10806818181818167</v>
      </c>
      <c r="AF176" s="2">
        <f>(Table2[[#This Row],[Current Week High]]/Table2[[#This Row],[Close Price]])-1</f>
        <v>1.5911583032903964E-2</v>
      </c>
      <c r="AG176" s="2">
        <f>(Table2[[#This Row],[Close Price]]/Table2[[#This Row],[Current Month Low]])-1</f>
        <v>0.37785869565217389</v>
      </c>
      <c r="AH176" s="2">
        <f>(Table2[[#This Row],[Current Month High]]/Table2[[#This Row],[Close Price]])-1</f>
        <v>1.5911583032903964E-2</v>
      </c>
      <c r="AI176">
        <v>1.59115830329039</v>
      </c>
      <c r="AJ176">
        <v>201.81666666666601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0.14000000000000001</v>
      </c>
      <c r="AM176" t="s">
        <v>10206</v>
      </c>
      <c r="AN176">
        <v>32.83</v>
      </c>
      <c r="AO176" t="s">
        <v>10206</v>
      </c>
      <c r="AQ176">
        <f>(Table2[[#This Row],[Sharpe Ratio]]-AVERAGE(Table2[Sharpe Ratio]))/_xlfn.STDEV.P(Table2[Sharpe Ratio])</f>
        <v>-0.66103308725010923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8.1534193385282236</v>
      </c>
      <c r="AS176">
        <f>_xlfn.RANK.AVG(Table2[[#This Row],[1Y Return vs Nifty Z-Score]],Table2[1Y Return vs Nifty Z-Score])</f>
        <v>103</v>
      </c>
      <c r="AT176">
        <f>_xlfn.RANK.AVG(Table2[[#This Row],[6M Return vs Nifty Z-Score]],Table2[6M Return vs Nifty Z-Score])</f>
        <v>36</v>
      </c>
      <c r="AU176">
        <f>_xlfn.RANK.AVG(Table2[[#This Row],[Sharpe Ratio Z-Score]],Table2[Sharpe Ratio Z-Score])</f>
        <v>532.5</v>
      </c>
      <c r="AV176">
        <f>(Table2[[#This Row],[Rank 1Y]]+Table2[[#This Row],[Rank 6M]]+Table2[[#This Row],[Rank Sharpe]])/3</f>
        <v>223.83333333333334</v>
      </c>
    </row>
    <row r="177" spans="1:48" x14ac:dyDescent="0.3">
      <c r="A177" t="s">
        <v>1252</v>
      </c>
      <c r="B177" t="s">
        <v>1253</v>
      </c>
      <c r="C177" t="s">
        <v>10166</v>
      </c>
      <c r="D177" t="s">
        <v>60</v>
      </c>
      <c r="E177">
        <v>9283.5125005560003</v>
      </c>
      <c r="F177">
        <v>204.86</v>
      </c>
      <c r="G177">
        <v>45.697935001237497</v>
      </c>
      <c r="H177">
        <f>(Table2[[#This Row],[1Y Return vs Nifty]]-AVERAGE(Table2[1Y Return vs Nifty]))/_xlfn.STDEV.P(Table2[1Y Return vs Nifty])</f>
        <v>8.8406887247974769E-2</v>
      </c>
      <c r="I177">
        <v>22.511730099932201</v>
      </c>
      <c r="J177">
        <f>(Table2[[#This Row],[1M Return vs Nifty]]-AVERAGE(Table2[1M Return vs Nifty]))/_xlfn.STDEV.P(Table2[1M Return vs Nifty])</f>
        <v>2.2327326132630994</v>
      </c>
      <c r="K177">
        <v>23.863915171264999</v>
      </c>
      <c r="L177">
        <f>(Table2[[#This Row],[6M Return vs Nifty]]-AVERAGE(Table2[6M Return vs Nifty]))/_xlfn.STDEV.P(Table2[6M Return vs Nifty])</f>
        <v>0.55013232041446114</v>
      </c>
      <c r="M177">
        <v>5.8275337384454602</v>
      </c>
      <c r="N177">
        <f>(Table2[[#This Row],[1W Return vs Nifty]]-AVERAGE(Table2[1W Return vs Nifty]))/_xlfn.STDEV.P(Table2[1W Return vs Nifty])</f>
        <v>0.86841350405911499</v>
      </c>
      <c r="O177">
        <v>188.98</v>
      </c>
      <c r="P177">
        <v>176.68600115992601</v>
      </c>
      <c r="Q177">
        <v>153.00205113848801</v>
      </c>
      <c r="R177">
        <v>75.030035812058102</v>
      </c>
      <c r="S177" s="2">
        <f>(Table2[[#This Row],[Close Price]]-Table2[[#This Row],[20D EMA]])/Table2[[#This Row],[20D EMA]]</f>
        <v>8.4030056090591734E-2</v>
      </c>
      <c r="T177" s="2">
        <f>(Table2[[#This Row],[Close Price]]-Table2[[#This Row],[50D EMA]])/Table2[[#This Row],[50D EMA]]</f>
        <v>0.15945801396327106</v>
      </c>
      <c r="U177" s="2">
        <f>(Table2[[#This Row],[Close Price]]-Table2[[#This Row],[200D EMA]])/Table2[[#This Row],[200D EMA]]</f>
        <v>0.33893629840670164</v>
      </c>
      <c r="V177">
        <v>1.2450105632761199</v>
      </c>
      <c r="W177">
        <v>203.05</v>
      </c>
      <c r="X177">
        <v>206.55</v>
      </c>
      <c r="Y177">
        <v>200</v>
      </c>
      <c r="Z177">
        <v>211.99</v>
      </c>
      <c r="AA177">
        <v>160</v>
      </c>
      <c r="AB177">
        <v>211.99</v>
      </c>
      <c r="AC177" s="2">
        <f>(Table2[[#This Row],[Close Price]]/Table2[[#This Row],[Day Low]])-1</f>
        <v>8.9140605762128011E-3</v>
      </c>
      <c r="AD177" s="2">
        <f>(Table2[[#This Row],[Day High]]/Table2[[#This Row],[Close Price]])-1</f>
        <v>8.2495362686711982E-3</v>
      </c>
      <c r="AE177" s="2">
        <f>(Table2[[#This Row],[Close Price]]/Table2[[#This Row],[Current Week Low]])-1</f>
        <v>2.4299999999999988E-2</v>
      </c>
      <c r="AF177" s="2">
        <f>(Table2[[#This Row],[Current Week High]]/Table2[[#This Row],[Close Price]])-1</f>
        <v>3.4804256565459379E-2</v>
      </c>
      <c r="AG177" s="2">
        <f>(Table2[[#This Row],[Close Price]]/Table2[[#This Row],[Current Month Low]])-1</f>
        <v>0.28037500000000004</v>
      </c>
      <c r="AH177" s="2">
        <f>(Table2[[#This Row],[Current Month High]]/Table2[[#This Row],[Close Price]])-1</f>
        <v>3.4804256565459379E-2</v>
      </c>
      <c r="AI177">
        <v>3.4804256565459299</v>
      </c>
      <c r="AJ177">
        <v>110.22062596203099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0.11</v>
      </c>
      <c r="AM177" t="s">
        <v>10206</v>
      </c>
      <c r="AN177">
        <v>6.5</v>
      </c>
      <c r="AO177" t="s">
        <v>10206</v>
      </c>
      <c r="AP177">
        <v>8.7487723510442997E-2</v>
      </c>
      <c r="AQ177">
        <f>(Table2[[#This Row],[Sharpe Ratio]]-AVERAGE(Table2[Sharpe Ratio]))/_xlfn.STDEV.P(Table2[Sharpe Ratio])</f>
        <v>0.34763985794250479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4.0873251829271551</v>
      </c>
      <c r="AS177">
        <f>_xlfn.RANK.AVG(Table2[[#This Row],[1Y Return vs Nifty Z-Score]],Table2[1Y Return vs Nifty Z-Score])</f>
        <v>258</v>
      </c>
      <c r="AT177">
        <f>_xlfn.RANK.AVG(Table2[[#This Row],[6M Return vs Nifty Z-Score]],Table2[6M Return vs Nifty Z-Score])</f>
        <v>169</v>
      </c>
      <c r="AU177">
        <f>_xlfn.RANK.AVG(Table2[[#This Row],[Sharpe Ratio Z-Score]],Table2[Sharpe Ratio Z-Score])</f>
        <v>245</v>
      </c>
      <c r="AV177">
        <f>(Table2[[#This Row],[Rank 1Y]]+Table2[[#This Row],[Rank 6M]]+Table2[[#This Row],[Rank Sharpe]])/3</f>
        <v>224</v>
      </c>
    </row>
    <row r="178" spans="1:48" x14ac:dyDescent="0.3">
      <c r="A178" t="s">
        <v>687</v>
      </c>
      <c r="B178" t="s">
        <v>688</v>
      </c>
      <c r="C178" t="s">
        <v>10161</v>
      </c>
      <c r="D178" t="s">
        <v>593</v>
      </c>
      <c r="E178">
        <v>25633.85</v>
      </c>
      <c r="F178">
        <v>2453</v>
      </c>
      <c r="G178">
        <v>72.799871293665603</v>
      </c>
      <c r="H178">
        <f>(Table2[[#This Row],[1Y Return vs Nifty]]-AVERAGE(Table2[1Y Return vs Nifty]))/_xlfn.STDEV.P(Table2[1Y Return vs Nifty])</f>
        <v>0.45877587050062535</v>
      </c>
      <c r="I178">
        <v>-3.4301915732449002</v>
      </c>
      <c r="J178">
        <f>(Table2[[#This Row],[1M Return vs Nifty]]-AVERAGE(Table2[1M Return vs Nifty]))/_xlfn.STDEV.P(Table2[1M Return vs Nifty])</f>
        <v>-0.50203868147683572</v>
      </c>
      <c r="K178">
        <v>25.072409090021001</v>
      </c>
      <c r="L178">
        <f>(Table2[[#This Row],[6M Return vs Nifty]]-AVERAGE(Table2[6M Return vs Nifty]))/_xlfn.STDEV.P(Table2[6M Return vs Nifty])</f>
        <v>0.59039620600471721</v>
      </c>
      <c r="M178">
        <v>4.8558277465429596</v>
      </c>
      <c r="N178">
        <f>(Table2[[#This Row],[1W Return vs Nifty]]-AVERAGE(Table2[1W Return vs Nifty]))/_xlfn.STDEV.P(Table2[1W Return vs Nifty])</f>
        <v>0.66766146524250269</v>
      </c>
      <c r="O178">
        <v>2346.44</v>
      </c>
      <c r="P178">
        <v>2233.90002828979</v>
      </c>
      <c r="Q178">
        <v>1914.47257240319</v>
      </c>
      <c r="R178">
        <v>70.798502240149304</v>
      </c>
      <c r="S178" s="2">
        <f>(Table2[[#This Row],[Close Price]]-Table2[[#This Row],[20D EMA]])/Table2[[#This Row],[20D EMA]]</f>
        <v>4.5413477438161619E-2</v>
      </c>
      <c r="T178" s="2">
        <f>(Table2[[#This Row],[Close Price]]-Table2[[#This Row],[50D EMA]])/Table2[[#This Row],[50D EMA]]</f>
        <v>9.807957783945534E-2</v>
      </c>
      <c r="U178" s="2">
        <f>(Table2[[#This Row],[Close Price]]-Table2[[#This Row],[200D EMA]])/Table2[[#This Row],[200D EMA]]</f>
        <v>0.28129284031518392</v>
      </c>
      <c r="V178">
        <v>0.57526466975611201</v>
      </c>
      <c r="W178">
        <v>2455</v>
      </c>
      <c r="X178">
        <v>2594.1999999999998</v>
      </c>
      <c r="Y178">
        <v>2440</v>
      </c>
      <c r="Z178">
        <v>2512.4499999999998</v>
      </c>
      <c r="AA178">
        <v>2171</v>
      </c>
      <c r="AB178">
        <v>2538.65</v>
      </c>
      <c r="AC178" s="2">
        <f>(Table2[[#This Row],[Close Price]]/Table2[[#This Row],[Day Low]])-1</f>
        <v>-8.1466395112017587E-4</v>
      </c>
      <c r="AD178" s="2">
        <f>(Table2[[#This Row],[Day High]]/Table2[[#This Row],[Close Price]])-1</f>
        <v>5.7562168772931077E-2</v>
      </c>
      <c r="AE178" s="2">
        <f>(Table2[[#This Row],[Close Price]]/Table2[[#This Row],[Current Week Low]])-1</f>
        <v>5.3278688524589501E-3</v>
      </c>
      <c r="AF178" s="2">
        <f>(Table2[[#This Row],[Current Week High]]/Table2[[#This Row],[Close Price]])-1</f>
        <v>2.4235629841010908E-2</v>
      </c>
      <c r="AG178" s="2">
        <f>(Table2[[#This Row],[Close Price]]/Table2[[#This Row],[Current Month Low]])-1</f>
        <v>0.12989405803777054</v>
      </c>
      <c r="AH178" s="2">
        <f>(Table2[[#This Row],[Current Month High]]/Table2[[#This Row],[Close Price]])-1</f>
        <v>3.4916428862617144E-2</v>
      </c>
      <c r="AI178">
        <v>3.4916428862617099</v>
      </c>
      <c r="AJ178">
        <v>121.519844674222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0.1</v>
      </c>
      <c r="AM178" t="s">
        <v>10206</v>
      </c>
      <c r="AN178">
        <v>0.43</v>
      </c>
      <c r="AO178" t="s">
        <v>10206</v>
      </c>
      <c r="AP178">
        <v>5.2915699608548999E-2</v>
      </c>
      <c r="AQ178">
        <f>(Table2[[#This Row],[Sharpe Ratio]]-AVERAGE(Table2[Sharpe Ratio]))/_xlfn.STDEV.P(Table2[Sharpe Ratio])</f>
        <v>-5.0951667487121641E-2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1.1638431927838879</v>
      </c>
      <c r="AS178">
        <f>_xlfn.RANK.AVG(Table2[[#This Row],[1Y Return vs Nifty Z-Score]],Table2[1Y Return vs Nifty Z-Score])</f>
        <v>159</v>
      </c>
      <c r="AT178">
        <f>_xlfn.RANK.AVG(Table2[[#This Row],[6M Return vs Nifty Z-Score]],Table2[6M Return vs Nifty Z-Score])</f>
        <v>162</v>
      </c>
      <c r="AU178">
        <f>_xlfn.RANK.AVG(Table2[[#This Row],[Sharpe Ratio Z-Score]],Table2[Sharpe Ratio Z-Score])</f>
        <v>353</v>
      </c>
      <c r="AV178">
        <f>(Table2[[#This Row],[Rank 1Y]]+Table2[[#This Row],[Rank 6M]]+Table2[[#This Row],[Rank Sharpe]])/3</f>
        <v>224.66666666666666</v>
      </c>
    </row>
    <row r="179" spans="1:48" x14ac:dyDescent="0.3">
      <c r="A179" t="s">
        <v>1208</v>
      </c>
      <c r="B179" t="s">
        <v>1209</v>
      </c>
      <c r="C179" t="s">
        <v>10166</v>
      </c>
      <c r="D179" t="s">
        <v>60</v>
      </c>
      <c r="E179">
        <v>9791.7106267199997</v>
      </c>
      <c r="F179">
        <v>1064.8</v>
      </c>
      <c r="G179">
        <v>98.995861984833297</v>
      </c>
      <c r="H179">
        <f>(Table2[[#This Row],[1Y Return vs Nifty]]-AVERAGE(Table2[1Y Return vs Nifty]))/_xlfn.STDEV.P(Table2[1Y Return vs Nifty])</f>
        <v>0.81676440434181541</v>
      </c>
      <c r="I179">
        <v>5.13925262298884</v>
      </c>
      <c r="J179">
        <f>(Table2[[#This Row],[1M Return vs Nifty]]-AVERAGE(Table2[1M Return vs Nifty]))/_xlfn.STDEV.P(Table2[1M Return vs Nifty])</f>
        <v>0.4013435079762725</v>
      </c>
      <c r="K179">
        <v>36.759036929126601</v>
      </c>
      <c r="L179">
        <f>(Table2[[#This Row],[6M Return vs Nifty]]-AVERAGE(Table2[6M Return vs Nifty]))/_xlfn.STDEV.P(Table2[6M Return vs Nifty])</f>
        <v>0.97976435999097999</v>
      </c>
      <c r="M179">
        <v>6.89735075416041</v>
      </c>
      <c r="N179">
        <f>(Table2[[#This Row],[1W Return vs Nifty]]-AVERAGE(Table2[1W Return vs Nifty]))/_xlfn.STDEV.P(Table2[1W Return vs Nifty])</f>
        <v>1.0894350361431009</v>
      </c>
      <c r="O179">
        <v>973.83</v>
      </c>
      <c r="P179">
        <v>933.19738415296194</v>
      </c>
      <c r="Q179">
        <v>770.24996692532</v>
      </c>
      <c r="R179">
        <v>82.682727592512094</v>
      </c>
      <c r="S179" s="2">
        <f>(Table2[[#This Row],[Close Price]]-Table2[[#This Row],[20D EMA]])/Table2[[#This Row],[20D EMA]]</f>
        <v>9.3414661696599927E-2</v>
      </c>
      <c r="T179" s="2">
        <f>(Table2[[#This Row],[Close Price]]-Table2[[#This Row],[50D EMA]])/Table2[[#This Row],[50D EMA]]</f>
        <v>0.14102334413044904</v>
      </c>
      <c r="U179" s="2">
        <f>(Table2[[#This Row],[Close Price]]-Table2[[#This Row],[200D EMA]])/Table2[[#This Row],[200D EMA]]</f>
        <v>0.38240836835146302</v>
      </c>
      <c r="V179">
        <v>1.7078947817291401</v>
      </c>
      <c r="W179">
        <v>1060</v>
      </c>
      <c r="X179">
        <v>1083.95</v>
      </c>
      <c r="Y179">
        <v>992.95</v>
      </c>
      <c r="Z179">
        <v>1123</v>
      </c>
      <c r="AA179">
        <v>900.55</v>
      </c>
      <c r="AB179">
        <v>1123</v>
      </c>
      <c r="AC179" s="2">
        <f>(Table2[[#This Row],[Close Price]]/Table2[[#This Row],[Day Low]])-1</f>
        <v>4.5283018867923186E-3</v>
      </c>
      <c r="AD179" s="2">
        <f>(Table2[[#This Row],[Day High]]/Table2[[#This Row],[Close Price]])-1</f>
        <v>1.798459804658159E-2</v>
      </c>
      <c r="AE179" s="2">
        <f>(Table2[[#This Row],[Close Price]]/Table2[[#This Row],[Current Week Low]])-1</f>
        <v>7.2360138979807642E-2</v>
      </c>
      <c r="AF179" s="2">
        <f>(Table2[[#This Row],[Current Week High]]/Table2[[#This Row],[Close Price]])-1</f>
        <v>5.4658151765589746E-2</v>
      </c>
      <c r="AG179" s="2">
        <f>(Table2[[#This Row],[Close Price]]/Table2[[#This Row],[Current Month Low]])-1</f>
        <v>0.18238854033646112</v>
      </c>
      <c r="AH179" s="2">
        <f>(Table2[[#This Row],[Current Month High]]/Table2[[#This Row],[Close Price]])-1</f>
        <v>5.4658151765589746E-2</v>
      </c>
      <c r="AI179">
        <v>5.4658151765589702</v>
      </c>
      <c r="AJ179">
        <v>158.38388740596901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0.09</v>
      </c>
      <c r="AM179" t="s">
        <v>10206</v>
      </c>
      <c r="AN179">
        <v>13.95</v>
      </c>
      <c r="AO179" t="s">
        <v>10206</v>
      </c>
      <c r="AP179">
        <v>1.7231120906962001E-2</v>
      </c>
      <c r="AQ179">
        <f>(Table2[[#This Row],[Sharpe Ratio]]-AVERAGE(Table2[Sharpe Ratio]))/_xlfn.STDEV.P(Table2[Sharpe Ratio])</f>
        <v>-0.46237018030956289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2.8249371281426061</v>
      </c>
      <c r="AS179">
        <f>_xlfn.RANK.AVG(Table2[[#This Row],[1Y Return vs Nifty Z-Score]],Table2[1Y Return vs Nifty Z-Score])</f>
        <v>112</v>
      </c>
      <c r="AT179">
        <f>_xlfn.RANK.AVG(Table2[[#This Row],[6M Return vs Nifty Z-Score]],Table2[6M Return vs Nifty Z-Score])</f>
        <v>104</v>
      </c>
      <c r="AU179">
        <f>_xlfn.RANK.AVG(Table2[[#This Row],[Sharpe Ratio Z-Score]],Table2[Sharpe Ratio Z-Score])</f>
        <v>461</v>
      </c>
      <c r="AV179">
        <f>(Table2[[#This Row],[Rank 1Y]]+Table2[[#This Row],[Rank 6M]]+Table2[[#This Row],[Rank Sharpe]])/3</f>
        <v>225.66666666666666</v>
      </c>
    </row>
    <row r="180" spans="1:48" x14ac:dyDescent="0.3">
      <c r="A180" t="s">
        <v>1117</v>
      </c>
      <c r="B180" t="s">
        <v>1118</v>
      </c>
      <c r="C180" t="s">
        <v>10170</v>
      </c>
      <c r="D180" t="s">
        <v>80</v>
      </c>
      <c r="E180">
        <v>11225.95815011</v>
      </c>
      <c r="F180">
        <v>232.21</v>
      </c>
      <c r="G180">
        <v>59.540016758278298</v>
      </c>
      <c r="H180">
        <f>(Table2[[#This Row],[1Y Return vs Nifty]]-AVERAGE(Table2[1Y Return vs Nifty]))/_xlfn.STDEV.P(Table2[1Y Return vs Nifty])</f>
        <v>0.27756967219214812</v>
      </c>
      <c r="I180">
        <v>7.1393564529604703</v>
      </c>
      <c r="J180">
        <f>(Table2[[#This Row],[1M Return vs Nifty]]-AVERAGE(Table2[1M Return vs Nifty]))/_xlfn.STDEV.P(Table2[1M Return vs Nifty])</f>
        <v>0.61219244236193904</v>
      </c>
      <c r="K180">
        <v>21.177885373825099</v>
      </c>
      <c r="L180">
        <f>(Table2[[#This Row],[6M Return vs Nifty]]-AVERAGE(Table2[6M Return vs Nifty]))/_xlfn.STDEV.P(Table2[6M Return vs Nifty])</f>
        <v>0.46064076834486856</v>
      </c>
      <c r="M180">
        <v>8.1813452292660394</v>
      </c>
      <c r="N180">
        <f>(Table2[[#This Row],[1W Return vs Nifty]]-AVERAGE(Table2[1W Return vs Nifty]))/_xlfn.STDEV.P(Table2[1W Return vs Nifty])</f>
        <v>1.354705098131753</v>
      </c>
      <c r="O180">
        <v>220.24</v>
      </c>
      <c r="P180">
        <v>213.69296200081101</v>
      </c>
      <c r="Q180">
        <v>185.68810848150201</v>
      </c>
      <c r="R180">
        <v>65.885383719951605</v>
      </c>
      <c r="S180" s="2">
        <f>(Table2[[#This Row],[Close Price]]-Table2[[#This Row],[20D EMA]])/Table2[[#This Row],[20D EMA]]</f>
        <v>5.4349800217944055E-2</v>
      </c>
      <c r="T180" s="2">
        <f>(Table2[[#This Row],[Close Price]]-Table2[[#This Row],[50D EMA]])/Table2[[#This Row],[50D EMA]]</f>
        <v>8.6652540288709765E-2</v>
      </c>
      <c r="U180" s="2">
        <f>(Table2[[#This Row],[Close Price]]-Table2[[#This Row],[200D EMA]])/Table2[[#This Row],[200D EMA]]</f>
        <v>0.25053780718075674</v>
      </c>
      <c r="V180">
        <v>0.84097670913699596</v>
      </c>
      <c r="W180">
        <v>231.38</v>
      </c>
      <c r="X180">
        <v>234.59</v>
      </c>
      <c r="Y180">
        <v>220.4</v>
      </c>
      <c r="Z180">
        <v>243.34</v>
      </c>
      <c r="AA180">
        <v>199.1</v>
      </c>
      <c r="AB180">
        <v>243.34</v>
      </c>
      <c r="AC180" s="2">
        <f>(Table2[[#This Row],[Close Price]]/Table2[[#This Row],[Day Low]])-1</f>
        <v>3.5871726164751205E-3</v>
      </c>
      <c r="AD180" s="2">
        <f>(Table2[[#This Row],[Day High]]/Table2[[#This Row],[Close Price]])-1</f>
        <v>1.0249343266870437E-2</v>
      </c>
      <c r="AE180" s="2">
        <f>(Table2[[#This Row],[Close Price]]/Table2[[#This Row],[Current Week Low]])-1</f>
        <v>5.3584392014519144E-2</v>
      </c>
      <c r="AF180" s="2">
        <f>(Table2[[#This Row],[Current Week High]]/Table2[[#This Row],[Close Price]])-1</f>
        <v>4.7930752336247329E-2</v>
      </c>
      <c r="AG180" s="2">
        <f>(Table2[[#This Row],[Close Price]]/Table2[[#This Row],[Current Month Low]])-1</f>
        <v>0.16629834254143661</v>
      </c>
      <c r="AH180" s="2">
        <f>(Table2[[#This Row],[Current Month High]]/Table2[[#This Row],[Close Price]])-1</f>
        <v>4.7930752336247329E-2</v>
      </c>
      <c r="AI180">
        <v>4.7930752336247302</v>
      </c>
      <c r="AJ180">
        <v>100.96062310688001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0.03</v>
      </c>
      <c r="AM180" t="s">
        <v>10206</v>
      </c>
      <c r="AN180">
        <v>-1.87</v>
      </c>
      <c r="AO180" t="s">
        <v>10205</v>
      </c>
      <c r="AP180">
        <v>7.6145242030578E-2</v>
      </c>
      <c r="AQ180">
        <f>(Table2[[#This Row],[Sharpe Ratio]]-AVERAGE(Table2[Sharpe Ratio]))/_xlfn.STDEV.P(Table2[Sharpe Ratio])</f>
        <v>0.21686889098823875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2.9219768720189476</v>
      </c>
      <c r="AS180">
        <f>_xlfn.RANK.AVG(Table2[[#This Row],[1Y Return vs Nifty Z-Score]],Table2[1Y Return vs Nifty Z-Score])</f>
        <v>212</v>
      </c>
      <c r="AT180">
        <f>_xlfn.RANK.AVG(Table2[[#This Row],[6M Return vs Nifty Z-Score]],Table2[6M Return vs Nifty Z-Score])</f>
        <v>191</v>
      </c>
      <c r="AU180">
        <f>_xlfn.RANK.AVG(Table2[[#This Row],[Sharpe Ratio Z-Score]],Table2[Sharpe Ratio Z-Score])</f>
        <v>275</v>
      </c>
      <c r="AV180">
        <f>(Table2[[#This Row],[Rank 1Y]]+Table2[[#This Row],[Rank 6M]]+Table2[[#This Row],[Rank Sharpe]])/3</f>
        <v>226</v>
      </c>
    </row>
    <row r="181" spans="1:48" x14ac:dyDescent="0.3">
      <c r="A181" t="s">
        <v>78</v>
      </c>
      <c r="B181" t="s">
        <v>79</v>
      </c>
      <c r="C181" t="s">
        <v>10170</v>
      </c>
      <c r="D181" t="s">
        <v>80</v>
      </c>
      <c r="E181">
        <v>334011.484370625</v>
      </c>
      <c r="F181">
        <v>1546.25</v>
      </c>
      <c r="G181">
        <v>72.259424441026397</v>
      </c>
      <c r="H181">
        <f>(Table2[[#This Row],[1Y Return vs Nifty]]-AVERAGE(Table2[1Y Return vs Nifty]))/_xlfn.STDEV.P(Table2[1Y Return vs Nifty])</f>
        <v>0.45139024501784381</v>
      </c>
      <c r="I181">
        <v>0.92145736571585501</v>
      </c>
      <c r="J181">
        <f>(Table2[[#This Row],[1M Return vs Nifty]]-AVERAGE(Table2[1M Return vs Nifty]))/_xlfn.STDEV.P(Table2[1M Return vs Nifty])</f>
        <v>-4.3292226492343149E-2</v>
      </c>
      <c r="K181">
        <v>14.7303469926565</v>
      </c>
      <c r="L181">
        <f>(Table2[[#This Row],[6M Return vs Nifty]]-AVERAGE(Table2[6M Return vs Nifty]))/_xlfn.STDEV.P(Table2[6M Return vs Nifty])</f>
        <v>0.24582549812374332</v>
      </c>
      <c r="M181">
        <v>3.77272022143082</v>
      </c>
      <c r="N181">
        <f>(Table2[[#This Row],[1W Return vs Nifty]]-AVERAGE(Table2[1W Return vs Nifty]))/_xlfn.STDEV.P(Table2[1W Return vs Nifty])</f>
        <v>0.44389414700444224</v>
      </c>
      <c r="O181">
        <v>1496.26</v>
      </c>
      <c r="P181">
        <v>1451.4043454779301</v>
      </c>
      <c r="Q181">
        <v>1242.97833894872</v>
      </c>
      <c r="R181">
        <v>70.160516248018894</v>
      </c>
      <c r="S181" s="2">
        <f>(Table2[[#This Row],[Close Price]]-Table2[[#This Row],[20D EMA]])/Table2[[#This Row],[20D EMA]]</f>
        <v>3.3409968855680171E-2</v>
      </c>
      <c r="T181" s="2">
        <f>(Table2[[#This Row],[Close Price]]-Table2[[#This Row],[50D EMA]])/Table2[[#This Row],[50D EMA]]</f>
        <v>6.5347506239440398E-2</v>
      </c>
      <c r="U181" s="2">
        <f>(Table2[[#This Row],[Close Price]]-Table2[[#This Row],[200D EMA]])/Table2[[#This Row],[200D EMA]]</f>
        <v>0.24398788904702848</v>
      </c>
      <c r="V181">
        <v>0.50763677506844196</v>
      </c>
      <c r="W181">
        <v>1547</v>
      </c>
      <c r="X181">
        <v>1563.75</v>
      </c>
      <c r="Y181">
        <v>1536</v>
      </c>
      <c r="Z181">
        <v>1559</v>
      </c>
      <c r="AA181">
        <v>1419</v>
      </c>
      <c r="AB181">
        <v>1559</v>
      </c>
      <c r="AC181" s="2">
        <f>(Table2[[#This Row],[Close Price]]/Table2[[#This Row],[Day Low]])-1</f>
        <v>-4.8480930833871838E-4</v>
      </c>
      <c r="AD181" s="2">
        <f>(Table2[[#This Row],[Day High]]/Table2[[#This Row],[Close Price]])-1</f>
        <v>1.1317704122878025E-2</v>
      </c>
      <c r="AE181" s="2">
        <f>(Table2[[#This Row],[Close Price]]/Table2[[#This Row],[Current Week Low]])-1</f>
        <v>6.6731770833332593E-3</v>
      </c>
      <c r="AF181" s="2">
        <f>(Table2[[#This Row],[Current Week High]]/Table2[[#This Row],[Close Price]])-1</f>
        <v>8.245755860953885E-3</v>
      </c>
      <c r="AG181" s="2">
        <f>(Table2[[#This Row],[Close Price]]/Table2[[#This Row],[Current Month Low]])-1</f>
        <v>8.9675828047921069E-2</v>
      </c>
      <c r="AH181" s="2">
        <f>(Table2[[#This Row],[Current Month High]]/Table2[[#This Row],[Close Price]])-1</f>
        <v>8.245755860953885E-3</v>
      </c>
      <c r="AI181">
        <v>4.8601455133387299</v>
      </c>
      <c r="AJ181">
        <v>105.74146763355699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7.0000000000000007E-2</v>
      </c>
      <c r="AM181" t="s">
        <v>10206</v>
      </c>
      <c r="AN181">
        <v>4.21</v>
      </c>
      <c r="AO181" t="s">
        <v>10206</v>
      </c>
      <c r="AP181">
        <v>7.6077382191737999E-2</v>
      </c>
      <c r="AQ181">
        <f>(Table2[[#This Row],[Sharpe Ratio]]-AVERAGE(Table2[Sharpe Ratio]))/_xlfn.STDEV.P(Table2[Sharpe Ratio])</f>
        <v>0.21608651397856757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1.3139041776322538</v>
      </c>
      <c r="AS181">
        <f>_xlfn.RANK.AVG(Table2[[#This Row],[1Y Return vs Nifty Z-Score]],Table2[1Y Return vs Nifty Z-Score])</f>
        <v>165</v>
      </c>
      <c r="AT181">
        <f>_xlfn.RANK.AVG(Table2[[#This Row],[6M Return vs Nifty Z-Score]],Table2[6M Return vs Nifty Z-Score])</f>
        <v>238</v>
      </c>
      <c r="AU181">
        <f>_xlfn.RANK.AVG(Table2[[#This Row],[Sharpe Ratio Z-Score]],Table2[Sharpe Ratio Z-Score])</f>
        <v>276</v>
      </c>
      <c r="AV181">
        <f>(Table2[[#This Row],[Rank 1Y]]+Table2[[#This Row],[Rank 6M]]+Table2[[#This Row],[Rank Sharpe]])/3</f>
        <v>226.33333333333334</v>
      </c>
    </row>
    <row r="182" spans="1:48" x14ac:dyDescent="0.3">
      <c r="A182" t="s">
        <v>1440</v>
      </c>
      <c r="B182" t="s">
        <v>1441</v>
      </c>
      <c r="C182" t="s">
        <v>10173</v>
      </c>
      <c r="D182" t="s">
        <v>202</v>
      </c>
      <c r="E182">
        <v>7263.1967769800003</v>
      </c>
      <c r="F182">
        <v>1792.55</v>
      </c>
      <c r="G182">
        <v>89.145369802484893</v>
      </c>
      <c r="H182">
        <f>(Table2[[#This Row],[1Y Return vs Nifty]]-AVERAGE(Table2[1Y Return vs Nifty]))/_xlfn.STDEV.P(Table2[1Y Return vs Nifty])</f>
        <v>0.68214978733624565</v>
      </c>
      <c r="I182">
        <v>5.8071369769327603</v>
      </c>
      <c r="J182">
        <f>(Table2[[#This Row],[1M Return vs Nifty]]-AVERAGE(Table2[1M Return vs Nifty]))/_xlfn.STDEV.P(Table2[1M Return vs Nifty])</f>
        <v>0.47175120492265177</v>
      </c>
      <c r="K182">
        <v>21.600885293922101</v>
      </c>
      <c r="L182">
        <f>(Table2[[#This Row],[6M Return vs Nifty]]-AVERAGE(Table2[6M Return vs Nifty]))/_xlfn.STDEV.P(Table2[6M Return vs Nifty])</f>
        <v>0.47473402948846216</v>
      </c>
      <c r="M182">
        <v>8.9794925043110005</v>
      </c>
      <c r="N182">
        <f>(Table2[[#This Row],[1W Return vs Nifty]]-AVERAGE(Table2[1W Return vs Nifty]))/_xlfn.STDEV.P(Table2[1W Return vs Nifty])</f>
        <v>1.5196003381286642</v>
      </c>
      <c r="O182">
        <v>1677.11</v>
      </c>
      <c r="P182">
        <v>1590.79597140291</v>
      </c>
      <c r="Q182">
        <v>1337.63293926539</v>
      </c>
      <c r="R182">
        <v>66.4693253970499</v>
      </c>
      <c r="S182" s="2">
        <f>(Table2[[#This Row],[Close Price]]-Table2[[#This Row],[20D EMA]])/Table2[[#This Row],[20D EMA]]</f>
        <v>6.8832694337282618E-2</v>
      </c>
      <c r="T182" s="2">
        <f>(Table2[[#This Row],[Close Price]]-Table2[[#This Row],[50D EMA]])/Table2[[#This Row],[50D EMA]]</f>
        <v>0.12682583576017276</v>
      </c>
      <c r="U182" s="2">
        <f>(Table2[[#This Row],[Close Price]]-Table2[[#This Row],[200D EMA]])/Table2[[#This Row],[200D EMA]]</f>
        <v>0.34009110226041855</v>
      </c>
      <c r="V182">
        <v>1.0886687396268599</v>
      </c>
      <c r="W182">
        <v>1792.6</v>
      </c>
      <c r="X182">
        <v>1823.45</v>
      </c>
      <c r="Y182">
        <v>1770</v>
      </c>
      <c r="Z182">
        <v>1929.7</v>
      </c>
      <c r="AA182">
        <v>1480</v>
      </c>
      <c r="AB182">
        <v>1929.7</v>
      </c>
      <c r="AC182" s="2">
        <f>(Table2[[#This Row],[Close Price]]/Table2[[#This Row],[Day Low]])-1</f>
        <v>-2.7892446725408249E-5</v>
      </c>
      <c r="AD182" s="2">
        <f>(Table2[[#This Row],[Day High]]/Table2[[#This Row],[Close Price]])-1</f>
        <v>1.7238012886669818E-2</v>
      </c>
      <c r="AE182" s="2">
        <f>(Table2[[#This Row],[Close Price]]/Table2[[#This Row],[Current Week Low]])-1</f>
        <v>1.2740112994350294E-2</v>
      </c>
      <c r="AF182" s="2">
        <f>(Table2[[#This Row],[Current Week High]]/Table2[[#This Row],[Close Price]])-1</f>
        <v>7.6511115450057288E-2</v>
      </c>
      <c r="AG182" s="2">
        <f>(Table2[[#This Row],[Close Price]]/Table2[[#This Row],[Current Month Low]])-1</f>
        <v>0.21118243243243251</v>
      </c>
      <c r="AH182" s="2">
        <f>(Table2[[#This Row],[Current Month High]]/Table2[[#This Row],[Close Price]])-1</f>
        <v>7.6511115450057288E-2</v>
      </c>
      <c r="AI182">
        <v>7.6511115450057199</v>
      </c>
      <c r="AJ182">
        <v>119.13814180929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0.11</v>
      </c>
      <c r="AM182" t="s">
        <v>10206</v>
      </c>
      <c r="AN182">
        <v>11.05</v>
      </c>
      <c r="AO182" t="s">
        <v>10206</v>
      </c>
      <c r="AP182">
        <v>4.7608050371747E-2</v>
      </c>
      <c r="AQ182">
        <f>(Table2[[#This Row],[Sharpe Ratio]]-AVERAGE(Table2[Sharpe Ratio]))/_xlfn.STDEV.P(Table2[Sharpe Ratio])</f>
        <v>-0.11214519239459463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3.0360901674814293</v>
      </c>
      <c r="AS182">
        <f>_xlfn.RANK.AVG(Table2[[#This Row],[1Y Return vs Nifty Z-Score]],Table2[1Y Return vs Nifty Z-Score])</f>
        <v>123</v>
      </c>
      <c r="AT182">
        <f>_xlfn.RANK.AVG(Table2[[#This Row],[6M Return vs Nifty Z-Score]],Table2[6M Return vs Nifty Z-Score])</f>
        <v>188</v>
      </c>
      <c r="AU182">
        <f>_xlfn.RANK.AVG(Table2[[#This Row],[Sharpe Ratio Z-Score]],Table2[Sharpe Ratio Z-Score])</f>
        <v>368</v>
      </c>
      <c r="AV182">
        <f>(Table2[[#This Row],[Rank 1Y]]+Table2[[#This Row],[Rank 6M]]+Table2[[#This Row],[Rank Sharpe]])/3</f>
        <v>226.33333333333334</v>
      </c>
    </row>
    <row r="183" spans="1:48" x14ac:dyDescent="0.3">
      <c r="A183" t="s">
        <v>564</v>
      </c>
      <c r="B183" t="s">
        <v>565</v>
      </c>
      <c r="C183" t="s">
        <v>10168</v>
      </c>
      <c r="D183" t="s">
        <v>183</v>
      </c>
      <c r="E183">
        <v>35153.132403179901</v>
      </c>
      <c r="F183">
        <v>191.4</v>
      </c>
      <c r="G183">
        <v>74.419193519836995</v>
      </c>
      <c r="H183">
        <f>(Table2[[#This Row],[1Y Return vs Nifty]]-AVERAGE(Table2[1Y Return vs Nifty]))/_xlfn.STDEV.P(Table2[1Y Return vs Nifty])</f>
        <v>0.48090516487997481</v>
      </c>
      <c r="I183">
        <v>-1.50922150441265</v>
      </c>
      <c r="J183">
        <f>(Table2[[#This Row],[1M Return vs Nifty]]-AVERAGE(Table2[1M Return vs Nifty]))/_xlfn.STDEV.P(Table2[1M Return vs Nifty])</f>
        <v>-0.29953194861097965</v>
      </c>
      <c r="K183">
        <v>15.9594149096219</v>
      </c>
      <c r="L183">
        <f>(Table2[[#This Row],[6M Return vs Nifty]]-AVERAGE(Table2[6M Return vs Nifty]))/_xlfn.STDEV.P(Table2[6M Return vs Nifty])</f>
        <v>0.28677485601731895</v>
      </c>
      <c r="M183">
        <v>-1.45120407564579</v>
      </c>
      <c r="N183">
        <f>(Table2[[#This Row],[1W Return vs Nifty]]-AVERAGE(Table2[1W Return vs Nifty]))/_xlfn.STDEV.P(Table2[1W Return vs Nifty])</f>
        <v>-0.63535560755196885</v>
      </c>
      <c r="O183">
        <v>191.42</v>
      </c>
      <c r="P183">
        <v>188.82184074591001</v>
      </c>
      <c r="Q183">
        <v>157.45080824547199</v>
      </c>
      <c r="R183">
        <v>50.786589008118398</v>
      </c>
      <c r="S183" s="2">
        <f>(Table2[[#This Row],[Close Price]]-Table2[[#This Row],[20D EMA]])/Table2[[#This Row],[20D EMA]]</f>
        <v>-1.0448229025170731E-4</v>
      </c>
      <c r="T183" s="2">
        <f>(Table2[[#This Row],[Close Price]]-Table2[[#This Row],[50D EMA]])/Table2[[#This Row],[50D EMA]]</f>
        <v>1.3653925011563265E-2</v>
      </c>
      <c r="U183" s="2">
        <f>(Table2[[#This Row],[Close Price]]-Table2[[#This Row],[200D EMA]])/Table2[[#This Row],[200D EMA]]</f>
        <v>0.21561776743374916</v>
      </c>
      <c r="V183">
        <v>0.74083687871666704</v>
      </c>
      <c r="W183">
        <v>190.2</v>
      </c>
      <c r="X183">
        <v>194.28</v>
      </c>
      <c r="Y183">
        <v>189.08</v>
      </c>
      <c r="Z183">
        <v>193.6</v>
      </c>
      <c r="AA183">
        <v>174.7</v>
      </c>
      <c r="AB183">
        <v>209</v>
      </c>
      <c r="AC183" s="2">
        <f>(Table2[[#This Row],[Close Price]]/Table2[[#This Row],[Day Low]])-1</f>
        <v>6.3091482649844099E-3</v>
      </c>
      <c r="AD183" s="2">
        <f>(Table2[[#This Row],[Day High]]/Table2[[#This Row],[Close Price]])-1</f>
        <v>1.5047021943573657E-2</v>
      </c>
      <c r="AE183" s="2">
        <f>(Table2[[#This Row],[Close Price]]/Table2[[#This Row],[Current Week Low]])-1</f>
        <v>1.2269938650306678E-2</v>
      </c>
      <c r="AF183" s="2">
        <f>(Table2[[#This Row],[Current Week High]]/Table2[[#This Row],[Close Price]])-1</f>
        <v>1.1494252873563093E-2</v>
      </c>
      <c r="AG183" s="2">
        <f>(Table2[[#This Row],[Close Price]]/Table2[[#This Row],[Current Month Low]])-1</f>
        <v>9.5592444190040204E-2</v>
      </c>
      <c r="AH183" s="2">
        <f>(Table2[[#This Row],[Current Month High]]/Table2[[#This Row],[Close Price]])-1</f>
        <v>9.1954022988505635E-2</v>
      </c>
      <c r="AI183">
        <v>9.1954022988505599</v>
      </c>
      <c r="AJ183">
        <v>122.041763341067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0.04</v>
      </c>
      <c r="AM183" t="s">
        <v>10206</v>
      </c>
      <c r="AN183">
        <v>-3.77</v>
      </c>
      <c r="AO183" t="s">
        <v>10205</v>
      </c>
      <c r="AP183">
        <v>6.5738883490461003E-2</v>
      </c>
      <c r="AQ183">
        <f>(Table2[[#This Row],[Sharpe Ratio]]-AVERAGE(Table2[Sharpe Ratio]))/_xlfn.STDEV.P(Table2[Sharpe Ratio])</f>
        <v>9.6890774102648611E-2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-7.0316761163006225E-2</v>
      </c>
      <c r="AS183">
        <f>_xlfn.RANK.AVG(Table2[[#This Row],[1Y Return vs Nifty Z-Score]],Table2[1Y Return vs Nifty Z-Score])</f>
        <v>156</v>
      </c>
      <c r="AT183">
        <f>_xlfn.RANK.AVG(Table2[[#This Row],[6M Return vs Nifty Z-Score]],Table2[6M Return vs Nifty Z-Score])</f>
        <v>223</v>
      </c>
      <c r="AU183">
        <f>_xlfn.RANK.AVG(Table2[[#This Row],[Sharpe Ratio Z-Score]],Table2[Sharpe Ratio Z-Score])</f>
        <v>303</v>
      </c>
      <c r="AV183">
        <f>(Table2[[#This Row],[Rank 1Y]]+Table2[[#This Row],[Rank 6M]]+Table2[[#This Row],[Rank Sharpe]])/3</f>
        <v>227.33333333333334</v>
      </c>
    </row>
    <row r="184" spans="1:48" x14ac:dyDescent="0.3">
      <c r="A184" t="s">
        <v>455</v>
      </c>
      <c r="B184" t="s">
        <v>456</v>
      </c>
      <c r="C184" t="s">
        <v>10175</v>
      </c>
      <c r="D184" t="s">
        <v>373</v>
      </c>
      <c r="E184">
        <v>48895.931131370002</v>
      </c>
      <c r="F184">
        <v>1660.3</v>
      </c>
      <c r="G184">
        <v>34.754606933390498</v>
      </c>
      <c r="H184">
        <f>(Table2[[#This Row],[1Y Return vs Nifty]]-AVERAGE(Table2[1Y Return vs Nifty]))/_xlfn.STDEV.P(Table2[1Y Return vs Nifty])</f>
        <v>-6.1142179879788185E-2</v>
      </c>
      <c r="I184">
        <v>2.05084183924675</v>
      </c>
      <c r="J184">
        <f>(Table2[[#This Row],[1M Return vs Nifty]]-AVERAGE(Table2[1M Return vs Nifty]))/_xlfn.STDEV.P(Table2[1M Return vs Nifty])</f>
        <v>7.5766348961254101E-2</v>
      </c>
      <c r="K184">
        <v>42.5895409131113</v>
      </c>
      <c r="L184">
        <f>(Table2[[#This Row],[6M Return vs Nifty]]-AVERAGE(Table2[6M Return vs Nifty]))/_xlfn.STDEV.P(Table2[6M Return vs Nifty])</f>
        <v>1.1740216431276196</v>
      </c>
      <c r="M184">
        <v>1.68685128607554</v>
      </c>
      <c r="N184">
        <f>(Table2[[#This Row],[1W Return vs Nifty]]-AVERAGE(Table2[1W Return vs Nifty]))/_xlfn.STDEV.P(Table2[1W Return vs Nifty])</f>
        <v>1.295881783460329E-2</v>
      </c>
      <c r="O184">
        <v>1602.6</v>
      </c>
      <c r="P184">
        <v>1503.06920329077</v>
      </c>
      <c r="Q184">
        <v>1268.5524404088801</v>
      </c>
      <c r="R184">
        <v>66.055930155816199</v>
      </c>
      <c r="S184" s="2">
        <f>(Table2[[#This Row],[Close Price]]-Table2[[#This Row],[20D EMA]])/Table2[[#This Row],[20D EMA]]</f>
        <v>3.6003993510545396E-2</v>
      </c>
      <c r="T184" s="2">
        <f>(Table2[[#This Row],[Close Price]]-Table2[[#This Row],[50D EMA]])/Table2[[#This Row],[50D EMA]]</f>
        <v>0.10460649207966874</v>
      </c>
      <c r="U184" s="2">
        <f>(Table2[[#This Row],[Close Price]]-Table2[[#This Row],[200D EMA]])/Table2[[#This Row],[200D EMA]]</f>
        <v>0.30881463557379757</v>
      </c>
      <c r="V184">
        <v>1.1780343656585801</v>
      </c>
      <c r="W184">
        <v>1649.1</v>
      </c>
      <c r="X184">
        <v>1676.8</v>
      </c>
      <c r="Y184">
        <v>1632.2</v>
      </c>
      <c r="Z184">
        <v>1694.4</v>
      </c>
      <c r="AA184">
        <v>1499.7</v>
      </c>
      <c r="AB184">
        <v>1694.4</v>
      </c>
      <c r="AC184" s="2">
        <f>(Table2[[#This Row],[Close Price]]/Table2[[#This Row],[Day Low]])-1</f>
        <v>6.7915832878540083E-3</v>
      </c>
      <c r="AD184" s="2">
        <f>(Table2[[#This Row],[Day High]]/Table2[[#This Row],[Close Price]])-1</f>
        <v>9.9379630187315104E-3</v>
      </c>
      <c r="AE184" s="2">
        <f>(Table2[[#This Row],[Close Price]]/Table2[[#This Row],[Current Week Low]])-1</f>
        <v>1.7216027447616744E-2</v>
      </c>
      <c r="AF184" s="2">
        <f>(Table2[[#This Row],[Current Week High]]/Table2[[#This Row],[Close Price]])-1</f>
        <v>2.0538456905378588E-2</v>
      </c>
      <c r="AG184" s="2">
        <f>(Table2[[#This Row],[Close Price]]/Table2[[#This Row],[Current Month Low]])-1</f>
        <v>0.10708808428352334</v>
      </c>
      <c r="AH184" s="2">
        <f>(Table2[[#This Row],[Current Month High]]/Table2[[#This Row],[Close Price]])-1</f>
        <v>2.0538456905378588E-2</v>
      </c>
      <c r="AI184">
        <v>2.0538456905378499</v>
      </c>
      <c r="AJ184">
        <v>69.202547770700605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0.25</v>
      </c>
      <c r="AM184" t="s">
        <v>10206</v>
      </c>
      <c r="AN184">
        <v>3.56</v>
      </c>
      <c r="AO184" t="s">
        <v>10206</v>
      </c>
      <c r="AP184">
        <v>6.8727637125780006E-2</v>
      </c>
      <c r="AQ184">
        <f>(Table2[[#This Row],[Sharpe Ratio]]-AVERAGE(Table2[Sharpe Ratio]))/_xlfn.STDEV.P(Table2[Sharpe Ratio])</f>
        <v>0.1313490364831128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1.3329536665268016</v>
      </c>
      <c r="AS184">
        <f>_xlfn.RANK.AVG(Table2[[#This Row],[1Y Return vs Nifty Z-Score]],Table2[1Y Return vs Nifty Z-Score])</f>
        <v>305</v>
      </c>
      <c r="AT184">
        <f>_xlfn.RANK.AVG(Table2[[#This Row],[6M Return vs Nifty Z-Score]],Table2[6M Return vs Nifty Z-Score])</f>
        <v>88</v>
      </c>
      <c r="AU184">
        <f>_xlfn.RANK.AVG(Table2[[#This Row],[Sharpe Ratio Z-Score]],Table2[Sharpe Ratio Z-Score])</f>
        <v>291</v>
      </c>
      <c r="AV184">
        <f>(Table2[[#This Row],[Rank 1Y]]+Table2[[#This Row],[Rank 6M]]+Table2[[#This Row],[Rank Sharpe]])/3</f>
        <v>228</v>
      </c>
    </row>
    <row r="185" spans="1:48" x14ac:dyDescent="0.3">
      <c r="A185" t="s">
        <v>25</v>
      </c>
      <c r="B185" t="s">
        <v>26</v>
      </c>
      <c r="C185" t="s">
        <v>10162</v>
      </c>
      <c r="D185" t="s">
        <v>27</v>
      </c>
      <c r="E185">
        <v>878497.29319992498</v>
      </c>
      <c r="F185">
        <v>1470.35</v>
      </c>
      <c r="G185">
        <v>38.700741566021001</v>
      </c>
      <c r="H185">
        <f>(Table2[[#This Row],[1Y Return vs Nifty]]-AVERAGE(Table2[1Y Return vs Nifty]))/_xlfn.STDEV.P(Table2[1Y Return vs Nifty])</f>
        <v>-7.2151889852755781E-3</v>
      </c>
      <c r="I185">
        <v>-1.62431612882706</v>
      </c>
      <c r="J185">
        <f>(Table2[[#This Row],[1M Return vs Nifty]]-AVERAGE(Table2[1M Return vs Nifty]))/_xlfn.STDEV.P(Table2[1M Return vs Nifty])</f>
        <v>-0.31166510817382148</v>
      </c>
      <c r="K185">
        <v>11.405368968509</v>
      </c>
      <c r="L185">
        <f>(Table2[[#This Row],[6M Return vs Nifty]]-AVERAGE(Table2[6M Return vs Nifty]))/_xlfn.STDEV.P(Table2[6M Return vs Nifty])</f>
        <v>0.13504584695909352</v>
      </c>
      <c r="M185">
        <v>-0.46020789530501499</v>
      </c>
      <c r="N185">
        <f>(Table2[[#This Row],[1W Return vs Nifty]]-AVERAGE(Table2[1W Return vs Nifty]))/_xlfn.STDEV.P(Table2[1W Return vs Nifty])</f>
        <v>-0.43061826382789348</v>
      </c>
      <c r="O185">
        <v>1455.78</v>
      </c>
      <c r="P185">
        <v>1413.2122145894</v>
      </c>
      <c r="Q185">
        <v>1218.42100298221</v>
      </c>
      <c r="R185">
        <v>52.887236701453901</v>
      </c>
      <c r="S185" s="2">
        <f>(Table2[[#This Row],[Close Price]]-Table2[[#This Row],[20D EMA]])/Table2[[#This Row],[20D EMA]]</f>
        <v>1.0008380387146366E-2</v>
      </c>
      <c r="T185" s="2">
        <f>(Table2[[#This Row],[Close Price]]-Table2[[#This Row],[50D EMA]])/Table2[[#This Row],[50D EMA]]</f>
        <v>4.0431143193310815E-2</v>
      </c>
      <c r="U185" s="2">
        <f>(Table2[[#This Row],[Close Price]]-Table2[[#This Row],[200D EMA]])/Table2[[#This Row],[200D EMA]]</f>
        <v>0.20676678783537705</v>
      </c>
      <c r="V185">
        <v>0.66026492169030604</v>
      </c>
      <c r="W185">
        <v>1473.15</v>
      </c>
      <c r="X185">
        <v>1489.5</v>
      </c>
      <c r="Y185">
        <v>1464.05</v>
      </c>
      <c r="Z185">
        <v>1525</v>
      </c>
      <c r="AA185">
        <v>1408.45</v>
      </c>
      <c r="AB185">
        <v>1525</v>
      </c>
      <c r="AC185" s="2">
        <f>(Table2[[#This Row],[Close Price]]/Table2[[#This Row],[Day Low]])-1</f>
        <v>-1.9006889997625898E-3</v>
      </c>
      <c r="AD185" s="2">
        <f>(Table2[[#This Row],[Day High]]/Table2[[#This Row],[Close Price]])-1</f>
        <v>1.3024109905804826E-2</v>
      </c>
      <c r="AE185" s="2">
        <f>(Table2[[#This Row],[Close Price]]/Table2[[#This Row],[Current Week Low]])-1</f>
        <v>4.303131723643272E-3</v>
      </c>
      <c r="AF185" s="2">
        <f>(Table2[[#This Row],[Current Week High]]/Table2[[#This Row],[Close Price]])-1</f>
        <v>3.716802121943763E-2</v>
      </c>
      <c r="AG185" s="2">
        <f>(Table2[[#This Row],[Close Price]]/Table2[[#This Row],[Current Month Low]])-1</f>
        <v>4.3949021974510893E-2</v>
      </c>
      <c r="AH185" s="2">
        <f>(Table2[[#This Row],[Current Month High]]/Table2[[#This Row],[Close Price]])-1</f>
        <v>3.716802121943763E-2</v>
      </c>
      <c r="AI185">
        <v>4.4819260720236596</v>
      </c>
      <c r="AJ185">
        <v>73.584794286051505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</v>
      </c>
      <c r="AM185" t="s">
        <v>10207</v>
      </c>
      <c r="AN185">
        <v>2.25</v>
      </c>
      <c r="AO185" t="s">
        <v>10206</v>
      </c>
      <c r="AP185">
        <v>0.13964184874160801</v>
      </c>
      <c r="AQ185">
        <f>(Table2[[#This Row],[Sharpe Ratio]]-AVERAGE(Table2[Sharpe Ratio]))/_xlfn.STDEV.P(Table2[Sharpe Ratio])</f>
        <v>0.94894085184234311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0.33448813781444608</v>
      </c>
      <c r="AS185">
        <f>_xlfn.RANK.AVG(Table2[[#This Row],[1Y Return vs Nifty Z-Score]],Table2[1Y Return vs Nifty Z-Score])</f>
        <v>288</v>
      </c>
      <c r="AT185">
        <f>_xlfn.RANK.AVG(Table2[[#This Row],[6M Return vs Nifty Z-Score]],Table2[6M Return vs Nifty Z-Score])</f>
        <v>267</v>
      </c>
      <c r="AU185">
        <f>_xlfn.RANK.AVG(Table2[[#This Row],[Sharpe Ratio Z-Score]],Table2[Sharpe Ratio Z-Score])</f>
        <v>131</v>
      </c>
      <c r="AV185">
        <f>(Table2[[#This Row],[Rank 1Y]]+Table2[[#This Row],[Rank 6M]]+Table2[[#This Row],[Rank Sharpe]])/3</f>
        <v>228.66666666666666</v>
      </c>
    </row>
    <row r="186" spans="1:48" x14ac:dyDescent="0.3">
      <c r="A186" t="s">
        <v>316</v>
      </c>
      <c r="B186" t="s">
        <v>317</v>
      </c>
      <c r="C186" t="s">
        <v>10159</v>
      </c>
      <c r="D186" t="s">
        <v>18</v>
      </c>
      <c r="E186">
        <v>84208.576110274997</v>
      </c>
      <c r="F186">
        <v>395.75</v>
      </c>
      <c r="G186">
        <v>83.6814646045774</v>
      </c>
      <c r="H186">
        <f>(Table2[[#This Row],[1Y Return vs Nifty]]-AVERAGE(Table2[1Y Return vs Nifty]))/_xlfn.STDEV.P(Table2[1Y Return vs Nifty])</f>
        <v>0.6074812842852938</v>
      </c>
      <c r="I186">
        <v>11.420850461734799</v>
      </c>
      <c r="J186">
        <f>(Table2[[#This Row],[1M Return vs Nifty]]-AVERAGE(Table2[1M Return vs Nifty]))/_xlfn.STDEV.P(Table2[1M Return vs Nifty])</f>
        <v>1.0635432351562748</v>
      </c>
      <c r="K186">
        <v>10.3513675615915</v>
      </c>
      <c r="L186">
        <f>(Table2[[#This Row],[6M Return vs Nifty]]-AVERAGE(Table2[6M Return vs Nifty]))/_xlfn.STDEV.P(Table2[6M Return vs Nifty])</f>
        <v>9.9929251499697169E-2</v>
      </c>
      <c r="M186">
        <v>8.1726243538878105</v>
      </c>
      <c r="N186">
        <f>(Table2[[#This Row],[1W Return vs Nifty]]-AVERAGE(Table2[1W Return vs Nifty]))/_xlfn.STDEV.P(Table2[1W Return vs Nifty])</f>
        <v>1.3529033869896645</v>
      </c>
      <c r="O186">
        <v>356.86</v>
      </c>
      <c r="P186">
        <v>347.59416643816797</v>
      </c>
      <c r="Q186">
        <v>303.51098874374497</v>
      </c>
      <c r="R186">
        <v>83.541201574170202</v>
      </c>
      <c r="S186" s="2">
        <f>(Table2[[#This Row],[Close Price]]-Table2[[#This Row],[20D EMA]])/Table2[[#This Row],[20D EMA]]</f>
        <v>0.10897831082217112</v>
      </c>
      <c r="T186" s="2">
        <f>(Table2[[#This Row],[Close Price]]-Table2[[#This Row],[50D EMA]])/Table2[[#This Row],[50D EMA]]</f>
        <v>0.13854039627675471</v>
      </c>
      <c r="U186" s="2">
        <f>(Table2[[#This Row],[Close Price]]-Table2[[#This Row],[200D EMA]])/Table2[[#This Row],[200D EMA]]</f>
        <v>0.30390666129763305</v>
      </c>
      <c r="V186">
        <v>1.33113035522497</v>
      </c>
      <c r="W186">
        <v>392.65</v>
      </c>
      <c r="X186">
        <v>406.6</v>
      </c>
      <c r="Y186">
        <v>370.1</v>
      </c>
      <c r="Z186">
        <v>401.75</v>
      </c>
      <c r="AA186">
        <v>323</v>
      </c>
      <c r="AB186">
        <v>401.75</v>
      </c>
      <c r="AC186" s="2">
        <f>(Table2[[#This Row],[Close Price]]/Table2[[#This Row],[Day Low]])-1</f>
        <v>7.8950719470267661E-3</v>
      </c>
      <c r="AD186" s="2">
        <f>(Table2[[#This Row],[Day High]]/Table2[[#This Row],[Close Price]])-1</f>
        <v>2.741629816803548E-2</v>
      </c>
      <c r="AE186" s="2">
        <f>(Table2[[#This Row],[Close Price]]/Table2[[#This Row],[Current Week Low]])-1</f>
        <v>6.9305593082950478E-2</v>
      </c>
      <c r="AF186" s="2">
        <f>(Table2[[#This Row],[Current Week High]]/Table2[[#This Row],[Close Price]])-1</f>
        <v>1.516108654453574E-2</v>
      </c>
      <c r="AG186" s="2">
        <f>(Table2[[#This Row],[Close Price]]/Table2[[#This Row],[Current Month Low]])-1</f>
        <v>0.2252321981424148</v>
      </c>
      <c r="AH186" s="2">
        <f>(Table2[[#This Row],[Current Month High]]/Table2[[#This Row],[Close Price]])-1</f>
        <v>1.516108654453574E-2</v>
      </c>
      <c r="AI186">
        <v>1.51610865445357</v>
      </c>
      <c r="AJ186">
        <v>148.170986622073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0.05</v>
      </c>
      <c r="AM186" t="s">
        <v>10206</v>
      </c>
      <c r="AN186">
        <v>13.06</v>
      </c>
      <c r="AO186" t="s">
        <v>10206</v>
      </c>
      <c r="AP186">
        <v>7.7167475464195001E-2</v>
      </c>
      <c r="AQ186">
        <f>(Table2[[#This Row],[Sharpe Ratio]]-AVERAGE(Table2[Sharpe Ratio]))/_xlfn.STDEV.P(Table2[Sharpe Ratio])</f>
        <v>0.22865453549683934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3.3525116934277697</v>
      </c>
      <c r="AS186">
        <f>_xlfn.RANK.AVG(Table2[[#This Row],[1Y Return vs Nifty Z-Score]],Table2[1Y Return vs Nifty Z-Score])</f>
        <v>137</v>
      </c>
      <c r="AT186">
        <f>_xlfn.RANK.AVG(Table2[[#This Row],[6M Return vs Nifty Z-Score]],Table2[6M Return vs Nifty Z-Score])</f>
        <v>280</v>
      </c>
      <c r="AU186">
        <f>_xlfn.RANK.AVG(Table2[[#This Row],[Sharpe Ratio Z-Score]],Table2[Sharpe Ratio Z-Score])</f>
        <v>271</v>
      </c>
      <c r="AV186">
        <f>(Table2[[#This Row],[Rank 1Y]]+Table2[[#This Row],[Rank 6M]]+Table2[[#This Row],[Rank Sharpe]])/3</f>
        <v>229.33333333333334</v>
      </c>
    </row>
    <row r="187" spans="1:48" x14ac:dyDescent="0.3">
      <c r="A187" t="s">
        <v>596</v>
      </c>
      <c r="B187" t="s">
        <v>597</v>
      </c>
      <c r="C187" t="s">
        <v>10161</v>
      </c>
      <c r="D187" t="s">
        <v>256</v>
      </c>
      <c r="E187">
        <v>32174.054679359899</v>
      </c>
      <c r="F187">
        <v>6359.1</v>
      </c>
      <c r="G187">
        <v>125.040891264537</v>
      </c>
      <c r="H187">
        <f>(Table2[[#This Row],[1Y Return vs Nifty]]-AVERAGE(Table2[1Y Return vs Nifty]))/_xlfn.STDEV.P(Table2[1Y Return vs Nifty])</f>
        <v>1.1726899333898784</v>
      </c>
      <c r="I187">
        <v>-10.2689845600887</v>
      </c>
      <c r="J187">
        <f>(Table2[[#This Row],[1M Return vs Nifty]]-AVERAGE(Table2[1M Return vs Nifty]))/_xlfn.STDEV.P(Table2[1M Return vs Nifty])</f>
        <v>-1.2229773608356154</v>
      </c>
      <c r="K187">
        <v>-5.74343608818939</v>
      </c>
      <c r="L187">
        <f>(Table2[[#This Row],[6M Return vs Nifty]]-AVERAGE(Table2[6M Return vs Nifty]))/_xlfn.STDEV.P(Table2[6M Return vs Nifty])</f>
        <v>-0.43630789681751669</v>
      </c>
      <c r="M187">
        <v>-0.71757305538965899</v>
      </c>
      <c r="N187">
        <f>(Table2[[#This Row],[1W Return vs Nifty]]-AVERAGE(Table2[1W Return vs Nifty]))/_xlfn.STDEV.P(Table2[1W Return vs Nifty])</f>
        <v>-0.48378926517800175</v>
      </c>
      <c r="O187">
        <v>6413.65</v>
      </c>
      <c r="P187">
        <v>6488.5258164779198</v>
      </c>
      <c r="Q187">
        <v>5640.7170402224501</v>
      </c>
      <c r="R187">
        <v>47.135285716106601</v>
      </c>
      <c r="S187" s="2">
        <f>(Table2[[#This Row],[Close Price]]-Table2[[#This Row],[20D EMA]])/Table2[[#This Row],[20D EMA]]</f>
        <v>-8.505297295611591E-3</v>
      </c>
      <c r="T187" s="2">
        <f>(Table2[[#This Row],[Close Price]]-Table2[[#This Row],[50D EMA]])/Table2[[#This Row],[50D EMA]]</f>
        <v>-1.9946875475048028E-2</v>
      </c>
      <c r="U187" s="2">
        <f>(Table2[[#This Row],[Close Price]]-Table2[[#This Row],[200D EMA]])/Table2[[#This Row],[200D EMA]]</f>
        <v>0.1273566737446592</v>
      </c>
      <c r="V187">
        <v>0.79201487219725297</v>
      </c>
      <c r="W187">
        <v>6342.1</v>
      </c>
      <c r="X187">
        <v>6395</v>
      </c>
      <c r="Y187">
        <v>6295</v>
      </c>
      <c r="Z187">
        <v>6436.2</v>
      </c>
      <c r="AA187">
        <v>6100</v>
      </c>
      <c r="AB187">
        <v>6801.3</v>
      </c>
      <c r="AC187" s="2">
        <f>(Table2[[#This Row],[Close Price]]/Table2[[#This Row],[Day Low]])-1</f>
        <v>2.6805001497927083E-3</v>
      </c>
      <c r="AD187" s="2">
        <f>(Table2[[#This Row],[Day High]]/Table2[[#This Row],[Close Price]])-1</f>
        <v>5.645452972904863E-3</v>
      </c>
      <c r="AE187" s="2">
        <f>(Table2[[#This Row],[Close Price]]/Table2[[#This Row],[Current Week Low]])-1</f>
        <v>1.0182684670373421E-2</v>
      </c>
      <c r="AF187" s="2">
        <f>(Table2[[#This Row],[Current Week High]]/Table2[[#This Row],[Close Price]])-1</f>
        <v>1.2124357220361315E-2</v>
      </c>
      <c r="AG187" s="2">
        <f>(Table2[[#This Row],[Close Price]]/Table2[[#This Row],[Current Month Low]])-1</f>
        <v>4.247540983606557E-2</v>
      </c>
      <c r="AH187" s="2">
        <f>(Table2[[#This Row],[Current Month High]]/Table2[[#This Row],[Close Price]])-1</f>
        <v>6.9538142189932595E-2</v>
      </c>
      <c r="AI187">
        <v>53.431303171832397</v>
      </c>
      <c r="AJ187">
        <v>164.852144939608</v>
      </c>
      <c r="AK187" t="str">
        <f>IF(AND(Table2[[#This Row],[20D EMA]]&gt;Table2[[#This Row],[50D EMA]],Table2[[#This Row],[50D EMA]]&gt;Table2[[#This Row],[200D EMA]]),"Uptrend","Downtrend/NoTrend")</f>
        <v>Downtrend/NoTrend</v>
      </c>
      <c r="AL187">
        <v>-0.16</v>
      </c>
      <c r="AM187" t="s">
        <v>10205</v>
      </c>
      <c r="AN187">
        <v>-0.61</v>
      </c>
      <c r="AO187" t="s">
        <v>10205</v>
      </c>
      <c r="AP187">
        <v>0.138337261555425</v>
      </c>
      <c r="AQ187">
        <f>(Table2[[#This Row],[Sharpe Ratio]]-AVERAGE(Table2[Sharpe Ratio]))/_xlfn.STDEV.P(Table2[Sharpe Ratio])</f>
        <v>0.93389986384371626</v>
      </c>
      <c r="AR1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7">
        <f>_xlfn.RANK.AVG(Table2[[#This Row],[1Y Return vs Nifty Z-Score]],Table2[1Y Return vs Nifty Z-Score])</f>
        <v>78</v>
      </c>
      <c r="AT187">
        <f>_xlfn.RANK.AVG(Table2[[#This Row],[6M Return vs Nifty Z-Score]],Table2[6M Return vs Nifty Z-Score])</f>
        <v>476</v>
      </c>
      <c r="AU187">
        <f>_xlfn.RANK.AVG(Table2[[#This Row],[Sharpe Ratio Z-Score]],Table2[Sharpe Ratio Z-Score])</f>
        <v>134</v>
      </c>
      <c r="AV187">
        <f>(Table2[[#This Row],[Rank 1Y]]+Table2[[#This Row],[Rank 6M]]+Table2[[#This Row],[Rank Sharpe]])/3</f>
        <v>229.33333333333334</v>
      </c>
    </row>
    <row r="188" spans="1:48" x14ac:dyDescent="0.3">
      <c r="A188" t="s">
        <v>934</v>
      </c>
      <c r="B188" t="s">
        <v>935</v>
      </c>
      <c r="C188" t="s">
        <v>10163</v>
      </c>
      <c r="D188" t="s">
        <v>228</v>
      </c>
      <c r="E188">
        <v>16001.8364055</v>
      </c>
      <c r="F188">
        <v>2293.4499999999998</v>
      </c>
      <c r="G188">
        <v>76.174386754912902</v>
      </c>
      <c r="H188">
        <f>(Table2[[#This Row],[1Y Return vs Nifty]]-AVERAGE(Table2[1Y Return vs Nifty]))/_xlfn.STDEV.P(Table2[1Y Return vs Nifty])</f>
        <v>0.5048912419953806</v>
      </c>
      <c r="I188">
        <v>8.7628564949173402</v>
      </c>
      <c r="J188">
        <f>(Table2[[#This Row],[1M Return vs Nifty]]-AVERAGE(Table2[1M Return vs Nifty]))/_xlfn.STDEV.P(Table2[1M Return vs Nifty])</f>
        <v>0.78334018414019779</v>
      </c>
      <c r="K188">
        <v>21.749413860732101</v>
      </c>
      <c r="L188">
        <f>(Table2[[#This Row],[6M Return vs Nifty]]-AVERAGE(Table2[6M Return vs Nifty]))/_xlfn.STDEV.P(Table2[6M Return vs Nifty])</f>
        <v>0.47968261642639115</v>
      </c>
      <c r="M188">
        <v>6.1384302448877799</v>
      </c>
      <c r="N188">
        <f>(Table2[[#This Row],[1W Return vs Nifty]]-AVERAGE(Table2[1W Return vs Nifty]))/_xlfn.STDEV.P(Table2[1W Return vs Nifty])</f>
        <v>0.9326439482977672</v>
      </c>
      <c r="O188">
        <v>2167.35</v>
      </c>
      <c r="P188">
        <v>1967.4822671546499</v>
      </c>
      <c r="Q188">
        <v>1630.5313141158799</v>
      </c>
      <c r="R188">
        <v>65.398786883028095</v>
      </c>
      <c r="S188" s="2">
        <f>(Table2[[#This Row],[Close Price]]-Table2[[#This Row],[20D EMA]])/Table2[[#This Row],[20D EMA]]</f>
        <v>5.8181650402565302E-2</v>
      </c>
      <c r="T188" s="2">
        <f>(Table2[[#This Row],[Close Price]]-Table2[[#This Row],[50D EMA]])/Table2[[#This Row],[50D EMA]]</f>
        <v>0.1656775963306448</v>
      </c>
      <c r="U188" s="2">
        <f>(Table2[[#This Row],[Close Price]]-Table2[[#This Row],[200D EMA]])/Table2[[#This Row],[200D EMA]]</f>
        <v>0.40656605619596647</v>
      </c>
      <c r="V188">
        <v>0.27920639099911299</v>
      </c>
      <c r="W188">
        <v>2276.4</v>
      </c>
      <c r="X188">
        <v>2317.8000000000002</v>
      </c>
      <c r="Y188">
        <v>2275</v>
      </c>
      <c r="Z188">
        <v>2350</v>
      </c>
      <c r="AA188">
        <v>1900</v>
      </c>
      <c r="AB188">
        <v>2408</v>
      </c>
      <c r="AC188" s="2">
        <f>(Table2[[#This Row],[Close Price]]/Table2[[#This Row],[Day Low]])-1</f>
        <v>7.4898963275344954E-3</v>
      </c>
      <c r="AD188" s="2">
        <f>(Table2[[#This Row],[Day High]]/Table2[[#This Row],[Close Price]])-1</f>
        <v>1.0617192439338341E-2</v>
      </c>
      <c r="AE188" s="2">
        <f>(Table2[[#This Row],[Close Price]]/Table2[[#This Row],[Current Week Low]])-1</f>
        <v>8.109890109889939E-3</v>
      </c>
      <c r="AF188" s="2">
        <f>(Table2[[#This Row],[Current Week High]]/Table2[[#This Row],[Close Price]])-1</f>
        <v>2.4657175870413717E-2</v>
      </c>
      <c r="AG188" s="2">
        <f>(Table2[[#This Row],[Close Price]]/Table2[[#This Row],[Current Month Low]])-1</f>
        <v>0.20707894736842092</v>
      </c>
      <c r="AH188" s="2">
        <f>(Table2[[#This Row],[Current Month High]]/Table2[[#This Row],[Close Price]])-1</f>
        <v>4.9946587019555677E-2</v>
      </c>
      <c r="AI188">
        <v>4.9946587019555597</v>
      </c>
      <c r="AJ188">
        <v>136.42595742487501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0.36</v>
      </c>
      <c r="AM188" t="s">
        <v>10206</v>
      </c>
      <c r="AN188">
        <v>-1.37</v>
      </c>
      <c r="AO188" t="s">
        <v>10205</v>
      </c>
      <c r="AP188">
        <v>5.3801586492150999E-2</v>
      </c>
      <c r="AQ188">
        <f>(Table2[[#This Row],[Sharpe Ratio]]-AVERAGE(Table2[Sharpe Ratio]))/_xlfn.STDEV.P(Table2[Sharpe Ratio])</f>
        <v>-4.0738004402338393E-2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2.6598199864573986</v>
      </c>
      <c r="AS188">
        <f>_xlfn.RANK.AVG(Table2[[#This Row],[1Y Return vs Nifty Z-Score]],Table2[1Y Return vs Nifty Z-Score])</f>
        <v>150</v>
      </c>
      <c r="AT188">
        <f>_xlfn.RANK.AVG(Table2[[#This Row],[6M Return vs Nifty Z-Score]],Table2[6M Return vs Nifty Z-Score])</f>
        <v>187</v>
      </c>
      <c r="AU188">
        <f>_xlfn.RANK.AVG(Table2[[#This Row],[Sharpe Ratio Z-Score]],Table2[Sharpe Ratio Z-Score])</f>
        <v>351</v>
      </c>
      <c r="AV188">
        <f>(Table2[[#This Row],[Rank 1Y]]+Table2[[#This Row],[Rank 6M]]+Table2[[#This Row],[Rank Sharpe]])/3</f>
        <v>229.33333333333334</v>
      </c>
    </row>
    <row r="189" spans="1:48" x14ac:dyDescent="0.3">
      <c r="A189" t="s">
        <v>818</v>
      </c>
      <c r="B189" t="s">
        <v>819</v>
      </c>
      <c r="C189" t="s">
        <v>10162</v>
      </c>
      <c r="D189" t="s">
        <v>635</v>
      </c>
      <c r="E189">
        <v>19436.710487272001</v>
      </c>
      <c r="F189">
        <v>134.81</v>
      </c>
      <c r="G189">
        <v>84.775252068944695</v>
      </c>
      <c r="H189">
        <f>(Table2[[#This Row],[1Y Return vs Nifty]]-AVERAGE(Table2[1Y Return vs Nifty]))/_xlfn.STDEV.P(Table2[1Y Return vs Nifty])</f>
        <v>0.62242873847089719</v>
      </c>
      <c r="I189">
        <v>10.3508337910989</v>
      </c>
      <c r="J189">
        <f>(Table2[[#This Row],[1M Return vs Nifty]]-AVERAGE(Table2[1M Return vs Nifty]))/_xlfn.STDEV.P(Table2[1M Return vs Nifty])</f>
        <v>0.9507431537816603</v>
      </c>
      <c r="K189">
        <v>17.9125743182489</v>
      </c>
      <c r="L189">
        <f>(Table2[[#This Row],[6M Return vs Nifty]]-AVERAGE(Table2[6M Return vs Nifty]))/_xlfn.STDEV.P(Table2[6M Return vs Nifty])</f>
        <v>0.35184906594751192</v>
      </c>
      <c r="M189">
        <v>8.9117057663832995</v>
      </c>
      <c r="N189">
        <f>(Table2[[#This Row],[1W Return vs Nifty]]-AVERAGE(Table2[1W Return vs Nifty]))/_xlfn.STDEV.P(Table2[1W Return vs Nifty])</f>
        <v>1.5055957668312601</v>
      </c>
      <c r="O189">
        <v>121.25</v>
      </c>
      <c r="P189">
        <v>114.888472143854</v>
      </c>
      <c r="Q189">
        <v>97.683585862338205</v>
      </c>
      <c r="R189">
        <v>73.274987344570604</v>
      </c>
      <c r="S189" s="2">
        <f>(Table2[[#This Row],[Close Price]]-Table2[[#This Row],[20D EMA]])/Table2[[#This Row],[20D EMA]]</f>
        <v>0.11183505154639177</v>
      </c>
      <c r="T189" s="2">
        <f>(Table2[[#This Row],[Close Price]]-Table2[[#This Row],[50D EMA]])/Table2[[#This Row],[50D EMA]]</f>
        <v>0.17339884049638926</v>
      </c>
      <c r="U189" s="2">
        <f>(Table2[[#This Row],[Close Price]]-Table2[[#This Row],[200D EMA]])/Table2[[#This Row],[200D EMA]]</f>
        <v>0.38006809240175371</v>
      </c>
      <c r="V189">
        <v>1.0023575021618101</v>
      </c>
      <c r="W189">
        <v>132.01</v>
      </c>
      <c r="X189">
        <v>137.53</v>
      </c>
      <c r="Y189">
        <v>123.5</v>
      </c>
      <c r="Z189">
        <v>135.69999999999999</v>
      </c>
      <c r="AA189">
        <v>105.4</v>
      </c>
      <c r="AB189">
        <v>135.69999999999999</v>
      </c>
      <c r="AC189" s="2">
        <f>(Table2[[#This Row],[Close Price]]/Table2[[#This Row],[Day Low]])-1</f>
        <v>2.1210514354973231E-2</v>
      </c>
      <c r="AD189" s="2">
        <f>(Table2[[#This Row],[Day High]]/Table2[[#This Row],[Close Price]])-1</f>
        <v>2.0176544766708604E-2</v>
      </c>
      <c r="AE189" s="2">
        <f>(Table2[[#This Row],[Close Price]]/Table2[[#This Row],[Current Week Low]])-1</f>
        <v>9.1578947368420982E-2</v>
      </c>
      <c r="AF189" s="2">
        <f>(Table2[[#This Row],[Current Week High]]/Table2[[#This Row],[Close Price]])-1</f>
        <v>6.6018841332244893E-3</v>
      </c>
      <c r="AG189" s="2">
        <f>(Table2[[#This Row],[Close Price]]/Table2[[#This Row],[Current Month Low]])-1</f>
        <v>0.27903225806451615</v>
      </c>
      <c r="AH189" s="2">
        <f>(Table2[[#This Row],[Current Month High]]/Table2[[#This Row],[Close Price]])-1</f>
        <v>6.6018841332244893E-3</v>
      </c>
      <c r="AI189">
        <v>0.66018841332244804</v>
      </c>
      <c r="AJ189">
        <v>119.20325203252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0.27</v>
      </c>
      <c r="AM189" t="s">
        <v>10206</v>
      </c>
      <c r="AN189">
        <v>8.6300000000000008</v>
      </c>
      <c r="AO189" t="s">
        <v>10206</v>
      </c>
      <c r="AP189">
        <v>5.4880342380531001E-2</v>
      </c>
      <c r="AQ189">
        <f>(Table2[[#This Row],[Sharpe Ratio]]-AVERAGE(Table2[Sharpe Ratio]))/_xlfn.STDEV.P(Table2[Sharpe Ratio])</f>
        <v>-2.8300695081491235E-2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3.4023160299498381</v>
      </c>
      <c r="AS189">
        <f>_xlfn.RANK.AVG(Table2[[#This Row],[1Y Return vs Nifty Z-Score]],Table2[1Y Return vs Nifty Z-Score])</f>
        <v>135</v>
      </c>
      <c r="AT189">
        <f>_xlfn.RANK.AVG(Table2[[#This Row],[6M Return vs Nifty Z-Score]],Table2[6M Return vs Nifty Z-Score])</f>
        <v>211</v>
      </c>
      <c r="AU189">
        <f>_xlfn.RANK.AVG(Table2[[#This Row],[Sharpe Ratio Z-Score]],Table2[Sharpe Ratio Z-Score])</f>
        <v>346</v>
      </c>
      <c r="AV189">
        <f>(Table2[[#This Row],[Rank 1Y]]+Table2[[#This Row],[Rank 6M]]+Table2[[#This Row],[Rank Sharpe]])/3</f>
        <v>230.66666666666666</v>
      </c>
    </row>
    <row r="190" spans="1:48" x14ac:dyDescent="0.3">
      <c r="A190" t="s">
        <v>1700</v>
      </c>
      <c r="B190" t="s">
        <v>1701</v>
      </c>
      <c r="C190" t="s">
        <v>622</v>
      </c>
      <c r="D190" t="s">
        <v>622</v>
      </c>
      <c r="E190">
        <v>4742.4543738000002</v>
      </c>
      <c r="F190">
        <v>229.62</v>
      </c>
      <c r="G190">
        <v>76.677851453081999</v>
      </c>
      <c r="H190">
        <f>(Table2[[#This Row],[1Y Return vs Nifty]]-AVERAGE(Table2[1Y Return vs Nifty]))/_xlfn.STDEV.P(Table2[1Y Return vs Nifty])</f>
        <v>0.51177147764911823</v>
      </c>
      <c r="I190">
        <v>3.48626352954046</v>
      </c>
      <c r="J190">
        <f>(Table2[[#This Row],[1M Return vs Nifty]]-AVERAGE(Table2[1M Return vs Nifty]))/_xlfn.STDEV.P(Table2[1M Return vs Nifty])</f>
        <v>0.22708706004493515</v>
      </c>
      <c r="K190">
        <v>11.015767647792799</v>
      </c>
      <c r="L190">
        <f>(Table2[[#This Row],[6M Return vs Nifty]]-AVERAGE(Table2[6M Return vs Nifty]))/_xlfn.STDEV.P(Table2[6M Return vs Nifty])</f>
        <v>0.12206534059520757</v>
      </c>
      <c r="M190">
        <v>6.7380690397533698</v>
      </c>
      <c r="N190">
        <f>(Table2[[#This Row],[1W Return vs Nifty]]-AVERAGE(Table2[1W Return vs Nifty]))/_xlfn.STDEV.P(Table2[1W Return vs Nifty])</f>
        <v>1.0565278304863646</v>
      </c>
      <c r="O190">
        <v>218.21</v>
      </c>
      <c r="P190">
        <v>201.91127725005799</v>
      </c>
      <c r="Q190">
        <v>170.81096996641901</v>
      </c>
      <c r="R190">
        <v>61.8379755134278</v>
      </c>
      <c r="S190" s="2">
        <f>(Table2[[#This Row],[Close Price]]-Table2[[#This Row],[20D EMA]])/Table2[[#This Row],[20D EMA]]</f>
        <v>5.2289079327253546E-2</v>
      </c>
      <c r="T190" s="2">
        <f>(Table2[[#This Row],[Close Price]]-Table2[[#This Row],[50D EMA]])/Table2[[#This Row],[50D EMA]]</f>
        <v>0.13723217012602032</v>
      </c>
      <c r="U190" s="2">
        <f>(Table2[[#This Row],[Close Price]]-Table2[[#This Row],[200D EMA]])/Table2[[#This Row],[200D EMA]]</f>
        <v>0.34429305123167847</v>
      </c>
      <c r="V190">
        <v>1.0299983686871901</v>
      </c>
      <c r="W190">
        <v>227.79</v>
      </c>
      <c r="X190">
        <v>231.34</v>
      </c>
      <c r="Y190">
        <v>227.5</v>
      </c>
      <c r="Z190">
        <v>236</v>
      </c>
      <c r="AA190">
        <v>195.3</v>
      </c>
      <c r="AB190">
        <v>243.2</v>
      </c>
      <c r="AC190" s="2">
        <f>(Table2[[#This Row],[Close Price]]/Table2[[#This Row],[Day Low]])-1</f>
        <v>8.0337152640590492E-3</v>
      </c>
      <c r="AD190" s="2">
        <f>(Table2[[#This Row],[Day High]]/Table2[[#This Row],[Close Price]])-1</f>
        <v>7.4906367041198685E-3</v>
      </c>
      <c r="AE190" s="2">
        <f>(Table2[[#This Row],[Close Price]]/Table2[[#This Row],[Current Week Low]])-1</f>
        <v>9.3186813186814099E-3</v>
      </c>
      <c r="AF190" s="2">
        <f>(Table2[[#This Row],[Current Week High]]/Table2[[#This Row],[Close Price]])-1</f>
        <v>2.7785036146677156E-2</v>
      </c>
      <c r="AG190" s="2">
        <f>(Table2[[#This Row],[Close Price]]/Table2[[#This Row],[Current Month Low]])-1</f>
        <v>0.17572964669738855</v>
      </c>
      <c r="AH190" s="2">
        <f>(Table2[[#This Row],[Current Month High]]/Table2[[#This Row],[Close Price]])-1</f>
        <v>5.9141189791829918E-2</v>
      </c>
      <c r="AI190">
        <v>5.91411897918299</v>
      </c>
      <c r="AJ190">
        <v>112.022160664819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0.23</v>
      </c>
      <c r="AM190" t="s">
        <v>10206</v>
      </c>
      <c r="AN190">
        <v>2.92</v>
      </c>
      <c r="AO190" t="s">
        <v>10206</v>
      </c>
      <c r="AP190">
        <v>7.6277602993645999E-2</v>
      </c>
      <c r="AQ190">
        <f>(Table2[[#This Row],[Sharpe Ratio]]-AVERAGE(Table2[Sharpe Ratio]))/_xlfn.STDEV.P(Table2[Sharpe Ratio])</f>
        <v>0.21839492135100608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2.1358466301266317</v>
      </c>
      <c r="AS190">
        <f>_xlfn.RANK.AVG(Table2[[#This Row],[1Y Return vs Nifty Z-Score]],Table2[1Y Return vs Nifty Z-Score])</f>
        <v>147</v>
      </c>
      <c r="AT190">
        <f>_xlfn.RANK.AVG(Table2[[#This Row],[6M Return vs Nifty Z-Score]],Table2[6M Return vs Nifty Z-Score])</f>
        <v>271</v>
      </c>
      <c r="AU190">
        <f>_xlfn.RANK.AVG(Table2[[#This Row],[Sharpe Ratio Z-Score]],Table2[Sharpe Ratio Z-Score])</f>
        <v>274</v>
      </c>
      <c r="AV190">
        <f>(Table2[[#This Row],[Rank 1Y]]+Table2[[#This Row],[Rank 6M]]+Table2[[#This Row],[Rank Sharpe]])/3</f>
        <v>230.66666666666666</v>
      </c>
    </row>
    <row r="191" spans="1:48" x14ac:dyDescent="0.3">
      <c r="A191" t="s">
        <v>1892</v>
      </c>
      <c r="B191" t="s">
        <v>1893</v>
      </c>
      <c r="C191" t="s">
        <v>10160</v>
      </c>
      <c r="D191" t="s">
        <v>290</v>
      </c>
      <c r="E191">
        <v>3714.58592946</v>
      </c>
      <c r="F191">
        <v>1360.65</v>
      </c>
      <c r="G191">
        <v>46.960222633515798</v>
      </c>
      <c r="H191">
        <f>(Table2[[#This Row],[1Y Return vs Nifty]]-AVERAGE(Table2[1Y Return vs Nifty]))/_xlfn.STDEV.P(Table2[1Y Return vs Nifty])</f>
        <v>0.10565702693891361</v>
      </c>
      <c r="I191">
        <v>-4.27088473880241</v>
      </c>
      <c r="J191">
        <f>(Table2[[#This Row],[1M Return vs Nifty]]-AVERAGE(Table2[1M Return vs Nifty]))/_xlfn.STDEV.P(Table2[1M Return vs Nifty])</f>
        <v>-0.59066370956131653</v>
      </c>
      <c r="K191">
        <v>18.901830060650202</v>
      </c>
      <c r="L191">
        <f>(Table2[[#This Row],[6M Return vs Nifty]]-AVERAGE(Table2[6M Return vs Nifty]))/_xlfn.STDEV.P(Table2[6M Return vs Nifty])</f>
        <v>0.38480850365204855</v>
      </c>
      <c r="M191">
        <v>-0.290498380874048</v>
      </c>
      <c r="N191">
        <f>(Table2[[#This Row],[1W Return vs Nifty]]-AVERAGE(Table2[1W Return vs Nifty]))/_xlfn.STDEV.P(Table2[1W Return vs Nifty])</f>
        <v>-0.39555670064674109</v>
      </c>
      <c r="O191">
        <v>1356.3</v>
      </c>
      <c r="P191">
        <v>1338.4439867470401</v>
      </c>
      <c r="Q191">
        <v>1178.66872951085</v>
      </c>
      <c r="R191">
        <v>55.274687403670903</v>
      </c>
      <c r="S191" s="2">
        <f>(Table2[[#This Row],[Close Price]]-Table2[[#This Row],[20D EMA]])/Table2[[#This Row],[20D EMA]]</f>
        <v>3.207255032072651E-3</v>
      </c>
      <c r="T191" s="2">
        <f>(Table2[[#This Row],[Close Price]]-Table2[[#This Row],[50D EMA]])/Table2[[#This Row],[50D EMA]]</f>
        <v>1.6590917119310766E-2</v>
      </c>
      <c r="U191" s="2">
        <f>(Table2[[#This Row],[Close Price]]-Table2[[#This Row],[200D EMA]])/Table2[[#This Row],[200D EMA]]</f>
        <v>0.15439560406822087</v>
      </c>
      <c r="V191">
        <v>0.565600833326806</v>
      </c>
      <c r="W191">
        <v>1356</v>
      </c>
      <c r="X191">
        <v>1370.9</v>
      </c>
      <c r="Y191">
        <v>1351.2</v>
      </c>
      <c r="Z191">
        <v>1378.9</v>
      </c>
      <c r="AA191">
        <v>1332</v>
      </c>
      <c r="AB191">
        <v>1415</v>
      </c>
      <c r="AC191" s="2">
        <f>(Table2[[#This Row],[Close Price]]/Table2[[#This Row],[Day Low]])-1</f>
        <v>3.4292035398231224E-3</v>
      </c>
      <c r="AD191" s="2">
        <f>(Table2[[#This Row],[Day High]]/Table2[[#This Row],[Close Price]])-1</f>
        <v>7.5331642964759915E-3</v>
      </c>
      <c r="AE191" s="2">
        <f>(Table2[[#This Row],[Close Price]]/Table2[[#This Row],[Current Week Low]])-1</f>
        <v>6.9937833037301278E-3</v>
      </c>
      <c r="AF191" s="2">
        <f>(Table2[[#This Row],[Current Week High]]/Table2[[#This Row],[Close Price]])-1</f>
        <v>1.3412707162018256E-2</v>
      </c>
      <c r="AG191" s="2">
        <f>(Table2[[#This Row],[Close Price]]/Table2[[#This Row],[Current Month Low]])-1</f>
        <v>2.1509009009009095E-2</v>
      </c>
      <c r="AH191" s="2">
        <f>(Table2[[#This Row],[Current Month High]]/Table2[[#This Row],[Close Price]])-1</f>
        <v>3.9944144342777266E-2</v>
      </c>
      <c r="AI191">
        <v>3.9944144342777199</v>
      </c>
      <c r="AJ191">
        <v>79.493437108370102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-0.16</v>
      </c>
      <c r="AM191" t="s">
        <v>10205</v>
      </c>
      <c r="AN191">
        <v>0.85</v>
      </c>
      <c r="AO191" t="s">
        <v>10206</v>
      </c>
      <c r="AP191">
        <v>9.0279388774702998E-2</v>
      </c>
      <c r="AQ191">
        <f>(Table2[[#This Row],[Sharpe Ratio]]-AVERAGE(Table2[Sharpe Ratio]))/_xlfn.STDEV.P(Table2[Sharpe Ratio])</f>
        <v>0.37982582771181689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-0.11592905190527858</v>
      </c>
      <c r="AS191">
        <f>_xlfn.RANK.AVG(Table2[[#This Row],[1Y Return vs Nifty Z-Score]],Table2[1Y Return vs Nifty Z-Score])</f>
        <v>251</v>
      </c>
      <c r="AT191">
        <f>_xlfn.RANK.AVG(Table2[[#This Row],[6M Return vs Nifty Z-Score]],Table2[6M Return vs Nifty Z-Score])</f>
        <v>202</v>
      </c>
      <c r="AU191">
        <f>_xlfn.RANK.AVG(Table2[[#This Row],[Sharpe Ratio Z-Score]],Table2[Sharpe Ratio Z-Score])</f>
        <v>240</v>
      </c>
      <c r="AV191">
        <f>(Table2[[#This Row],[Rank 1Y]]+Table2[[#This Row],[Rank 6M]]+Table2[[#This Row],[Rank Sharpe]])/3</f>
        <v>231</v>
      </c>
    </row>
    <row r="192" spans="1:48" x14ac:dyDescent="0.3">
      <c r="A192" t="s">
        <v>716</v>
      </c>
      <c r="B192" t="s">
        <v>717</v>
      </c>
      <c r="C192" t="s">
        <v>10161</v>
      </c>
      <c r="D192" t="s">
        <v>420</v>
      </c>
      <c r="E192">
        <v>23109.31216894</v>
      </c>
      <c r="F192">
        <v>4695.05</v>
      </c>
      <c r="G192">
        <v>72.674549225270397</v>
      </c>
      <c r="H192">
        <f>(Table2[[#This Row],[1Y Return vs Nifty]]-AVERAGE(Table2[1Y Return vs Nifty]))/_xlfn.STDEV.P(Table2[1Y Return vs Nifty])</f>
        <v>0.45706324721977071</v>
      </c>
      <c r="I192">
        <v>15.1589775768316</v>
      </c>
      <c r="J192">
        <f>(Table2[[#This Row],[1M Return vs Nifty]]-AVERAGE(Table2[1M Return vs Nifty]))/_xlfn.STDEV.P(Table2[1M Return vs Nifty])</f>
        <v>1.4576128364466767</v>
      </c>
      <c r="K192">
        <v>53.908025472791302</v>
      </c>
      <c r="L192">
        <f>(Table2[[#This Row],[6M Return vs Nifty]]-AVERAGE(Table2[6M Return vs Nifty]))/_xlfn.STDEV.P(Table2[6M Return vs Nifty])</f>
        <v>1.5511242170778055</v>
      </c>
      <c r="M192">
        <v>3.9348602304812998</v>
      </c>
      <c r="N192">
        <f>(Table2[[#This Row],[1W Return vs Nifty]]-AVERAGE(Table2[1W Return vs Nifty]))/_xlfn.STDEV.P(Table2[1W Return vs Nifty])</f>
        <v>0.4773918692186464</v>
      </c>
      <c r="O192">
        <v>4056.02</v>
      </c>
      <c r="P192">
        <v>3780.9208688724998</v>
      </c>
      <c r="Q192">
        <v>3184.9690018516999</v>
      </c>
      <c r="R192">
        <v>85.879276359440397</v>
      </c>
      <c r="S192" s="2">
        <f>(Table2[[#This Row],[Close Price]]-Table2[[#This Row],[20D EMA]])/Table2[[#This Row],[20D EMA]]</f>
        <v>0.15755099826923935</v>
      </c>
      <c r="T192" s="2">
        <f>(Table2[[#This Row],[Close Price]]-Table2[[#This Row],[50D EMA]])/Table2[[#This Row],[50D EMA]]</f>
        <v>0.24177420338344738</v>
      </c>
      <c r="U192" s="2">
        <f>(Table2[[#This Row],[Close Price]]-Table2[[#This Row],[200D EMA]])/Table2[[#This Row],[200D EMA]]</f>
        <v>0.47412737683486361</v>
      </c>
      <c r="V192">
        <v>1.5289491623135301</v>
      </c>
      <c r="W192">
        <v>4623.55</v>
      </c>
      <c r="X192">
        <v>4910</v>
      </c>
      <c r="Y192">
        <v>4031.75</v>
      </c>
      <c r="Z192">
        <v>4725</v>
      </c>
      <c r="AA192">
        <v>3601.1</v>
      </c>
      <c r="AB192">
        <v>4725</v>
      </c>
      <c r="AC192" s="2">
        <f>(Table2[[#This Row],[Close Price]]/Table2[[#This Row],[Day Low]])-1</f>
        <v>1.546430772890961E-2</v>
      </c>
      <c r="AD192" s="2">
        <f>(Table2[[#This Row],[Day High]]/Table2[[#This Row],[Close Price]])-1</f>
        <v>4.5782260039829215E-2</v>
      </c>
      <c r="AE192" s="2">
        <f>(Table2[[#This Row],[Close Price]]/Table2[[#This Row],[Current Week Low]])-1</f>
        <v>0.16451912941030566</v>
      </c>
      <c r="AF192" s="2">
        <f>(Table2[[#This Row],[Current Week High]]/Table2[[#This Row],[Close Price]])-1</f>
        <v>6.3790587959660083E-3</v>
      </c>
      <c r="AG192" s="2">
        <f>(Table2[[#This Row],[Close Price]]/Table2[[#This Row],[Current Month Low]])-1</f>
        <v>0.30378217766793481</v>
      </c>
      <c r="AH192" s="2">
        <f>(Table2[[#This Row],[Current Month High]]/Table2[[#This Row],[Close Price]])-1</f>
        <v>6.3790587959660083E-3</v>
      </c>
      <c r="AI192">
        <v>0.63790587959659995</v>
      </c>
      <c r="AJ192">
        <v>110.540358744394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0.32</v>
      </c>
      <c r="AM192" t="s">
        <v>10206</v>
      </c>
      <c r="AN192">
        <v>14.08</v>
      </c>
      <c r="AO192" t="s">
        <v>10206</v>
      </c>
      <c r="AP192">
        <v>1.1780170415092999E-2</v>
      </c>
      <c r="AQ192">
        <f>(Table2[[#This Row],[Sharpe Ratio]]-AVERAGE(Table2[Sharpe Ratio]))/_xlfn.STDEV.P(Table2[Sharpe Ratio])</f>
        <v>-0.52521586958019906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3.4179763003827004</v>
      </c>
      <c r="AS192">
        <f>_xlfn.RANK.AVG(Table2[[#This Row],[1Y Return vs Nifty Z-Score]],Table2[1Y Return vs Nifty Z-Score])</f>
        <v>161</v>
      </c>
      <c r="AT192">
        <f>_xlfn.RANK.AVG(Table2[[#This Row],[6M Return vs Nifty Z-Score]],Table2[6M Return vs Nifty Z-Score])</f>
        <v>52</v>
      </c>
      <c r="AU192">
        <f>_xlfn.RANK.AVG(Table2[[#This Row],[Sharpe Ratio Z-Score]],Table2[Sharpe Ratio Z-Score])</f>
        <v>481</v>
      </c>
      <c r="AV192">
        <f>(Table2[[#This Row],[Rank 1Y]]+Table2[[#This Row],[Rank 6M]]+Table2[[#This Row],[Rank Sharpe]])/3</f>
        <v>231.33333333333334</v>
      </c>
    </row>
    <row r="193" spans="1:48" x14ac:dyDescent="0.3">
      <c r="A193" t="s">
        <v>1463</v>
      </c>
      <c r="B193" t="s">
        <v>1464</v>
      </c>
      <c r="C193" t="s">
        <v>10169</v>
      </c>
      <c r="D193" t="s">
        <v>77</v>
      </c>
      <c r="E193">
        <v>7108.9459720000004</v>
      </c>
      <c r="F193">
        <v>347</v>
      </c>
      <c r="G193">
        <v>109.288107076896</v>
      </c>
      <c r="H193">
        <f>(Table2[[#This Row],[1Y Return vs Nifty]]-AVERAGE(Table2[1Y Return vs Nifty]))/_xlfn.STDEV.P(Table2[1Y Return vs Nifty])</f>
        <v>0.95741591754013045</v>
      </c>
      <c r="I193">
        <v>21.319375835866001</v>
      </c>
      <c r="J193">
        <f>(Table2[[#This Row],[1M Return vs Nifty]]-AVERAGE(Table2[1M Return vs Nifty]))/_xlfn.STDEV.P(Table2[1M Return vs Nifty])</f>
        <v>2.1070358258157551</v>
      </c>
      <c r="K193">
        <v>8.7870385753544493</v>
      </c>
      <c r="L193">
        <f>(Table2[[#This Row],[6M Return vs Nifty]]-AVERAGE(Table2[6M Return vs Nifty]))/_xlfn.STDEV.P(Table2[6M Return vs Nifty])</f>
        <v>4.7809863598923745E-2</v>
      </c>
      <c r="M193">
        <v>2.3044388274457299</v>
      </c>
      <c r="N193">
        <f>(Table2[[#This Row],[1W Return vs Nifty]]-AVERAGE(Table2[1W Return vs Nifty]))/_xlfn.STDEV.P(Table2[1W Return vs Nifty])</f>
        <v>0.14055086636675299</v>
      </c>
      <c r="O193">
        <v>314.36</v>
      </c>
      <c r="P193">
        <v>280.22279042164899</v>
      </c>
      <c r="Q193">
        <v>235.36628546386601</v>
      </c>
      <c r="R193">
        <v>75.808535662819807</v>
      </c>
      <c r="S193" s="2">
        <f>(Table2[[#This Row],[Close Price]]-Table2[[#This Row],[20D EMA]])/Table2[[#This Row],[20D EMA]]</f>
        <v>0.1038300038172795</v>
      </c>
      <c r="T193" s="2">
        <f>(Table2[[#This Row],[Close Price]]-Table2[[#This Row],[50D EMA]])/Table2[[#This Row],[50D EMA]]</f>
        <v>0.23830042330915294</v>
      </c>
      <c r="U193" s="2">
        <f>(Table2[[#This Row],[Close Price]]-Table2[[#This Row],[200D EMA]])/Table2[[#This Row],[200D EMA]]</f>
        <v>0.47429781336831384</v>
      </c>
      <c r="V193">
        <v>2.0119573546437199</v>
      </c>
      <c r="W193">
        <v>347.5</v>
      </c>
      <c r="X193">
        <v>361.5</v>
      </c>
      <c r="Y193">
        <v>338.95</v>
      </c>
      <c r="Z193">
        <v>363.45</v>
      </c>
      <c r="AA193">
        <v>267.39999999999998</v>
      </c>
      <c r="AB193">
        <v>363.45</v>
      </c>
      <c r="AC193" s="2">
        <f>(Table2[[#This Row],[Close Price]]/Table2[[#This Row],[Day Low]])-1</f>
        <v>-1.4388489208633226E-3</v>
      </c>
      <c r="AD193" s="2">
        <f>(Table2[[#This Row],[Day High]]/Table2[[#This Row],[Close Price]])-1</f>
        <v>4.17867435158501E-2</v>
      </c>
      <c r="AE193" s="2">
        <f>(Table2[[#This Row],[Close Price]]/Table2[[#This Row],[Current Week Low]])-1</f>
        <v>2.3749815607021718E-2</v>
      </c>
      <c r="AF193" s="2">
        <f>(Table2[[#This Row],[Current Week High]]/Table2[[#This Row],[Close Price]])-1</f>
        <v>4.7406340057636775E-2</v>
      </c>
      <c r="AG193" s="2">
        <f>(Table2[[#This Row],[Close Price]]/Table2[[#This Row],[Current Month Low]])-1</f>
        <v>0.2976813762154078</v>
      </c>
      <c r="AH193" s="2">
        <f>(Table2[[#This Row],[Current Month High]]/Table2[[#This Row],[Close Price]])-1</f>
        <v>4.7406340057636775E-2</v>
      </c>
      <c r="AI193">
        <v>4.7406340057636696</v>
      </c>
      <c r="AJ193">
        <v>150.36075036074999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0.4</v>
      </c>
      <c r="AM193" t="s">
        <v>10206</v>
      </c>
      <c r="AN193">
        <v>11.41</v>
      </c>
      <c r="AO193" t="s">
        <v>10206</v>
      </c>
      <c r="AP193">
        <v>6.6175005647182997E-2</v>
      </c>
      <c r="AQ193">
        <f>(Table2[[#This Row],[Sharpe Ratio]]-AVERAGE(Table2[Sharpe Ratio]))/_xlfn.STDEV.P(Table2[Sharpe Ratio])</f>
        <v>0.10191896094570915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3.3547314342672716</v>
      </c>
      <c r="AS193">
        <f>_xlfn.RANK.AVG(Table2[[#This Row],[1Y Return vs Nifty Z-Score]],Table2[1Y Return vs Nifty Z-Score])</f>
        <v>96</v>
      </c>
      <c r="AT193">
        <f>_xlfn.RANK.AVG(Table2[[#This Row],[6M Return vs Nifty Z-Score]],Table2[6M Return vs Nifty Z-Score])</f>
        <v>297</v>
      </c>
      <c r="AU193">
        <f>_xlfn.RANK.AVG(Table2[[#This Row],[Sharpe Ratio Z-Score]],Table2[Sharpe Ratio Z-Score])</f>
        <v>301</v>
      </c>
      <c r="AV193">
        <f>(Table2[[#This Row],[Rank 1Y]]+Table2[[#This Row],[Rank 6M]]+Table2[[#This Row],[Rank Sharpe]])/3</f>
        <v>231.33333333333334</v>
      </c>
    </row>
    <row r="194" spans="1:48" x14ac:dyDescent="0.3">
      <c r="A194" t="s">
        <v>640</v>
      </c>
      <c r="B194" t="s">
        <v>641</v>
      </c>
      <c r="C194" t="s">
        <v>10171</v>
      </c>
      <c r="D194" t="s">
        <v>231</v>
      </c>
      <c r="E194">
        <v>28964.553371149999</v>
      </c>
      <c r="F194">
        <v>4524.95</v>
      </c>
      <c r="G194">
        <v>122.982182932215</v>
      </c>
      <c r="H194">
        <f>(Table2[[#This Row],[1Y Return vs Nifty]]-AVERAGE(Table2[1Y Return vs Nifty]))/_xlfn.STDEV.P(Table2[1Y Return vs Nifty])</f>
        <v>1.1445560870244849</v>
      </c>
      <c r="I194">
        <v>15.055301775281499</v>
      </c>
      <c r="J194">
        <f>(Table2[[#This Row],[1M Return vs Nifty]]-AVERAGE(Table2[1M Return vs Nifty]))/_xlfn.STDEV.P(Table2[1M Return vs Nifty])</f>
        <v>1.4466834377070481</v>
      </c>
      <c r="K194">
        <v>44.5115040535266</v>
      </c>
      <c r="L194">
        <f>(Table2[[#This Row],[6M Return vs Nifty]]-AVERAGE(Table2[6M Return vs Nifty]))/_xlfn.STDEV.P(Table2[6M Return vs Nifty])</f>
        <v>1.2380564742453717</v>
      </c>
      <c r="M194">
        <v>14.8684946390898</v>
      </c>
      <c r="N194">
        <f>(Table2[[#This Row],[1W Return vs Nifty]]-AVERAGE(Table2[1W Return vs Nifty]))/_xlfn.STDEV.P(Table2[1W Return vs Nifty])</f>
        <v>2.7362535182099585</v>
      </c>
      <c r="O194">
        <v>4128.63</v>
      </c>
      <c r="P194">
        <v>3792.25205287158</v>
      </c>
      <c r="Q194">
        <v>2953.5686870703298</v>
      </c>
      <c r="R194">
        <v>72.440721415570593</v>
      </c>
      <c r="S194" s="2">
        <f>(Table2[[#This Row],[Close Price]]-Table2[[#This Row],[20D EMA]])/Table2[[#This Row],[20D EMA]]</f>
        <v>9.5993101827967067E-2</v>
      </c>
      <c r="T194" s="2">
        <f>(Table2[[#This Row],[Close Price]]-Table2[[#This Row],[50D EMA]])/Table2[[#This Row],[50D EMA]]</f>
        <v>0.19320918992544397</v>
      </c>
      <c r="U194" s="2">
        <f>(Table2[[#This Row],[Close Price]]-Table2[[#This Row],[200D EMA]])/Table2[[#This Row],[200D EMA]]</f>
        <v>0.53202802420293016</v>
      </c>
      <c r="V194">
        <v>1.0881736099396899</v>
      </c>
      <c r="W194">
        <v>4463.1499999999996</v>
      </c>
      <c r="X194">
        <v>4549.1499999999996</v>
      </c>
      <c r="Y194">
        <v>4350.05</v>
      </c>
      <c r="Z194">
        <v>4729</v>
      </c>
      <c r="AA194">
        <v>3726</v>
      </c>
      <c r="AB194">
        <v>4729</v>
      </c>
      <c r="AC194" s="2">
        <f>(Table2[[#This Row],[Close Price]]/Table2[[#This Row],[Day Low]])-1</f>
        <v>1.3846722606231099E-2</v>
      </c>
      <c r="AD194" s="2">
        <f>(Table2[[#This Row],[Day High]]/Table2[[#This Row],[Close Price]])-1</f>
        <v>5.3481253936507045E-3</v>
      </c>
      <c r="AE194" s="2">
        <f>(Table2[[#This Row],[Close Price]]/Table2[[#This Row],[Current Week Low]])-1</f>
        <v>4.0206434408799785E-2</v>
      </c>
      <c r="AF194" s="2">
        <f>(Table2[[#This Row],[Current Week High]]/Table2[[#This Row],[Close Price]])-1</f>
        <v>4.5094420932828116E-2</v>
      </c>
      <c r="AG194" s="2">
        <f>(Table2[[#This Row],[Close Price]]/Table2[[#This Row],[Current Month Low]])-1</f>
        <v>0.21442565754159948</v>
      </c>
      <c r="AH194" s="2">
        <f>(Table2[[#This Row],[Current Month High]]/Table2[[#This Row],[Close Price]])-1</f>
        <v>4.5094420932828116E-2</v>
      </c>
      <c r="AI194">
        <v>4.5094420932828099</v>
      </c>
      <c r="AJ194">
        <v>168.54302670623099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0.59</v>
      </c>
      <c r="AM194" t="s">
        <v>10206</v>
      </c>
      <c r="AN194">
        <v>9.74</v>
      </c>
      <c r="AO194" t="s">
        <v>10206</v>
      </c>
      <c r="AQ194">
        <f>(Table2[[#This Row],[Sharpe Ratio]]-AVERAGE(Table2[Sharpe Ratio]))/_xlfn.STDEV.P(Table2[Sharpe Ratio])</f>
        <v>-0.66103308725010923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5.9045164299367539</v>
      </c>
      <c r="AS194">
        <f>_xlfn.RANK.AVG(Table2[[#This Row],[1Y Return vs Nifty Z-Score]],Table2[1Y Return vs Nifty Z-Score])</f>
        <v>83</v>
      </c>
      <c r="AT194">
        <f>_xlfn.RANK.AVG(Table2[[#This Row],[6M Return vs Nifty Z-Score]],Table2[6M Return vs Nifty Z-Score])</f>
        <v>80</v>
      </c>
      <c r="AU194">
        <f>_xlfn.RANK.AVG(Table2[[#This Row],[Sharpe Ratio Z-Score]],Table2[Sharpe Ratio Z-Score])</f>
        <v>532.5</v>
      </c>
      <c r="AV194">
        <f>(Table2[[#This Row],[Rank 1Y]]+Table2[[#This Row],[Rank 6M]]+Table2[[#This Row],[Rank Sharpe]])/3</f>
        <v>231.83333333333334</v>
      </c>
    </row>
    <row r="195" spans="1:48" x14ac:dyDescent="0.3">
      <c r="A195" t="s">
        <v>1014</v>
      </c>
      <c r="B195" t="s">
        <v>1015</v>
      </c>
      <c r="C195" t="s">
        <v>10167</v>
      </c>
      <c r="D195" t="s">
        <v>98</v>
      </c>
      <c r="E195">
        <v>13234.028994937</v>
      </c>
      <c r="F195">
        <v>19.309999999999999</v>
      </c>
      <c r="G195">
        <v>190.03168867925299</v>
      </c>
      <c r="H195">
        <f>(Table2[[#This Row],[1Y Return vs Nifty]]-AVERAGE(Table2[1Y Return vs Nifty]))/_xlfn.STDEV.P(Table2[1Y Return vs Nifty])</f>
        <v>2.0608395954489813</v>
      </c>
      <c r="I195">
        <v>-4.9476789883114503</v>
      </c>
      <c r="J195">
        <f>(Table2[[#This Row],[1M Return vs Nifty]]-AVERAGE(Table2[1M Return vs Nifty]))/_xlfn.STDEV.P(Table2[1M Return vs Nifty])</f>
        <v>-0.66201067873808783</v>
      </c>
      <c r="K195">
        <v>-6.40058384868194</v>
      </c>
      <c r="L195">
        <f>(Table2[[#This Row],[6M Return vs Nifty]]-AVERAGE(Table2[6M Return vs Nifty]))/_xlfn.STDEV.P(Table2[6M Return vs Nifty])</f>
        <v>-0.45820235721463781</v>
      </c>
      <c r="M195">
        <v>5.8069293939369597</v>
      </c>
      <c r="N195">
        <f>(Table2[[#This Row],[1W Return vs Nifty]]-AVERAGE(Table2[1W Return vs Nifty]))/_xlfn.STDEV.P(Table2[1W Return vs Nifty])</f>
        <v>0.86415669777920034</v>
      </c>
      <c r="O195">
        <v>18.89</v>
      </c>
      <c r="P195">
        <v>18.8664209807107</v>
      </c>
      <c r="Q195">
        <v>16.433947093134702</v>
      </c>
      <c r="R195">
        <v>60.285193973310903</v>
      </c>
      <c r="S195" s="2">
        <f>(Table2[[#This Row],[Close Price]]-Table2[[#This Row],[20D EMA]])/Table2[[#This Row],[20D EMA]]</f>
        <v>2.2233986236103662E-2</v>
      </c>
      <c r="T195" s="2">
        <f>(Table2[[#This Row],[Close Price]]-Table2[[#This Row],[50D EMA]])/Table2[[#This Row],[50D EMA]]</f>
        <v>2.3511561612179668E-2</v>
      </c>
      <c r="U195" s="2">
        <f>(Table2[[#This Row],[Close Price]]-Table2[[#This Row],[200D EMA]])/Table2[[#This Row],[200D EMA]]</f>
        <v>0.17500682523596361</v>
      </c>
      <c r="V195">
        <v>0.92806585923819895</v>
      </c>
      <c r="W195">
        <v>19.3</v>
      </c>
      <c r="X195">
        <v>19.670000000000002</v>
      </c>
      <c r="Y195">
        <v>19.18</v>
      </c>
      <c r="Z195">
        <v>20.64</v>
      </c>
      <c r="AA195">
        <v>17</v>
      </c>
      <c r="AB195">
        <v>20.64</v>
      </c>
      <c r="AC195" s="2">
        <f>(Table2[[#This Row],[Close Price]]/Table2[[#This Row],[Day Low]])-1</f>
        <v>5.1813471502581976E-4</v>
      </c>
      <c r="AD195" s="2">
        <f>(Table2[[#This Row],[Day High]]/Table2[[#This Row],[Close Price]])-1</f>
        <v>1.8643190056965464E-2</v>
      </c>
      <c r="AE195" s="2">
        <f>(Table2[[#This Row],[Close Price]]/Table2[[#This Row],[Current Week Low]])-1</f>
        <v>6.7778936392075551E-3</v>
      </c>
      <c r="AF195" s="2">
        <f>(Table2[[#This Row],[Current Week High]]/Table2[[#This Row],[Close Price]])-1</f>
        <v>6.8876229932677502E-2</v>
      </c>
      <c r="AG195" s="2">
        <f>(Table2[[#This Row],[Close Price]]/Table2[[#This Row],[Current Month Low]])-1</f>
        <v>0.13588235294117634</v>
      </c>
      <c r="AH195" s="2">
        <f>(Table2[[#This Row],[Current Month High]]/Table2[[#This Row],[Close Price]])-1</f>
        <v>6.8876229932677502E-2</v>
      </c>
      <c r="AI195">
        <v>24.287933713101999</v>
      </c>
      <c r="AJ195">
        <v>221.833333333333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-0.06</v>
      </c>
      <c r="AM195" t="s">
        <v>10205</v>
      </c>
      <c r="AN195">
        <v>3.32</v>
      </c>
      <c r="AO195" t="s">
        <v>10206</v>
      </c>
      <c r="AP195">
        <v>0.114344015213193</v>
      </c>
      <c r="AQ195">
        <f>(Table2[[#This Row],[Sharpe Ratio]]-AVERAGE(Table2[Sharpe Ratio]))/_xlfn.STDEV.P(Table2[Sharpe Ratio])</f>
        <v>0.65727432734930447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2.4620575846247599</v>
      </c>
      <c r="AS195">
        <f>_xlfn.RANK.AVG(Table2[[#This Row],[1Y Return vs Nifty Z-Score]],Table2[1Y Return vs Nifty Z-Score])</f>
        <v>26</v>
      </c>
      <c r="AT195">
        <f>_xlfn.RANK.AVG(Table2[[#This Row],[6M Return vs Nifty Z-Score]],Table2[6M Return vs Nifty Z-Score])</f>
        <v>482</v>
      </c>
      <c r="AU195">
        <f>_xlfn.RANK.AVG(Table2[[#This Row],[Sharpe Ratio Z-Score]],Table2[Sharpe Ratio Z-Score])</f>
        <v>190</v>
      </c>
      <c r="AV195">
        <f>(Table2[[#This Row],[Rank 1Y]]+Table2[[#This Row],[Rank 6M]]+Table2[[#This Row],[Rank Sharpe]])/3</f>
        <v>232.66666666666666</v>
      </c>
    </row>
    <row r="196" spans="1:48" x14ac:dyDescent="0.3">
      <c r="A196" t="s">
        <v>668</v>
      </c>
      <c r="B196" t="s">
        <v>669</v>
      </c>
      <c r="C196" t="s">
        <v>10159</v>
      </c>
      <c r="D196" t="s">
        <v>285</v>
      </c>
      <c r="E196">
        <v>26824.009931696</v>
      </c>
      <c r="F196">
        <v>271.19</v>
      </c>
      <c r="G196">
        <v>60.824916120574002</v>
      </c>
      <c r="H196">
        <f>(Table2[[#This Row],[1Y Return vs Nifty]]-AVERAGE(Table2[1Y Return vs Nifty]))/_xlfn.STDEV.P(Table2[1Y Return vs Nifty])</f>
        <v>0.29512881871439844</v>
      </c>
      <c r="I196">
        <v>27.665269579852001</v>
      </c>
      <c r="J196">
        <f>(Table2[[#This Row],[1M Return vs Nifty]]-AVERAGE(Table2[1M Return vs Nifty]))/_xlfn.STDEV.P(Table2[1M Return vs Nifty])</f>
        <v>2.7760135626680933</v>
      </c>
      <c r="K196">
        <v>26.0430369243503</v>
      </c>
      <c r="L196">
        <f>(Table2[[#This Row],[6M Return vs Nifty]]-AVERAGE(Table2[6M Return vs Nifty]))/_xlfn.STDEV.P(Table2[6M Return vs Nifty])</f>
        <v>0.62273501008606691</v>
      </c>
      <c r="M196">
        <v>4.9188303514765899</v>
      </c>
      <c r="N196">
        <f>(Table2[[#This Row],[1W Return vs Nifty]]-AVERAGE(Table2[1W Return vs Nifty]))/_xlfn.STDEV.P(Table2[1W Return vs Nifty])</f>
        <v>0.68067764657366914</v>
      </c>
      <c r="O196">
        <v>252.47</v>
      </c>
      <c r="P196">
        <v>231.688991076262</v>
      </c>
      <c r="Q196">
        <v>194.30222295579199</v>
      </c>
      <c r="R196">
        <v>66.166237104793694</v>
      </c>
      <c r="S196" s="2">
        <f>(Table2[[#This Row],[Close Price]]-Table2[[#This Row],[20D EMA]])/Table2[[#This Row],[20D EMA]]</f>
        <v>7.4147423456252221E-2</v>
      </c>
      <c r="T196" s="2">
        <f>(Table2[[#This Row],[Close Price]]-Table2[[#This Row],[50D EMA]])/Table2[[#This Row],[50D EMA]]</f>
        <v>0.17049152288265598</v>
      </c>
      <c r="U196" s="2">
        <f>(Table2[[#This Row],[Close Price]]-Table2[[#This Row],[200D EMA]])/Table2[[#This Row],[200D EMA]]</f>
        <v>0.39571228715021783</v>
      </c>
      <c r="V196">
        <v>1.3525018427164801</v>
      </c>
      <c r="W196">
        <v>262.5</v>
      </c>
      <c r="X196">
        <v>270</v>
      </c>
      <c r="Y196">
        <v>265.41000000000003</v>
      </c>
      <c r="Z196">
        <v>279.8</v>
      </c>
      <c r="AA196">
        <v>202.01</v>
      </c>
      <c r="AB196">
        <v>279.8</v>
      </c>
      <c r="AC196" s="2">
        <f>(Table2[[#This Row],[Close Price]]/Table2[[#This Row],[Day Low]])-1</f>
        <v>3.310476190476197E-2</v>
      </c>
      <c r="AD196" s="2">
        <f>(Table2[[#This Row],[Day High]]/Table2[[#This Row],[Close Price]])-1</f>
        <v>-4.388067406615237E-3</v>
      </c>
      <c r="AE196" s="2">
        <f>(Table2[[#This Row],[Close Price]]/Table2[[#This Row],[Current Week Low]])-1</f>
        <v>2.1777627067555816E-2</v>
      </c>
      <c r="AF196" s="2">
        <f>(Table2[[#This Row],[Current Week High]]/Table2[[#This Row],[Close Price]])-1</f>
        <v>3.1748958294922414E-2</v>
      </c>
      <c r="AG196" s="2">
        <f>(Table2[[#This Row],[Close Price]]/Table2[[#This Row],[Current Month Low]])-1</f>
        <v>0.34245829414385431</v>
      </c>
      <c r="AH196" s="2">
        <f>(Table2[[#This Row],[Current Month High]]/Table2[[#This Row],[Close Price]])-1</f>
        <v>3.1748958294922414E-2</v>
      </c>
      <c r="AI196">
        <v>3.17489582949224</v>
      </c>
      <c r="AJ196">
        <v>104.82628398791501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0.22</v>
      </c>
      <c r="AM196" t="s">
        <v>10206</v>
      </c>
      <c r="AN196">
        <v>8.64</v>
      </c>
      <c r="AO196" t="s">
        <v>10206</v>
      </c>
      <c r="AP196">
        <v>5.4686453265707001E-2</v>
      </c>
      <c r="AQ196">
        <f>(Table2[[#This Row],[Sharpe Ratio]]-AVERAGE(Table2[Sharpe Ratio]))/_xlfn.STDEV.P(Table2[Sharpe Ratio])</f>
        <v>-3.0536102480873031E-2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4.3440189355613548</v>
      </c>
      <c r="AS196">
        <f>_xlfn.RANK.AVG(Table2[[#This Row],[1Y Return vs Nifty Z-Score]],Table2[1Y Return vs Nifty Z-Score])</f>
        <v>207</v>
      </c>
      <c r="AT196">
        <f>_xlfn.RANK.AVG(Table2[[#This Row],[6M Return vs Nifty Z-Score]],Table2[6M Return vs Nifty Z-Score])</f>
        <v>152</v>
      </c>
      <c r="AU196">
        <f>_xlfn.RANK.AVG(Table2[[#This Row],[Sharpe Ratio Z-Score]],Table2[Sharpe Ratio Z-Score])</f>
        <v>347</v>
      </c>
      <c r="AV196">
        <f>(Table2[[#This Row],[Rank 1Y]]+Table2[[#This Row],[Rank 6M]]+Table2[[#This Row],[Rank Sharpe]])/3</f>
        <v>235.33333333333334</v>
      </c>
    </row>
    <row r="197" spans="1:48" x14ac:dyDescent="0.3">
      <c r="A197" t="s">
        <v>1294</v>
      </c>
      <c r="B197" t="s">
        <v>1295</v>
      </c>
      <c r="C197" t="s">
        <v>10179</v>
      </c>
      <c r="D197" t="s">
        <v>1296</v>
      </c>
      <c r="E197">
        <v>8697.3293374999994</v>
      </c>
      <c r="F197">
        <v>707.5</v>
      </c>
      <c r="G197">
        <v>7.0530900686647504</v>
      </c>
      <c r="H197">
        <f>(Table2[[#This Row],[1Y Return vs Nifty]]-AVERAGE(Table2[1Y Return vs Nifty]))/_xlfn.STDEV.P(Table2[1Y Return vs Nifty])</f>
        <v>-0.43970489676622199</v>
      </c>
      <c r="I197">
        <v>20.503794967545101</v>
      </c>
      <c r="J197">
        <f>(Table2[[#This Row],[1M Return vs Nifty]]-AVERAGE(Table2[1M Return vs Nifty]))/_xlfn.STDEV.P(Table2[1M Return vs Nifty])</f>
        <v>2.0210581108522083</v>
      </c>
      <c r="K197">
        <v>27.1301222891287</v>
      </c>
      <c r="L197">
        <f>(Table2[[#This Row],[6M Return vs Nifty]]-AVERAGE(Table2[6M Return vs Nifty]))/_xlfn.STDEV.P(Table2[6M Return vs Nifty])</f>
        <v>0.65895387728511368</v>
      </c>
      <c r="M197">
        <v>13.4100531481704</v>
      </c>
      <c r="N197">
        <f>(Table2[[#This Row],[1W Return vs Nifty]]-AVERAGE(Table2[1W Return vs Nifty]))/_xlfn.STDEV.P(Table2[1W Return vs Nifty])</f>
        <v>2.4349431370487125</v>
      </c>
      <c r="O197">
        <v>653.15</v>
      </c>
      <c r="P197">
        <v>604.25194571216696</v>
      </c>
      <c r="Q197">
        <v>538.39673031040695</v>
      </c>
      <c r="R197">
        <v>62.950686897955499</v>
      </c>
      <c r="S197" s="2">
        <f>(Table2[[#This Row],[Close Price]]-Table2[[#This Row],[20D EMA]])/Table2[[#This Row],[20D EMA]]</f>
        <v>8.3212125851642074E-2</v>
      </c>
      <c r="T197" s="2">
        <f>(Table2[[#This Row],[Close Price]]-Table2[[#This Row],[50D EMA]])/Table2[[#This Row],[50D EMA]]</f>
        <v>0.17086921278531531</v>
      </c>
      <c r="U197" s="2">
        <f>(Table2[[#This Row],[Close Price]]-Table2[[#This Row],[200D EMA]])/Table2[[#This Row],[200D EMA]]</f>
        <v>0.31408673227286937</v>
      </c>
      <c r="V197">
        <v>1.56536342672179</v>
      </c>
      <c r="W197">
        <v>693.55</v>
      </c>
      <c r="X197">
        <v>713.4</v>
      </c>
      <c r="Y197">
        <v>704.2</v>
      </c>
      <c r="Z197">
        <v>746.85</v>
      </c>
      <c r="AA197">
        <v>585.04999999999995</v>
      </c>
      <c r="AB197">
        <v>768.4</v>
      </c>
      <c r="AC197" s="2">
        <f>(Table2[[#This Row],[Close Price]]/Table2[[#This Row],[Day Low]])-1</f>
        <v>2.0113906711844987E-2</v>
      </c>
      <c r="AD197" s="2">
        <f>(Table2[[#This Row],[Day High]]/Table2[[#This Row],[Close Price]])-1</f>
        <v>8.3392226148408799E-3</v>
      </c>
      <c r="AE197" s="2">
        <f>(Table2[[#This Row],[Close Price]]/Table2[[#This Row],[Current Week Low]])-1</f>
        <v>4.6861687020731679E-3</v>
      </c>
      <c r="AF197" s="2">
        <f>(Table2[[#This Row],[Current Week High]]/Table2[[#This Row],[Close Price]])-1</f>
        <v>5.5618374558303874E-2</v>
      </c>
      <c r="AG197" s="2">
        <f>(Table2[[#This Row],[Close Price]]/Table2[[#This Row],[Current Month Low]])-1</f>
        <v>0.20929835056832768</v>
      </c>
      <c r="AH197" s="2">
        <f>(Table2[[#This Row],[Current Month High]]/Table2[[#This Row],[Close Price]])-1</f>
        <v>8.6077738515901059E-2</v>
      </c>
      <c r="AI197">
        <v>8.6077738515900997</v>
      </c>
      <c r="AJ197">
        <v>73.854281852807404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0.2</v>
      </c>
      <c r="AM197" t="s">
        <v>10206</v>
      </c>
      <c r="AN197">
        <v>3.82</v>
      </c>
      <c r="AO197" t="s">
        <v>10206</v>
      </c>
      <c r="AP197">
        <v>0.153099221518713</v>
      </c>
      <c r="AQ197">
        <f>(Table2[[#This Row],[Sharpe Ratio]]-AVERAGE(Table2[Sharpe Ratio]))/_xlfn.STDEV.P(Table2[Sharpe Ratio])</f>
        <v>1.1040950527859432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5.7793452812057557</v>
      </c>
      <c r="AS197">
        <f>_xlfn.RANK.AVG(Table2[[#This Row],[1Y Return vs Nifty Z-Score]],Table2[1Y Return vs Nifty Z-Score])</f>
        <v>459</v>
      </c>
      <c r="AT197">
        <f>_xlfn.RANK.AVG(Table2[[#This Row],[6M Return vs Nifty Z-Score]],Table2[6M Return vs Nifty Z-Score])</f>
        <v>146</v>
      </c>
      <c r="AU197">
        <f>_xlfn.RANK.AVG(Table2[[#This Row],[Sharpe Ratio Z-Score]],Table2[Sharpe Ratio Z-Score])</f>
        <v>101</v>
      </c>
      <c r="AV197">
        <f>(Table2[[#This Row],[Rank 1Y]]+Table2[[#This Row],[Rank 6M]]+Table2[[#This Row],[Rank Sharpe]])/3</f>
        <v>235.33333333333334</v>
      </c>
    </row>
    <row r="198" spans="1:48" x14ac:dyDescent="0.3">
      <c r="A198" t="s">
        <v>984</v>
      </c>
      <c r="B198" t="s">
        <v>985</v>
      </c>
      <c r="C198" t="s">
        <v>10171</v>
      </c>
      <c r="D198" t="s">
        <v>165</v>
      </c>
      <c r="E198">
        <v>14189.92957355</v>
      </c>
      <c r="F198">
        <v>632.35</v>
      </c>
      <c r="G198">
        <v>40.409369708214697</v>
      </c>
      <c r="H198">
        <f>(Table2[[#This Row],[1Y Return vs Nifty]]-AVERAGE(Table2[1Y Return vs Nifty]))/_xlfn.STDEV.P(Table2[1Y Return vs Nifty])</f>
        <v>1.6134540013900991E-2</v>
      </c>
      <c r="I198">
        <v>-6.4095154887774797</v>
      </c>
      <c r="J198">
        <f>(Table2[[#This Row],[1M Return vs Nifty]]-AVERAGE(Table2[1M Return vs Nifty]))/_xlfn.STDEV.P(Table2[1M Return vs Nifty])</f>
        <v>-0.81611601254653621</v>
      </c>
      <c r="K198">
        <v>0.97970176956616495</v>
      </c>
      <c r="L198">
        <f>(Table2[[#This Row],[6M Return vs Nifty]]-AVERAGE(Table2[6M Return vs Nifty]))/_xlfn.STDEV.P(Table2[6M Return vs Nifty])</f>
        <v>-0.21231036624587649</v>
      </c>
      <c r="M198">
        <v>-0.43935367203912001</v>
      </c>
      <c r="N198">
        <f>(Table2[[#This Row],[1W Return vs Nifty]]-AVERAGE(Table2[1W Return vs Nifty]))/_xlfn.STDEV.P(Table2[1W Return vs Nifty])</f>
        <v>-0.42630983321878663</v>
      </c>
      <c r="O198">
        <v>635.91</v>
      </c>
      <c r="P198">
        <v>617.09585547724998</v>
      </c>
      <c r="Q198">
        <v>519.91119938945894</v>
      </c>
      <c r="R198">
        <v>48.297978692342099</v>
      </c>
      <c r="S198" s="2">
        <f>(Table2[[#This Row],[Close Price]]-Table2[[#This Row],[20D EMA]])/Table2[[#This Row],[20D EMA]]</f>
        <v>-5.5982764856661255E-3</v>
      </c>
      <c r="T198" s="2">
        <f>(Table2[[#This Row],[Close Price]]-Table2[[#This Row],[50D EMA]])/Table2[[#This Row],[50D EMA]]</f>
        <v>2.4719246430447633E-2</v>
      </c>
      <c r="U198" s="2">
        <f>(Table2[[#This Row],[Close Price]]-Table2[[#This Row],[200D EMA]])/Table2[[#This Row],[200D EMA]]</f>
        <v>0.21626539444155074</v>
      </c>
      <c r="V198">
        <v>1.2098127808902499</v>
      </c>
      <c r="W198">
        <v>617.9</v>
      </c>
      <c r="X198">
        <v>639.95000000000005</v>
      </c>
      <c r="Y198">
        <v>620.20000000000005</v>
      </c>
      <c r="Z198">
        <v>652</v>
      </c>
      <c r="AA198">
        <v>546.02</v>
      </c>
      <c r="AB198">
        <v>716.75</v>
      </c>
      <c r="AC198" s="2">
        <f>(Table2[[#This Row],[Close Price]]/Table2[[#This Row],[Day Low]])-1</f>
        <v>2.3385661110212119E-2</v>
      </c>
      <c r="AD198" s="2">
        <f>(Table2[[#This Row],[Day High]]/Table2[[#This Row],[Close Price]])-1</f>
        <v>1.2018660551909477E-2</v>
      </c>
      <c r="AE198" s="2">
        <f>(Table2[[#This Row],[Close Price]]/Table2[[#This Row],[Current Week Low]])-1</f>
        <v>1.9590454692034687E-2</v>
      </c>
      <c r="AF198" s="2">
        <f>(Table2[[#This Row],[Current Week High]]/Table2[[#This Row],[Close Price]])-1</f>
        <v>3.1074563137502897E-2</v>
      </c>
      <c r="AG198" s="2">
        <f>(Table2[[#This Row],[Close Price]]/Table2[[#This Row],[Current Month Low]])-1</f>
        <v>0.15810776162045359</v>
      </c>
      <c r="AH198" s="2">
        <f>(Table2[[#This Row],[Current Month High]]/Table2[[#This Row],[Close Price]])-1</f>
        <v>0.13347038823436375</v>
      </c>
      <c r="AI198">
        <v>13.3470388234363</v>
      </c>
      <c r="AJ198">
        <v>82.720508560283093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0.11</v>
      </c>
      <c r="AM198" t="s">
        <v>10206</v>
      </c>
      <c r="AN198">
        <v>-2.15</v>
      </c>
      <c r="AO198" t="s">
        <v>10205</v>
      </c>
      <c r="AP198">
        <v>0.208615791911268</v>
      </c>
      <c r="AQ198">
        <f>(Table2[[#This Row],[Sharpe Ratio]]-AVERAGE(Table2[Sharpe Ratio]))/_xlfn.STDEV.P(Table2[Sharpe Ratio])</f>
        <v>1.7441627139151907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0.30556104191789241</v>
      </c>
      <c r="AS198">
        <f>_xlfn.RANK.AVG(Table2[[#This Row],[1Y Return vs Nifty Z-Score]],Table2[1Y Return vs Nifty Z-Score])</f>
        <v>279</v>
      </c>
      <c r="AT198">
        <f>_xlfn.RANK.AVG(Table2[[#This Row],[6M Return vs Nifty Z-Score]],Table2[6M Return vs Nifty Z-Score])</f>
        <v>398</v>
      </c>
      <c r="AU198">
        <f>_xlfn.RANK.AVG(Table2[[#This Row],[Sharpe Ratio Z-Score]],Table2[Sharpe Ratio Z-Score])</f>
        <v>30</v>
      </c>
      <c r="AV198">
        <f>(Table2[[#This Row],[Rank 1Y]]+Table2[[#This Row],[Rank 6M]]+Table2[[#This Row],[Rank Sharpe]])/3</f>
        <v>235.66666666666666</v>
      </c>
    </row>
    <row r="199" spans="1:48" x14ac:dyDescent="0.3">
      <c r="A199" t="s">
        <v>264</v>
      </c>
      <c r="B199" t="s">
        <v>265</v>
      </c>
      <c r="C199" t="s">
        <v>10161</v>
      </c>
      <c r="D199" t="s">
        <v>32</v>
      </c>
      <c r="E199">
        <v>105010.929637019</v>
      </c>
      <c r="F199">
        <v>115.77</v>
      </c>
      <c r="G199">
        <v>41.573629184886599</v>
      </c>
      <c r="H199">
        <f>(Table2[[#This Row],[1Y Return vs Nifty]]-AVERAGE(Table2[1Y Return vs Nifty]))/_xlfn.STDEV.P(Table2[1Y Return vs Nifty])</f>
        <v>3.2045048914983006E-2</v>
      </c>
      <c r="I199">
        <v>-6.4086382026684197</v>
      </c>
      <c r="J199">
        <f>(Table2[[#This Row],[1M Return vs Nifty]]-AVERAGE(Table2[1M Return vs Nifty]))/_xlfn.STDEV.P(Table2[1M Return vs Nifty])</f>
        <v>-0.81602352992714677</v>
      </c>
      <c r="K199">
        <v>5.7665950030175503</v>
      </c>
      <c r="L199">
        <f>(Table2[[#This Row],[6M Return vs Nifty]]-AVERAGE(Table2[6M Return vs Nifty]))/_xlfn.STDEV.P(Table2[6M Return vs Nifty])</f>
        <v>-5.282348882504613E-2</v>
      </c>
      <c r="M199">
        <v>-0.77142038040469496</v>
      </c>
      <c r="N199">
        <f>(Table2[[#This Row],[1W Return vs Nifty]]-AVERAGE(Table2[1W Return vs Nifty]))/_xlfn.STDEV.P(Table2[1W Return vs Nifty])</f>
        <v>-0.49491398847051171</v>
      </c>
      <c r="O199">
        <v>115.2</v>
      </c>
      <c r="P199">
        <v>116.144504651204</v>
      </c>
      <c r="Q199">
        <v>104.297170548699</v>
      </c>
      <c r="R199">
        <v>55.615054522006702</v>
      </c>
      <c r="S199" s="2">
        <f>(Table2[[#This Row],[Close Price]]-Table2[[#This Row],[20D EMA]])/Table2[[#This Row],[20D EMA]]</f>
        <v>4.9479166666666075E-3</v>
      </c>
      <c r="T199" s="2">
        <f>(Table2[[#This Row],[Close Price]]-Table2[[#This Row],[50D EMA]])/Table2[[#This Row],[50D EMA]]</f>
        <v>-3.2244715523019277E-3</v>
      </c>
      <c r="U199" s="2">
        <f>(Table2[[#This Row],[Close Price]]-Table2[[#This Row],[200D EMA]])/Table2[[#This Row],[200D EMA]]</f>
        <v>0.11000134894305728</v>
      </c>
      <c r="V199">
        <v>0.92028405990134898</v>
      </c>
      <c r="W199">
        <v>115.15</v>
      </c>
      <c r="X199">
        <v>116.19</v>
      </c>
      <c r="Y199">
        <v>115.01</v>
      </c>
      <c r="Z199">
        <v>117.82</v>
      </c>
      <c r="AA199">
        <v>109</v>
      </c>
      <c r="AB199">
        <v>120.19</v>
      </c>
      <c r="AC199" s="2">
        <f>(Table2[[#This Row],[Close Price]]/Table2[[#This Row],[Day Low]])-1</f>
        <v>5.3842813721232119E-3</v>
      </c>
      <c r="AD199" s="2">
        <f>(Table2[[#This Row],[Day High]]/Table2[[#This Row],[Close Price]])-1</f>
        <v>3.6278828712101863E-3</v>
      </c>
      <c r="AE199" s="2">
        <f>(Table2[[#This Row],[Close Price]]/Table2[[#This Row],[Current Week Low]])-1</f>
        <v>6.6081210329536066E-3</v>
      </c>
      <c r="AF199" s="2">
        <f>(Table2[[#This Row],[Current Week High]]/Table2[[#This Row],[Close Price]])-1</f>
        <v>1.7707523538049497E-2</v>
      </c>
      <c r="AG199" s="2">
        <f>(Table2[[#This Row],[Close Price]]/Table2[[#This Row],[Current Month Low]])-1</f>
        <v>6.2110091743119211E-2</v>
      </c>
      <c r="AH199" s="2">
        <f>(Table2[[#This Row],[Current Month High]]/Table2[[#This Row],[Close Price]])-1</f>
        <v>3.8179148311306976E-2</v>
      </c>
      <c r="AI199">
        <v>11.341452880711699</v>
      </c>
      <c r="AJ199">
        <v>81.315583398590405</v>
      </c>
      <c r="AK199" t="str">
        <f>IF(AND(Table2[[#This Row],[20D EMA]]&gt;Table2[[#This Row],[50D EMA]],Table2[[#This Row],[50D EMA]]&gt;Table2[[#This Row],[200D EMA]]),"Uptrend","Downtrend/NoTrend")</f>
        <v>Downtrend/NoTrend</v>
      </c>
      <c r="AL199">
        <v>-0.03</v>
      </c>
      <c r="AM199" t="s">
        <v>10205</v>
      </c>
      <c r="AN199">
        <v>1.42</v>
      </c>
      <c r="AO199" t="s">
        <v>10206</v>
      </c>
      <c r="AP199">
        <v>0.155723471889954</v>
      </c>
      <c r="AQ199">
        <f>(Table2[[#This Row],[Sharpe Ratio]]-AVERAGE(Table2[Sharpe Ratio]))/_xlfn.STDEV.P(Table2[Sharpe Ratio])</f>
        <v>1.1343508446236004</v>
      </c>
      <c r="AR1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9">
        <f>_xlfn.RANK.AVG(Table2[[#This Row],[1Y Return vs Nifty Z-Score]],Table2[1Y Return vs Nifty Z-Score])</f>
        <v>274</v>
      </c>
      <c r="AT199">
        <f>_xlfn.RANK.AVG(Table2[[#This Row],[6M Return vs Nifty Z-Score]],Table2[6M Return vs Nifty Z-Score])</f>
        <v>337</v>
      </c>
      <c r="AU199">
        <f>_xlfn.RANK.AVG(Table2[[#This Row],[Sharpe Ratio Z-Score]],Table2[Sharpe Ratio Z-Score])</f>
        <v>97</v>
      </c>
      <c r="AV199">
        <f>(Table2[[#This Row],[Rank 1Y]]+Table2[[#This Row],[Rank 6M]]+Table2[[#This Row],[Rank Sharpe]])/3</f>
        <v>236</v>
      </c>
    </row>
    <row r="200" spans="1:48" x14ac:dyDescent="0.3">
      <c r="A200" t="s">
        <v>1597</v>
      </c>
      <c r="B200" t="s">
        <v>1598</v>
      </c>
      <c r="C200" t="s">
        <v>10163</v>
      </c>
      <c r="D200" t="s">
        <v>1599</v>
      </c>
      <c r="E200">
        <v>5709.9793053599997</v>
      </c>
      <c r="F200">
        <v>1116.5999999999999</v>
      </c>
      <c r="G200">
        <v>65.083063238824806</v>
      </c>
      <c r="H200">
        <f>(Table2[[#This Row],[1Y Return vs Nifty]]-AVERAGE(Table2[1Y Return vs Nifty]))/_xlfn.STDEV.P(Table2[1Y Return vs Nifty])</f>
        <v>0.35331970226272147</v>
      </c>
      <c r="I200">
        <v>16.227319631419501</v>
      </c>
      <c r="J200">
        <f>(Table2[[#This Row],[1M Return vs Nifty]]-AVERAGE(Table2[1M Return vs Nifty]))/_xlfn.STDEV.P(Table2[1M Return vs Nifty])</f>
        <v>1.5702363814815601</v>
      </c>
      <c r="K200">
        <v>49.060146430698197</v>
      </c>
      <c r="L200">
        <f>(Table2[[#This Row],[6M Return vs Nifty]]-AVERAGE(Table2[6M Return vs Nifty]))/_xlfn.STDEV.P(Table2[6M Return vs Nifty])</f>
        <v>1.3896054505562778</v>
      </c>
      <c r="M200">
        <v>12.475817441529699</v>
      </c>
      <c r="N200">
        <f>(Table2[[#This Row],[1W Return vs Nifty]]-AVERAGE(Table2[1W Return vs Nifty]))/_xlfn.STDEV.P(Table2[1W Return vs Nifty])</f>
        <v>2.2419323658830472</v>
      </c>
      <c r="O200">
        <v>1016.03</v>
      </c>
      <c r="P200">
        <v>950.26815442952602</v>
      </c>
      <c r="Q200">
        <v>776.20597904653505</v>
      </c>
      <c r="R200">
        <v>75.885177536021203</v>
      </c>
      <c r="S200" s="2">
        <f>(Table2[[#This Row],[Close Price]]-Table2[[#This Row],[20D EMA]])/Table2[[#This Row],[20D EMA]]</f>
        <v>9.8983297737271478E-2</v>
      </c>
      <c r="T200" s="2">
        <f>(Table2[[#This Row],[Close Price]]-Table2[[#This Row],[50D EMA]])/Table2[[#This Row],[50D EMA]]</f>
        <v>0.17503674599127</v>
      </c>
      <c r="U200" s="2">
        <f>(Table2[[#This Row],[Close Price]]-Table2[[#This Row],[200D EMA]])/Table2[[#This Row],[200D EMA]]</f>
        <v>0.43853568529785519</v>
      </c>
      <c r="V200">
        <v>2.5106911280405102</v>
      </c>
      <c r="W200">
        <v>1088.5999999999999</v>
      </c>
      <c r="X200">
        <v>1122</v>
      </c>
      <c r="Y200">
        <v>1061.05</v>
      </c>
      <c r="Z200">
        <v>1157.95</v>
      </c>
      <c r="AA200">
        <v>921.45</v>
      </c>
      <c r="AB200">
        <v>1157.95</v>
      </c>
      <c r="AC200" s="2">
        <f>(Table2[[#This Row],[Close Price]]/Table2[[#This Row],[Day Low]])-1</f>
        <v>2.572110968216057E-2</v>
      </c>
      <c r="AD200" s="2">
        <f>(Table2[[#This Row],[Day High]]/Table2[[#This Row],[Close Price]])-1</f>
        <v>4.8361096184847963E-3</v>
      </c>
      <c r="AE200" s="2">
        <f>(Table2[[#This Row],[Close Price]]/Table2[[#This Row],[Current Week Low]])-1</f>
        <v>5.2353800480655854E-2</v>
      </c>
      <c r="AF200" s="2">
        <f>(Table2[[#This Row],[Current Week High]]/Table2[[#This Row],[Close Price]])-1</f>
        <v>3.7032061615619005E-2</v>
      </c>
      <c r="AG200" s="2">
        <f>(Table2[[#This Row],[Close Price]]/Table2[[#This Row],[Current Month Low]])-1</f>
        <v>0.21178577242389696</v>
      </c>
      <c r="AH200" s="2">
        <f>(Table2[[#This Row],[Current Month High]]/Table2[[#This Row],[Close Price]])-1</f>
        <v>3.7032061615619005E-2</v>
      </c>
      <c r="AI200">
        <v>3.7032061615619001</v>
      </c>
      <c r="AJ200">
        <v>108.710280373831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0.18</v>
      </c>
      <c r="AM200" t="s">
        <v>10206</v>
      </c>
      <c r="AN200">
        <v>11.54</v>
      </c>
      <c r="AO200" t="s">
        <v>10206</v>
      </c>
      <c r="AP200">
        <v>2.0595043889989E-2</v>
      </c>
      <c r="AQ200">
        <f>(Table2[[#This Row],[Sharpe Ratio]]-AVERAGE(Table2[Sharpe Ratio]))/_xlfn.STDEV.P(Table2[Sharpe Ratio])</f>
        <v>-0.42358647481874678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5.1315074253648598</v>
      </c>
      <c r="AS200">
        <f>_xlfn.RANK.AVG(Table2[[#This Row],[1Y Return vs Nifty Z-Score]],Table2[1Y Return vs Nifty Z-Score])</f>
        <v>194</v>
      </c>
      <c r="AT200">
        <f>_xlfn.RANK.AVG(Table2[[#This Row],[6M Return vs Nifty Z-Score]],Table2[6M Return vs Nifty Z-Score])</f>
        <v>66</v>
      </c>
      <c r="AU200">
        <f>_xlfn.RANK.AVG(Table2[[#This Row],[Sharpe Ratio Z-Score]],Table2[Sharpe Ratio Z-Score])</f>
        <v>448</v>
      </c>
      <c r="AV200">
        <f>(Table2[[#This Row],[Rank 1Y]]+Table2[[#This Row],[Rank 6M]]+Table2[[#This Row],[Rank Sharpe]])/3</f>
        <v>236</v>
      </c>
    </row>
    <row r="201" spans="1:48" x14ac:dyDescent="0.3">
      <c r="A201" t="s">
        <v>198</v>
      </c>
      <c r="B201" t="s">
        <v>199</v>
      </c>
      <c r="C201" t="s">
        <v>10174</v>
      </c>
      <c r="D201" t="s">
        <v>133</v>
      </c>
      <c r="E201">
        <v>132145.09735980001</v>
      </c>
      <c r="F201">
        <v>1328.1</v>
      </c>
      <c r="G201">
        <v>48.373896801601397</v>
      </c>
      <c r="H201">
        <f>(Table2[[#This Row],[1Y Return vs Nifty]]-AVERAGE(Table2[1Y Return vs Nifty]))/_xlfn.STDEV.P(Table2[1Y Return vs Nifty])</f>
        <v>0.124975981076913</v>
      </c>
      <c r="I201">
        <v>-13.393908860231299</v>
      </c>
      <c r="J201">
        <f>(Table2[[#This Row],[1M Return vs Nifty]]-AVERAGE(Table2[1M Return vs Nifty]))/_xlfn.STDEV.P(Table2[1M Return vs Nifty])</f>
        <v>-1.552403738030387</v>
      </c>
      <c r="K201">
        <v>12.7726388693592</v>
      </c>
      <c r="L201">
        <f>(Table2[[#This Row],[6M Return vs Nifty]]-AVERAGE(Table2[6M Return vs Nifty]))/_xlfn.STDEV.P(Table2[6M Return vs Nifty])</f>
        <v>0.18059973680861974</v>
      </c>
      <c r="M201">
        <v>-8.5680161784848199</v>
      </c>
      <c r="N201">
        <f>(Table2[[#This Row],[1W Return vs Nifty]]-AVERAGE(Table2[1W Return vs Nifty]))/_xlfn.STDEV.P(Table2[1W Return vs Nifty])</f>
        <v>-2.1056712703404639</v>
      </c>
      <c r="O201">
        <v>1429.47</v>
      </c>
      <c r="P201">
        <v>1407.9509698623499</v>
      </c>
      <c r="Q201">
        <v>1164.2323649377799</v>
      </c>
      <c r="R201">
        <v>27.559594907135502</v>
      </c>
      <c r="S201" s="2">
        <f>(Table2[[#This Row],[Close Price]]-Table2[[#This Row],[20D EMA]])/Table2[[#This Row],[20D EMA]]</f>
        <v>-7.0914394845642173E-2</v>
      </c>
      <c r="T201" s="2">
        <f>(Table2[[#This Row],[Close Price]]-Table2[[#This Row],[50D EMA]])/Table2[[#This Row],[50D EMA]]</f>
        <v>-5.6714311486398362E-2</v>
      </c>
      <c r="U201" s="2">
        <f>(Table2[[#This Row],[Close Price]]-Table2[[#This Row],[200D EMA]])/Table2[[#This Row],[200D EMA]]</f>
        <v>0.14075165748461008</v>
      </c>
      <c r="V201">
        <v>0.587826382312299</v>
      </c>
      <c r="W201">
        <v>1317.4</v>
      </c>
      <c r="X201">
        <v>1374.25</v>
      </c>
      <c r="Y201">
        <v>1324.95</v>
      </c>
      <c r="Z201">
        <v>1414.8</v>
      </c>
      <c r="AA201">
        <v>1324.95</v>
      </c>
      <c r="AB201">
        <v>1595</v>
      </c>
      <c r="AC201" s="2">
        <f>(Table2[[#This Row],[Close Price]]/Table2[[#This Row],[Day Low]])-1</f>
        <v>8.1220586002730411E-3</v>
      </c>
      <c r="AD201" s="2">
        <f>(Table2[[#This Row],[Day High]]/Table2[[#This Row],[Close Price]])-1</f>
        <v>3.4748889390859183E-2</v>
      </c>
      <c r="AE201" s="2">
        <f>(Table2[[#This Row],[Close Price]]/Table2[[#This Row],[Current Week Low]])-1</f>
        <v>2.3774482055924917E-3</v>
      </c>
      <c r="AF201" s="2">
        <f>(Table2[[#This Row],[Current Week High]]/Table2[[#This Row],[Close Price]])-1</f>
        <v>6.528122882313081E-2</v>
      </c>
      <c r="AG201" s="2">
        <f>(Table2[[#This Row],[Close Price]]/Table2[[#This Row],[Current Month Low]])-1</f>
        <v>2.3774482055924917E-3</v>
      </c>
      <c r="AH201" s="2">
        <f>(Table2[[#This Row],[Current Month High]]/Table2[[#This Row],[Close Price]])-1</f>
        <v>0.20096378284767713</v>
      </c>
      <c r="AI201">
        <v>24.2338679316316</v>
      </c>
      <c r="AJ201">
        <v>107.175727322361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0.01</v>
      </c>
      <c r="AM201" t="s">
        <v>10206</v>
      </c>
      <c r="AN201">
        <v>-9.7899999999999991</v>
      </c>
      <c r="AO201" t="s">
        <v>10205</v>
      </c>
      <c r="AP201">
        <v>0.10191790707365</v>
      </c>
      <c r="AQ201">
        <f>(Table2[[#This Row],[Sharpe Ratio]]-AVERAGE(Table2[Sharpe Ratio]))/_xlfn.STDEV.P(Table2[Sharpe Ratio])</f>
        <v>0.51400989444977152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-2.8384893960355466</v>
      </c>
      <c r="AS201">
        <f>_xlfn.RANK.AVG(Table2[[#This Row],[1Y Return vs Nifty Z-Score]],Table2[1Y Return vs Nifty Z-Score])</f>
        <v>247</v>
      </c>
      <c r="AT201">
        <f>_xlfn.RANK.AVG(Table2[[#This Row],[6M Return vs Nifty Z-Score]],Table2[6M Return vs Nifty Z-Score])</f>
        <v>258</v>
      </c>
      <c r="AU201">
        <f>_xlfn.RANK.AVG(Table2[[#This Row],[Sharpe Ratio Z-Score]],Table2[Sharpe Ratio Z-Score])</f>
        <v>208</v>
      </c>
      <c r="AV201">
        <f>(Table2[[#This Row],[Rank 1Y]]+Table2[[#This Row],[Rank 6M]]+Table2[[#This Row],[Rank Sharpe]])/3</f>
        <v>237.66666666666666</v>
      </c>
    </row>
    <row r="202" spans="1:48" x14ac:dyDescent="0.3">
      <c r="A202" t="s">
        <v>731</v>
      </c>
      <c r="B202" t="s">
        <v>732</v>
      </c>
      <c r="C202" t="s">
        <v>10167</v>
      </c>
      <c r="D202" t="s">
        <v>65</v>
      </c>
      <c r="E202">
        <v>22903.20588954</v>
      </c>
      <c r="F202">
        <v>172.78</v>
      </c>
      <c r="G202">
        <v>94.138424018323505</v>
      </c>
      <c r="H202">
        <f>(Table2[[#This Row],[1Y Return vs Nifty]]-AVERAGE(Table2[1Y Return vs Nifty]))/_xlfn.STDEV.P(Table2[1Y Return vs Nifty])</f>
        <v>0.7503837464634453</v>
      </c>
      <c r="I202">
        <v>-0.51531458100360505</v>
      </c>
      <c r="J202">
        <f>(Table2[[#This Row],[1M Return vs Nifty]]-AVERAGE(Table2[1M Return vs Nifty]))/_xlfn.STDEV.P(Table2[1M Return vs Nifty])</f>
        <v>-0.19475528025056466</v>
      </c>
      <c r="K202">
        <v>5.2019388893096901</v>
      </c>
      <c r="L202">
        <f>(Table2[[#This Row],[6M Return vs Nifty]]-AVERAGE(Table2[6M Return vs Nifty]))/_xlfn.STDEV.P(Table2[6M Return vs Nifty])</f>
        <v>-7.1636367241161847E-2</v>
      </c>
      <c r="M202">
        <v>-2.82831143649515</v>
      </c>
      <c r="N202">
        <f>(Table2[[#This Row],[1W Return vs Nifty]]-AVERAGE(Table2[1W Return vs Nifty]))/_xlfn.STDEV.P(Table2[1W Return vs Nifty])</f>
        <v>-0.91986255992611088</v>
      </c>
      <c r="O202">
        <v>169.15</v>
      </c>
      <c r="P202">
        <v>160.80335085341301</v>
      </c>
      <c r="Q202">
        <v>133.91490500096501</v>
      </c>
      <c r="R202">
        <v>56.255392882250803</v>
      </c>
      <c r="S202" s="2">
        <f>(Table2[[#This Row],[Close Price]]-Table2[[#This Row],[20D EMA]])/Table2[[#This Row],[20D EMA]]</f>
        <v>2.1460242388412622E-2</v>
      </c>
      <c r="T202" s="2">
        <f>(Table2[[#This Row],[Close Price]]-Table2[[#This Row],[50D EMA]])/Table2[[#This Row],[50D EMA]]</f>
        <v>7.4480096857588537E-2</v>
      </c>
      <c r="U202" s="2">
        <f>(Table2[[#This Row],[Close Price]]-Table2[[#This Row],[200D EMA]])/Table2[[#This Row],[200D EMA]]</f>
        <v>0.29022232438394313</v>
      </c>
      <c r="V202">
        <v>0.87457623004686003</v>
      </c>
      <c r="W202">
        <v>173.22</v>
      </c>
      <c r="X202">
        <v>176.7</v>
      </c>
      <c r="Y202">
        <v>166.33</v>
      </c>
      <c r="Z202">
        <v>177.6</v>
      </c>
      <c r="AA202">
        <v>153.62</v>
      </c>
      <c r="AB202">
        <v>192.7</v>
      </c>
      <c r="AC202" s="2">
        <f>(Table2[[#This Row],[Close Price]]/Table2[[#This Row],[Day Low]])-1</f>
        <v>-2.5401223877150603E-3</v>
      </c>
      <c r="AD202" s="2">
        <f>(Table2[[#This Row],[Day High]]/Table2[[#This Row],[Close Price]])-1</f>
        <v>2.2687811089246335E-2</v>
      </c>
      <c r="AE202" s="2">
        <f>(Table2[[#This Row],[Close Price]]/Table2[[#This Row],[Current Week Low]])-1</f>
        <v>3.8778332231106827E-2</v>
      </c>
      <c r="AF202" s="2">
        <f>(Table2[[#This Row],[Current Week High]]/Table2[[#This Row],[Close Price]])-1</f>
        <v>2.7896747308716163E-2</v>
      </c>
      <c r="AG202" s="2">
        <f>(Table2[[#This Row],[Close Price]]/Table2[[#This Row],[Current Month Low]])-1</f>
        <v>0.12472334331467261</v>
      </c>
      <c r="AH202" s="2">
        <f>(Table2[[#This Row],[Current Month High]]/Table2[[#This Row],[Close Price]])-1</f>
        <v>0.11529112165759914</v>
      </c>
      <c r="AI202">
        <v>11.5291121657599</v>
      </c>
      <c r="AJ202">
        <v>128.84768211920499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0.09</v>
      </c>
      <c r="AM202" t="s">
        <v>10206</v>
      </c>
      <c r="AN202">
        <v>-9.9600000000000009</v>
      </c>
      <c r="AO202" t="s">
        <v>10205</v>
      </c>
      <c r="AP202">
        <v>8.4939480344198001E-2</v>
      </c>
      <c r="AQ202">
        <f>(Table2[[#This Row],[Sharpe Ratio]]-AVERAGE(Table2[Sharpe Ratio]))/_xlfn.STDEV.P(Table2[Sharpe Ratio])</f>
        <v>0.31826037661154433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-0.1176100843428477</v>
      </c>
      <c r="AS202">
        <f>_xlfn.RANK.AVG(Table2[[#This Row],[1Y Return vs Nifty Z-Score]],Table2[1Y Return vs Nifty Z-Score])</f>
        <v>116</v>
      </c>
      <c r="AT202">
        <f>_xlfn.RANK.AVG(Table2[[#This Row],[6M Return vs Nifty Z-Score]],Table2[6M Return vs Nifty Z-Score])</f>
        <v>347</v>
      </c>
      <c r="AU202">
        <f>_xlfn.RANK.AVG(Table2[[#This Row],[Sharpe Ratio Z-Score]],Table2[Sharpe Ratio Z-Score])</f>
        <v>250</v>
      </c>
      <c r="AV202">
        <f>(Table2[[#This Row],[Rank 1Y]]+Table2[[#This Row],[Rank 6M]]+Table2[[#This Row],[Rank Sharpe]])/3</f>
        <v>237.66666666666666</v>
      </c>
    </row>
    <row r="203" spans="1:48" x14ac:dyDescent="0.3">
      <c r="A203" t="s">
        <v>1614</v>
      </c>
      <c r="B203" t="s">
        <v>1615</v>
      </c>
      <c r="C203" t="s">
        <v>10165</v>
      </c>
      <c r="D203" t="s">
        <v>202</v>
      </c>
      <c r="E203">
        <v>5507.6512364999999</v>
      </c>
      <c r="F203">
        <v>770.1</v>
      </c>
      <c r="G203">
        <v>91.016684511429105</v>
      </c>
      <c r="H203">
        <f>(Table2[[#This Row],[1Y Return vs Nifty]]-AVERAGE(Table2[1Y Return vs Nifty]))/_xlfn.STDEV.P(Table2[1Y Return vs Nifty])</f>
        <v>0.707722754471108</v>
      </c>
      <c r="I203">
        <v>5.3867310142744103</v>
      </c>
      <c r="J203">
        <f>(Table2[[#This Row],[1M Return vs Nifty]]-AVERAGE(Table2[1M Return vs Nifty]))/_xlfn.STDEV.P(Table2[1M Return vs Nifty])</f>
        <v>0.42743243111321871</v>
      </c>
      <c r="K203">
        <v>-7.59414901279448</v>
      </c>
      <c r="L203">
        <f>(Table2[[#This Row],[6M Return vs Nifty]]-AVERAGE(Table2[6M Return vs Nifty]))/_xlfn.STDEV.P(Table2[6M Return vs Nifty])</f>
        <v>-0.49796885538767943</v>
      </c>
      <c r="M203">
        <v>9.3058184291565809</v>
      </c>
      <c r="N203">
        <f>(Table2[[#This Row],[1W Return vs Nifty]]-AVERAGE(Table2[1W Return vs Nifty]))/_xlfn.STDEV.P(Table2[1W Return vs Nifty])</f>
        <v>1.5870184617971246</v>
      </c>
      <c r="O203">
        <v>700.65</v>
      </c>
      <c r="P203">
        <v>668.15950645514602</v>
      </c>
      <c r="Q203">
        <v>594.261578903447</v>
      </c>
      <c r="R203">
        <v>77.441789998451995</v>
      </c>
      <c r="S203" s="2">
        <f>(Table2[[#This Row],[Close Price]]-Table2[[#This Row],[20D EMA]])/Table2[[#This Row],[20D EMA]]</f>
        <v>9.9122243630914222E-2</v>
      </c>
      <c r="T203" s="2">
        <f>(Table2[[#This Row],[Close Price]]-Table2[[#This Row],[50D EMA]])/Table2[[#This Row],[50D EMA]]</f>
        <v>0.15256909848621206</v>
      </c>
      <c r="U203" s="2">
        <f>(Table2[[#This Row],[Close Price]]-Table2[[#This Row],[200D EMA]])/Table2[[#This Row],[200D EMA]]</f>
        <v>0.29589397554695768</v>
      </c>
      <c r="V203">
        <v>2.3738944574118199</v>
      </c>
      <c r="W203">
        <v>761.7</v>
      </c>
      <c r="X203">
        <v>776.15</v>
      </c>
      <c r="Y203">
        <v>745.65</v>
      </c>
      <c r="Z203">
        <v>799.15</v>
      </c>
      <c r="AA203">
        <v>650</v>
      </c>
      <c r="AB203">
        <v>799.15</v>
      </c>
      <c r="AC203" s="2">
        <f>(Table2[[#This Row],[Close Price]]/Table2[[#This Row],[Day Low]])-1</f>
        <v>1.1027963765261939E-2</v>
      </c>
      <c r="AD203" s="2">
        <f>(Table2[[#This Row],[Day High]]/Table2[[#This Row],[Close Price]])-1</f>
        <v>7.8561225814828273E-3</v>
      </c>
      <c r="AE203" s="2">
        <f>(Table2[[#This Row],[Close Price]]/Table2[[#This Row],[Current Week Low]])-1</f>
        <v>3.2790183061758293E-2</v>
      </c>
      <c r="AF203" s="2">
        <f>(Table2[[#This Row],[Current Week High]]/Table2[[#This Row],[Close Price]])-1</f>
        <v>3.7722373717699043E-2</v>
      </c>
      <c r="AG203" s="2">
        <f>(Table2[[#This Row],[Close Price]]/Table2[[#This Row],[Current Month Low]])-1</f>
        <v>0.1847692307692308</v>
      </c>
      <c r="AH203" s="2">
        <f>(Table2[[#This Row],[Current Month High]]/Table2[[#This Row],[Close Price]])-1</f>
        <v>3.7722373717699043E-2</v>
      </c>
      <c r="AI203">
        <v>3.7722373717698998</v>
      </c>
      <c r="AJ203">
        <v>135.32467532467501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0.14000000000000001</v>
      </c>
      <c r="AM203" t="s">
        <v>10206</v>
      </c>
      <c r="AN203">
        <v>9.58</v>
      </c>
      <c r="AO203" t="s">
        <v>10206</v>
      </c>
      <c r="AP203">
        <v>0.155220515429247</v>
      </c>
      <c r="AQ203">
        <f>(Table2[[#This Row],[Sharpe Ratio]]-AVERAGE(Table2[Sharpe Ratio]))/_xlfn.STDEV.P(Table2[Sharpe Ratio])</f>
        <v>1.1285521044784825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3.3527568964722545</v>
      </c>
      <c r="AS203">
        <f>_xlfn.RANK.AVG(Table2[[#This Row],[1Y Return vs Nifty Z-Score]],Table2[1Y Return vs Nifty Z-Score])</f>
        <v>122</v>
      </c>
      <c r="AT203">
        <f>_xlfn.RANK.AVG(Table2[[#This Row],[6M Return vs Nifty Z-Score]],Table2[6M Return vs Nifty Z-Score])</f>
        <v>493</v>
      </c>
      <c r="AU203">
        <f>_xlfn.RANK.AVG(Table2[[#This Row],[Sharpe Ratio Z-Score]],Table2[Sharpe Ratio Z-Score])</f>
        <v>98</v>
      </c>
      <c r="AV203">
        <f>(Table2[[#This Row],[Rank 1Y]]+Table2[[#This Row],[Rank 6M]]+Table2[[#This Row],[Rank Sharpe]])/3</f>
        <v>237.66666666666666</v>
      </c>
    </row>
    <row r="204" spans="1:48" x14ac:dyDescent="0.3">
      <c r="A204" t="s">
        <v>1722</v>
      </c>
      <c r="B204" t="s">
        <v>1723</v>
      </c>
      <c r="C204" t="s">
        <v>10159</v>
      </c>
      <c r="D204" t="s">
        <v>285</v>
      </c>
      <c r="E204">
        <v>4632.8838102999998</v>
      </c>
      <c r="F204">
        <v>2726.05</v>
      </c>
      <c r="G204">
        <v>117.307048660484</v>
      </c>
      <c r="H204">
        <f>(Table2[[#This Row],[1Y Return vs Nifty]]-AVERAGE(Table2[1Y Return vs Nifty]))/_xlfn.STDEV.P(Table2[1Y Return vs Nifty])</f>
        <v>1.0670009748227591</v>
      </c>
      <c r="I204">
        <v>9.8407642139948592</v>
      </c>
      <c r="J204">
        <f>(Table2[[#This Row],[1M Return vs Nifty]]-AVERAGE(Table2[1M Return vs Nifty]))/_xlfn.STDEV.P(Table2[1M Return vs Nifty])</f>
        <v>0.89697213190603098</v>
      </c>
      <c r="K204">
        <v>63.026619152661098</v>
      </c>
      <c r="L204">
        <f>(Table2[[#This Row],[6M Return vs Nifty]]-AVERAGE(Table2[6M Return vs Nifty]))/_xlfn.STDEV.P(Table2[6M Return vs Nifty])</f>
        <v>1.8549321278766004</v>
      </c>
      <c r="M204">
        <v>13.532193777635699</v>
      </c>
      <c r="N204">
        <f>(Table2[[#This Row],[1W Return vs Nifty]]-AVERAGE(Table2[1W Return vs Nifty]))/_xlfn.STDEV.P(Table2[1W Return vs Nifty])</f>
        <v>2.4601770870210653</v>
      </c>
      <c r="O204">
        <v>2398.9</v>
      </c>
      <c r="P204">
        <v>2181.9491130523002</v>
      </c>
      <c r="Q204">
        <v>1719.11365932279</v>
      </c>
      <c r="R204">
        <v>83.110015251475801</v>
      </c>
      <c r="S204" s="2">
        <f>(Table2[[#This Row],[Close Price]]-Table2[[#This Row],[20D EMA]])/Table2[[#This Row],[20D EMA]]</f>
        <v>0.1363750052107216</v>
      </c>
      <c r="T204" s="2">
        <f>(Table2[[#This Row],[Close Price]]-Table2[[#This Row],[50D EMA]])/Table2[[#This Row],[50D EMA]]</f>
        <v>0.24936460877704172</v>
      </c>
      <c r="U204" s="2">
        <f>(Table2[[#This Row],[Close Price]]-Table2[[#This Row],[200D EMA]])/Table2[[#This Row],[200D EMA]]</f>
        <v>0.58572994008660972</v>
      </c>
      <c r="V204">
        <v>0.93059545918059605</v>
      </c>
      <c r="W204">
        <v>2699.95</v>
      </c>
      <c r="X204">
        <v>2752.25</v>
      </c>
      <c r="Y204">
        <v>2591.4</v>
      </c>
      <c r="Z204">
        <v>2783.9</v>
      </c>
      <c r="AA204">
        <v>2151.6</v>
      </c>
      <c r="AB204">
        <v>2783.9</v>
      </c>
      <c r="AC204" s="2">
        <f>(Table2[[#This Row],[Close Price]]/Table2[[#This Row],[Day Low]])-1</f>
        <v>9.6668456823276738E-3</v>
      </c>
      <c r="AD204" s="2">
        <f>(Table2[[#This Row],[Day High]]/Table2[[#This Row],[Close Price]])-1</f>
        <v>9.6109755873883262E-3</v>
      </c>
      <c r="AE204" s="2">
        <f>(Table2[[#This Row],[Close Price]]/Table2[[#This Row],[Current Week Low]])-1</f>
        <v>5.1960330323377324E-2</v>
      </c>
      <c r="AF204" s="2">
        <f>(Table2[[#This Row],[Current Week High]]/Table2[[#This Row],[Close Price]])-1</f>
        <v>2.1221180829405162E-2</v>
      </c>
      <c r="AG204" s="2">
        <f>(Table2[[#This Row],[Close Price]]/Table2[[#This Row],[Current Month Low]])-1</f>
        <v>0.26698735824502706</v>
      </c>
      <c r="AH204" s="2">
        <f>(Table2[[#This Row],[Current Month High]]/Table2[[#This Row],[Close Price]])-1</f>
        <v>2.1221180829405162E-2</v>
      </c>
      <c r="AI204">
        <v>2.12211808294051</v>
      </c>
      <c r="AJ204">
        <v>152.41203703703701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0.32</v>
      </c>
      <c r="AM204" t="s">
        <v>10206</v>
      </c>
      <c r="AN204">
        <v>13.79</v>
      </c>
      <c r="AO204" t="s">
        <v>10206</v>
      </c>
      <c r="AP204">
        <v>-2.1839903184872E-2</v>
      </c>
      <c r="AQ204">
        <f>(Table2[[#This Row],[Sharpe Ratio]]-AVERAGE(Table2[Sharpe Ratio]))/_xlfn.STDEV.P(Table2[Sharpe Ratio])</f>
        <v>-0.91283206640147396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5.3662502552249816</v>
      </c>
      <c r="AS204">
        <f>_xlfn.RANK.AVG(Table2[[#This Row],[1Y Return vs Nifty Z-Score]],Table2[1Y Return vs Nifty Z-Score])</f>
        <v>88</v>
      </c>
      <c r="AT204">
        <f>_xlfn.RANK.AVG(Table2[[#This Row],[6M Return vs Nifty Z-Score]],Table2[6M Return vs Nifty Z-Score])</f>
        <v>31</v>
      </c>
      <c r="AU204">
        <f>_xlfn.RANK.AVG(Table2[[#This Row],[Sharpe Ratio Z-Score]],Table2[Sharpe Ratio Z-Score])</f>
        <v>595</v>
      </c>
      <c r="AV204">
        <f>(Table2[[#This Row],[Rank 1Y]]+Table2[[#This Row],[Rank 6M]]+Table2[[#This Row],[Rank Sharpe]])/3</f>
        <v>238</v>
      </c>
    </row>
    <row r="205" spans="1:48" x14ac:dyDescent="0.3">
      <c r="A205" t="s">
        <v>191</v>
      </c>
      <c r="B205" t="s">
        <v>192</v>
      </c>
      <c r="C205" t="s">
        <v>10161</v>
      </c>
      <c r="D205" t="s">
        <v>32</v>
      </c>
      <c r="E205">
        <v>138199.256268458</v>
      </c>
      <c r="F205">
        <v>125.51</v>
      </c>
      <c r="G205">
        <v>76.400746553274502</v>
      </c>
      <c r="H205">
        <f>(Table2[[#This Row],[1Y Return vs Nifty]]-AVERAGE(Table2[1Y Return vs Nifty]))/_xlfn.STDEV.P(Table2[1Y Return vs Nifty])</f>
        <v>0.50798462423434199</v>
      </c>
      <c r="I205">
        <v>-0.44194360694157098</v>
      </c>
      <c r="J205">
        <f>(Table2[[#This Row],[1M Return vs Nifty]]-AVERAGE(Table2[1M Return vs Nifty]))/_xlfn.STDEV.P(Table2[1M Return vs Nifty])</f>
        <v>-0.18702058594920046</v>
      </c>
      <c r="K205">
        <v>-0.61333385191404</v>
      </c>
      <c r="L205">
        <f>(Table2[[#This Row],[6M Return vs Nifty]]-AVERAGE(Table2[6M Return vs Nifty]))/_xlfn.STDEV.P(Table2[6M Return vs Nifty])</f>
        <v>-0.26538618484040249</v>
      </c>
      <c r="M205">
        <v>6.13667328466176</v>
      </c>
      <c r="N205">
        <f>(Table2[[#This Row],[1W Return vs Nifty]]-AVERAGE(Table2[1W Return vs Nifty]))/_xlfn.STDEV.P(Table2[1W Return vs Nifty])</f>
        <v>0.93228096468911137</v>
      </c>
      <c r="O205">
        <v>121.12</v>
      </c>
      <c r="P205">
        <v>122.789258471403</v>
      </c>
      <c r="Q205">
        <v>110.01633947020601</v>
      </c>
      <c r="R205">
        <v>66.202162606988594</v>
      </c>
      <c r="S205" s="2">
        <f>(Table2[[#This Row],[Close Price]]-Table2[[#This Row],[20D EMA]])/Table2[[#This Row],[20D EMA]]</f>
        <v>3.624504623513871E-2</v>
      </c>
      <c r="T205" s="2">
        <f>(Table2[[#This Row],[Close Price]]-Table2[[#This Row],[50D EMA]])/Table2[[#This Row],[50D EMA]]</f>
        <v>2.2157813822376408E-2</v>
      </c>
      <c r="U205" s="2">
        <f>(Table2[[#This Row],[Close Price]]-Table2[[#This Row],[200D EMA]])/Table2[[#This Row],[200D EMA]]</f>
        <v>0.14083054030342379</v>
      </c>
      <c r="V205">
        <v>0.82771347386626104</v>
      </c>
      <c r="W205">
        <v>123.63</v>
      </c>
      <c r="X205">
        <v>126</v>
      </c>
      <c r="Y205">
        <v>123.54</v>
      </c>
      <c r="Z205">
        <v>128.80000000000001</v>
      </c>
      <c r="AA205">
        <v>112.52</v>
      </c>
      <c r="AB205">
        <v>128.80000000000001</v>
      </c>
      <c r="AC205" s="2">
        <f>(Table2[[#This Row],[Close Price]]/Table2[[#This Row],[Day Low]])-1</f>
        <v>1.5206665048936419E-2</v>
      </c>
      <c r="AD205" s="2">
        <f>(Table2[[#This Row],[Day High]]/Table2[[#This Row],[Close Price]])-1</f>
        <v>3.9040713887339429E-3</v>
      </c>
      <c r="AE205" s="2">
        <f>(Table2[[#This Row],[Close Price]]/Table2[[#This Row],[Current Week Low]])-1</f>
        <v>1.5946252225999658E-2</v>
      </c>
      <c r="AF205" s="2">
        <f>(Table2[[#This Row],[Current Week High]]/Table2[[#This Row],[Close Price]])-1</f>
        <v>2.6213050752928124E-2</v>
      </c>
      <c r="AG205" s="2">
        <f>(Table2[[#This Row],[Close Price]]/Table2[[#This Row],[Current Month Low]])-1</f>
        <v>0.11544614290792765</v>
      </c>
      <c r="AH205" s="2">
        <f>(Table2[[#This Row],[Current Month High]]/Table2[[#This Row],[Close Price]])-1</f>
        <v>2.6213050752928124E-2</v>
      </c>
      <c r="AI205">
        <v>13.855469683690499</v>
      </c>
      <c r="AJ205">
        <v>114.363791631084</v>
      </c>
      <c r="AK205" t="str">
        <f>IF(AND(Table2[[#This Row],[20D EMA]]&gt;Table2[[#This Row],[50D EMA]],Table2[[#This Row],[50D EMA]]&gt;Table2[[#This Row],[200D EMA]]),"Uptrend","Downtrend/NoTrend")</f>
        <v>Downtrend/NoTrend</v>
      </c>
      <c r="AL205">
        <v>-7.0000000000000007E-2</v>
      </c>
      <c r="AM205" t="s">
        <v>10205</v>
      </c>
      <c r="AN205">
        <v>5.12</v>
      </c>
      <c r="AO205" t="s">
        <v>10206</v>
      </c>
      <c r="AP205">
        <v>0.12938944844532199</v>
      </c>
      <c r="AQ205">
        <f>(Table2[[#This Row],[Sharpe Ratio]]-AVERAGE(Table2[Sharpe Ratio]))/_xlfn.STDEV.P(Table2[Sharpe Ratio])</f>
        <v>0.83073776702994595</v>
      </c>
      <c r="AR2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5">
        <f>_xlfn.RANK.AVG(Table2[[#This Row],[1Y Return vs Nifty Z-Score]],Table2[1Y Return vs Nifty Z-Score])</f>
        <v>149</v>
      </c>
      <c r="AT205">
        <f>_xlfn.RANK.AVG(Table2[[#This Row],[6M Return vs Nifty Z-Score]],Table2[6M Return vs Nifty Z-Score])</f>
        <v>418</v>
      </c>
      <c r="AU205">
        <f>_xlfn.RANK.AVG(Table2[[#This Row],[Sharpe Ratio Z-Score]],Table2[Sharpe Ratio Z-Score])</f>
        <v>153</v>
      </c>
      <c r="AV205">
        <f>(Table2[[#This Row],[Rank 1Y]]+Table2[[#This Row],[Rank 6M]]+Table2[[#This Row],[Rank Sharpe]])/3</f>
        <v>240</v>
      </c>
    </row>
    <row r="206" spans="1:48" x14ac:dyDescent="0.3">
      <c r="A206" t="s">
        <v>1428</v>
      </c>
      <c r="B206" t="s">
        <v>1429</v>
      </c>
      <c r="C206" t="s">
        <v>10175</v>
      </c>
      <c r="D206" t="s">
        <v>373</v>
      </c>
      <c r="E206">
        <v>7323.8449336000003</v>
      </c>
      <c r="F206">
        <v>149.29</v>
      </c>
      <c r="G206">
        <v>82.417628634971706</v>
      </c>
      <c r="H206">
        <f>(Table2[[#This Row],[1Y Return vs Nifty]]-AVERAGE(Table2[1Y Return vs Nifty]))/_xlfn.STDEV.P(Table2[1Y Return vs Nifty])</f>
        <v>0.59020998536368263</v>
      </c>
      <c r="I206">
        <v>8.7729834168067402</v>
      </c>
      <c r="J206">
        <f>(Table2[[#This Row],[1M Return vs Nifty]]-AVERAGE(Table2[1M Return vs Nifty]))/_xlfn.STDEV.P(Table2[1M Return vs Nifty])</f>
        <v>0.78440775406181384</v>
      </c>
      <c r="K206">
        <v>6.6719470583242497</v>
      </c>
      <c r="L206">
        <f>(Table2[[#This Row],[6M Return vs Nifty]]-AVERAGE(Table2[6M Return vs Nifty]))/_xlfn.STDEV.P(Table2[6M Return vs Nifty])</f>
        <v>-2.2659504540130535E-2</v>
      </c>
      <c r="M206">
        <v>-10.977416349552399</v>
      </c>
      <c r="N206">
        <f>(Table2[[#This Row],[1W Return vs Nifty]]-AVERAGE(Table2[1W Return vs Nifty]))/_xlfn.STDEV.P(Table2[1W Return vs Nifty])</f>
        <v>-2.6034473473613451</v>
      </c>
      <c r="O206">
        <v>144.65</v>
      </c>
      <c r="P206">
        <v>131.80820971439499</v>
      </c>
      <c r="Q206">
        <v>105.532039731111</v>
      </c>
      <c r="R206">
        <v>54.270730553324398</v>
      </c>
      <c r="S206" s="2">
        <f>(Table2[[#This Row],[Close Price]]-Table2[[#This Row],[20D EMA]])/Table2[[#This Row],[20D EMA]]</f>
        <v>3.2077428275146813E-2</v>
      </c>
      <c r="T206" s="2">
        <f>(Table2[[#This Row],[Close Price]]-Table2[[#This Row],[50D EMA]])/Table2[[#This Row],[50D EMA]]</f>
        <v>0.13263051158562081</v>
      </c>
      <c r="U206" s="2">
        <f>(Table2[[#This Row],[Close Price]]-Table2[[#This Row],[200D EMA]])/Table2[[#This Row],[200D EMA]]</f>
        <v>0.41464147173106408</v>
      </c>
      <c r="V206">
        <v>1.4338662554813399</v>
      </c>
      <c r="W206">
        <v>149.05000000000001</v>
      </c>
      <c r="X206">
        <v>152.55000000000001</v>
      </c>
      <c r="Y206">
        <v>144.88999999999999</v>
      </c>
      <c r="Z206">
        <v>152</v>
      </c>
      <c r="AA206">
        <v>129.25</v>
      </c>
      <c r="AB206">
        <v>169.95</v>
      </c>
      <c r="AC206" s="2">
        <f>(Table2[[#This Row],[Close Price]]/Table2[[#This Row],[Day Low]])-1</f>
        <v>1.6101979201608163E-3</v>
      </c>
      <c r="AD206" s="2">
        <f>(Table2[[#This Row],[Day High]]/Table2[[#This Row],[Close Price]])-1</f>
        <v>2.1836693683435104E-2</v>
      </c>
      <c r="AE206" s="2">
        <f>(Table2[[#This Row],[Close Price]]/Table2[[#This Row],[Current Week Low]])-1</f>
        <v>3.0367865277106887E-2</v>
      </c>
      <c r="AF206" s="2">
        <f>(Table2[[#This Row],[Current Week High]]/Table2[[#This Row],[Close Price]])-1</f>
        <v>1.8152588920892221E-2</v>
      </c>
      <c r="AG206" s="2">
        <f>(Table2[[#This Row],[Close Price]]/Table2[[#This Row],[Current Month Low]])-1</f>
        <v>0.15504835589941957</v>
      </c>
      <c r="AH206" s="2">
        <f>(Table2[[#This Row],[Current Month High]]/Table2[[#This Row],[Close Price]])-1</f>
        <v>0.13838837162569484</v>
      </c>
      <c r="AI206">
        <v>13.8388371625694</v>
      </c>
      <c r="AJ206">
        <v>129.500384319754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0.39</v>
      </c>
      <c r="AM206" t="s">
        <v>10206</v>
      </c>
      <c r="AN206">
        <v>0.84</v>
      </c>
      <c r="AO206" t="s">
        <v>10206</v>
      </c>
      <c r="AP206">
        <v>7.9384022951037997E-2</v>
      </c>
      <c r="AQ206">
        <f>(Table2[[#This Row],[Sharpe Ratio]]-AVERAGE(Table2[Sharpe Ratio]))/_xlfn.STDEV.P(Table2[Sharpe Ratio])</f>
        <v>0.25420979504644159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-0.99727931742953757</v>
      </c>
      <c r="AS206">
        <f>_xlfn.RANK.AVG(Table2[[#This Row],[1Y Return vs Nifty Z-Score]],Table2[1Y Return vs Nifty Z-Score])</f>
        <v>140</v>
      </c>
      <c r="AT206">
        <f>_xlfn.RANK.AVG(Table2[[#This Row],[6M Return vs Nifty Z-Score]],Table2[6M Return vs Nifty Z-Score])</f>
        <v>322</v>
      </c>
      <c r="AU206">
        <f>_xlfn.RANK.AVG(Table2[[#This Row],[Sharpe Ratio Z-Score]],Table2[Sharpe Ratio Z-Score])</f>
        <v>261</v>
      </c>
      <c r="AV206">
        <f>(Table2[[#This Row],[Rank 1Y]]+Table2[[#This Row],[Rank 6M]]+Table2[[#This Row],[Rank Sharpe]])/3</f>
        <v>241</v>
      </c>
    </row>
    <row r="207" spans="1:48" x14ac:dyDescent="0.3">
      <c r="A207" t="s">
        <v>589</v>
      </c>
      <c r="B207" t="s">
        <v>590</v>
      </c>
      <c r="C207" t="s">
        <v>10171</v>
      </c>
      <c r="D207" t="s">
        <v>261</v>
      </c>
      <c r="E207">
        <v>32709.2826932799</v>
      </c>
      <c r="F207">
        <v>1719.1</v>
      </c>
      <c r="G207">
        <v>15.4548203846156</v>
      </c>
      <c r="H207">
        <f>(Table2[[#This Row],[1Y Return vs Nifty]]-AVERAGE(Table2[1Y Return vs Nifty]))/_xlfn.STDEV.P(Table2[1Y Return vs Nifty])</f>
        <v>-0.32488873451470557</v>
      </c>
      <c r="I207">
        <v>0.71186218427902803</v>
      </c>
      <c r="J207">
        <f>(Table2[[#This Row],[1M Return vs Nifty]]-AVERAGE(Table2[1M Return vs Nifty]))/_xlfn.STDEV.P(Table2[1M Return vs Nifty])</f>
        <v>-6.5387539743631817E-2</v>
      </c>
      <c r="K207">
        <v>39.2448084620166</v>
      </c>
      <c r="L207">
        <f>(Table2[[#This Row],[6M Return vs Nifty]]-AVERAGE(Table2[6M Return vs Nifty]))/_xlfn.STDEV.P(Table2[6M Return vs Nifty])</f>
        <v>1.0625838256502078</v>
      </c>
      <c r="M207">
        <v>2.6899201939053601</v>
      </c>
      <c r="N207">
        <f>(Table2[[#This Row],[1W Return vs Nifty]]-AVERAGE(Table2[1W Return vs Nifty]))/_xlfn.STDEV.P(Table2[1W Return vs Nifty])</f>
        <v>0.22019035700225914</v>
      </c>
      <c r="O207">
        <v>1709.69</v>
      </c>
      <c r="P207">
        <v>1651.46270486409</v>
      </c>
      <c r="Q207">
        <v>1387.78377481234</v>
      </c>
      <c r="R207">
        <v>51.337414309732999</v>
      </c>
      <c r="S207" s="2">
        <f>(Table2[[#This Row],[Close Price]]-Table2[[#This Row],[20D EMA]])/Table2[[#This Row],[20D EMA]]</f>
        <v>5.5039217635944847E-3</v>
      </c>
      <c r="T207" s="2">
        <f>(Table2[[#This Row],[Close Price]]-Table2[[#This Row],[50D EMA]])/Table2[[#This Row],[50D EMA]]</f>
        <v>4.0955993094301341E-2</v>
      </c>
      <c r="U207" s="2">
        <f>(Table2[[#This Row],[Close Price]]-Table2[[#This Row],[200D EMA]])/Table2[[#This Row],[200D EMA]]</f>
        <v>0.23873764141136572</v>
      </c>
      <c r="V207">
        <v>0.50381486152807597</v>
      </c>
      <c r="W207">
        <v>1677.1</v>
      </c>
      <c r="X207">
        <v>1724.7</v>
      </c>
      <c r="Y207">
        <v>1710.1</v>
      </c>
      <c r="Z207">
        <v>1771</v>
      </c>
      <c r="AA207">
        <v>1607.6</v>
      </c>
      <c r="AB207">
        <v>1790</v>
      </c>
      <c r="AC207" s="2">
        <f>(Table2[[#This Row],[Close Price]]/Table2[[#This Row],[Day Low]])-1</f>
        <v>2.5043229384055898E-2</v>
      </c>
      <c r="AD207" s="2">
        <f>(Table2[[#This Row],[Day High]]/Table2[[#This Row],[Close Price]])-1</f>
        <v>3.2575184689664916E-3</v>
      </c>
      <c r="AE207" s="2">
        <f>(Table2[[#This Row],[Close Price]]/Table2[[#This Row],[Current Week Low]])-1</f>
        <v>5.2628501257236948E-3</v>
      </c>
      <c r="AF207" s="2">
        <f>(Table2[[#This Row],[Current Week High]]/Table2[[#This Row],[Close Price]])-1</f>
        <v>3.0190215810598664E-2</v>
      </c>
      <c r="AG207" s="2">
        <f>(Table2[[#This Row],[Close Price]]/Table2[[#This Row],[Current Month Low]])-1</f>
        <v>6.9358049265986654E-2</v>
      </c>
      <c r="AH207" s="2">
        <f>(Table2[[#This Row],[Current Month High]]/Table2[[#This Row],[Close Price]])-1</f>
        <v>4.1242510616020134E-2</v>
      </c>
      <c r="AI207">
        <v>7.0996451631667901</v>
      </c>
      <c r="AJ207">
        <v>67.618954758190299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0.03</v>
      </c>
      <c r="AM207" t="s">
        <v>10206</v>
      </c>
      <c r="AN207">
        <v>1.92</v>
      </c>
      <c r="AO207" t="s">
        <v>10206</v>
      </c>
      <c r="AP207">
        <v>9.5917882033435001E-2</v>
      </c>
      <c r="AQ207">
        <f>(Table2[[#This Row],[Sharpe Ratio]]-AVERAGE(Table2[Sharpe Ratio]))/_xlfn.STDEV.P(Table2[Sharpe Ratio])</f>
        <v>0.44483375537900588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1.3373316637731356</v>
      </c>
      <c r="AS207">
        <f>_xlfn.RANK.AVG(Table2[[#This Row],[1Y Return vs Nifty Z-Score]],Table2[1Y Return vs Nifty Z-Score])</f>
        <v>402</v>
      </c>
      <c r="AT207">
        <f>_xlfn.RANK.AVG(Table2[[#This Row],[6M Return vs Nifty Z-Score]],Table2[6M Return vs Nifty Z-Score])</f>
        <v>97</v>
      </c>
      <c r="AU207">
        <f>_xlfn.RANK.AVG(Table2[[#This Row],[Sharpe Ratio Z-Score]],Table2[Sharpe Ratio Z-Score])</f>
        <v>225</v>
      </c>
      <c r="AV207">
        <f>(Table2[[#This Row],[Rank 1Y]]+Table2[[#This Row],[Rank 6M]]+Table2[[#This Row],[Rank Sharpe]])/3</f>
        <v>241.33333333333334</v>
      </c>
    </row>
    <row r="208" spans="1:48" x14ac:dyDescent="0.3">
      <c r="A208" t="s">
        <v>900</v>
      </c>
      <c r="B208" t="s">
        <v>901</v>
      </c>
      <c r="C208" t="s">
        <v>10168</v>
      </c>
      <c r="D208" t="s">
        <v>130</v>
      </c>
      <c r="E208">
        <v>16938.68455224</v>
      </c>
      <c r="F208">
        <v>928.4</v>
      </c>
      <c r="G208">
        <v>465.00027531277402</v>
      </c>
      <c r="H208">
        <f>(Table2[[#This Row],[1Y Return vs Nifty]]-AVERAGE(Table2[1Y Return vs Nifty]))/_xlfn.STDEV.P(Table2[1Y Return vs Nifty])</f>
        <v>5.8184986334981605</v>
      </c>
      <c r="I208">
        <v>2.67532436816869</v>
      </c>
      <c r="J208">
        <f>(Table2[[#This Row],[1M Return vs Nifty]]-AVERAGE(Table2[1M Return vs Nifty]))/_xlfn.STDEV.P(Table2[1M Return vs Nifty])</f>
        <v>0.14159866916011341</v>
      </c>
      <c r="K208">
        <v>-31.8569894067824</v>
      </c>
      <c r="L208">
        <f>(Table2[[#This Row],[6M Return vs Nifty]]-AVERAGE(Table2[6M Return vs Nifty]))/_xlfn.STDEV.P(Table2[6M Return vs Nifty])</f>
        <v>-1.3063438207526599</v>
      </c>
      <c r="M208">
        <v>12.8938977771637</v>
      </c>
      <c r="N208">
        <f>(Table2[[#This Row],[1W Return vs Nifty]]-AVERAGE(Table2[1W Return vs Nifty]))/_xlfn.STDEV.P(Table2[1W Return vs Nifty])</f>
        <v>2.3283067223932217</v>
      </c>
      <c r="O208">
        <v>884.38</v>
      </c>
      <c r="P208">
        <v>902.01468441427596</v>
      </c>
      <c r="Q208">
        <v>813.07227414193903</v>
      </c>
      <c r="R208">
        <v>71.918143837385799</v>
      </c>
      <c r="S208" s="2">
        <f>(Table2[[#This Row],[Close Price]]-Table2[[#This Row],[20D EMA]])/Table2[[#This Row],[20D EMA]]</f>
        <v>4.977498360433296E-2</v>
      </c>
      <c r="T208" s="2">
        <f>(Table2[[#This Row],[Close Price]]-Table2[[#This Row],[50D EMA]])/Table2[[#This Row],[50D EMA]]</f>
        <v>2.9251536634192762E-2</v>
      </c>
      <c r="U208" s="2">
        <f>(Table2[[#This Row],[Close Price]]-Table2[[#This Row],[200D EMA]])/Table2[[#This Row],[200D EMA]]</f>
        <v>0.14184191187649334</v>
      </c>
      <c r="V208">
        <v>1.20291761992063</v>
      </c>
      <c r="W208">
        <v>905.05</v>
      </c>
      <c r="X208">
        <v>954</v>
      </c>
      <c r="Y208">
        <v>885.1</v>
      </c>
      <c r="Z208">
        <v>964.9</v>
      </c>
      <c r="AA208">
        <v>783.1</v>
      </c>
      <c r="AB208">
        <v>964.9</v>
      </c>
      <c r="AC208" s="2">
        <f>(Table2[[#This Row],[Close Price]]/Table2[[#This Row],[Day Low]])-1</f>
        <v>2.5799679575714052E-2</v>
      </c>
      <c r="AD208" s="2">
        <f>(Table2[[#This Row],[Day High]]/Table2[[#This Row],[Close Price]])-1</f>
        <v>2.7574321413184055E-2</v>
      </c>
      <c r="AE208" s="2">
        <f>(Table2[[#This Row],[Close Price]]/Table2[[#This Row],[Current Week Low]])-1</f>
        <v>4.8921025872782575E-2</v>
      </c>
      <c r="AF208" s="2">
        <f>(Table2[[#This Row],[Current Week High]]/Table2[[#This Row],[Close Price]])-1</f>
        <v>3.9314950452391306E-2</v>
      </c>
      <c r="AG208" s="2">
        <f>(Table2[[#This Row],[Close Price]]/Table2[[#This Row],[Current Month Low]])-1</f>
        <v>0.18554463031541313</v>
      </c>
      <c r="AH208" s="2">
        <f>(Table2[[#This Row],[Current Month High]]/Table2[[#This Row],[Close Price]])-1</f>
        <v>3.9314950452391306E-2</v>
      </c>
      <c r="AI208">
        <v>41.533821628608301</v>
      </c>
      <c r="AJ208">
        <v>547.87159804605699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-0.01</v>
      </c>
      <c r="AM208" t="s">
        <v>10205</v>
      </c>
      <c r="AN208">
        <v>6.58</v>
      </c>
      <c r="AO208" t="s">
        <v>10206</v>
      </c>
      <c r="AP208">
        <v>0.207283106123274</v>
      </c>
      <c r="AQ208">
        <f>(Table2[[#This Row],[Sharpe Ratio]]-AVERAGE(Table2[Sharpe Ratio]))/_xlfn.STDEV.P(Table2[Sharpe Ratio])</f>
        <v>1.728797768470796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8">
        <f>_xlfn.RANK.AVG(Table2[[#This Row],[1Y Return vs Nifty Z-Score]],Table2[1Y Return vs Nifty Z-Score])</f>
        <v>3</v>
      </c>
      <c r="AT208">
        <f>_xlfn.RANK.AVG(Table2[[#This Row],[6M Return vs Nifty Z-Score]],Table2[6M Return vs Nifty Z-Score])</f>
        <v>692</v>
      </c>
      <c r="AU208">
        <f>_xlfn.RANK.AVG(Table2[[#This Row],[Sharpe Ratio Z-Score]],Table2[Sharpe Ratio Z-Score])</f>
        <v>33</v>
      </c>
      <c r="AV208">
        <f>(Table2[[#This Row],[Rank 1Y]]+Table2[[#This Row],[Rank 6M]]+Table2[[#This Row],[Rank Sharpe]])/3</f>
        <v>242.66666666666666</v>
      </c>
    </row>
    <row r="209" spans="1:48" x14ac:dyDescent="0.3">
      <c r="A209" t="s">
        <v>308</v>
      </c>
      <c r="B209" t="s">
        <v>309</v>
      </c>
      <c r="C209" t="s">
        <v>10174</v>
      </c>
      <c r="D209" t="s">
        <v>133</v>
      </c>
      <c r="E209">
        <v>88451.310851325004</v>
      </c>
      <c r="F209">
        <v>3181.05</v>
      </c>
      <c r="G209">
        <v>56.240758053514703</v>
      </c>
      <c r="H209">
        <f>(Table2[[#This Row],[1Y Return vs Nifty]]-AVERAGE(Table2[1Y Return vs Nifty]))/_xlfn.STDEV.P(Table2[1Y Return vs Nifty])</f>
        <v>0.2324827426537541</v>
      </c>
      <c r="I209">
        <v>-8.0371441930351502</v>
      </c>
      <c r="J209">
        <f>(Table2[[#This Row],[1M Return vs Nifty]]-AVERAGE(Table2[1M Return vs Nifty]))/_xlfn.STDEV.P(Table2[1M Return vs Nifty])</f>
        <v>-0.98769899375262726</v>
      </c>
      <c r="K209">
        <v>18.5467310445962</v>
      </c>
      <c r="L209">
        <f>(Table2[[#This Row],[6M Return vs Nifty]]-AVERAGE(Table2[6M Return vs Nifty]))/_xlfn.STDEV.P(Table2[6M Return vs Nifty])</f>
        <v>0.37297752466762096</v>
      </c>
      <c r="M209">
        <v>-5.7520363035958502</v>
      </c>
      <c r="N209">
        <f>(Table2[[#This Row],[1W Return vs Nifty]]-AVERAGE(Table2[1W Return vs Nifty]))/_xlfn.STDEV.P(Table2[1W Return vs Nifty])</f>
        <v>-1.5238968387104979</v>
      </c>
      <c r="O209">
        <v>3185.45</v>
      </c>
      <c r="P209">
        <v>3056.4276471523199</v>
      </c>
      <c r="Q209">
        <v>2502.3587188748902</v>
      </c>
      <c r="R209">
        <v>48.046215663344697</v>
      </c>
      <c r="S209" s="2">
        <f>(Table2[[#This Row],[Close Price]]-Table2[[#This Row],[20D EMA]])/Table2[[#This Row],[20D EMA]]</f>
        <v>-1.3812805098179649E-3</v>
      </c>
      <c r="T209" s="2">
        <f>(Table2[[#This Row],[Close Price]]-Table2[[#This Row],[50D EMA]])/Table2[[#This Row],[50D EMA]]</f>
        <v>4.0773859955033194E-2</v>
      </c>
      <c r="U209" s="2">
        <f>(Table2[[#This Row],[Close Price]]-Table2[[#This Row],[200D EMA]])/Table2[[#This Row],[200D EMA]]</f>
        <v>0.27122061917256329</v>
      </c>
      <c r="V209">
        <v>0.94541736732458803</v>
      </c>
      <c r="W209">
        <v>3158</v>
      </c>
      <c r="X209">
        <v>3215.6</v>
      </c>
      <c r="Y209">
        <v>3100.4</v>
      </c>
      <c r="Z209">
        <v>3207</v>
      </c>
      <c r="AA209">
        <v>3063.25</v>
      </c>
      <c r="AB209">
        <v>3402.7</v>
      </c>
      <c r="AC209" s="2">
        <f>(Table2[[#This Row],[Close Price]]/Table2[[#This Row],[Day Low]])-1</f>
        <v>7.2989233692211108E-3</v>
      </c>
      <c r="AD209" s="2">
        <f>(Table2[[#This Row],[Day High]]/Table2[[#This Row],[Close Price]])-1</f>
        <v>1.0861193631033661E-2</v>
      </c>
      <c r="AE209" s="2">
        <f>(Table2[[#This Row],[Close Price]]/Table2[[#This Row],[Current Week Low]])-1</f>
        <v>2.6012772545477958E-2</v>
      </c>
      <c r="AF209" s="2">
        <f>(Table2[[#This Row],[Current Week High]]/Table2[[#This Row],[Close Price]])-1</f>
        <v>8.1576837836563332E-3</v>
      </c>
      <c r="AG209" s="2">
        <f>(Table2[[#This Row],[Close Price]]/Table2[[#This Row],[Current Month Low]])-1</f>
        <v>3.8455888353872592E-2</v>
      </c>
      <c r="AH209" s="2">
        <f>(Table2[[#This Row],[Current Month High]]/Table2[[#This Row],[Close Price]])-1</f>
        <v>6.9678250892000859E-2</v>
      </c>
      <c r="AI209">
        <v>6.9678250892000797</v>
      </c>
      <c r="AJ209">
        <v>112.736574600414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0.01</v>
      </c>
      <c r="AM209" t="s">
        <v>10206</v>
      </c>
      <c r="AN209">
        <v>-3.43</v>
      </c>
      <c r="AO209" t="s">
        <v>10205</v>
      </c>
      <c r="AP209">
        <v>6.5796770671814997E-2</v>
      </c>
      <c r="AQ209">
        <f>(Table2[[#This Row],[Sharpe Ratio]]-AVERAGE(Table2[Sharpe Ratio]))/_xlfn.STDEV.P(Table2[Sharpe Ratio])</f>
        <v>9.7558173268638596E-2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-1.8085773918731114</v>
      </c>
      <c r="AS209">
        <f>_xlfn.RANK.AVG(Table2[[#This Row],[1Y Return vs Nifty Z-Score]],Table2[1Y Return vs Nifty Z-Score])</f>
        <v>222</v>
      </c>
      <c r="AT209">
        <f>_xlfn.RANK.AVG(Table2[[#This Row],[6M Return vs Nifty Z-Score]],Table2[6M Return vs Nifty Z-Score])</f>
        <v>206</v>
      </c>
      <c r="AU209">
        <f>_xlfn.RANK.AVG(Table2[[#This Row],[Sharpe Ratio Z-Score]],Table2[Sharpe Ratio Z-Score])</f>
        <v>302</v>
      </c>
      <c r="AV209">
        <f>(Table2[[#This Row],[Rank 1Y]]+Table2[[#This Row],[Rank 6M]]+Table2[[#This Row],[Rank Sharpe]])/3</f>
        <v>243.33333333333334</v>
      </c>
    </row>
    <row r="210" spans="1:48" x14ac:dyDescent="0.3">
      <c r="A210" t="s">
        <v>341</v>
      </c>
      <c r="B210" t="s">
        <v>342</v>
      </c>
      <c r="C210" t="s">
        <v>10160</v>
      </c>
      <c r="D210" t="s">
        <v>290</v>
      </c>
      <c r="E210">
        <v>73079.405890259994</v>
      </c>
      <c r="F210">
        <v>4776.6000000000004</v>
      </c>
      <c r="G210">
        <v>74.846556863576197</v>
      </c>
      <c r="H210">
        <f>(Table2[[#This Row],[1Y Return vs Nifty]]-AVERAGE(Table2[1Y Return vs Nifty]))/_xlfn.STDEV.P(Table2[1Y Return vs Nifty])</f>
        <v>0.48674541649123565</v>
      </c>
      <c r="I210">
        <v>9.5177361909289999</v>
      </c>
      <c r="J210">
        <f>(Table2[[#This Row],[1M Return vs Nifty]]-AVERAGE(Table2[1M Return vs Nifty]))/_xlfn.STDEV.P(Table2[1M Return vs Nifty])</f>
        <v>0.86291884256199181</v>
      </c>
      <c r="K210">
        <v>-1.41290411702876</v>
      </c>
      <c r="L210">
        <f>(Table2[[#This Row],[6M Return vs Nifty]]-AVERAGE(Table2[6M Return vs Nifty]))/_xlfn.STDEV.P(Table2[6M Return vs Nifty])</f>
        <v>-0.29202579400706619</v>
      </c>
      <c r="M210">
        <v>-0.98120205250150905</v>
      </c>
      <c r="N210">
        <f>(Table2[[#This Row],[1W Return vs Nifty]]-AVERAGE(Table2[1W Return vs Nifty]))/_xlfn.STDEV.P(Table2[1W Return vs Nifty])</f>
        <v>-0.53825435966379664</v>
      </c>
      <c r="O210">
        <v>4633.8</v>
      </c>
      <c r="P210">
        <v>4307.5673791924701</v>
      </c>
      <c r="Q210">
        <v>3752.79180076378</v>
      </c>
      <c r="R210">
        <v>57.238942974871399</v>
      </c>
      <c r="S210" s="2">
        <f>(Table2[[#This Row],[Close Price]]-Table2[[#This Row],[20D EMA]])/Table2[[#This Row],[20D EMA]]</f>
        <v>3.0817040010358707E-2</v>
      </c>
      <c r="T210" s="2">
        <f>(Table2[[#This Row],[Close Price]]-Table2[[#This Row],[50D EMA]])/Table2[[#This Row],[50D EMA]]</f>
        <v>0.10888573051072245</v>
      </c>
      <c r="U210" s="2">
        <f>(Table2[[#This Row],[Close Price]]-Table2[[#This Row],[200D EMA]])/Table2[[#This Row],[200D EMA]]</f>
        <v>0.27281241635303394</v>
      </c>
      <c r="V210">
        <v>1.0393270597945199</v>
      </c>
      <c r="W210">
        <v>4790</v>
      </c>
      <c r="X210">
        <v>4914.8999999999996</v>
      </c>
      <c r="Y210">
        <v>4727.8999999999996</v>
      </c>
      <c r="Z210">
        <v>4845</v>
      </c>
      <c r="AA210">
        <v>4227.2</v>
      </c>
      <c r="AB210">
        <v>4928.95</v>
      </c>
      <c r="AC210" s="2">
        <f>(Table2[[#This Row],[Close Price]]/Table2[[#This Row],[Day Low]])-1</f>
        <v>-2.7974947807932748E-3</v>
      </c>
      <c r="AD210" s="2">
        <f>(Table2[[#This Row],[Day High]]/Table2[[#This Row],[Close Price]])-1</f>
        <v>2.8953649039065388E-2</v>
      </c>
      <c r="AE210" s="2">
        <f>(Table2[[#This Row],[Close Price]]/Table2[[#This Row],[Current Week Low]])-1</f>
        <v>1.0300556272340833E-2</v>
      </c>
      <c r="AF210" s="2">
        <f>(Table2[[#This Row],[Current Week High]]/Table2[[#This Row],[Close Price]])-1</f>
        <v>1.4319809069212264E-2</v>
      </c>
      <c r="AG210" s="2">
        <f>(Table2[[#This Row],[Close Price]]/Table2[[#This Row],[Current Month Low]])-1</f>
        <v>0.12996782740348234</v>
      </c>
      <c r="AH210" s="2">
        <f>(Table2[[#This Row],[Current Month High]]/Table2[[#This Row],[Close Price]])-1</f>
        <v>3.1895071808399234E-2</v>
      </c>
      <c r="AI210">
        <v>3.1895071808399198</v>
      </c>
      <c r="AJ210">
        <v>106.13894073602501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0.15</v>
      </c>
      <c r="AM210" t="s">
        <v>10206</v>
      </c>
      <c r="AN210">
        <v>3.43</v>
      </c>
      <c r="AO210" t="s">
        <v>10206</v>
      </c>
      <c r="AP210">
        <v>0.130365982930983</v>
      </c>
      <c r="AQ210">
        <f>(Table2[[#This Row],[Sharpe Ratio]]-AVERAGE(Table2[Sharpe Ratio]))/_xlfn.STDEV.P(Table2[Sharpe Ratio])</f>
        <v>0.8419965342742014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1.361380639656566</v>
      </c>
      <c r="AS210">
        <f>_xlfn.RANK.AVG(Table2[[#This Row],[1Y Return vs Nifty Z-Score]],Table2[1Y Return vs Nifty Z-Score])</f>
        <v>154</v>
      </c>
      <c r="AT210">
        <f>_xlfn.RANK.AVG(Table2[[#This Row],[6M Return vs Nifty Z-Score]],Table2[6M Return vs Nifty Z-Score])</f>
        <v>428</v>
      </c>
      <c r="AU210">
        <f>_xlfn.RANK.AVG(Table2[[#This Row],[Sharpe Ratio Z-Score]],Table2[Sharpe Ratio Z-Score])</f>
        <v>149</v>
      </c>
      <c r="AV210">
        <f>(Table2[[#This Row],[Rank 1Y]]+Table2[[#This Row],[Rank 6M]]+Table2[[#This Row],[Rank Sharpe]])/3</f>
        <v>243.66666666666666</v>
      </c>
    </row>
    <row r="211" spans="1:48" x14ac:dyDescent="0.3">
      <c r="A211" t="s">
        <v>857</v>
      </c>
      <c r="B211" t="s">
        <v>858</v>
      </c>
      <c r="C211" t="s">
        <v>10172</v>
      </c>
      <c r="D211" t="s">
        <v>301</v>
      </c>
      <c r="E211">
        <v>18587.595595974999</v>
      </c>
      <c r="F211">
        <v>852.25</v>
      </c>
      <c r="G211">
        <v>47.758565208805301</v>
      </c>
      <c r="H211">
        <f>(Table2[[#This Row],[1Y Return vs Nifty]]-AVERAGE(Table2[1Y Return vs Nifty]))/_xlfn.STDEV.P(Table2[1Y Return vs Nifty])</f>
        <v>0.11656699752946087</v>
      </c>
      <c r="I211">
        <v>-1.0586012548492201</v>
      </c>
      <c r="J211">
        <f>(Table2[[#This Row],[1M Return vs Nifty]]-AVERAGE(Table2[1M Return vs Nifty]))/_xlfn.STDEV.P(Table2[1M Return vs Nifty])</f>
        <v>-0.25202801506048994</v>
      </c>
      <c r="K211">
        <v>-2.4286356799212201</v>
      </c>
      <c r="L211">
        <f>(Table2[[#This Row],[6M Return vs Nifty]]-AVERAGE(Table2[6M Return vs Nifty]))/_xlfn.STDEV.P(Table2[6M Return vs Nifty])</f>
        <v>-0.32586733743892127</v>
      </c>
      <c r="M211">
        <v>-0.196002238970646</v>
      </c>
      <c r="N211">
        <f>(Table2[[#This Row],[1W Return vs Nifty]]-AVERAGE(Table2[1W Return vs Nifty]))/_xlfn.STDEV.P(Table2[1W Return vs Nifty])</f>
        <v>-0.37603403298234811</v>
      </c>
      <c r="O211">
        <v>823.37</v>
      </c>
      <c r="P211">
        <v>820.19882914910397</v>
      </c>
      <c r="Q211">
        <v>743.30834504422296</v>
      </c>
      <c r="R211">
        <v>61.324737397282803</v>
      </c>
      <c r="S211" s="2">
        <f>(Table2[[#This Row],[Close Price]]-Table2[[#This Row],[20D EMA]])/Table2[[#This Row],[20D EMA]]</f>
        <v>3.5075361016311007E-2</v>
      </c>
      <c r="T211" s="2">
        <f>(Table2[[#This Row],[Close Price]]-Table2[[#This Row],[50D EMA]])/Table2[[#This Row],[50D EMA]]</f>
        <v>3.9077318464532267E-2</v>
      </c>
      <c r="U211" s="2">
        <f>(Table2[[#This Row],[Close Price]]-Table2[[#This Row],[200D EMA]])/Table2[[#This Row],[200D EMA]]</f>
        <v>0.14656320715637275</v>
      </c>
      <c r="V211">
        <v>1.0762881739002601</v>
      </c>
      <c r="W211">
        <v>840.9</v>
      </c>
      <c r="X211">
        <v>856.3</v>
      </c>
      <c r="Y211">
        <v>823.15</v>
      </c>
      <c r="Z211">
        <v>869.4</v>
      </c>
      <c r="AA211">
        <v>753.65</v>
      </c>
      <c r="AB211">
        <v>909.9</v>
      </c>
      <c r="AC211" s="2">
        <f>(Table2[[#This Row],[Close Price]]/Table2[[#This Row],[Day Low]])-1</f>
        <v>1.3497443215602312E-2</v>
      </c>
      <c r="AD211" s="2">
        <f>(Table2[[#This Row],[Day High]]/Table2[[#This Row],[Close Price]])-1</f>
        <v>4.752126723379213E-3</v>
      </c>
      <c r="AE211" s="2">
        <f>(Table2[[#This Row],[Close Price]]/Table2[[#This Row],[Current Week Low]])-1</f>
        <v>3.5352001457814586E-2</v>
      </c>
      <c r="AF211" s="2">
        <f>(Table2[[#This Row],[Current Week High]]/Table2[[#This Row],[Close Price]])-1</f>
        <v>2.0123203285420832E-2</v>
      </c>
      <c r="AG211" s="2">
        <f>(Table2[[#This Row],[Close Price]]/Table2[[#This Row],[Current Month Low]])-1</f>
        <v>0.13082996085716192</v>
      </c>
      <c r="AH211" s="2">
        <f>(Table2[[#This Row],[Current Month High]]/Table2[[#This Row],[Close Price]])-1</f>
        <v>6.7644470519213851E-2</v>
      </c>
      <c r="AI211">
        <v>12.408330888823601</v>
      </c>
      <c r="AJ211">
        <v>82.182556648140206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-0.09</v>
      </c>
      <c r="AM211" t="s">
        <v>10205</v>
      </c>
      <c r="AN211">
        <v>1.91</v>
      </c>
      <c r="AO211" t="s">
        <v>10206</v>
      </c>
      <c r="AP211">
        <v>0.19431930792117499</v>
      </c>
      <c r="AQ211">
        <f>(Table2[[#This Row],[Sharpe Ratio]]-AVERAGE(Table2[Sharpe Ratio]))/_xlfn.STDEV.P(Table2[Sharpe Ratio])</f>
        <v>1.5793341410187334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0.74197175306643492</v>
      </c>
      <c r="AS211">
        <f>_xlfn.RANK.AVG(Table2[[#This Row],[1Y Return vs Nifty Z-Score]],Table2[1Y Return vs Nifty Z-Score])</f>
        <v>250</v>
      </c>
      <c r="AT211">
        <f>_xlfn.RANK.AVG(Table2[[#This Row],[6M Return vs Nifty Z-Score]],Table2[6M Return vs Nifty Z-Score])</f>
        <v>439</v>
      </c>
      <c r="AU211">
        <f>_xlfn.RANK.AVG(Table2[[#This Row],[Sharpe Ratio Z-Score]],Table2[Sharpe Ratio Z-Score])</f>
        <v>42</v>
      </c>
      <c r="AV211">
        <f>(Table2[[#This Row],[Rank 1Y]]+Table2[[#This Row],[Rank 6M]]+Table2[[#This Row],[Rank Sharpe]])/3</f>
        <v>243.66666666666666</v>
      </c>
    </row>
    <row r="212" spans="1:48" x14ac:dyDescent="0.3">
      <c r="A212" t="s">
        <v>902</v>
      </c>
      <c r="B212" t="s">
        <v>903</v>
      </c>
      <c r="C212" t="s">
        <v>10171</v>
      </c>
      <c r="D212" t="s">
        <v>130</v>
      </c>
      <c r="E212">
        <v>16880.21322053</v>
      </c>
      <c r="F212">
        <v>643.85</v>
      </c>
      <c r="G212">
        <v>73.396683932510697</v>
      </c>
      <c r="H212">
        <f>(Table2[[#This Row],[1Y Return vs Nifty]]-AVERAGE(Table2[1Y Return vs Nifty]))/_xlfn.STDEV.P(Table2[1Y Return vs Nifty])</f>
        <v>0.4669317781766073</v>
      </c>
      <c r="I212">
        <v>13.9711346571801</v>
      </c>
      <c r="J212">
        <f>(Table2[[#This Row],[1M Return vs Nifty]]-AVERAGE(Table2[1M Return vs Nifty]))/_xlfn.STDEV.P(Table2[1M Return vs Nifty])</f>
        <v>1.3323916303907741</v>
      </c>
      <c r="K212">
        <v>-4.7076761082821497</v>
      </c>
      <c r="L212">
        <f>(Table2[[#This Row],[6M Return vs Nifty]]-AVERAGE(Table2[6M Return vs Nifty]))/_xlfn.STDEV.P(Table2[6M Return vs Nifty])</f>
        <v>-0.4017990584338863</v>
      </c>
      <c r="M212">
        <v>-2.90699213655355</v>
      </c>
      <c r="N212">
        <f>(Table2[[#This Row],[1W Return vs Nifty]]-AVERAGE(Table2[1W Return vs Nifty]))/_xlfn.STDEV.P(Table2[1W Return vs Nifty])</f>
        <v>-0.93611779667865636</v>
      </c>
      <c r="O212">
        <v>629.82000000000005</v>
      </c>
      <c r="P212">
        <v>601.66634035678396</v>
      </c>
      <c r="Q212">
        <v>528.07897231633001</v>
      </c>
      <c r="R212">
        <v>53.256459768786797</v>
      </c>
      <c r="S212" s="2">
        <f>(Table2[[#This Row],[Close Price]]-Table2[[#This Row],[20D EMA]])/Table2[[#This Row],[20D EMA]]</f>
        <v>2.2276205900098395E-2</v>
      </c>
      <c r="T212" s="2">
        <f>(Table2[[#This Row],[Close Price]]-Table2[[#This Row],[50D EMA]])/Table2[[#This Row],[50D EMA]]</f>
        <v>7.0111383691833992E-2</v>
      </c>
      <c r="U212" s="2">
        <f>(Table2[[#This Row],[Close Price]]-Table2[[#This Row],[200D EMA]])/Table2[[#This Row],[200D EMA]]</f>
        <v>0.21923051996533735</v>
      </c>
      <c r="V212">
        <v>0.56496198891399896</v>
      </c>
      <c r="W212">
        <v>643</v>
      </c>
      <c r="X212">
        <v>663.95</v>
      </c>
      <c r="Y212">
        <v>641.04999999999995</v>
      </c>
      <c r="Z212">
        <v>659.9</v>
      </c>
      <c r="AA212">
        <v>544.85</v>
      </c>
      <c r="AB212">
        <v>678.5</v>
      </c>
      <c r="AC212" s="2">
        <f>(Table2[[#This Row],[Close Price]]/Table2[[#This Row],[Day Low]])-1</f>
        <v>1.3219284603422921E-3</v>
      </c>
      <c r="AD212" s="2">
        <f>(Table2[[#This Row],[Day High]]/Table2[[#This Row],[Close Price]])-1</f>
        <v>3.1218451502679212E-2</v>
      </c>
      <c r="AE212" s="2">
        <f>(Table2[[#This Row],[Close Price]]/Table2[[#This Row],[Current Week Low]])-1</f>
        <v>4.3678340223072265E-3</v>
      </c>
      <c r="AF212" s="2">
        <f>(Table2[[#This Row],[Current Week High]]/Table2[[#This Row],[Close Price]])-1</f>
        <v>2.4928166498408011E-2</v>
      </c>
      <c r="AG212" s="2">
        <f>(Table2[[#This Row],[Close Price]]/Table2[[#This Row],[Current Month Low]])-1</f>
        <v>0.18170138570248695</v>
      </c>
      <c r="AH212" s="2">
        <f>(Table2[[#This Row],[Current Month High]]/Table2[[#This Row],[Close Price]])-1</f>
        <v>5.3816882814320177E-2</v>
      </c>
      <c r="AI212">
        <v>5.3816882814320097</v>
      </c>
      <c r="AJ212">
        <v>107.693548387096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0.1</v>
      </c>
      <c r="AM212" t="s">
        <v>10206</v>
      </c>
      <c r="AN212">
        <v>-3.73</v>
      </c>
      <c r="AO212" t="s">
        <v>10205</v>
      </c>
      <c r="AP212">
        <v>0.14535198898063001</v>
      </c>
      <c r="AQ212">
        <f>(Table2[[#This Row],[Sharpe Ratio]]-AVERAGE(Table2[Sharpe Ratio]))/_xlfn.STDEV.P(Table2[Sharpe Ratio])</f>
        <v>1.0147748196409185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1.4761813730957574</v>
      </c>
      <c r="AS212">
        <f>_xlfn.RANK.AVG(Table2[[#This Row],[1Y Return vs Nifty Z-Score]],Table2[1Y Return vs Nifty Z-Score])</f>
        <v>158</v>
      </c>
      <c r="AT212">
        <f>_xlfn.RANK.AVG(Table2[[#This Row],[6M Return vs Nifty Z-Score]],Table2[6M Return vs Nifty Z-Score])</f>
        <v>460</v>
      </c>
      <c r="AU212">
        <f>_xlfn.RANK.AVG(Table2[[#This Row],[Sharpe Ratio Z-Score]],Table2[Sharpe Ratio Z-Score])</f>
        <v>113</v>
      </c>
      <c r="AV212">
        <f>(Table2[[#This Row],[Rank 1Y]]+Table2[[#This Row],[Rank 6M]]+Table2[[#This Row],[Rank Sharpe]])/3</f>
        <v>243.66666666666666</v>
      </c>
    </row>
    <row r="213" spans="1:48" x14ac:dyDescent="0.3">
      <c r="A213" t="s">
        <v>800</v>
      </c>
      <c r="B213" t="s">
        <v>801</v>
      </c>
      <c r="C213" t="s">
        <v>10173</v>
      </c>
      <c r="D213" t="s">
        <v>231</v>
      </c>
      <c r="E213">
        <v>19946.834478550001</v>
      </c>
      <c r="F213">
        <v>458.5</v>
      </c>
      <c r="G213">
        <v>35.117181363900102</v>
      </c>
      <c r="H213">
        <f>(Table2[[#This Row],[1Y Return vs Nifty]]-AVERAGE(Table2[1Y Return vs Nifty]))/_xlfn.STDEV.P(Table2[1Y Return vs Nifty])</f>
        <v>-5.6187319026588987E-2</v>
      </c>
      <c r="I213">
        <v>2.5031542972294298</v>
      </c>
      <c r="J213">
        <f>(Table2[[#This Row],[1M Return vs Nifty]]-AVERAGE(Table2[1M Return vs Nifty]))/_xlfn.STDEV.P(Table2[1M Return vs Nifty])</f>
        <v>0.12344867342156091</v>
      </c>
      <c r="K213">
        <v>42.825194157997799</v>
      </c>
      <c r="L213">
        <f>(Table2[[#This Row],[6M Return vs Nifty]]-AVERAGE(Table2[6M Return vs Nifty]))/_xlfn.STDEV.P(Table2[6M Return vs Nifty])</f>
        <v>1.1818729985575667</v>
      </c>
      <c r="M213">
        <v>-0.25665259820707198</v>
      </c>
      <c r="N213">
        <f>(Table2[[#This Row],[1W Return vs Nifty]]-AVERAGE(Table2[1W Return vs Nifty]))/_xlfn.STDEV.P(Table2[1W Return vs Nifty])</f>
        <v>-0.38856424620850488</v>
      </c>
      <c r="O213">
        <v>453.33</v>
      </c>
      <c r="P213">
        <v>425.52785546834002</v>
      </c>
      <c r="Q213">
        <v>355.41990195919601</v>
      </c>
      <c r="R213">
        <v>51.876245533509802</v>
      </c>
      <c r="S213" s="2">
        <f>(Table2[[#This Row],[Close Price]]-Table2[[#This Row],[20D EMA]])/Table2[[#This Row],[20D EMA]]</f>
        <v>1.1404495621291368E-2</v>
      </c>
      <c r="T213" s="2">
        <f>(Table2[[#This Row],[Close Price]]-Table2[[#This Row],[50D EMA]])/Table2[[#This Row],[50D EMA]]</f>
        <v>7.7485278831794735E-2</v>
      </c>
      <c r="U213" s="2">
        <f>(Table2[[#This Row],[Close Price]]-Table2[[#This Row],[200D EMA]])/Table2[[#This Row],[200D EMA]]</f>
        <v>0.2900234271423498</v>
      </c>
      <c r="V213">
        <v>0.6197243985998</v>
      </c>
      <c r="W213">
        <v>460.1</v>
      </c>
      <c r="X213">
        <v>470.05</v>
      </c>
      <c r="Y213">
        <v>452</v>
      </c>
      <c r="Z213">
        <v>471</v>
      </c>
      <c r="AA213">
        <v>431</v>
      </c>
      <c r="AB213">
        <v>527.54999999999995</v>
      </c>
      <c r="AC213" s="2">
        <f>(Table2[[#This Row],[Close Price]]/Table2[[#This Row],[Day Low]])-1</f>
        <v>-3.4775048902413452E-3</v>
      </c>
      <c r="AD213" s="2">
        <f>(Table2[[#This Row],[Day High]]/Table2[[#This Row],[Close Price]])-1</f>
        <v>2.5190839694656519E-2</v>
      </c>
      <c r="AE213" s="2">
        <f>(Table2[[#This Row],[Close Price]]/Table2[[#This Row],[Current Week Low]])-1</f>
        <v>1.4380530973451267E-2</v>
      </c>
      <c r="AF213" s="2">
        <f>(Table2[[#This Row],[Current Week High]]/Table2[[#This Row],[Close Price]])-1</f>
        <v>2.72628135223556E-2</v>
      </c>
      <c r="AG213" s="2">
        <f>(Table2[[#This Row],[Close Price]]/Table2[[#This Row],[Current Month Low]])-1</f>
        <v>6.3805104408352742E-2</v>
      </c>
      <c r="AH213" s="2">
        <f>(Table2[[#This Row],[Current Month High]]/Table2[[#This Row],[Close Price]])-1</f>
        <v>0.15059978189749179</v>
      </c>
      <c r="AI213">
        <v>15.059978189749099</v>
      </c>
      <c r="AJ213">
        <v>65.972850678732996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0.13</v>
      </c>
      <c r="AM213" t="s">
        <v>10206</v>
      </c>
      <c r="AN213">
        <v>-3.1</v>
      </c>
      <c r="AO213" t="s">
        <v>10205</v>
      </c>
      <c r="AP213">
        <v>5.5031012420151001E-2</v>
      </c>
      <c r="AQ213">
        <f>(Table2[[#This Row],[Sharpe Ratio]]-AVERAGE(Table2[Sharpe Ratio]))/_xlfn.STDEV.P(Table2[Sharpe Ratio])</f>
        <v>-2.6563573728714776E-2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0.83400653301531902</v>
      </c>
      <c r="AS213">
        <f>_xlfn.RANK.AVG(Table2[[#This Row],[1Y Return vs Nifty Z-Score]],Table2[1Y Return vs Nifty Z-Score])</f>
        <v>302</v>
      </c>
      <c r="AT213">
        <f>_xlfn.RANK.AVG(Table2[[#This Row],[6M Return vs Nifty Z-Score]],Table2[6M Return vs Nifty Z-Score])</f>
        <v>86</v>
      </c>
      <c r="AU213">
        <f>_xlfn.RANK.AVG(Table2[[#This Row],[Sharpe Ratio Z-Score]],Table2[Sharpe Ratio Z-Score])</f>
        <v>345</v>
      </c>
      <c r="AV213">
        <f>(Table2[[#This Row],[Rank 1Y]]+Table2[[#This Row],[Rank 6M]]+Table2[[#This Row],[Rank Sharpe]])/3</f>
        <v>244.33333333333334</v>
      </c>
    </row>
    <row r="214" spans="1:48" x14ac:dyDescent="0.3">
      <c r="A214" t="s">
        <v>380</v>
      </c>
      <c r="B214" t="s">
        <v>381</v>
      </c>
      <c r="C214" t="s">
        <v>10161</v>
      </c>
      <c r="D214" t="s">
        <v>146</v>
      </c>
      <c r="E214">
        <v>66041.31242052</v>
      </c>
      <c r="F214">
        <v>1456.2</v>
      </c>
      <c r="G214">
        <v>72.531108841473696</v>
      </c>
      <c r="H214">
        <f>(Table2[[#This Row],[1Y Return vs Nifty]]-AVERAGE(Table2[1Y Return vs Nifty]))/_xlfn.STDEV.P(Table2[1Y Return vs Nifty])</f>
        <v>0.45510302310401268</v>
      </c>
      <c r="I214">
        <v>2.5622344642856301</v>
      </c>
      <c r="J214">
        <f>(Table2[[#This Row],[1M Return vs Nifty]]-AVERAGE(Table2[1M Return vs Nifty]))/_xlfn.STDEV.P(Table2[1M Return vs Nifty])</f>
        <v>0.12967684521967385</v>
      </c>
      <c r="K214">
        <v>44.6573440082933</v>
      </c>
      <c r="L214">
        <f>(Table2[[#This Row],[6M Return vs Nifty]]-AVERAGE(Table2[6M Return vs Nifty]))/_xlfn.STDEV.P(Table2[6M Return vs Nifty])</f>
        <v>1.2429154835974907</v>
      </c>
      <c r="M214">
        <v>0.32749864935631301</v>
      </c>
      <c r="N214">
        <f>(Table2[[#This Row],[1W Return vs Nifty]]-AVERAGE(Table2[1W Return vs Nifty]))/_xlfn.STDEV.P(Table2[1W Return vs Nifty])</f>
        <v>-0.26788005273552296</v>
      </c>
      <c r="O214">
        <v>1444.4</v>
      </c>
      <c r="P214">
        <v>1378.0937767939599</v>
      </c>
      <c r="Q214">
        <v>1121.78456285518</v>
      </c>
      <c r="R214">
        <v>49.513434765238799</v>
      </c>
      <c r="S214" s="2">
        <f>(Table2[[#This Row],[Close Price]]-Table2[[#This Row],[20D EMA]])/Table2[[#This Row],[20D EMA]]</f>
        <v>8.1694821379119046E-3</v>
      </c>
      <c r="T214" s="2">
        <f>(Table2[[#This Row],[Close Price]]-Table2[[#This Row],[50D EMA]])/Table2[[#This Row],[50D EMA]]</f>
        <v>5.6677001609969427E-2</v>
      </c>
      <c r="U214" s="2">
        <f>(Table2[[#This Row],[Close Price]]-Table2[[#This Row],[200D EMA]])/Table2[[#This Row],[200D EMA]]</f>
        <v>0.29811021493615653</v>
      </c>
      <c r="V214">
        <v>0.304111127712066</v>
      </c>
      <c r="W214">
        <v>1439.6</v>
      </c>
      <c r="X214">
        <v>1466.95</v>
      </c>
      <c r="Y214">
        <v>1450</v>
      </c>
      <c r="Z214">
        <v>1521.7</v>
      </c>
      <c r="AA214">
        <v>1362.55</v>
      </c>
      <c r="AB214">
        <v>1543</v>
      </c>
      <c r="AC214" s="2">
        <f>(Table2[[#This Row],[Close Price]]/Table2[[#This Row],[Day Low]])-1</f>
        <v>1.1530980828007964E-2</v>
      </c>
      <c r="AD214" s="2">
        <f>(Table2[[#This Row],[Day High]]/Table2[[#This Row],[Close Price]])-1</f>
        <v>7.3822277159731886E-3</v>
      </c>
      <c r="AE214" s="2">
        <f>(Table2[[#This Row],[Close Price]]/Table2[[#This Row],[Current Week Low]])-1</f>
        <v>4.2758620689655746E-3</v>
      </c>
      <c r="AF214" s="2">
        <f>(Table2[[#This Row],[Current Week High]]/Table2[[#This Row],[Close Price]])-1</f>
        <v>4.4980085153138338E-2</v>
      </c>
      <c r="AG214" s="2">
        <f>(Table2[[#This Row],[Close Price]]/Table2[[#This Row],[Current Month Low]])-1</f>
        <v>6.8731422700084366E-2</v>
      </c>
      <c r="AH214" s="2">
        <f>(Table2[[#This Row],[Current Month High]]/Table2[[#This Row],[Close Price]])-1</f>
        <v>5.9607196813624475E-2</v>
      </c>
      <c r="AI214">
        <v>5.9607196813624403</v>
      </c>
      <c r="AJ214">
        <v>120.20263118100701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-0.02</v>
      </c>
      <c r="AM214" t="s">
        <v>10205</v>
      </c>
      <c r="AN214">
        <v>-1</v>
      </c>
      <c r="AO214" t="s">
        <v>10205</v>
      </c>
      <c r="AP214">
        <v>6.9451958984310001E-3</v>
      </c>
      <c r="AQ214">
        <f>(Table2[[#This Row],[Sharpe Ratio]]-AVERAGE(Table2[Sharpe Ratio]))/_xlfn.STDEV.P(Table2[Sharpe Ratio])</f>
        <v>-0.58095978186831077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0.97885551731734344</v>
      </c>
      <c r="AS214">
        <f>_xlfn.RANK.AVG(Table2[[#This Row],[1Y Return vs Nifty Z-Score]],Table2[1Y Return vs Nifty Z-Score])</f>
        <v>162</v>
      </c>
      <c r="AT214">
        <f>_xlfn.RANK.AVG(Table2[[#This Row],[6M Return vs Nifty Z-Score]],Table2[6M Return vs Nifty Z-Score])</f>
        <v>79</v>
      </c>
      <c r="AU214">
        <f>_xlfn.RANK.AVG(Table2[[#This Row],[Sharpe Ratio Z-Score]],Table2[Sharpe Ratio Z-Score])</f>
        <v>494</v>
      </c>
      <c r="AV214">
        <f>(Table2[[#This Row],[Rank 1Y]]+Table2[[#This Row],[Rank 6M]]+Table2[[#This Row],[Rank Sharpe]])/3</f>
        <v>245</v>
      </c>
    </row>
    <row r="215" spans="1:48" x14ac:dyDescent="0.3">
      <c r="A215" t="s">
        <v>447</v>
      </c>
      <c r="B215" t="s">
        <v>448</v>
      </c>
      <c r="C215" t="s">
        <v>10173</v>
      </c>
      <c r="D215" t="s">
        <v>349</v>
      </c>
      <c r="E215">
        <v>50944.6689941</v>
      </c>
      <c r="F215">
        <v>1539.65</v>
      </c>
      <c r="G215">
        <v>70.840033973362495</v>
      </c>
      <c r="H215">
        <f>(Table2[[#This Row],[1Y Return vs Nifty]]-AVERAGE(Table2[1Y Return vs Nifty]))/_xlfn.STDEV.P(Table2[1Y Return vs Nifty])</f>
        <v>0.4319931732117952</v>
      </c>
      <c r="I215">
        <v>-0.80626163368633597</v>
      </c>
      <c r="J215">
        <f>(Table2[[#This Row],[1M Return vs Nifty]]-AVERAGE(Table2[1M Return vs Nifty]))/_xlfn.STDEV.P(Table2[1M Return vs Nifty])</f>
        <v>-0.22542662595848939</v>
      </c>
      <c r="K215">
        <v>35.9096055882519</v>
      </c>
      <c r="L215">
        <f>(Table2[[#This Row],[6M Return vs Nifty]]-AVERAGE(Table2[6M Return vs Nifty]))/_xlfn.STDEV.P(Table2[6M Return vs Nifty])</f>
        <v>0.95146350899376275</v>
      </c>
      <c r="M215">
        <v>0.124485314461737</v>
      </c>
      <c r="N215">
        <f>(Table2[[#This Row],[1W Return vs Nifty]]-AVERAGE(Table2[1W Return vs Nifty]))/_xlfn.STDEV.P(Table2[1W Return vs Nifty])</f>
        <v>-0.30982210231293789</v>
      </c>
      <c r="O215">
        <v>1490.87</v>
      </c>
      <c r="P215">
        <v>1443.06250130584</v>
      </c>
      <c r="Q215">
        <v>1208.5898606016401</v>
      </c>
      <c r="R215">
        <v>67.009614155540405</v>
      </c>
      <c r="S215" s="2">
        <f>(Table2[[#This Row],[Close Price]]-Table2[[#This Row],[20D EMA]])/Table2[[#This Row],[20D EMA]]</f>
        <v>3.2719150563094171E-2</v>
      </c>
      <c r="T215" s="2">
        <f>(Table2[[#This Row],[Close Price]]-Table2[[#This Row],[50D EMA]])/Table2[[#This Row],[50D EMA]]</f>
        <v>6.6932304461350234E-2</v>
      </c>
      <c r="U215" s="2">
        <f>(Table2[[#This Row],[Close Price]]-Table2[[#This Row],[200D EMA]])/Table2[[#This Row],[200D EMA]]</f>
        <v>0.27392265167073065</v>
      </c>
      <c r="V215">
        <v>0.69462120550772399</v>
      </c>
      <c r="W215">
        <v>1535.2</v>
      </c>
      <c r="X215">
        <v>1552.25</v>
      </c>
      <c r="Y215">
        <v>1492.7</v>
      </c>
      <c r="Z215">
        <v>1559.85</v>
      </c>
      <c r="AA215">
        <v>1416.5</v>
      </c>
      <c r="AB215">
        <v>1559.85</v>
      </c>
      <c r="AC215" s="2">
        <f>(Table2[[#This Row],[Close Price]]/Table2[[#This Row],[Day Low]])-1</f>
        <v>2.8986451276706848E-3</v>
      </c>
      <c r="AD215" s="2">
        <f>(Table2[[#This Row],[Day High]]/Table2[[#This Row],[Close Price]])-1</f>
        <v>8.1836781086610522E-3</v>
      </c>
      <c r="AE215" s="2">
        <f>(Table2[[#This Row],[Close Price]]/Table2[[#This Row],[Current Week Low]])-1</f>
        <v>3.145307161519395E-2</v>
      </c>
      <c r="AF215" s="2">
        <f>(Table2[[#This Row],[Current Week High]]/Table2[[#This Row],[Close Price]])-1</f>
        <v>1.3119864904361345E-2</v>
      </c>
      <c r="AG215" s="2">
        <f>(Table2[[#This Row],[Close Price]]/Table2[[#This Row],[Current Month Low]])-1</f>
        <v>8.693963995764209E-2</v>
      </c>
      <c r="AH215" s="2">
        <f>(Table2[[#This Row],[Current Month High]]/Table2[[#This Row],[Close Price]])-1</f>
        <v>1.3119864904361345E-2</v>
      </c>
      <c r="AI215">
        <v>1.3217289643750101</v>
      </c>
      <c r="AJ215">
        <v>102.186474064346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0.06</v>
      </c>
      <c r="AM215" t="s">
        <v>10206</v>
      </c>
      <c r="AN215">
        <v>1.77</v>
      </c>
      <c r="AO215" t="s">
        <v>10206</v>
      </c>
      <c r="AP215">
        <v>1.7598882634423E-2</v>
      </c>
      <c r="AQ215">
        <f>(Table2[[#This Row],[Sharpe Ratio]]-AVERAGE(Table2[Sharpe Ratio]))/_xlfn.STDEV.P(Table2[Sharpe Ratio])</f>
        <v>-0.45813014193751705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0.39007781199661357</v>
      </c>
      <c r="AS215">
        <f>_xlfn.RANK.AVG(Table2[[#This Row],[1Y Return vs Nifty Z-Score]],Table2[1Y Return vs Nifty Z-Score])</f>
        <v>170</v>
      </c>
      <c r="AT215">
        <f>_xlfn.RANK.AVG(Table2[[#This Row],[6M Return vs Nifty Z-Score]],Table2[6M Return vs Nifty Z-Score])</f>
        <v>108</v>
      </c>
      <c r="AU215">
        <f>_xlfn.RANK.AVG(Table2[[#This Row],[Sharpe Ratio Z-Score]],Table2[Sharpe Ratio Z-Score])</f>
        <v>459</v>
      </c>
      <c r="AV215">
        <f>(Table2[[#This Row],[Rank 1Y]]+Table2[[#This Row],[Rank 6M]]+Table2[[#This Row],[Rank Sharpe]])/3</f>
        <v>245.66666666666666</v>
      </c>
    </row>
    <row r="216" spans="1:48" x14ac:dyDescent="0.3">
      <c r="A216" t="s">
        <v>187</v>
      </c>
      <c r="B216" t="s">
        <v>188</v>
      </c>
      <c r="C216" t="s">
        <v>10167</v>
      </c>
      <c r="D216" t="s">
        <v>89</v>
      </c>
      <c r="E216">
        <v>141905.02928227</v>
      </c>
      <c r="F216">
        <v>444.1</v>
      </c>
      <c r="G216">
        <v>61.095773396021698</v>
      </c>
      <c r="H216">
        <f>(Table2[[#This Row],[1Y Return vs Nifty]]-AVERAGE(Table2[1Y Return vs Nifty]))/_xlfn.STDEV.P(Table2[1Y Return vs Nifty])</f>
        <v>0.29883029349582108</v>
      </c>
      <c r="I216">
        <v>-3.2656473346353199</v>
      </c>
      <c r="J216">
        <f>(Table2[[#This Row],[1M Return vs Nifty]]-AVERAGE(Table2[1M Return vs Nifty]))/_xlfn.STDEV.P(Table2[1M Return vs Nifty])</f>
        <v>-0.48469259331369108</v>
      </c>
      <c r="K216">
        <v>0.38073559806588197</v>
      </c>
      <c r="L216">
        <f>(Table2[[#This Row],[6M Return vs Nifty]]-AVERAGE(Table2[6M Return vs Nifty]))/_xlfn.STDEV.P(Table2[6M Return vs Nifty])</f>
        <v>-0.23226636687395272</v>
      </c>
      <c r="M216">
        <v>2.1111939741311501</v>
      </c>
      <c r="N216">
        <f>(Table2[[#This Row],[1W Return vs Nifty]]-AVERAGE(Table2[1W Return vs Nifty]))/_xlfn.STDEV.P(Table2[1W Return vs Nifty])</f>
        <v>0.10062696076464402</v>
      </c>
      <c r="O216">
        <v>433.68</v>
      </c>
      <c r="P216">
        <v>432.65834243388298</v>
      </c>
      <c r="Q216">
        <v>379.40619816735898</v>
      </c>
      <c r="R216">
        <v>62.571620457333097</v>
      </c>
      <c r="S216" s="2">
        <f>(Table2[[#This Row],[Close Price]]-Table2[[#This Row],[20D EMA]])/Table2[[#This Row],[20D EMA]]</f>
        <v>2.4026932300313632E-2</v>
      </c>
      <c r="T216" s="2">
        <f>(Table2[[#This Row],[Close Price]]-Table2[[#This Row],[50D EMA]])/Table2[[#This Row],[50D EMA]]</f>
        <v>2.6445017797999609E-2</v>
      </c>
      <c r="U216" s="2">
        <f>(Table2[[#This Row],[Close Price]]-Table2[[#This Row],[200D EMA]])/Table2[[#This Row],[200D EMA]]</f>
        <v>0.17051329721319974</v>
      </c>
      <c r="V216">
        <v>1.09217449183725</v>
      </c>
      <c r="W216">
        <v>445</v>
      </c>
      <c r="X216">
        <v>453.9</v>
      </c>
      <c r="Y216">
        <v>440</v>
      </c>
      <c r="Z216">
        <v>450</v>
      </c>
      <c r="AA216">
        <v>400</v>
      </c>
      <c r="AB216">
        <v>450</v>
      </c>
      <c r="AC216" s="2">
        <f>(Table2[[#This Row],[Close Price]]/Table2[[#This Row],[Day Low]])-1</f>
        <v>-2.022471910112289E-3</v>
      </c>
      <c r="AD216" s="2">
        <f>(Table2[[#This Row],[Day High]]/Table2[[#This Row],[Close Price]])-1</f>
        <v>2.2067102004053041E-2</v>
      </c>
      <c r="AE216" s="2">
        <f>(Table2[[#This Row],[Close Price]]/Table2[[#This Row],[Current Week Low]])-1</f>
        <v>9.318181818181781E-3</v>
      </c>
      <c r="AF216" s="2">
        <f>(Table2[[#This Row],[Current Week High]]/Table2[[#This Row],[Close Price]])-1</f>
        <v>1.3285296104480926E-2</v>
      </c>
      <c r="AG216" s="2">
        <f>(Table2[[#This Row],[Close Price]]/Table2[[#This Row],[Current Month Low]])-1</f>
        <v>0.11024999999999996</v>
      </c>
      <c r="AH216" s="2">
        <f>(Table2[[#This Row],[Current Month High]]/Table2[[#This Row],[Close Price]])-1</f>
        <v>1.3285296104480926E-2</v>
      </c>
      <c r="AI216">
        <v>4.5260076559333298</v>
      </c>
      <c r="AJ216">
        <v>94.737996053497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-0.05</v>
      </c>
      <c r="AM216" t="s">
        <v>10205</v>
      </c>
      <c r="AN216">
        <v>0.84</v>
      </c>
      <c r="AO216" t="s">
        <v>10206</v>
      </c>
      <c r="AP216">
        <v>0.140168683931609</v>
      </c>
      <c r="AQ216">
        <f>(Table2[[#This Row],[Sharpe Ratio]]-AVERAGE(Table2[Sharpe Ratio]))/_xlfn.STDEV.P(Table2[Sharpe Ratio])</f>
        <v>0.95501489722158972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0.63751319129441109</v>
      </c>
      <c r="AS216">
        <f>_xlfn.RANK.AVG(Table2[[#This Row],[1Y Return vs Nifty Z-Score]],Table2[1Y Return vs Nifty Z-Score])</f>
        <v>205</v>
      </c>
      <c r="AT216">
        <f>_xlfn.RANK.AVG(Table2[[#This Row],[6M Return vs Nifty Z-Score]],Table2[6M Return vs Nifty Z-Score])</f>
        <v>405</v>
      </c>
      <c r="AU216">
        <f>_xlfn.RANK.AVG(Table2[[#This Row],[Sharpe Ratio Z-Score]],Table2[Sharpe Ratio Z-Score])</f>
        <v>129</v>
      </c>
      <c r="AV216">
        <f>(Table2[[#This Row],[Rank 1Y]]+Table2[[#This Row],[Rank 6M]]+Table2[[#This Row],[Rank Sharpe]])/3</f>
        <v>246.33333333333334</v>
      </c>
    </row>
    <row r="217" spans="1:48" x14ac:dyDescent="0.3">
      <c r="A217" t="s">
        <v>1063</v>
      </c>
      <c r="B217" t="s">
        <v>1064</v>
      </c>
      <c r="C217" t="s">
        <v>10175</v>
      </c>
      <c r="D217" t="s">
        <v>373</v>
      </c>
      <c r="E217">
        <v>12131.0696309</v>
      </c>
      <c r="F217">
        <v>219.89</v>
      </c>
      <c r="G217">
        <v>64.766177658781302</v>
      </c>
      <c r="H217">
        <f>(Table2[[#This Row],[1Y Return vs Nifty]]-AVERAGE(Table2[1Y Return vs Nifty]))/_xlfn.STDEV.P(Table2[1Y Return vs Nifty])</f>
        <v>0.34898921499340674</v>
      </c>
      <c r="I217">
        <v>7.84608846953713</v>
      </c>
      <c r="J217">
        <f>(Table2[[#This Row],[1M Return vs Nifty]]-AVERAGE(Table2[1M Return vs Nifty]))/_xlfn.STDEV.P(Table2[1M Return vs Nifty])</f>
        <v>0.6866954208365792</v>
      </c>
      <c r="K217">
        <v>7.6565493349836897</v>
      </c>
      <c r="L217">
        <f>(Table2[[#This Row],[6M Return vs Nifty]]-AVERAGE(Table2[6M Return vs Nifty]))/_xlfn.STDEV.P(Table2[6M Return vs Nifty])</f>
        <v>1.0144891745230941E-2</v>
      </c>
      <c r="M217">
        <v>-10.5612461510109</v>
      </c>
      <c r="N217">
        <f>(Table2[[#This Row],[1W Return vs Nifty]]-AVERAGE(Table2[1W Return vs Nifty]))/_xlfn.STDEV.P(Table2[1W Return vs Nifty])</f>
        <v>-2.5174676204191</v>
      </c>
      <c r="O217">
        <v>213.69</v>
      </c>
      <c r="P217">
        <v>194.813296940925</v>
      </c>
      <c r="Q217">
        <v>159.86220255646001</v>
      </c>
      <c r="R217">
        <v>53.512696532798202</v>
      </c>
      <c r="S217" s="2">
        <f>(Table2[[#This Row],[Close Price]]-Table2[[#This Row],[20D EMA]])/Table2[[#This Row],[20D EMA]]</f>
        <v>2.901399223173751E-2</v>
      </c>
      <c r="T217" s="2">
        <f>(Table2[[#This Row],[Close Price]]-Table2[[#This Row],[50D EMA]])/Table2[[#This Row],[50D EMA]]</f>
        <v>0.1287217220428194</v>
      </c>
      <c r="U217" s="2">
        <f>(Table2[[#This Row],[Close Price]]-Table2[[#This Row],[200D EMA]])/Table2[[#This Row],[200D EMA]]</f>
        <v>0.3754971249213172</v>
      </c>
      <c r="V217">
        <v>1.2724681745286599</v>
      </c>
      <c r="W217">
        <v>218.81</v>
      </c>
      <c r="X217">
        <v>224.3</v>
      </c>
      <c r="Y217">
        <v>212.86</v>
      </c>
      <c r="Z217">
        <v>222.28</v>
      </c>
      <c r="AA217">
        <v>192.1</v>
      </c>
      <c r="AB217">
        <v>245</v>
      </c>
      <c r="AC217" s="2">
        <f>(Table2[[#This Row],[Close Price]]/Table2[[#This Row],[Day Low]])-1</f>
        <v>4.9357890407202287E-3</v>
      </c>
      <c r="AD217" s="2">
        <f>(Table2[[#This Row],[Day High]]/Table2[[#This Row],[Close Price]])-1</f>
        <v>2.0055482286597925E-2</v>
      </c>
      <c r="AE217" s="2">
        <f>(Table2[[#This Row],[Close Price]]/Table2[[#This Row],[Current Week Low]])-1</f>
        <v>3.3026402330169846E-2</v>
      </c>
      <c r="AF217" s="2">
        <f>(Table2[[#This Row],[Current Week High]]/Table2[[#This Row],[Close Price]])-1</f>
        <v>1.0869070899085953E-2</v>
      </c>
      <c r="AG217" s="2">
        <f>(Table2[[#This Row],[Close Price]]/Table2[[#This Row],[Current Month Low]])-1</f>
        <v>0.14466423737636647</v>
      </c>
      <c r="AH217" s="2">
        <f>(Table2[[#This Row],[Current Month High]]/Table2[[#This Row],[Close Price]])-1</f>
        <v>0.11419346036654687</v>
      </c>
      <c r="AI217">
        <v>11.4193460366546</v>
      </c>
      <c r="AJ217">
        <v>108.9216152019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0.4</v>
      </c>
      <c r="AM217" t="s">
        <v>10206</v>
      </c>
      <c r="AN217">
        <v>-1.18</v>
      </c>
      <c r="AO217" t="s">
        <v>10205</v>
      </c>
      <c r="AP217">
        <v>9.2899201880607005E-2</v>
      </c>
      <c r="AQ217">
        <f>(Table2[[#This Row],[Sharpe Ratio]]-AVERAGE(Table2[Sharpe Ratio]))/_xlfn.STDEV.P(Table2[Sharpe Ratio])</f>
        <v>0.41003046094897017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-1.061607631894913</v>
      </c>
      <c r="AS217">
        <f>_xlfn.RANK.AVG(Table2[[#This Row],[1Y Return vs Nifty Z-Score]],Table2[1Y Return vs Nifty Z-Score])</f>
        <v>196</v>
      </c>
      <c r="AT217">
        <f>_xlfn.RANK.AVG(Table2[[#This Row],[6M Return vs Nifty Z-Score]],Table2[6M Return vs Nifty Z-Score])</f>
        <v>311</v>
      </c>
      <c r="AU217">
        <f>_xlfn.RANK.AVG(Table2[[#This Row],[Sharpe Ratio Z-Score]],Table2[Sharpe Ratio Z-Score])</f>
        <v>233</v>
      </c>
      <c r="AV217">
        <f>(Table2[[#This Row],[Rank 1Y]]+Table2[[#This Row],[Rank 6M]]+Table2[[#This Row],[Rank Sharpe]])/3</f>
        <v>246.66666666666666</v>
      </c>
    </row>
    <row r="218" spans="1:48" x14ac:dyDescent="0.3">
      <c r="A218" t="s">
        <v>302</v>
      </c>
      <c r="B218" t="s">
        <v>303</v>
      </c>
      <c r="C218" t="s">
        <v>10163</v>
      </c>
      <c r="D218" t="s">
        <v>186</v>
      </c>
      <c r="E218">
        <v>91565.323614269902</v>
      </c>
      <c r="F218">
        <v>3366.55</v>
      </c>
      <c r="G218">
        <v>40.184720662459</v>
      </c>
      <c r="H218">
        <f>(Table2[[#This Row],[1Y Return vs Nifty]]-AVERAGE(Table2[1Y Return vs Nifty]))/_xlfn.STDEV.P(Table2[1Y Return vs Nifty])</f>
        <v>1.3064536536383351E-2</v>
      </c>
      <c r="I218">
        <v>9.5018098227273509</v>
      </c>
      <c r="J218">
        <f>(Table2[[#This Row],[1M Return vs Nifty]]-AVERAGE(Table2[1M Return vs Nifty]))/_xlfn.STDEV.P(Table2[1M Return vs Nifty])</f>
        <v>0.86123990084225166</v>
      </c>
      <c r="K218">
        <v>19.679038490217099</v>
      </c>
      <c r="L218">
        <f>(Table2[[#This Row],[6M Return vs Nifty]]-AVERAGE(Table2[6M Return vs Nifty]))/_xlfn.STDEV.P(Table2[6M Return vs Nifty])</f>
        <v>0.41070307440841358</v>
      </c>
      <c r="M218">
        <v>0.70852416930136497</v>
      </c>
      <c r="N218">
        <f>(Table2[[#This Row],[1W Return vs Nifty]]-AVERAGE(Table2[1W Return vs Nifty]))/_xlfn.STDEV.P(Table2[1W Return vs Nifty])</f>
        <v>-0.18916112889687692</v>
      </c>
      <c r="O218">
        <v>3094.94</v>
      </c>
      <c r="P218">
        <v>2961.7259758434502</v>
      </c>
      <c r="Q218">
        <v>2599.7133772335601</v>
      </c>
      <c r="R218">
        <v>91.159819395061504</v>
      </c>
      <c r="S218" s="2">
        <f>(Table2[[#This Row],[Close Price]]-Table2[[#This Row],[20D EMA]])/Table2[[#This Row],[20D EMA]]</f>
        <v>8.7759374979805793E-2</v>
      </c>
      <c r="T218" s="2">
        <f>(Table2[[#This Row],[Close Price]]-Table2[[#This Row],[50D EMA]])/Table2[[#This Row],[50D EMA]]</f>
        <v>0.1366851719093502</v>
      </c>
      <c r="U218" s="2">
        <f>(Table2[[#This Row],[Close Price]]-Table2[[#This Row],[200D EMA]])/Table2[[#This Row],[200D EMA]]</f>
        <v>0.29496967992004408</v>
      </c>
      <c r="V218">
        <v>1.46788625023588</v>
      </c>
      <c r="W218">
        <v>3370.65</v>
      </c>
      <c r="X218">
        <v>3420</v>
      </c>
      <c r="Y218">
        <v>3170.45</v>
      </c>
      <c r="Z218">
        <v>3424.95</v>
      </c>
      <c r="AA218">
        <v>2832.2</v>
      </c>
      <c r="AB218">
        <v>3424.95</v>
      </c>
      <c r="AC218" s="2">
        <f>(Table2[[#This Row],[Close Price]]/Table2[[#This Row],[Day Low]])-1</f>
        <v>-1.2163825968284359E-3</v>
      </c>
      <c r="AD218" s="2">
        <f>(Table2[[#This Row],[Day High]]/Table2[[#This Row],[Close Price]])-1</f>
        <v>1.5876787809478543E-2</v>
      </c>
      <c r="AE218" s="2">
        <f>(Table2[[#This Row],[Close Price]]/Table2[[#This Row],[Current Week Low]])-1</f>
        <v>6.185241842640643E-2</v>
      </c>
      <c r="AF218" s="2">
        <f>(Table2[[#This Row],[Current Week High]]/Table2[[#This Row],[Close Price]])-1</f>
        <v>1.7347135791834223E-2</v>
      </c>
      <c r="AG218" s="2">
        <f>(Table2[[#This Row],[Close Price]]/Table2[[#This Row],[Current Month Low]])-1</f>
        <v>0.18866958548125146</v>
      </c>
      <c r="AH218" s="2">
        <f>(Table2[[#This Row],[Current Month High]]/Table2[[#This Row],[Close Price]])-1</f>
        <v>1.7347135791834223E-2</v>
      </c>
      <c r="AI218">
        <v>1.7347135791834201</v>
      </c>
      <c r="AJ218">
        <v>76.351492928234606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0.08</v>
      </c>
      <c r="AM218" t="s">
        <v>10206</v>
      </c>
      <c r="AN218">
        <v>11.96</v>
      </c>
      <c r="AO218" t="s">
        <v>10206</v>
      </c>
      <c r="AP218">
        <v>7.9107973696794995E-2</v>
      </c>
      <c r="AQ218">
        <f>(Table2[[#This Row],[Sharpe Ratio]]-AVERAGE(Table2[Sharpe Ratio]))/_xlfn.STDEV.P(Table2[Sharpe Ratio])</f>
        <v>0.25102713806186161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1.3468735209520333</v>
      </c>
      <c r="AS218">
        <f>_xlfn.RANK.AVG(Table2[[#This Row],[1Y Return vs Nifty Z-Score]],Table2[1Y Return vs Nifty Z-Score])</f>
        <v>281</v>
      </c>
      <c r="AT218">
        <f>_xlfn.RANK.AVG(Table2[[#This Row],[6M Return vs Nifty Z-Score]],Table2[6M Return vs Nifty Z-Score])</f>
        <v>198</v>
      </c>
      <c r="AU218">
        <f>_xlfn.RANK.AVG(Table2[[#This Row],[Sharpe Ratio Z-Score]],Table2[Sharpe Ratio Z-Score])</f>
        <v>263</v>
      </c>
      <c r="AV218">
        <f>(Table2[[#This Row],[Rank 1Y]]+Table2[[#This Row],[Rank 6M]]+Table2[[#This Row],[Rank Sharpe]])/3</f>
        <v>247.33333333333334</v>
      </c>
    </row>
    <row r="219" spans="1:48" x14ac:dyDescent="0.3">
      <c r="A219" t="s">
        <v>1575</v>
      </c>
      <c r="B219" t="s">
        <v>1576</v>
      </c>
      <c r="C219" t="s">
        <v>10173</v>
      </c>
      <c r="D219" t="s">
        <v>349</v>
      </c>
      <c r="E219">
        <v>5923.3981249799999</v>
      </c>
      <c r="F219">
        <v>2178.4499999999998</v>
      </c>
      <c r="G219">
        <v>101.524560256087</v>
      </c>
      <c r="H219">
        <f>(Table2[[#This Row],[1Y Return vs Nifty]]-AVERAGE(Table2[1Y Return vs Nifty]))/_xlfn.STDEV.P(Table2[1Y Return vs Nifty])</f>
        <v>0.85132102780855379</v>
      </c>
      <c r="I219">
        <v>5.2484001453698204</v>
      </c>
      <c r="J219">
        <f>(Table2[[#This Row],[1M Return vs Nifty]]-AVERAGE(Table2[1M Return vs Nifty]))/_xlfn.STDEV.P(Table2[1M Return vs Nifty])</f>
        <v>0.41284973002335085</v>
      </c>
      <c r="K219">
        <v>74.470669841740104</v>
      </c>
      <c r="L219">
        <f>(Table2[[#This Row],[6M Return vs Nifty]]-AVERAGE(Table2[6M Return vs Nifty]))/_xlfn.STDEV.P(Table2[6M Return vs Nifty])</f>
        <v>2.2362182398567807</v>
      </c>
      <c r="M219">
        <v>6.9916011664024698</v>
      </c>
      <c r="N219">
        <f>(Table2[[#This Row],[1W Return vs Nifty]]-AVERAGE(Table2[1W Return vs Nifty]))/_xlfn.STDEV.P(Table2[1W Return vs Nifty])</f>
        <v>1.108906936671217</v>
      </c>
      <c r="O219">
        <v>2043.77</v>
      </c>
      <c r="P219">
        <v>1854.4936996777701</v>
      </c>
      <c r="Q219">
        <v>1445.14904679399</v>
      </c>
      <c r="R219">
        <v>67.830255453589004</v>
      </c>
      <c r="S219" s="2">
        <f>(Table2[[#This Row],[Close Price]]-Table2[[#This Row],[20D EMA]])/Table2[[#This Row],[20D EMA]]</f>
        <v>6.5897826076319665E-2</v>
      </c>
      <c r="T219" s="2">
        <f>(Table2[[#This Row],[Close Price]]-Table2[[#This Row],[50D EMA]])/Table2[[#This Row],[50D EMA]]</f>
        <v>0.17468719380309522</v>
      </c>
      <c r="U219" s="2">
        <f>(Table2[[#This Row],[Close Price]]-Table2[[#This Row],[200D EMA]])/Table2[[#This Row],[200D EMA]]</f>
        <v>0.50742236922399875</v>
      </c>
      <c r="V219">
        <v>0.733770158897878</v>
      </c>
      <c r="W219">
        <v>2051</v>
      </c>
      <c r="X219">
        <v>2215</v>
      </c>
      <c r="Y219">
        <v>2102</v>
      </c>
      <c r="Z219">
        <v>2269.0500000000002</v>
      </c>
      <c r="AA219">
        <v>1875</v>
      </c>
      <c r="AB219">
        <v>2269.0500000000002</v>
      </c>
      <c r="AC219" s="2">
        <f>(Table2[[#This Row],[Close Price]]/Table2[[#This Row],[Day Low]])-1</f>
        <v>6.2140419307654682E-2</v>
      </c>
      <c r="AD219" s="2">
        <f>(Table2[[#This Row],[Day High]]/Table2[[#This Row],[Close Price]])-1</f>
        <v>1.6777984346668662E-2</v>
      </c>
      <c r="AE219" s="2">
        <f>(Table2[[#This Row],[Close Price]]/Table2[[#This Row],[Current Week Low]])-1</f>
        <v>3.6370123691721989E-2</v>
      </c>
      <c r="AF219" s="2">
        <f>(Table2[[#This Row],[Current Week High]]/Table2[[#This Row],[Close Price]])-1</f>
        <v>4.1589203332645042E-2</v>
      </c>
      <c r="AG219" s="2">
        <f>(Table2[[#This Row],[Close Price]]/Table2[[#This Row],[Current Month Low]])-1</f>
        <v>0.16183999999999998</v>
      </c>
      <c r="AH219" s="2">
        <f>(Table2[[#This Row],[Current Month High]]/Table2[[#This Row],[Close Price]])-1</f>
        <v>4.1589203332645042E-2</v>
      </c>
      <c r="AI219">
        <v>4.1589203332644997</v>
      </c>
      <c r="AJ219">
        <v>132.24413646055399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0.63</v>
      </c>
      <c r="AM219" t="s">
        <v>10206</v>
      </c>
      <c r="AN219">
        <v>13.6</v>
      </c>
      <c r="AO219" t="s">
        <v>10206</v>
      </c>
      <c r="AP219">
        <v>-2.7633042850078001E-2</v>
      </c>
      <c r="AQ219">
        <f>(Table2[[#This Row],[Sharpe Ratio]]-AVERAGE(Table2[Sharpe Ratio]))/_xlfn.STDEV.P(Table2[Sharpe Ratio])</f>
        <v>-0.97962296018119366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3.6296729741787086</v>
      </c>
      <c r="AS219">
        <f>_xlfn.RANK.AVG(Table2[[#This Row],[1Y Return vs Nifty Z-Score]],Table2[1Y Return vs Nifty Z-Score])</f>
        <v>108</v>
      </c>
      <c r="AT219">
        <f>_xlfn.RANK.AVG(Table2[[#This Row],[6M Return vs Nifty Z-Score]],Table2[6M Return vs Nifty Z-Score])</f>
        <v>25</v>
      </c>
      <c r="AU219">
        <f>_xlfn.RANK.AVG(Table2[[#This Row],[Sharpe Ratio Z-Score]],Table2[Sharpe Ratio Z-Score])</f>
        <v>611</v>
      </c>
      <c r="AV219">
        <f>(Table2[[#This Row],[Rank 1Y]]+Table2[[#This Row],[Rank 6M]]+Table2[[#This Row],[Rank Sharpe]])/3</f>
        <v>248</v>
      </c>
    </row>
    <row r="220" spans="1:48" x14ac:dyDescent="0.3">
      <c r="A220" t="s">
        <v>359</v>
      </c>
      <c r="B220" t="s">
        <v>360</v>
      </c>
      <c r="C220" t="s">
        <v>10170</v>
      </c>
      <c r="D220" t="s">
        <v>80</v>
      </c>
      <c r="E220">
        <v>69652.60527806</v>
      </c>
      <c r="F220">
        <v>337.4</v>
      </c>
      <c r="G220">
        <v>87.968907942851303</v>
      </c>
      <c r="H220">
        <f>(Table2[[#This Row],[1Y Return vs Nifty]]-AVERAGE(Table2[1Y Return vs Nifty]))/_xlfn.STDEV.P(Table2[1Y Return vs Nifty])</f>
        <v>0.66607252340622336</v>
      </c>
      <c r="I220">
        <v>-0.17339136172417799</v>
      </c>
      <c r="J220">
        <f>(Table2[[#This Row],[1M Return vs Nifty]]-AVERAGE(Table2[1M Return vs Nifty]))/_xlfn.STDEV.P(Table2[1M Return vs Nifty])</f>
        <v>-0.15871007832331951</v>
      </c>
      <c r="K220">
        <v>42.610212565574102</v>
      </c>
      <c r="L220">
        <f>(Table2[[#This Row],[6M Return vs Nifty]]-AVERAGE(Table2[6M Return vs Nifty]))/_xlfn.STDEV.P(Table2[6M Return vs Nifty])</f>
        <v>1.1747103690175942</v>
      </c>
      <c r="M220">
        <v>4.9440635179016104</v>
      </c>
      <c r="N220">
        <f>(Table2[[#This Row],[1W Return vs Nifty]]-AVERAGE(Table2[1W Return vs Nifty]))/_xlfn.STDEV.P(Table2[1W Return vs Nifty])</f>
        <v>0.68589075593785431</v>
      </c>
      <c r="O220">
        <v>334.47</v>
      </c>
      <c r="P220">
        <v>314.930845052633</v>
      </c>
      <c r="Q220">
        <v>246.307530596763</v>
      </c>
      <c r="R220">
        <v>50.528746373904397</v>
      </c>
      <c r="S220" s="2">
        <f>(Table2[[#This Row],[Close Price]]-Table2[[#This Row],[20D EMA]])/Table2[[#This Row],[20D EMA]]</f>
        <v>8.760127963643824E-3</v>
      </c>
      <c r="T220" s="2">
        <f>(Table2[[#This Row],[Close Price]]-Table2[[#This Row],[50D EMA]])/Table2[[#This Row],[50D EMA]]</f>
        <v>7.1346313961758182E-2</v>
      </c>
      <c r="U220" s="2">
        <f>(Table2[[#This Row],[Close Price]]-Table2[[#This Row],[200D EMA]])/Table2[[#This Row],[200D EMA]]</f>
        <v>0.36983225475296988</v>
      </c>
      <c r="V220">
        <v>0.63505415545159705</v>
      </c>
      <c r="W220">
        <v>335</v>
      </c>
      <c r="X220">
        <v>339</v>
      </c>
      <c r="Y220">
        <v>336</v>
      </c>
      <c r="Z220">
        <v>349.3</v>
      </c>
      <c r="AA220">
        <v>308.05</v>
      </c>
      <c r="AB220">
        <v>360.95</v>
      </c>
      <c r="AC220" s="2">
        <f>(Table2[[#This Row],[Close Price]]/Table2[[#This Row],[Day Low]])-1</f>
        <v>7.1641791044776415E-3</v>
      </c>
      <c r="AD220" s="2">
        <f>(Table2[[#This Row],[Day High]]/Table2[[#This Row],[Close Price]])-1</f>
        <v>4.7421458209839784E-3</v>
      </c>
      <c r="AE220" s="2">
        <f>(Table2[[#This Row],[Close Price]]/Table2[[#This Row],[Current Week Low]])-1</f>
        <v>4.1666666666666519E-3</v>
      </c>
      <c r="AF220" s="2">
        <f>(Table2[[#This Row],[Current Week High]]/Table2[[#This Row],[Close Price]])-1</f>
        <v>3.5269709543568561E-2</v>
      </c>
      <c r="AG220" s="2">
        <f>(Table2[[#This Row],[Close Price]]/Table2[[#This Row],[Current Month Low]])-1</f>
        <v>9.5276740788832859E-2</v>
      </c>
      <c r="AH220" s="2">
        <f>(Table2[[#This Row],[Current Month High]]/Table2[[#This Row],[Close Price]])-1</f>
        <v>6.9798458802608154E-2</v>
      </c>
      <c r="AI220">
        <v>6.9798458802608101</v>
      </c>
      <c r="AJ220">
        <v>137.27144866385299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0.21</v>
      </c>
      <c r="AM220" t="s">
        <v>10206</v>
      </c>
      <c r="AN220">
        <v>-1.76</v>
      </c>
      <c r="AO220" t="s">
        <v>10205</v>
      </c>
      <c r="AQ220">
        <f>(Table2[[#This Row],[Sharpe Ratio]]-AVERAGE(Table2[Sharpe Ratio]))/_xlfn.STDEV.P(Table2[Sharpe Ratio])</f>
        <v>-0.66103308725010923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1.706930482788243</v>
      </c>
      <c r="AS220">
        <f>_xlfn.RANK.AVG(Table2[[#This Row],[1Y Return vs Nifty Z-Score]],Table2[1Y Return vs Nifty Z-Score])</f>
        <v>126</v>
      </c>
      <c r="AT220">
        <f>_xlfn.RANK.AVG(Table2[[#This Row],[6M Return vs Nifty Z-Score]],Table2[6M Return vs Nifty Z-Score])</f>
        <v>87</v>
      </c>
      <c r="AU220">
        <f>_xlfn.RANK.AVG(Table2[[#This Row],[Sharpe Ratio Z-Score]],Table2[Sharpe Ratio Z-Score])</f>
        <v>532.5</v>
      </c>
      <c r="AV220">
        <f>(Table2[[#This Row],[Rank 1Y]]+Table2[[#This Row],[Rank 6M]]+Table2[[#This Row],[Rank Sharpe]])/3</f>
        <v>248.5</v>
      </c>
    </row>
    <row r="221" spans="1:48" x14ac:dyDescent="0.3">
      <c r="A221" t="s">
        <v>780</v>
      </c>
      <c r="B221" t="s">
        <v>781</v>
      </c>
      <c r="C221" t="s">
        <v>10175</v>
      </c>
      <c r="D221" t="s">
        <v>373</v>
      </c>
      <c r="E221">
        <v>20701.704185989998</v>
      </c>
      <c r="F221">
        <v>516.70000000000005</v>
      </c>
      <c r="G221">
        <v>59.941291059881898</v>
      </c>
      <c r="H221">
        <f>(Table2[[#This Row],[1Y Return vs Nifty]]-AVERAGE(Table2[1Y Return vs Nifty]))/_xlfn.STDEV.P(Table2[1Y Return vs Nifty])</f>
        <v>0.28305339680454289</v>
      </c>
      <c r="I221">
        <v>-3.4072524916052802</v>
      </c>
      <c r="J221">
        <f>(Table2[[#This Row],[1M Return vs Nifty]]-AVERAGE(Table2[1M Return vs Nifty]))/_xlfn.STDEV.P(Table2[1M Return vs Nifty])</f>
        <v>-0.49962046655867898</v>
      </c>
      <c r="K221">
        <v>28.994422407716598</v>
      </c>
      <c r="L221">
        <f>(Table2[[#This Row],[6M Return vs Nifty]]-AVERAGE(Table2[6M Return vs Nifty]))/_xlfn.STDEV.P(Table2[6M Return vs Nifty])</f>
        <v>0.7210675259478998</v>
      </c>
      <c r="M221">
        <v>-2.8272501357649502</v>
      </c>
      <c r="N221">
        <f>(Table2[[#This Row],[1W Return vs Nifty]]-AVERAGE(Table2[1W Return vs Nifty]))/_xlfn.STDEV.P(Table2[1W Return vs Nifty])</f>
        <v>-0.91964329783741261</v>
      </c>
      <c r="O221">
        <v>498.95</v>
      </c>
      <c r="P221">
        <v>472.31954009906002</v>
      </c>
      <c r="Q221">
        <v>395.192291736583</v>
      </c>
      <c r="R221">
        <v>60.281067871759902</v>
      </c>
      <c r="S221" s="2">
        <f>(Table2[[#This Row],[Close Price]]-Table2[[#This Row],[20D EMA]])/Table2[[#This Row],[20D EMA]]</f>
        <v>3.5574706884457477E-2</v>
      </c>
      <c r="T221" s="2">
        <f>(Table2[[#This Row],[Close Price]]-Table2[[#This Row],[50D EMA]])/Table2[[#This Row],[50D EMA]]</f>
        <v>9.3962786065620044E-2</v>
      </c>
      <c r="U221" s="2">
        <f>(Table2[[#This Row],[Close Price]]-Table2[[#This Row],[200D EMA]])/Table2[[#This Row],[200D EMA]]</f>
        <v>0.30746477298299252</v>
      </c>
      <c r="V221">
        <v>0.91036224869434601</v>
      </c>
      <c r="W221">
        <v>518.20000000000005</v>
      </c>
      <c r="X221">
        <v>526.6</v>
      </c>
      <c r="Y221">
        <v>496.9</v>
      </c>
      <c r="Z221">
        <v>521.35</v>
      </c>
      <c r="AA221">
        <v>462</v>
      </c>
      <c r="AB221">
        <v>542.70000000000005</v>
      </c>
      <c r="AC221" s="2">
        <f>(Table2[[#This Row],[Close Price]]/Table2[[#This Row],[Day Low]])-1</f>
        <v>-2.8946352759552374E-3</v>
      </c>
      <c r="AD221" s="2">
        <f>(Table2[[#This Row],[Day High]]/Table2[[#This Row],[Close Price]])-1</f>
        <v>1.9160054190052289E-2</v>
      </c>
      <c r="AE221" s="2">
        <f>(Table2[[#This Row],[Close Price]]/Table2[[#This Row],[Current Week Low]])-1</f>
        <v>3.9847051720668381E-2</v>
      </c>
      <c r="AF221" s="2">
        <f>(Table2[[#This Row],[Current Week High]]/Table2[[#This Row],[Close Price]])-1</f>
        <v>8.9994193922973142E-3</v>
      </c>
      <c r="AG221" s="2">
        <f>(Table2[[#This Row],[Close Price]]/Table2[[#This Row],[Current Month Low]])-1</f>
        <v>0.1183982683982685</v>
      </c>
      <c r="AH221" s="2">
        <f>(Table2[[#This Row],[Current Month High]]/Table2[[#This Row],[Close Price]])-1</f>
        <v>5.0319334236500923E-2</v>
      </c>
      <c r="AI221">
        <v>11.157344687439499</v>
      </c>
      <c r="AJ221">
        <v>106.63867226554601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0.17</v>
      </c>
      <c r="AM221" t="s">
        <v>10206</v>
      </c>
      <c r="AN221">
        <v>4.09</v>
      </c>
      <c r="AO221" t="s">
        <v>10206</v>
      </c>
      <c r="AP221">
        <v>3.4487448818385003E-2</v>
      </c>
      <c r="AQ221">
        <f>(Table2[[#This Row],[Sharpe Ratio]]-AVERAGE(Table2[Sharpe Ratio]))/_xlfn.STDEV.P(Table2[Sharpe Ratio])</f>
        <v>-0.26341665404085296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-0.6785594956845018</v>
      </c>
      <c r="AS221">
        <f>_xlfn.RANK.AVG(Table2[[#This Row],[1Y Return vs Nifty Z-Score]],Table2[1Y Return vs Nifty Z-Score])</f>
        <v>210</v>
      </c>
      <c r="AT221">
        <f>_xlfn.RANK.AVG(Table2[[#This Row],[6M Return vs Nifty Z-Score]],Table2[6M Return vs Nifty Z-Score])</f>
        <v>138</v>
      </c>
      <c r="AU221">
        <f>_xlfn.RANK.AVG(Table2[[#This Row],[Sharpe Ratio Z-Score]],Table2[Sharpe Ratio Z-Score])</f>
        <v>398</v>
      </c>
      <c r="AV221">
        <f>(Table2[[#This Row],[Rank 1Y]]+Table2[[#This Row],[Rank 6M]]+Table2[[#This Row],[Rank Sharpe]])/3</f>
        <v>248.66666666666666</v>
      </c>
    </row>
    <row r="222" spans="1:48" x14ac:dyDescent="0.3">
      <c r="A222" t="s">
        <v>1103</v>
      </c>
      <c r="B222" t="s">
        <v>1104</v>
      </c>
      <c r="C222" t="s">
        <v>10169</v>
      </c>
      <c r="D222" t="s">
        <v>77</v>
      </c>
      <c r="E222">
        <v>11438.305688910001</v>
      </c>
      <c r="F222">
        <v>369.1</v>
      </c>
      <c r="G222">
        <v>43.376339426837802</v>
      </c>
      <c r="H222">
        <f>(Table2[[#This Row],[1Y Return vs Nifty]]-AVERAGE(Table2[1Y Return vs Nifty]))/_xlfn.STDEV.P(Table2[1Y Return vs Nifty])</f>
        <v>5.6680482789762787E-2</v>
      </c>
      <c r="I222">
        <v>25.086955744827701</v>
      </c>
      <c r="J222">
        <f>(Table2[[#This Row],[1M Return vs Nifty]]-AVERAGE(Table2[1M Return vs Nifty]))/_xlfn.STDEV.P(Table2[1M Return vs Nifty])</f>
        <v>2.5042103110167</v>
      </c>
      <c r="K222">
        <v>26.355792168028302</v>
      </c>
      <c r="L222">
        <f>(Table2[[#This Row],[6M Return vs Nifty]]-AVERAGE(Table2[6M Return vs Nifty]))/_xlfn.STDEV.P(Table2[6M Return vs Nifty])</f>
        <v>0.63315520430778582</v>
      </c>
      <c r="M222">
        <v>3.4238326778178498</v>
      </c>
      <c r="N222">
        <f>(Table2[[#This Row],[1W Return vs Nifty]]-AVERAGE(Table2[1W Return vs Nifty]))/_xlfn.STDEV.P(Table2[1W Return vs Nifty])</f>
        <v>0.37181484906691215</v>
      </c>
      <c r="O222">
        <v>327.14999999999998</v>
      </c>
      <c r="P222">
        <v>284.07483066378097</v>
      </c>
      <c r="Q222">
        <v>244.23579061857001</v>
      </c>
      <c r="R222">
        <v>81.557942607486495</v>
      </c>
      <c r="S222" s="2">
        <f>(Table2[[#This Row],[Close Price]]-Table2[[#This Row],[20D EMA]])/Table2[[#This Row],[20D EMA]]</f>
        <v>0.12822864129604172</v>
      </c>
      <c r="T222" s="2">
        <f>(Table2[[#This Row],[Close Price]]-Table2[[#This Row],[50D EMA]])/Table2[[#This Row],[50D EMA]]</f>
        <v>0.29930553557858586</v>
      </c>
      <c r="U222" s="2">
        <f>(Table2[[#This Row],[Close Price]]-Table2[[#This Row],[200D EMA]])/Table2[[#This Row],[200D EMA]]</f>
        <v>0.51124451934415305</v>
      </c>
      <c r="V222">
        <v>1.7306397189787901</v>
      </c>
      <c r="W222">
        <v>365.25</v>
      </c>
      <c r="X222">
        <v>370.3</v>
      </c>
      <c r="Y222">
        <v>368</v>
      </c>
      <c r="Z222">
        <v>385</v>
      </c>
      <c r="AA222">
        <v>272.5</v>
      </c>
      <c r="AB222">
        <v>385</v>
      </c>
      <c r="AC222" s="2">
        <f>(Table2[[#This Row],[Close Price]]/Table2[[#This Row],[Day Low]])-1</f>
        <v>1.0540725530458595E-2</v>
      </c>
      <c r="AD222" s="2">
        <f>(Table2[[#This Row],[Day High]]/Table2[[#This Row],[Close Price]])-1</f>
        <v>3.2511514494717453E-3</v>
      </c>
      <c r="AE222" s="2">
        <f>(Table2[[#This Row],[Close Price]]/Table2[[#This Row],[Current Week Low]])-1</f>
        <v>2.9891304347826608E-3</v>
      </c>
      <c r="AF222" s="2">
        <f>(Table2[[#This Row],[Current Week High]]/Table2[[#This Row],[Close Price]])-1</f>
        <v>4.3077756705499848E-2</v>
      </c>
      <c r="AG222" s="2">
        <f>(Table2[[#This Row],[Close Price]]/Table2[[#This Row],[Current Month Low]])-1</f>
        <v>0.35449541284403674</v>
      </c>
      <c r="AH222" s="2">
        <f>(Table2[[#This Row],[Current Month High]]/Table2[[#This Row],[Close Price]])-1</f>
        <v>4.3077756705499848E-2</v>
      </c>
      <c r="AI222">
        <v>4.3077756705499803</v>
      </c>
      <c r="AJ222">
        <v>113.909011880614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0.56999999999999995</v>
      </c>
      <c r="AM222" t="s">
        <v>10206</v>
      </c>
      <c r="AN222">
        <v>21.06</v>
      </c>
      <c r="AO222" t="s">
        <v>10206</v>
      </c>
      <c r="AP222">
        <v>5.9218558134384001E-2</v>
      </c>
      <c r="AQ222">
        <f>(Table2[[#This Row],[Sharpe Ratio]]-AVERAGE(Table2[Sharpe Ratio]))/_xlfn.STDEV.P(Table2[Sharpe Ratio])</f>
        <v>2.1715932231912101E-2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3.5875767794130726</v>
      </c>
      <c r="AS222">
        <f>_xlfn.RANK.AVG(Table2[[#This Row],[1Y Return vs Nifty Z-Score]],Table2[1Y Return vs Nifty Z-Score])</f>
        <v>267</v>
      </c>
      <c r="AT222">
        <f>_xlfn.RANK.AVG(Table2[[#This Row],[6M Return vs Nifty Z-Score]],Table2[6M Return vs Nifty Z-Score])</f>
        <v>150</v>
      </c>
      <c r="AU222">
        <f>_xlfn.RANK.AVG(Table2[[#This Row],[Sharpe Ratio Z-Score]],Table2[Sharpe Ratio Z-Score])</f>
        <v>329</v>
      </c>
      <c r="AV222">
        <f>(Table2[[#This Row],[Rank 1Y]]+Table2[[#This Row],[Rank 6M]]+Table2[[#This Row],[Rank Sharpe]])/3</f>
        <v>248.66666666666666</v>
      </c>
    </row>
    <row r="223" spans="1:48" x14ac:dyDescent="0.3">
      <c r="A223" t="s">
        <v>1480</v>
      </c>
      <c r="B223" t="s">
        <v>1481</v>
      </c>
      <c r="C223" t="s">
        <v>10166</v>
      </c>
      <c r="D223" t="s">
        <v>60</v>
      </c>
      <c r="E223">
        <v>6859.0542871199996</v>
      </c>
      <c r="F223">
        <v>701.4</v>
      </c>
      <c r="G223">
        <v>70.801643181627497</v>
      </c>
      <c r="H223">
        <f>(Table2[[#This Row],[1Y Return vs Nifty]]-AVERAGE(Table2[1Y Return vs Nifty]))/_xlfn.STDEV.P(Table2[1Y Return vs Nifty])</f>
        <v>0.43146853326180284</v>
      </c>
      <c r="I223">
        <v>13.812209744070399</v>
      </c>
      <c r="J223">
        <f>(Table2[[#This Row],[1M Return vs Nifty]]-AVERAGE(Table2[1M Return vs Nifty]))/_xlfn.STDEV.P(Table2[1M Return vs Nifty])</f>
        <v>1.315637925870849</v>
      </c>
      <c r="K223">
        <v>105.34719966894301</v>
      </c>
      <c r="L223">
        <f>(Table2[[#This Row],[6M Return vs Nifty]]-AVERAGE(Table2[6M Return vs Nifty]))/_xlfn.STDEV.P(Table2[6M Return vs Nifty])</f>
        <v>3.2649441979206482</v>
      </c>
      <c r="M223">
        <v>2.2125171956690299</v>
      </c>
      <c r="N223">
        <f>(Table2[[#This Row],[1W Return vs Nifty]]-AVERAGE(Table2[1W Return vs Nifty]))/_xlfn.STDEV.P(Table2[1W Return vs Nifty])</f>
        <v>0.1215600860851655</v>
      </c>
      <c r="O223">
        <v>643.30999999999995</v>
      </c>
      <c r="P223">
        <v>593.57469188205903</v>
      </c>
      <c r="Q223">
        <v>474.861994457435</v>
      </c>
      <c r="R223">
        <v>76.6406533715232</v>
      </c>
      <c r="S223" s="2">
        <f>(Table2[[#This Row],[Close Price]]-Table2[[#This Row],[20D EMA]])/Table2[[#This Row],[20D EMA]]</f>
        <v>9.0298611866751699E-2</v>
      </c>
      <c r="T223" s="2">
        <f>(Table2[[#This Row],[Close Price]]-Table2[[#This Row],[50D EMA]])/Table2[[#This Row],[50D EMA]]</f>
        <v>0.18165415337378538</v>
      </c>
      <c r="U223" s="2">
        <f>(Table2[[#This Row],[Close Price]]-Table2[[#This Row],[200D EMA]])/Table2[[#This Row],[200D EMA]]</f>
        <v>0.47706072119206216</v>
      </c>
      <c r="V223">
        <v>0.77547001683383399</v>
      </c>
      <c r="W223">
        <v>689.95</v>
      </c>
      <c r="X223">
        <v>703.95</v>
      </c>
      <c r="Y223">
        <v>660</v>
      </c>
      <c r="Z223">
        <v>708.6</v>
      </c>
      <c r="AA223">
        <v>559</v>
      </c>
      <c r="AB223">
        <v>708.6</v>
      </c>
      <c r="AC223" s="2">
        <f>(Table2[[#This Row],[Close Price]]/Table2[[#This Row],[Day Low]])-1</f>
        <v>1.6595405464163937E-2</v>
      </c>
      <c r="AD223" s="2">
        <f>(Table2[[#This Row],[Day High]]/Table2[[#This Row],[Close Price]])-1</f>
        <v>3.6355859709154004E-3</v>
      </c>
      <c r="AE223" s="2">
        <f>(Table2[[#This Row],[Close Price]]/Table2[[#This Row],[Current Week Low]])-1</f>
        <v>6.2727272727272743E-2</v>
      </c>
      <c r="AF223" s="2">
        <f>(Table2[[#This Row],[Current Week High]]/Table2[[#This Row],[Close Price]])-1</f>
        <v>1.0265183917878673E-2</v>
      </c>
      <c r="AG223" s="2">
        <f>(Table2[[#This Row],[Close Price]]/Table2[[#This Row],[Current Month Low]])-1</f>
        <v>0.25474060822898026</v>
      </c>
      <c r="AH223" s="2">
        <f>(Table2[[#This Row],[Current Month High]]/Table2[[#This Row],[Close Price]])-1</f>
        <v>1.0265183917878673E-2</v>
      </c>
      <c r="AI223">
        <v>1.02651839178786</v>
      </c>
      <c r="AJ223">
        <v>136.32075471698101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0.2</v>
      </c>
      <c r="AM223" t="s">
        <v>10206</v>
      </c>
      <c r="AN223">
        <v>4.9800000000000004</v>
      </c>
      <c r="AO223" t="s">
        <v>10206</v>
      </c>
      <c r="AP223">
        <v>-1.0983119174783999E-2</v>
      </c>
      <c r="AQ223">
        <f>(Table2[[#This Row],[Sharpe Ratio]]-AVERAGE(Table2[Sharpe Ratio]))/_xlfn.STDEV.P(Table2[Sharpe Ratio])</f>
        <v>-0.78766085536329455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4.3459498877751708</v>
      </c>
      <c r="AS223">
        <f>_xlfn.RANK.AVG(Table2[[#This Row],[1Y Return vs Nifty Z-Score]],Table2[1Y Return vs Nifty Z-Score])</f>
        <v>171</v>
      </c>
      <c r="AT223">
        <f>_xlfn.RANK.AVG(Table2[[#This Row],[6M Return vs Nifty Z-Score]],Table2[6M Return vs Nifty Z-Score])</f>
        <v>6</v>
      </c>
      <c r="AU223">
        <f>_xlfn.RANK.AVG(Table2[[#This Row],[Sharpe Ratio Z-Score]],Table2[Sharpe Ratio Z-Score])</f>
        <v>573</v>
      </c>
      <c r="AV223">
        <f>(Table2[[#This Row],[Rank 1Y]]+Table2[[#This Row],[Rank 6M]]+Table2[[#This Row],[Rank Sharpe]])/3</f>
        <v>250</v>
      </c>
    </row>
    <row r="224" spans="1:48" x14ac:dyDescent="0.3">
      <c r="A224" t="s">
        <v>453</v>
      </c>
      <c r="B224" t="s">
        <v>454</v>
      </c>
      <c r="C224" t="s">
        <v>10161</v>
      </c>
      <c r="D224" t="s">
        <v>24</v>
      </c>
      <c r="E224">
        <v>49424.222193215901</v>
      </c>
      <c r="F224">
        <v>201.84</v>
      </c>
      <c r="G224">
        <v>22.269003852704898</v>
      </c>
      <c r="H224">
        <f>(Table2[[#This Row],[1Y Return vs Nifty]]-AVERAGE(Table2[1Y Return vs Nifty]))/_xlfn.STDEV.P(Table2[1Y Return vs Nifty])</f>
        <v>-0.23176763144878346</v>
      </c>
      <c r="I224">
        <v>9.4006071007776697</v>
      </c>
      <c r="J224">
        <f>(Table2[[#This Row],[1M Return vs Nifty]]-AVERAGE(Table2[1M Return vs Nifty]))/_xlfn.STDEV.P(Table2[1M Return vs Nifty])</f>
        <v>0.85057121166708927</v>
      </c>
      <c r="K224">
        <v>23.607437114846</v>
      </c>
      <c r="L224">
        <f>(Table2[[#This Row],[6M Return vs Nifty]]-AVERAGE(Table2[6M Return vs Nifty]))/_xlfn.STDEV.P(Table2[6M Return vs Nifty])</f>
        <v>0.54158713623124577</v>
      </c>
      <c r="M224">
        <v>-1.2908347639381199</v>
      </c>
      <c r="N224">
        <f>(Table2[[#This Row],[1W Return vs Nifty]]-AVERAGE(Table2[1W Return vs Nifty]))/_xlfn.STDEV.P(Table2[1W Return vs Nifty])</f>
        <v>-0.60222370700054983</v>
      </c>
      <c r="O224">
        <v>192.99</v>
      </c>
      <c r="P224">
        <v>181.69393504175201</v>
      </c>
      <c r="Q224">
        <v>160.88492905652001</v>
      </c>
      <c r="R224">
        <v>65.466775929740606</v>
      </c>
      <c r="S224" s="2">
        <f>(Table2[[#This Row],[Close Price]]-Table2[[#This Row],[20D EMA]])/Table2[[#This Row],[20D EMA]]</f>
        <v>4.5857298305611659E-2</v>
      </c>
      <c r="T224" s="2">
        <f>(Table2[[#This Row],[Close Price]]-Table2[[#This Row],[50D EMA]])/Table2[[#This Row],[50D EMA]]</f>
        <v>0.11087912732815525</v>
      </c>
      <c r="U224" s="2">
        <f>(Table2[[#This Row],[Close Price]]-Table2[[#This Row],[200D EMA]])/Table2[[#This Row],[200D EMA]]</f>
        <v>0.25456126427536413</v>
      </c>
      <c r="V224">
        <v>1.39427095167842</v>
      </c>
      <c r="W224">
        <v>197.76</v>
      </c>
      <c r="X224">
        <v>202.2</v>
      </c>
      <c r="Y224">
        <v>198.14</v>
      </c>
      <c r="Z224">
        <v>202.92</v>
      </c>
      <c r="AA224">
        <v>173.91</v>
      </c>
      <c r="AB224">
        <v>205.15</v>
      </c>
      <c r="AC224" s="2">
        <f>(Table2[[#This Row],[Close Price]]/Table2[[#This Row],[Day Low]])-1</f>
        <v>2.0631067961165206E-2</v>
      </c>
      <c r="AD224" s="2">
        <f>(Table2[[#This Row],[Day High]]/Table2[[#This Row],[Close Price]])-1</f>
        <v>1.783590963138959E-3</v>
      </c>
      <c r="AE224" s="2">
        <f>(Table2[[#This Row],[Close Price]]/Table2[[#This Row],[Current Week Low]])-1</f>
        <v>1.8673665085293223E-2</v>
      </c>
      <c r="AF224" s="2">
        <f>(Table2[[#This Row],[Current Week High]]/Table2[[#This Row],[Close Price]])-1</f>
        <v>5.3507728894173212E-3</v>
      </c>
      <c r="AG224" s="2">
        <f>(Table2[[#This Row],[Close Price]]/Table2[[#This Row],[Current Month Low]])-1</f>
        <v>0.16060031050543389</v>
      </c>
      <c r="AH224" s="2">
        <f>(Table2[[#This Row],[Current Month High]]/Table2[[#This Row],[Close Price]])-1</f>
        <v>1.6399128022195786E-2</v>
      </c>
      <c r="AI224">
        <v>1.6399128022195699</v>
      </c>
      <c r="AJ224">
        <v>54.6666666666666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0.16</v>
      </c>
      <c r="AM224" t="s">
        <v>10206</v>
      </c>
      <c r="AN224">
        <v>4.76</v>
      </c>
      <c r="AO224" t="s">
        <v>10206</v>
      </c>
      <c r="AP224">
        <v>9.9041511930782006E-2</v>
      </c>
      <c r="AQ224">
        <f>(Table2[[#This Row],[Sharpe Ratio]]-AVERAGE(Table2[Sharpe Ratio]))/_xlfn.STDEV.P(Table2[Sharpe Ratio])</f>
        <v>0.48084704777965476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1.0390140572286566</v>
      </c>
      <c r="AS224">
        <f>_xlfn.RANK.AVG(Table2[[#This Row],[1Y Return vs Nifty Z-Score]],Table2[1Y Return vs Nifty Z-Score])</f>
        <v>366</v>
      </c>
      <c r="AT224">
        <f>_xlfn.RANK.AVG(Table2[[#This Row],[6M Return vs Nifty Z-Score]],Table2[6M Return vs Nifty Z-Score])</f>
        <v>173</v>
      </c>
      <c r="AU224">
        <f>_xlfn.RANK.AVG(Table2[[#This Row],[Sharpe Ratio Z-Score]],Table2[Sharpe Ratio Z-Score])</f>
        <v>214</v>
      </c>
      <c r="AV224">
        <f>(Table2[[#This Row],[Rank 1Y]]+Table2[[#This Row],[Rank 6M]]+Table2[[#This Row],[Rank Sharpe]])/3</f>
        <v>251</v>
      </c>
    </row>
    <row r="225" spans="1:48" x14ac:dyDescent="0.3">
      <c r="A225" t="s">
        <v>804</v>
      </c>
      <c r="B225" t="s">
        <v>805</v>
      </c>
      <c r="C225" t="s">
        <v>10171</v>
      </c>
      <c r="D225" t="s">
        <v>415</v>
      </c>
      <c r="E225">
        <v>19925.165588625001</v>
      </c>
      <c r="F225">
        <v>322.25</v>
      </c>
      <c r="G225">
        <v>34.841362205937003</v>
      </c>
      <c r="H225">
        <f>(Table2[[#This Row],[1Y Return vs Nifty]]-AVERAGE(Table2[1Y Return vs Nifty]))/_xlfn.STDEV.P(Table2[1Y Return vs Nifty])</f>
        <v>-5.9956601781671538E-2</v>
      </c>
      <c r="I225">
        <v>-2.9444296354612902</v>
      </c>
      <c r="J225">
        <f>(Table2[[#This Row],[1M Return vs Nifty]]-AVERAGE(Table2[1M Return vs Nifty]))/_xlfn.STDEV.P(Table2[1M Return vs Nifty])</f>
        <v>-0.45083014649380754</v>
      </c>
      <c r="K225">
        <v>34.282594750928602</v>
      </c>
      <c r="L225">
        <f>(Table2[[#This Row],[6M Return vs Nifty]]-AVERAGE(Table2[6M Return vs Nifty]))/_xlfn.STDEV.P(Table2[6M Return vs Nifty])</f>
        <v>0.89725572425329314</v>
      </c>
      <c r="M225">
        <v>0.69639516870225004</v>
      </c>
      <c r="N225">
        <f>(Table2[[#This Row],[1W Return vs Nifty]]-AVERAGE(Table2[1W Return vs Nifty]))/_xlfn.STDEV.P(Table2[1W Return vs Nifty])</f>
        <v>-0.19166695022490324</v>
      </c>
      <c r="O225">
        <v>322.38</v>
      </c>
      <c r="P225">
        <v>315.331681231228</v>
      </c>
      <c r="Q225">
        <v>264.61563327806499</v>
      </c>
      <c r="R225">
        <v>50.346811101550003</v>
      </c>
      <c r="S225" s="2">
        <f>(Table2[[#This Row],[Close Price]]-Table2[[#This Row],[20D EMA]])/Table2[[#This Row],[20D EMA]]</f>
        <v>-4.0325082201127693E-4</v>
      </c>
      <c r="T225" s="2">
        <f>(Table2[[#This Row],[Close Price]]-Table2[[#This Row],[50D EMA]])/Table2[[#This Row],[50D EMA]]</f>
        <v>2.193981505999994E-2</v>
      </c>
      <c r="U225" s="2">
        <f>(Table2[[#This Row],[Close Price]]-Table2[[#This Row],[200D EMA]])/Table2[[#This Row],[200D EMA]]</f>
        <v>0.21780408817105421</v>
      </c>
      <c r="V225">
        <v>0.91516393214188296</v>
      </c>
      <c r="W225">
        <v>318.10000000000002</v>
      </c>
      <c r="X225">
        <v>325</v>
      </c>
      <c r="Y225">
        <v>321.5</v>
      </c>
      <c r="Z225">
        <v>334.35</v>
      </c>
      <c r="AA225">
        <v>298.5</v>
      </c>
      <c r="AB225">
        <v>334.35</v>
      </c>
      <c r="AC225" s="2">
        <f>(Table2[[#This Row],[Close Price]]/Table2[[#This Row],[Day Low]])-1</f>
        <v>1.3046211883055658E-2</v>
      </c>
      <c r="AD225" s="2">
        <f>(Table2[[#This Row],[Day High]]/Table2[[#This Row],[Close Price]])-1</f>
        <v>8.5337470907680402E-3</v>
      </c>
      <c r="AE225" s="2">
        <f>(Table2[[#This Row],[Close Price]]/Table2[[#This Row],[Current Week Low]])-1</f>
        <v>2.3328149300154699E-3</v>
      </c>
      <c r="AF225" s="2">
        <f>(Table2[[#This Row],[Current Week High]]/Table2[[#This Row],[Close Price]])-1</f>
        <v>3.7548487199379421E-2</v>
      </c>
      <c r="AG225" s="2">
        <f>(Table2[[#This Row],[Close Price]]/Table2[[#This Row],[Current Month Low]])-1</f>
        <v>7.9564489112227799E-2</v>
      </c>
      <c r="AH225" s="2">
        <f>(Table2[[#This Row],[Current Month High]]/Table2[[#This Row],[Close Price]])-1</f>
        <v>3.7548487199379421E-2</v>
      </c>
      <c r="AI225">
        <v>10.442203258339701</v>
      </c>
      <c r="AJ225">
        <v>73.439181916038706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0.05</v>
      </c>
      <c r="AM225" t="s">
        <v>10206</v>
      </c>
      <c r="AN225">
        <v>0.55000000000000004</v>
      </c>
      <c r="AO225" t="s">
        <v>10206</v>
      </c>
      <c r="AP225">
        <v>5.7882231178448998E-2</v>
      </c>
      <c r="AQ225">
        <f>(Table2[[#This Row],[Sharpe Ratio]]-AVERAGE(Table2[Sharpe Ratio]))/_xlfn.STDEV.P(Table2[Sharpe Ratio])</f>
        <v>6.30900663940487E-3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0.20111103239231573</v>
      </c>
      <c r="AS225">
        <f>_xlfn.RANK.AVG(Table2[[#This Row],[1Y Return vs Nifty Z-Score]],Table2[1Y Return vs Nifty Z-Score])</f>
        <v>304</v>
      </c>
      <c r="AT225">
        <f>_xlfn.RANK.AVG(Table2[[#This Row],[6M Return vs Nifty Z-Score]],Table2[6M Return vs Nifty Z-Score])</f>
        <v>116</v>
      </c>
      <c r="AU225">
        <f>_xlfn.RANK.AVG(Table2[[#This Row],[Sharpe Ratio Z-Score]],Table2[Sharpe Ratio Z-Score])</f>
        <v>334</v>
      </c>
      <c r="AV225">
        <f>(Table2[[#This Row],[Rank 1Y]]+Table2[[#This Row],[Rank 6M]]+Table2[[#This Row],[Rank Sharpe]])/3</f>
        <v>251.33333333333334</v>
      </c>
    </row>
    <row r="226" spans="1:48" x14ac:dyDescent="0.3">
      <c r="A226" t="s">
        <v>240</v>
      </c>
      <c r="B226" t="s">
        <v>241</v>
      </c>
      <c r="C226" t="s">
        <v>10161</v>
      </c>
      <c r="D226" t="s">
        <v>242</v>
      </c>
      <c r="E226">
        <v>112007.773456975</v>
      </c>
      <c r="F226">
        <v>104.17</v>
      </c>
      <c r="G226">
        <v>53.232724054576998</v>
      </c>
      <c r="H226">
        <f>(Table2[[#This Row],[1Y Return vs Nifty]]-AVERAGE(Table2[1Y Return vs Nifty]))/_xlfn.STDEV.P(Table2[1Y Return vs Nifty])</f>
        <v>0.19137562463255126</v>
      </c>
      <c r="I226">
        <v>20.086896539727199</v>
      </c>
      <c r="J226">
        <f>(Table2[[#This Row],[1M Return vs Nifty]]-AVERAGE(Table2[1M Return vs Nifty]))/_xlfn.STDEV.P(Table2[1M Return vs Nifty])</f>
        <v>1.9771090978383636</v>
      </c>
      <c r="K226">
        <v>9.2578619715420096</v>
      </c>
      <c r="L226">
        <f>(Table2[[#This Row],[6M Return vs Nifty]]-AVERAGE(Table2[6M Return vs Nifty]))/_xlfn.STDEV.P(Table2[6M Return vs Nifty])</f>
        <v>6.3496479032475808E-2</v>
      </c>
      <c r="M226">
        <v>14.449005337102101</v>
      </c>
      <c r="N226">
        <f>(Table2[[#This Row],[1W Return vs Nifty]]-AVERAGE(Table2[1W Return vs Nifty]))/_xlfn.STDEV.P(Table2[1W Return vs Nifty])</f>
        <v>2.6495880727588021</v>
      </c>
      <c r="O226">
        <v>93.13</v>
      </c>
      <c r="P226">
        <v>89.083101044272198</v>
      </c>
      <c r="Q226">
        <v>80.106099916938703</v>
      </c>
      <c r="R226">
        <v>77.394024025556305</v>
      </c>
      <c r="S226" s="2">
        <f>(Table2[[#This Row],[Close Price]]-Table2[[#This Row],[20D EMA]])/Table2[[#This Row],[20D EMA]]</f>
        <v>0.11854397079351452</v>
      </c>
      <c r="T226" s="2">
        <f>(Table2[[#This Row],[Close Price]]-Table2[[#This Row],[50D EMA]])/Table2[[#This Row],[50D EMA]]</f>
        <v>0.16935758610637019</v>
      </c>
      <c r="U226" s="2">
        <f>(Table2[[#This Row],[Close Price]]-Table2[[#This Row],[200D EMA]])/Table2[[#This Row],[200D EMA]]</f>
        <v>0.30040034539208549</v>
      </c>
      <c r="V226">
        <v>3.5563617517533799</v>
      </c>
      <c r="W226">
        <v>102.85</v>
      </c>
      <c r="X226">
        <v>104.8</v>
      </c>
      <c r="Y226">
        <v>102.56</v>
      </c>
      <c r="Z226">
        <v>107.9</v>
      </c>
      <c r="AA226">
        <v>83.31</v>
      </c>
      <c r="AB226">
        <v>107.9</v>
      </c>
      <c r="AC226" s="2">
        <f>(Table2[[#This Row],[Close Price]]/Table2[[#This Row],[Day Low]])-1</f>
        <v>1.2834224598930577E-2</v>
      </c>
      <c r="AD226" s="2">
        <f>(Table2[[#This Row],[Day High]]/Table2[[#This Row],[Close Price]])-1</f>
        <v>6.0478064701929846E-3</v>
      </c>
      <c r="AE226" s="2">
        <f>(Table2[[#This Row],[Close Price]]/Table2[[#This Row],[Current Week Low]])-1</f>
        <v>1.5698127925116934E-2</v>
      </c>
      <c r="AF226" s="2">
        <f>(Table2[[#This Row],[Current Week High]]/Table2[[#This Row],[Close Price]])-1</f>
        <v>3.5806854180666203E-2</v>
      </c>
      <c r="AG226" s="2">
        <f>(Table2[[#This Row],[Close Price]]/Table2[[#This Row],[Current Month Low]])-1</f>
        <v>0.25039010923058447</v>
      </c>
      <c r="AH226" s="2">
        <f>(Table2[[#This Row],[Current Month High]]/Table2[[#This Row],[Close Price]])-1</f>
        <v>3.5806854180666203E-2</v>
      </c>
      <c r="AI226">
        <v>3.5806854180666199</v>
      </c>
      <c r="AJ226">
        <v>80.380952380952294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0.15</v>
      </c>
      <c r="AM226" t="s">
        <v>10206</v>
      </c>
      <c r="AN226">
        <v>21.25</v>
      </c>
      <c r="AO226" t="s">
        <v>10206</v>
      </c>
      <c r="AP226">
        <v>9.4255334654747003E-2</v>
      </c>
      <c r="AQ226">
        <f>(Table2[[#This Row],[Sharpe Ratio]]-AVERAGE(Table2[Sharpe Ratio]))/_xlfn.STDEV.P(Table2[Sharpe Ratio])</f>
        <v>0.42566573392759266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5.3072350081897852</v>
      </c>
      <c r="AS226">
        <f>_xlfn.RANK.AVG(Table2[[#This Row],[1Y Return vs Nifty Z-Score]],Table2[1Y Return vs Nifty Z-Score])</f>
        <v>233</v>
      </c>
      <c r="AT226">
        <f>_xlfn.RANK.AVG(Table2[[#This Row],[6M Return vs Nifty Z-Score]],Table2[6M Return vs Nifty Z-Score])</f>
        <v>292</v>
      </c>
      <c r="AU226">
        <f>_xlfn.RANK.AVG(Table2[[#This Row],[Sharpe Ratio Z-Score]],Table2[Sharpe Ratio Z-Score])</f>
        <v>230</v>
      </c>
      <c r="AV226">
        <f>(Table2[[#This Row],[Rank 1Y]]+Table2[[#This Row],[Rank 6M]]+Table2[[#This Row],[Rank Sharpe]])/3</f>
        <v>251.66666666666666</v>
      </c>
    </row>
    <row r="227" spans="1:48" x14ac:dyDescent="0.3">
      <c r="A227" t="s">
        <v>763</v>
      </c>
      <c r="B227" t="s">
        <v>764</v>
      </c>
      <c r="C227" t="s">
        <v>10174</v>
      </c>
      <c r="D227" t="s">
        <v>133</v>
      </c>
      <c r="E227">
        <v>21322.497359249999</v>
      </c>
      <c r="F227">
        <v>1517.5</v>
      </c>
      <c r="G227">
        <v>204.40877897278301</v>
      </c>
      <c r="H227">
        <f>(Table2[[#This Row],[1Y Return vs Nifty]]-AVERAGE(Table2[1Y Return vs Nifty]))/_xlfn.STDEV.P(Table2[1Y Return vs Nifty])</f>
        <v>2.2573136870670751</v>
      </c>
      <c r="I227">
        <v>0.31527289716289802</v>
      </c>
      <c r="J227">
        <f>(Table2[[#This Row],[1M Return vs Nifty]]-AVERAGE(Table2[1M Return vs Nifty]))/_xlfn.STDEV.P(Table2[1M Return vs Nifty])</f>
        <v>-0.10719558356823329</v>
      </c>
      <c r="K227">
        <v>17.956893071245702</v>
      </c>
      <c r="L227">
        <f>(Table2[[#This Row],[6M Return vs Nifty]]-AVERAGE(Table2[6M Return vs Nifty]))/_xlfn.STDEV.P(Table2[6M Return vs Nifty])</f>
        <v>0.35332565194639132</v>
      </c>
      <c r="M227">
        <v>-0.77003106847878899</v>
      </c>
      <c r="N227">
        <f>(Table2[[#This Row],[1W Return vs Nifty]]-AVERAGE(Table2[1W Return vs Nifty]))/_xlfn.STDEV.P(Table2[1W Return vs Nifty])</f>
        <v>-0.49462696008538071</v>
      </c>
      <c r="O227">
        <v>1475.79</v>
      </c>
      <c r="P227">
        <v>1412.6614238996001</v>
      </c>
      <c r="Q227">
        <v>1118.68132337558</v>
      </c>
      <c r="R227">
        <v>63.296062969969498</v>
      </c>
      <c r="S227" s="2">
        <f>(Table2[[#This Row],[Close Price]]-Table2[[#This Row],[20D EMA]])/Table2[[#This Row],[20D EMA]]</f>
        <v>2.8262828722243706E-2</v>
      </c>
      <c r="T227" s="2">
        <f>(Table2[[#This Row],[Close Price]]-Table2[[#This Row],[50D EMA]])/Table2[[#This Row],[50D EMA]]</f>
        <v>7.4213519479421231E-2</v>
      </c>
      <c r="U227" s="2">
        <f>(Table2[[#This Row],[Close Price]]-Table2[[#This Row],[200D EMA]])/Table2[[#This Row],[200D EMA]]</f>
        <v>0.35650785285392922</v>
      </c>
      <c r="V227">
        <v>0.88679242877183495</v>
      </c>
      <c r="W227">
        <v>1506</v>
      </c>
      <c r="X227">
        <v>1528</v>
      </c>
      <c r="Y227">
        <v>1499.35</v>
      </c>
      <c r="Z227">
        <v>1575</v>
      </c>
      <c r="AA227">
        <v>1402.3</v>
      </c>
      <c r="AB227">
        <v>1575</v>
      </c>
      <c r="AC227" s="2">
        <f>(Table2[[#This Row],[Close Price]]/Table2[[#This Row],[Day Low]])-1</f>
        <v>7.6361221779548405E-3</v>
      </c>
      <c r="AD227" s="2">
        <f>(Table2[[#This Row],[Day High]]/Table2[[#This Row],[Close Price]])-1</f>
        <v>6.9192751235584993E-3</v>
      </c>
      <c r="AE227" s="2">
        <f>(Table2[[#This Row],[Close Price]]/Table2[[#This Row],[Current Week Low]])-1</f>
        <v>1.2105245606429449E-2</v>
      </c>
      <c r="AF227" s="2">
        <f>(Table2[[#This Row],[Current Week High]]/Table2[[#This Row],[Close Price]])-1</f>
        <v>3.7891268533772671E-2</v>
      </c>
      <c r="AG227" s="2">
        <f>(Table2[[#This Row],[Close Price]]/Table2[[#This Row],[Current Month Low]])-1</f>
        <v>8.2150752335448995E-2</v>
      </c>
      <c r="AH227" s="2">
        <f>(Table2[[#This Row],[Current Month High]]/Table2[[#This Row],[Close Price]])-1</f>
        <v>3.7891268533772671E-2</v>
      </c>
      <c r="AI227">
        <v>3.78912685337726</v>
      </c>
      <c r="AJ227">
        <v>241.779279279279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0.04</v>
      </c>
      <c r="AM227" t="s">
        <v>10206</v>
      </c>
      <c r="AN227">
        <v>0.36</v>
      </c>
      <c r="AO227" t="s">
        <v>10206</v>
      </c>
      <c r="AQ227">
        <f>(Table2[[#This Row],[Sharpe Ratio]]-AVERAGE(Table2[Sharpe Ratio]))/_xlfn.STDEV.P(Table2[Sharpe Ratio])</f>
        <v>-0.66103308725010923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1.3477837081097435</v>
      </c>
      <c r="AS227">
        <f>_xlfn.RANK.AVG(Table2[[#This Row],[1Y Return vs Nifty Z-Score]],Table2[1Y Return vs Nifty Z-Score])</f>
        <v>17</v>
      </c>
      <c r="AT227">
        <f>_xlfn.RANK.AVG(Table2[[#This Row],[6M Return vs Nifty Z-Score]],Table2[6M Return vs Nifty Z-Score])</f>
        <v>210</v>
      </c>
      <c r="AU227">
        <f>_xlfn.RANK.AVG(Table2[[#This Row],[Sharpe Ratio Z-Score]],Table2[Sharpe Ratio Z-Score])</f>
        <v>532.5</v>
      </c>
      <c r="AV227">
        <f>(Table2[[#This Row],[Rank 1Y]]+Table2[[#This Row],[Rank 6M]]+Table2[[#This Row],[Rank Sharpe]])/3</f>
        <v>253.16666666666666</v>
      </c>
    </row>
    <row r="228" spans="1:48" x14ac:dyDescent="0.3">
      <c r="A228" t="s">
        <v>430</v>
      </c>
      <c r="B228" t="s">
        <v>431</v>
      </c>
      <c r="C228" t="s">
        <v>10161</v>
      </c>
      <c r="D228" t="s">
        <v>32</v>
      </c>
      <c r="E228">
        <v>55731.631153440001</v>
      </c>
      <c r="F228">
        <v>64.2</v>
      </c>
      <c r="G228">
        <v>85.705716588750903</v>
      </c>
      <c r="H228">
        <f>(Table2[[#This Row],[1Y Return vs Nifty]]-AVERAGE(Table2[1Y Return vs Nifty]))/_xlfn.STDEV.P(Table2[1Y Return vs Nifty])</f>
        <v>0.63514425792437512</v>
      </c>
      <c r="I228">
        <v>-1.5295287634649199</v>
      </c>
      <c r="J228">
        <f>(Table2[[#This Row],[1M Return vs Nifty]]-AVERAGE(Table2[1M Return vs Nifty]))/_xlfn.STDEV.P(Table2[1M Return vs Nifty])</f>
        <v>-0.30167271943862495</v>
      </c>
      <c r="K228">
        <v>-1.0581263726252601</v>
      </c>
      <c r="L228">
        <f>(Table2[[#This Row],[6M Return vs Nifty]]-AVERAGE(Table2[6M Return vs Nifty]))/_xlfn.STDEV.P(Table2[6M Return vs Nifty])</f>
        <v>-0.28020551896146567</v>
      </c>
      <c r="M228">
        <v>0.22583213932868801</v>
      </c>
      <c r="N228">
        <f>(Table2[[#This Row],[1W Return vs Nifty]]-AVERAGE(Table2[1W Return vs Nifty]))/_xlfn.STDEV.P(Table2[1W Return vs Nifty])</f>
        <v>-0.28888410060339198</v>
      </c>
      <c r="O228">
        <v>63.59</v>
      </c>
      <c r="P228">
        <v>63.536421086385701</v>
      </c>
      <c r="Q228">
        <v>56.975309273486502</v>
      </c>
      <c r="R228">
        <v>56.466314041017597</v>
      </c>
      <c r="S228" s="2">
        <f>(Table2[[#This Row],[Close Price]]-Table2[[#This Row],[20D EMA]])/Table2[[#This Row],[20D EMA]]</f>
        <v>9.5927032552288009E-3</v>
      </c>
      <c r="T228" s="2">
        <f>(Table2[[#This Row],[Close Price]]-Table2[[#This Row],[50D EMA]])/Table2[[#This Row],[50D EMA]]</f>
        <v>1.0444071325831894E-2</v>
      </c>
      <c r="U228" s="2">
        <f>(Table2[[#This Row],[Close Price]]-Table2[[#This Row],[200D EMA]])/Table2[[#This Row],[200D EMA]]</f>
        <v>0.12680388783559471</v>
      </c>
      <c r="V228">
        <v>0.965138500966368</v>
      </c>
      <c r="W228">
        <v>63.97</v>
      </c>
      <c r="X228">
        <v>64.5</v>
      </c>
      <c r="Y228">
        <v>63.78</v>
      </c>
      <c r="Z228">
        <v>67.069999999999993</v>
      </c>
      <c r="AA228">
        <v>59.34</v>
      </c>
      <c r="AB228">
        <v>67.64</v>
      </c>
      <c r="AC228" s="2">
        <f>(Table2[[#This Row],[Close Price]]/Table2[[#This Row],[Day Low]])-1</f>
        <v>3.5954353603251388E-3</v>
      </c>
      <c r="AD228" s="2">
        <f>(Table2[[#This Row],[Day High]]/Table2[[#This Row],[Close Price]])-1</f>
        <v>4.6728971962617383E-3</v>
      </c>
      <c r="AE228" s="2">
        <f>(Table2[[#This Row],[Close Price]]/Table2[[#This Row],[Current Week Low]])-1</f>
        <v>6.5851364063969076E-3</v>
      </c>
      <c r="AF228" s="2">
        <f>(Table2[[#This Row],[Current Week High]]/Table2[[#This Row],[Close Price]])-1</f>
        <v>4.4704049844236593E-2</v>
      </c>
      <c r="AG228" s="2">
        <f>(Table2[[#This Row],[Close Price]]/Table2[[#This Row],[Current Month Low]])-1</f>
        <v>8.1900910010111128E-2</v>
      </c>
      <c r="AH228" s="2">
        <f>(Table2[[#This Row],[Current Month High]]/Table2[[#This Row],[Close Price]])-1</f>
        <v>5.3582554517134007E-2</v>
      </c>
      <c r="AI228">
        <v>19.781931464174399</v>
      </c>
      <c r="AJ228">
        <v>116.89189189189101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-0.03</v>
      </c>
      <c r="AM228" t="s">
        <v>10205</v>
      </c>
      <c r="AN228">
        <v>1.57</v>
      </c>
      <c r="AO228" t="s">
        <v>10206</v>
      </c>
      <c r="AP228">
        <v>0.104388285325741</v>
      </c>
      <c r="AQ228">
        <f>(Table2[[#This Row],[Sharpe Ratio]]-AVERAGE(Table2[Sharpe Ratio]))/_xlfn.STDEV.P(Table2[Sharpe Ratio])</f>
        <v>0.54249164717224319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0.30687356609313565</v>
      </c>
      <c r="AS228">
        <f>_xlfn.RANK.AVG(Table2[[#This Row],[1Y Return vs Nifty Z-Score]],Table2[1Y Return vs Nifty Z-Score])</f>
        <v>133</v>
      </c>
      <c r="AT228">
        <f>_xlfn.RANK.AVG(Table2[[#This Row],[6M Return vs Nifty Z-Score]],Table2[6M Return vs Nifty Z-Score])</f>
        <v>425</v>
      </c>
      <c r="AU228">
        <f>_xlfn.RANK.AVG(Table2[[#This Row],[Sharpe Ratio Z-Score]],Table2[Sharpe Ratio Z-Score])</f>
        <v>205</v>
      </c>
      <c r="AV228">
        <f>(Table2[[#This Row],[Rank 1Y]]+Table2[[#This Row],[Rank 6M]]+Table2[[#This Row],[Rank Sharpe]])/3</f>
        <v>254.33333333333334</v>
      </c>
    </row>
    <row r="229" spans="1:48" x14ac:dyDescent="0.3">
      <c r="A229" t="s">
        <v>1932</v>
      </c>
      <c r="B229" t="s">
        <v>1933</v>
      </c>
      <c r="C229" t="s">
        <v>10175</v>
      </c>
      <c r="D229" t="s">
        <v>285</v>
      </c>
      <c r="E229">
        <v>3577.4409128000002</v>
      </c>
      <c r="F229">
        <v>349.4</v>
      </c>
      <c r="G229">
        <v>46.145426035805798</v>
      </c>
      <c r="H229">
        <f>(Table2[[#This Row],[1Y Return vs Nifty]]-AVERAGE(Table2[1Y Return vs Nifty]))/_xlfn.STDEV.P(Table2[1Y Return vs Nifty])</f>
        <v>9.452219936809228E-2</v>
      </c>
      <c r="I229">
        <v>12.5950969401644</v>
      </c>
      <c r="J229">
        <f>(Table2[[#This Row],[1M Return vs Nifty]]-AVERAGE(Table2[1M Return vs Nifty]))/_xlfn.STDEV.P(Table2[1M Return vs Nifty])</f>
        <v>1.1873311180515915</v>
      </c>
      <c r="K229">
        <v>29.3624090961981</v>
      </c>
      <c r="L229">
        <f>(Table2[[#This Row],[6M Return vs Nifty]]-AVERAGE(Table2[6M Return vs Nifty]))/_xlfn.STDEV.P(Table2[6M Return vs Nifty])</f>
        <v>0.73332788877952104</v>
      </c>
      <c r="M229">
        <v>11.930210982351801</v>
      </c>
      <c r="N229">
        <f>(Table2[[#This Row],[1W Return vs Nifty]]-AVERAGE(Table2[1W Return vs Nifty]))/_xlfn.STDEV.P(Table2[1W Return vs Nifty])</f>
        <v>2.1292114297313374</v>
      </c>
      <c r="O229">
        <v>318.01</v>
      </c>
      <c r="P229">
        <v>300.07900151715103</v>
      </c>
      <c r="Q229">
        <v>257.766030560133</v>
      </c>
      <c r="R229">
        <v>78.985483424566695</v>
      </c>
      <c r="S229" s="2">
        <f>(Table2[[#This Row],[Close Price]]-Table2[[#This Row],[20D EMA]])/Table2[[#This Row],[20D EMA]]</f>
        <v>9.8707587811703995E-2</v>
      </c>
      <c r="T229" s="2">
        <f>(Table2[[#This Row],[Close Price]]-Table2[[#This Row],[50D EMA]])/Table2[[#This Row],[50D EMA]]</f>
        <v>0.16436004596619536</v>
      </c>
      <c r="U229" s="2">
        <f>(Table2[[#This Row],[Close Price]]-Table2[[#This Row],[200D EMA]])/Table2[[#This Row],[200D EMA]]</f>
        <v>0.35549280578493497</v>
      </c>
      <c r="V229">
        <v>1.2041904036824</v>
      </c>
      <c r="W229">
        <v>346.5</v>
      </c>
      <c r="X229">
        <v>355.5</v>
      </c>
      <c r="Y229">
        <v>341</v>
      </c>
      <c r="Z229">
        <v>353.35</v>
      </c>
      <c r="AA229">
        <v>288</v>
      </c>
      <c r="AB229">
        <v>353.35</v>
      </c>
      <c r="AC229" s="2">
        <f>(Table2[[#This Row],[Close Price]]/Table2[[#This Row],[Day Low]])-1</f>
        <v>8.3694083694083599E-3</v>
      </c>
      <c r="AD229" s="2">
        <f>(Table2[[#This Row],[Day High]]/Table2[[#This Row],[Close Price]])-1</f>
        <v>1.7458500286204881E-2</v>
      </c>
      <c r="AE229" s="2">
        <f>(Table2[[#This Row],[Close Price]]/Table2[[#This Row],[Current Week Low]])-1</f>
        <v>2.4633431085044011E-2</v>
      </c>
      <c r="AF229" s="2">
        <f>(Table2[[#This Row],[Current Week High]]/Table2[[#This Row],[Close Price]])-1</f>
        <v>1.1305094447624731E-2</v>
      </c>
      <c r="AG229" s="2">
        <f>(Table2[[#This Row],[Close Price]]/Table2[[#This Row],[Current Month Low]])-1</f>
        <v>0.21319444444444446</v>
      </c>
      <c r="AH229" s="2">
        <f>(Table2[[#This Row],[Current Month High]]/Table2[[#This Row],[Close Price]])-1</f>
        <v>1.1305094447624731E-2</v>
      </c>
      <c r="AI229">
        <v>1.13050944476247</v>
      </c>
      <c r="AJ229">
        <v>85.210707659687202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0.21</v>
      </c>
      <c r="AM229" t="s">
        <v>10206</v>
      </c>
      <c r="AN229">
        <v>13.61</v>
      </c>
      <c r="AO229" t="s">
        <v>10206</v>
      </c>
      <c r="AP229">
        <v>4.491182697131E-2</v>
      </c>
      <c r="AQ229">
        <f>(Table2[[#This Row],[Sharpe Ratio]]-AVERAGE(Table2[Sharpe Ratio]))/_xlfn.STDEV.P(Table2[Sharpe Ratio])</f>
        <v>-0.14323078348202767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4.0011618524485151</v>
      </c>
      <c r="AS229">
        <f>_xlfn.RANK.AVG(Table2[[#This Row],[1Y Return vs Nifty Z-Score]],Table2[1Y Return vs Nifty Z-Score])</f>
        <v>254</v>
      </c>
      <c r="AT229">
        <f>_xlfn.RANK.AVG(Table2[[#This Row],[6M Return vs Nifty Z-Score]],Table2[6M Return vs Nifty Z-Score])</f>
        <v>136</v>
      </c>
      <c r="AU229">
        <f>_xlfn.RANK.AVG(Table2[[#This Row],[Sharpe Ratio Z-Score]],Table2[Sharpe Ratio Z-Score])</f>
        <v>375</v>
      </c>
      <c r="AV229">
        <f>(Table2[[#This Row],[Rank 1Y]]+Table2[[#This Row],[Rank 6M]]+Table2[[#This Row],[Rank Sharpe]])/3</f>
        <v>255</v>
      </c>
    </row>
    <row r="230" spans="1:48" x14ac:dyDescent="0.3">
      <c r="A230" t="s">
        <v>712</v>
      </c>
      <c r="B230" t="s">
        <v>713</v>
      </c>
      <c r="C230" t="s">
        <v>10166</v>
      </c>
      <c r="D230" t="s">
        <v>60</v>
      </c>
      <c r="E230">
        <v>24029.659021619998</v>
      </c>
      <c r="F230">
        <v>943.95</v>
      </c>
      <c r="G230">
        <v>64.248361751334301</v>
      </c>
      <c r="H230">
        <f>(Table2[[#This Row],[1Y Return vs Nifty]]-AVERAGE(Table2[1Y Return vs Nifty]))/_xlfn.STDEV.P(Table2[1Y Return vs Nifty])</f>
        <v>0.34191285893220619</v>
      </c>
      <c r="I230">
        <v>8.5736408086428408</v>
      </c>
      <c r="J230">
        <f>(Table2[[#This Row],[1M Return vs Nifty]]-AVERAGE(Table2[1M Return vs Nifty]))/_xlfn.STDEV.P(Table2[1M Return vs Nifty])</f>
        <v>0.76339325677463366</v>
      </c>
      <c r="K230">
        <v>22.2861763834422</v>
      </c>
      <c r="L230">
        <f>(Table2[[#This Row],[6M Return vs Nifty]]-AVERAGE(Table2[6M Return vs Nifty]))/_xlfn.STDEV.P(Table2[6M Return vs Nifty])</f>
        <v>0.49756615267602633</v>
      </c>
      <c r="M230">
        <v>2.8795799073482602</v>
      </c>
      <c r="N230">
        <f>(Table2[[#This Row],[1W Return vs Nifty]]-AVERAGE(Table2[1W Return vs Nifty]))/_xlfn.STDEV.P(Table2[1W Return vs Nifty])</f>
        <v>0.25937358163226326</v>
      </c>
      <c r="O230">
        <v>853.59</v>
      </c>
      <c r="P230">
        <v>782.14406532789803</v>
      </c>
      <c r="Q230">
        <v>675.30587012266994</v>
      </c>
      <c r="R230">
        <v>71.236511646327102</v>
      </c>
      <c r="S230" s="2">
        <f>(Table2[[#This Row],[Close Price]]-Table2[[#This Row],[20D EMA]])/Table2[[#This Row],[20D EMA]]</f>
        <v>0.10585878466242576</v>
      </c>
      <c r="T230" s="2">
        <f>(Table2[[#This Row],[Close Price]]-Table2[[#This Row],[50D EMA]])/Table2[[#This Row],[50D EMA]]</f>
        <v>0.2068748480553492</v>
      </c>
      <c r="U230" s="2">
        <f>(Table2[[#This Row],[Close Price]]-Table2[[#This Row],[200D EMA]])/Table2[[#This Row],[200D EMA]]</f>
        <v>0.39781103906076021</v>
      </c>
      <c r="V230">
        <v>1.4089510408685</v>
      </c>
      <c r="W230">
        <v>947</v>
      </c>
      <c r="X230">
        <v>1070.7</v>
      </c>
      <c r="Y230">
        <v>888.55</v>
      </c>
      <c r="Z230">
        <v>963.95</v>
      </c>
      <c r="AA230">
        <v>789.1</v>
      </c>
      <c r="AB230">
        <v>963.95</v>
      </c>
      <c r="AC230" s="2">
        <f>(Table2[[#This Row],[Close Price]]/Table2[[#This Row],[Day Low]])-1</f>
        <v>-3.2206969376979977E-3</v>
      </c>
      <c r="AD230" s="2">
        <f>(Table2[[#This Row],[Day High]]/Table2[[#This Row],[Close Price]])-1</f>
        <v>0.13427617988240903</v>
      </c>
      <c r="AE230" s="2">
        <f>(Table2[[#This Row],[Close Price]]/Table2[[#This Row],[Current Week Low]])-1</f>
        <v>6.2348770468741321E-2</v>
      </c>
      <c r="AF230" s="2">
        <f>(Table2[[#This Row],[Current Week High]]/Table2[[#This Row],[Close Price]])-1</f>
        <v>2.1187562900577328E-2</v>
      </c>
      <c r="AG230" s="2">
        <f>(Table2[[#This Row],[Close Price]]/Table2[[#This Row],[Current Month Low]])-1</f>
        <v>0.19623621847674566</v>
      </c>
      <c r="AH230" s="2">
        <f>(Table2[[#This Row],[Current Month High]]/Table2[[#This Row],[Close Price]])-1</f>
        <v>2.1187562900577328E-2</v>
      </c>
      <c r="AI230">
        <v>2.1187562900577301</v>
      </c>
      <c r="AJ230">
        <v>94.208414772142703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0.27</v>
      </c>
      <c r="AM230" t="s">
        <v>10206</v>
      </c>
      <c r="AN230">
        <v>10.53</v>
      </c>
      <c r="AO230" t="s">
        <v>10206</v>
      </c>
      <c r="AP230">
        <v>3.3664354943205001E-2</v>
      </c>
      <c r="AQ230">
        <f>(Table2[[#This Row],[Sharpe Ratio]]-AVERAGE(Table2[Sharpe Ratio]))/_xlfn.STDEV.P(Table2[Sharpe Ratio])</f>
        <v>-0.27290635716644307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1.5893394928486866</v>
      </c>
      <c r="AS230">
        <f>_xlfn.RANK.AVG(Table2[[#This Row],[1Y Return vs Nifty Z-Score]],Table2[1Y Return vs Nifty Z-Score])</f>
        <v>197</v>
      </c>
      <c r="AT230">
        <f>_xlfn.RANK.AVG(Table2[[#This Row],[6M Return vs Nifty Z-Score]],Table2[6M Return vs Nifty Z-Score])</f>
        <v>182</v>
      </c>
      <c r="AU230">
        <f>_xlfn.RANK.AVG(Table2[[#This Row],[Sharpe Ratio Z-Score]],Table2[Sharpe Ratio Z-Score])</f>
        <v>399</v>
      </c>
      <c r="AV230">
        <f>(Table2[[#This Row],[Rank 1Y]]+Table2[[#This Row],[Rank 6M]]+Table2[[#This Row],[Rank Sharpe]])/3</f>
        <v>259.33333333333331</v>
      </c>
    </row>
    <row r="231" spans="1:48" x14ac:dyDescent="0.3">
      <c r="A231" t="s">
        <v>306</v>
      </c>
      <c r="B231" t="s">
        <v>307</v>
      </c>
      <c r="C231" t="s">
        <v>10166</v>
      </c>
      <c r="D231" t="s">
        <v>293</v>
      </c>
      <c r="E231">
        <v>89226.418616440002</v>
      </c>
      <c r="F231">
        <v>918.05</v>
      </c>
      <c r="G231">
        <v>27.7943654206262</v>
      </c>
      <c r="H231">
        <f>(Table2[[#This Row],[1Y Return vs Nifty]]-AVERAGE(Table2[1Y Return vs Nifty]))/_xlfn.STDEV.P(Table2[1Y Return vs Nifty])</f>
        <v>-0.15625927942797141</v>
      </c>
      <c r="I231">
        <v>-3.0422800175189399</v>
      </c>
      <c r="J231">
        <f>(Table2[[#This Row],[1M Return vs Nifty]]-AVERAGE(Table2[1M Return vs Nifty]))/_xlfn.STDEV.P(Table2[1M Return vs Nifty])</f>
        <v>-0.46114543536877495</v>
      </c>
      <c r="K231">
        <v>9.1706713338060801</v>
      </c>
      <c r="L231">
        <f>(Table2[[#This Row],[6M Return vs Nifty]]-AVERAGE(Table2[6M Return vs Nifty]))/_xlfn.STDEV.P(Table2[6M Return vs Nifty])</f>
        <v>6.0591512935538647E-2</v>
      </c>
      <c r="M231">
        <v>-0.76841602924502195</v>
      </c>
      <c r="N231">
        <f>(Table2[[#This Row],[1W Return vs Nifty]]-AVERAGE(Table2[1W Return vs Nifty]))/_xlfn.STDEV.P(Table2[1W Return vs Nifty])</f>
        <v>-0.49429329700040503</v>
      </c>
      <c r="O231">
        <v>921.26</v>
      </c>
      <c r="P231">
        <v>889.870291253868</v>
      </c>
      <c r="Q231">
        <v>777.03777038717101</v>
      </c>
      <c r="R231">
        <v>45.388163867998998</v>
      </c>
      <c r="S231" s="2">
        <f>(Table2[[#This Row],[Close Price]]-Table2[[#This Row],[20D EMA]])/Table2[[#This Row],[20D EMA]]</f>
        <v>-3.4843583787421968E-3</v>
      </c>
      <c r="T231" s="2">
        <f>(Table2[[#This Row],[Close Price]]-Table2[[#This Row],[50D EMA]])/Table2[[#This Row],[50D EMA]]</f>
        <v>3.1667209281057637E-2</v>
      </c>
      <c r="U231" s="2">
        <f>(Table2[[#This Row],[Close Price]]-Table2[[#This Row],[200D EMA]])/Table2[[#This Row],[200D EMA]]</f>
        <v>0.18147409944122464</v>
      </c>
      <c r="V231">
        <v>0.58736887702111895</v>
      </c>
      <c r="W231">
        <v>915.25</v>
      </c>
      <c r="X231">
        <v>925.9</v>
      </c>
      <c r="Y231">
        <v>916</v>
      </c>
      <c r="Z231">
        <v>960.95</v>
      </c>
      <c r="AA231">
        <v>886.15</v>
      </c>
      <c r="AB231">
        <v>965.6</v>
      </c>
      <c r="AC231" s="2">
        <f>(Table2[[#This Row],[Close Price]]/Table2[[#This Row],[Day Low]])-1</f>
        <v>3.0592734225620699E-3</v>
      </c>
      <c r="AD231" s="2">
        <f>(Table2[[#This Row],[Day High]]/Table2[[#This Row],[Close Price]])-1</f>
        <v>8.5507325309079896E-3</v>
      </c>
      <c r="AE231" s="2">
        <f>(Table2[[#This Row],[Close Price]]/Table2[[#This Row],[Current Week Low]])-1</f>
        <v>2.237991266375472E-3</v>
      </c>
      <c r="AF231" s="2">
        <f>(Table2[[#This Row],[Current Week High]]/Table2[[#This Row],[Close Price]])-1</f>
        <v>4.672948096508911E-2</v>
      </c>
      <c r="AG231" s="2">
        <f>(Table2[[#This Row],[Close Price]]/Table2[[#This Row],[Current Month Low]])-1</f>
        <v>3.5998420132031805E-2</v>
      </c>
      <c r="AH231" s="2">
        <f>(Table2[[#This Row],[Current Month High]]/Table2[[#This Row],[Close Price]])-1</f>
        <v>5.179456456620013E-2</v>
      </c>
      <c r="AI231">
        <v>6.7371058221229898</v>
      </c>
      <c r="AJ231">
        <v>80.540806293018605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-0.02</v>
      </c>
      <c r="AM231" t="s">
        <v>10205</v>
      </c>
      <c r="AN231">
        <v>2.31</v>
      </c>
      <c r="AO231" t="s">
        <v>10206</v>
      </c>
      <c r="AP231">
        <v>0.12832822733456201</v>
      </c>
      <c r="AQ231">
        <f>(Table2[[#This Row],[Sharpe Ratio]]-AVERAGE(Table2[Sharpe Ratio]))/_xlfn.STDEV.P(Table2[Sharpe Ratio])</f>
        <v>0.81850262156793063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-0.23260387729368215</v>
      </c>
      <c r="AS231">
        <f>_xlfn.RANK.AVG(Table2[[#This Row],[1Y Return vs Nifty Z-Score]],Table2[1Y Return vs Nifty Z-Score])</f>
        <v>329</v>
      </c>
      <c r="AT231">
        <f>_xlfn.RANK.AVG(Table2[[#This Row],[6M Return vs Nifty Z-Score]],Table2[6M Return vs Nifty Z-Score])</f>
        <v>295</v>
      </c>
      <c r="AU231">
        <f>_xlfn.RANK.AVG(Table2[[#This Row],[Sharpe Ratio Z-Score]],Table2[Sharpe Ratio Z-Score])</f>
        <v>156</v>
      </c>
      <c r="AV231">
        <f>(Table2[[#This Row],[Rank 1Y]]+Table2[[#This Row],[Rank 6M]]+Table2[[#This Row],[Rank Sharpe]])/3</f>
        <v>260</v>
      </c>
    </row>
    <row r="232" spans="1:48" x14ac:dyDescent="0.3">
      <c r="A232" t="s">
        <v>861</v>
      </c>
      <c r="B232" t="s">
        <v>862</v>
      </c>
      <c r="C232" t="s">
        <v>10160</v>
      </c>
      <c r="D232" t="s">
        <v>21</v>
      </c>
      <c r="E232">
        <v>18360.39474</v>
      </c>
      <c r="F232">
        <v>810</v>
      </c>
      <c r="G232">
        <v>36.3211150076365</v>
      </c>
      <c r="H232">
        <f>(Table2[[#This Row],[1Y Return vs Nifty]]-AVERAGE(Table2[1Y Return vs Nifty]))/_xlfn.STDEV.P(Table2[1Y Return vs Nifty])</f>
        <v>-3.9734631856082767E-2</v>
      </c>
      <c r="I232">
        <v>5.7075117763847798</v>
      </c>
      <c r="J232">
        <f>(Table2[[#This Row],[1M Return vs Nifty]]-AVERAGE(Table2[1M Return vs Nifty]))/_xlfn.STDEV.P(Table2[1M Return vs Nifty])</f>
        <v>0.46124881646724936</v>
      </c>
      <c r="K232">
        <v>27.587631684897399</v>
      </c>
      <c r="L232">
        <f>(Table2[[#This Row],[6M Return vs Nifty]]-AVERAGE(Table2[6M Return vs Nifty]))/_xlfn.STDEV.P(Table2[6M Return vs Nifty])</f>
        <v>0.67419690472761862</v>
      </c>
      <c r="M232">
        <v>9.4339080696783792</v>
      </c>
      <c r="N232">
        <f>(Table2[[#This Row],[1W Return vs Nifty]]-AVERAGE(Table2[1W Return vs Nifty]))/_xlfn.STDEV.P(Table2[1W Return vs Nifty])</f>
        <v>1.6134814626433911</v>
      </c>
      <c r="O232">
        <v>765.6</v>
      </c>
      <c r="P232">
        <v>717.72098045574899</v>
      </c>
      <c r="Q232">
        <v>603.02517650168397</v>
      </c>
      <c r="R232">
        <v>70.5569880068185</v>
      </c>
      <c r="S232" s="2">
        <f>(Table2[[#This Row],[Close Price]]-Table2[[#This Row],[20D EMA]])/Table2[[#This Row],[20D EMA]]</f>
        <v>5.7993730407523481E-2</v>
      </c>
      <c r="T232" s="2">
        <f>(Table2[[#This Row],[Close Price]]-Table2[[#This Row],[50D EMA]])/Table2[[#This Row],[50D EMA]]</f>
        <v>0.12857227537873328</v>
      </c>
      <c r="U232" s="2">
        <f>(Table2[[#This Row],[Close Price]]-Table2[[#This Row],[200D EMA]])/Table2[[#This Row],[200D EMA]]</f>
        <v>0.34322749955322646</v>
      </c>
      <c r="V232">
        <v>1.2406007725822401</v>
      </c>
      <c r="W232">
        <v>805.45</v>
      </c>
      <c r="X232">
        <v>815.5</v>
      </c>
      <c r="Y232">
        <v>799.15</v>
      </c>
      <c r="Z232">
        <v>817.25</v>
      </c>
      <c r="AA232">
        <v>701.15</v>
      </c>
      <c r="AB232">
        <v>839.5</v>
      </c>
      <c r="AC232" s="2">
        <f>(Table2[[#This Row],[Close Price]]/Table2[[#This Row],[Day Low]])-1</f>
        <v>5.6490160779687493E-3</v>
      </c>
      <c r="AD232" s="2">
        <f>(Table2[[#This Row],[Day High]]/Table2[[#This Row],[Close Price]])-1</f>
        <v>6.790123456790198E-3</v>
      </c>
      <c r="AE232" s="2">
        <f>(Table2[[#This Row],[Close Price]]/Table2[[#This Row],[Current Week Low]])-1</f>
        <v>1.3576925483326008E-2</v>
      </c>
      <c r="AF232" s="2">
        <f>(Table2[[#This Row],[Current Week High]]/Table2[[#This Row],[Close Price]])-1</f>
        <v>8.9506172839506348E-3</v>
      </c>
      <c r="AG232" s="2">
        <f>(Table2[[#This Row],[Close Price]]/Table2[[#This Row],[Current Month Low]])-1</f>
        <v>0.15524495471725031</v>
      </c>
      <c r="AH232" s="2">
        <f>(Table2[[#This Row],[Current Month High]]/Table2[[#This Row],[Close Price]])-1</f>
        <v>3.6419753086419648E-2</v>
      </c>
      <c r="AI232">
        <v>3.64197530864196</v>
      </c>
      <c r="AJ232">
        <v>77.514792899408206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0.08</v>
      </c>
      <c r="AM232" t="s">
        <v>10206</v>
      </c>
      <c r="AN232">
        <v>12.81</v>
      </c>
      <c r="AO232" t="s">
        <v>10206</v>
      </c>
      <c r="AP232">
        <v>5.5415619934280999E-2</v>
      </c>
      <c r="AQ232">
        <f>(Table2[[#This Row],[Sharpe Ratio]]-AVERAGE(Table2[Sharpe Ratio]))/_xlfn.STDEV.P(Table2[Sharpe Ratio])</f>
        <v>-2.2129315086993371E-2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2.6870632368951828</v>
      </c>
      <c r="AS232">
        <f>_xlfn.RANK.AVG(Table2[[#This Row],[1Y Return vs Nifty Z-Score]],Table2[1Y Return vs Nifty Z-Score])</f>
        <v>295</v>
      </c>
      <c r="AT232">
        <f>_xlfn.RANK.AVG(Table2[[#This Row],[6M Return vs Nifty Z-Score]],Table2[6M Return vs Nifty Z-Score])</f>
        <v>144</v>
      </c>
      <c r="AU232">
        <f>_xlfn.RANK.AVG(Table2[[#This Row],[Sharpe Ratio Z-Score]],Table2[Sharpe Ratio Z-Score])</f>
        <v>344</v>
      </c>
      <c r="AV232">
        <f>(Table2[[#This Row],[Rank 1Y]]+Table2[[#This Row],[Rank 6M]]+Table2[[#This Row],[Rank Sharpe]])/3</f>
        <v>261</v>
      </c>
    </row>
    <row r="233" spans="1:48" x14ac:dyDescent="0.3">
      <c r="A233" t="s">
        <v>1371</v>
      </c>
      <c r="B233" t="s">
        <v>1372</v>
      </c>
      <c r="C233" t="s">
        <v>622</v>
      </c>
      <c r="D233" t="s">
        <v>622</v>
      </c>
      <c r="E233">
        <v>7918.2125132000001</v>
      </c>
      <c r="F233">
        <v>399.8</v>
      </c>
      <c r="G233">
        <v>54.420226995540503</v>
      </c>
      <c r="H233">
        <f>(Table2[[#This Row],[1Y Return vs Nifty]]-AVERAGE(Table2[1Y Return vs Nifty]))/_xlfn.STDEV.P(Table2[1Y Return vs Nifty])</f>
        <v>0.20760377350385767</v>
      </c>
      <c r="I233">
        <v>3.7878971925771401</v>
      </c>
      <c r="J233">
        <f>(Table2[[#This Row],[1M Return vs Nifty]]-AVERAGE(Table2[1M Return vs Nifty]))/_xlfn.STDEV.P(Table2[1M Return vs Nifty])</f>
        <v>0.25888497746956768</v>
      </c>
      <c r="K233">
        <v>30.442410924375501</v>
      </c>
      <c r="L233">
        <f>(Table2[[#This Row],[6M Return vs Nifty]]-AVERAGE(Table2[6M Return vs Nifty]))/_xlfn.STDEV.P(Table2[6M Return vs Nifty])</f>
        <v>0.76931075089583589</v>
      </c>
      <c r="M233">
        <v>8.2054573142653098</v>
      </c>
      <c r="N233">
        <f>(Table2[[#This Row],[1W Return vs Nifty]]-AVERAGE(Table2[1W Return vs Nifty]))/_xlfn.STDEV.P(Table2[1W Return vs Nifty])</f>
        <v>1.3596865948643664</v>
      </c>
      <c r="O233">
        <v>396.78</v>
      </c>
      <c r="P233">
        <v>386.29906063022298</v>
      </c>
      <c r="Q233">
        <v>330.53724840390697</v>
      </c>
      <c r="R233">
        <v>51.013942722657298</v>
      </c>
      <c r="S233" s="2">
        <f>(Table2[[#This Row],[Close Price]]-Table2[[#This Row],[20D EMA]])/Table2[[#This Row],[20D EMA]]</f>
        <v>7.6112707293715378E-3</v>
      </c>
      <c r="T233" s="2">
        <f>(Table2[[#This Row],[Close Price]]-Table2[[#This Row],[50D EMA]])/Table2[[#This Row],[50D EMA]]</f>
        <v>3.4949449133402199E-2</v>
      </c>
      <c r="U233" s="2">
        <f>(Table2[[#This Row],[Close Price]]-Table2[[#This Row],[200D EMA]])/Table2[[#This Row],[200D EMA]]</f>
        <v>0.20954597985718074</v>
      </c>
      <c r="V233">
        <v>0.86539617206354702</v>
      </c>
      <c r="W233">
        <v>395.55</v>
      </c>
      <c r="X233">
        <v>404.7</v>
      </c>
      <c r="Y233">
        <v>398.1</v>
      </c>
      <c r="Z233">
        <v>419.9</v>
      </c>
      <c r="AA233">
        <v>364.2</v>
      </c>
      <c r="AB233">
        <v>450.65</v>
      </c>
      <c r="AC233" s="2">
        <f>(Table2[[#This Row],[Close Price]]/Table2[[#This Row],[Day Low]])-1</f>
        <v>1.0744532928833372E-2</v>
      </c>
      <c r="AD233" s="2">
        <f>(Table2[[#This Row],[Day High]]/Table2[[#This Row],[Close Price]])-1</f>
        <v>1.2256128064031868E-2</v>
      </c>
      <c r="AE233" s="2">
        <f>(Table2[[#This Row],[Close Price]]/Table2[[#This Row],[Current Week Low]])-1</f>
        <v>4.2702838482793215E-3</v>
      </c>
      <c r="AF233" s="2">
        <f>(Table2[[#This Row],[Current Week High]]/Table2[[#This Row],[Close Price]])-1</f>
        <v>5.0275137568784212E-2</v>
      </c>
      <c r="AG233" s="2">
        <f>(Table2[[#This Row],[Close Price]]/Table2[[#This Row],[Current Month Low]])-1</f>
        <v>9.7748489840746799E-2</v>
      </c>
      <c r="AH233" s="2">
        <f>(Table2[[#This Row],[Current Month High]]/Table2[[#This Row],[Close Price]])-1</f>
        <v>0.12718859429714846</v>
      </c>
      <c r="AI233">
        <v>12.718859429714801</v>
      </c>
      <c r="AJ233">
        <v>96.945812807881694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-0.04</v>
      </c>
      <c r="AM233" t="s">
        <v>10205</v>
      </c>
      <c r="AN233">
        <v>-0.86</v>
      </c>
      <c r="AO233" t="s">
        <v>10205</v>
      </c>
      <c r="AP233">
        <v>2.6740000816851E-2</v>
      </c>
      <c r="AQ233">
        <f>(Table2[[#This Row],[Sharpe Ratio]]-AVERAGE(Table2[Sharpe Ratio]))/_xlfn.STDEV.P(Table2[Sharpe Ratio])</f>
        <v>-0.3527393713304523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2.2427467254031752</v>
      </c>
      <c r="AS233">
        <f>_xlfn.RANK.AVG(Table2[[#This Row],[1Y Return vs Nifty Z-Score]],Table2[1Y Return vs Nifty Z-Score])</f>
        <v>227</v>
      </c>
      <c r="AT233">
        <f>_xlfn.RANK.AVG(Table2[[#This Row],[6M Return vs Nifty Z-Score]],Table2[6M Return vs Nifty Z-Score])</f>
        <v>132</v>
      </c>
      <c r="AU233">
        <f>_xlfn.RANK.AVG(Table2[[#This Row],[Sharpe Ratio Z-Score]],Table2[Sharpe Ratio Z-Score])</f>
        <v>424</v>
      </c>
      <c r="AV233">
        <f>(Table2[[#This Row],[Rank 1Y]]+Table2[[#This Row],[Rank 6M]]+Table2[[#This Row],[Rank Sharpe]])/3</f>
        <v>261</v>
      </c>
    </row>
    <row r="234" spans="1:48" x14ac:dyDescent="0.3">
      <c r="A234" t="s">
        <v>838</v>
      </c>
      <c r="B234" t="s">
        <v>839</v>
      </c>
      <c r="C234" t="s">
        <v>10166</v>
      </c>
      <c r="D234" t="s">
        <v>840</v>
      </c>
      <c r="E234">
        <v>18864.141725519999</v>
      </c>
      <c r="F234">
        <v>1965.6</v>
      </c>
      <c r="G234">
        <v>32.484140534332397</v>
      </c>
      <c r="H234">
        <f>(Table2[[#This Row],[1Y Return vs Nifty]]-AVERAGE(Table2[1Y Return vs Nifty]))/_xlfn.STDEV.P(Table2[1Y Return vs Nifty])</f>
        <v>-9.2169864494462531E-2</v>
      </c>
      <c r="I234">
        <v>-2.43389845568124</v>
      </c>
      <c r="J234">
        <f>(Table2[[#This Row],[1M Return vs Nifty]]-AVERAGE(Table2[1M Return vs Nifty]))/_xlfn.STDEV.P(Table2[1M Return vs Nifty])</f>
        <v>-0.39701046292827613</v>
      </c>
      <c r="K234">
        <v>25.8575114016021</v>
      </c>
      <c r="L234">
        <f>(Table2[[#This Row],[6M Return vs Nifty]]-AVERAGE(Table2[6M Return vs Nifty]))/_xlfn.STDEV.P(Table2[6M Return vs Nifty])</f>
        <v>0.61655378045299158</v>
      </c>
      <c r="M234">
        <v>-5.2450935622031096</v>
      </c>
      <c r="N234">
        <f>(Table2[[#This Row],[1W Return vs Nifty]]-AVERAGE(Table2[1W Return vs Nifty]))/_xlfn.STDEV.P(Table2[1W Return vs Nifty])</f>
        <v>-1.419163730397951</v>
      </c>
      <c r="O234">
        <v>2025.88</v>
      </c>
      <c r="P234">
        <v>1942.00420723294</v>
      </c>
      <c r="Q234">
        <v>1651.75644278758</v>
      </c>
      <c r="R234">
        <v>24.581489761628202</v>
      </c>
      <c r="S234" s="2">
        <f>(Table2[[#This Row],[Close Price]]-Table2[[#This Row],[20D EMA]])/Table2[[#This Row],[20D EMA]]</f>
        <v>-2.9754970679408552E-2</v>
      </c>
      <c r="T234" s="2">
        <f>(Table2[[#This Row],[Close Price]]-Table2[[#This Row],[50D EMA]])/Table2[[#This Row],[50D EMA]]</f>
        <v>1.2150227419270299E-2</v>
      </c>
      <c r="U234" s="2">
        <f>(Table2[[#This Row],[Close Price]]-Table2[[#This Row],[200D EMA]])/Table2[[#This Row],[200D EMA]]</f>
        <v>0.19000595310696239</v>
      </c>
      <c r="V234">
        <v>0.41374486723417903</v>
      </c>
      <c r="W234">
        <v>1925.5</v>
      </c>
      <c r="X234">
        <v>1968</v>
      </c>
      <c r="Y234">
        <v>1959</v>
      </c>
      <c r="Z234">
        <v>2070</v>
      </c>
      <c r="AA234">
        <v>1935.05</v>
      </c>
      <c r="AB234">
        <v>2236.6</v>
      </c>
      <c r="AC234" s="2">
        <f>(Table2[[#This Row],[Close Price]]/Table2[[#This Row],[Day Low]])-1</f>
        <v>2.0825759542975719E-2</v>
      </c>
      <c r="AD234" s="2">
        <f>(Table2[[#This Row],[Day High]]/Table2[[#This Row],[Close Price]])-1</f>
        <v>1.2210012210012167E-3</v>
      </c>
      <c r="AE234" s="2">
        <f>(Table2[[#This Row],[Close Price]]/Table2[[#This Row],[Current Week Low]])-1</f>
        <v>3.3690658499234694E-3</v>
      </c>
      <c r="AF234" s="2">
        <f>(Table2[[#This Row],[Current Week High]]/Table2[[#This Row],[Close Price]])-1</f>
        <v>5.3113553113553147E-2</v>
      </c>
      <c r="AG234" s="2">
        <f>(Table2[[#This Row],[Close Price]]/Table2[[#This Row],[Current Month Low]])-1</f>
        <v>1.578770574403765E-2</v>
      </c>
      <c r="AH234" s="2">
        <f>(Table2[[#This Row],[Current Month High]]/Table2[[#This Row],[Close Price]])-1</f>
        <v>0.13787138787138797</v>
      </c>
      <c r="AI234">
        <v>13.7871387871387</v>
      </c>
      <c r="AJ234">
        <v>63.575084259143601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0.05</v>
      </c>
      <c r="AM234" t="s">
        <v>10206</v>
      </c>
      <c r="AN234">
        <v>-8.6</v>
      </c>
      <c r="AO234" t="s">
        <v>10205</v>
      </c>
      <c r="AP234">
        <v>6.0489975747235997E-2</v>
      </c>
      <c r="AQ234">
        <f>(Table2[[#This Row],[Sharpe Ratio]]-AVERAGE(Table2[Sharpe Ratio]))/_xlfn.STDEV.P(Table2[Sharpe Ratio])</f>
        <v>3.6374497990250818E-2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-1.2554157793774472</v>
      </c>
      <c r="AS234">
        <f>_xlfn.RANK.AVG(Table2[[#This Row],[1Y Return vs Nifty Z-Score]],Table2[1Y Return vs Nifty Z-Score])</f>
        <v>310</v>
      </c>
      <c r="AT234">
        <f>_xlfn.RANK.AVG(Table2[[#This Row],[6M Return vs Nifty Z-Score]],Table2[6M Return vs Nifty Z-Score])</f>
        <v>154</v>
      </c>
      <c r="AU234">
        <f>_xlfn.RANK.AVG(Table2[[#This Row],[Sharpe Ratio Z-Score]],Table2[Sharpe Ratio Z-Score])</f>
        <v>321</v>
      </c>
      <c r="AV234">
        <f>(Table2[[#This Row],[Rank 1Y]]+Table2[[#This Row],[Rank 6M]]+Table2[[#This Row],[Rank Sharpe]])/3</f>
        <v>261.66666666666669</v>
      </c>
    </row>
    <row r="235" spans="1:48" x14ac:dyDescent="0.3">
      <c r="A235" t="s">
        <v>982</v>
      </c>
      <c r="B235" t="s">
        <v>983</v>
      </c>
      <c r="C235" t="s">
        <v>10166</v>
      </c>
      <c r="D235" t="s">
        <v>60</v>
      </c>
      <c r="E235">
        <v>14274.305528819999</v>
      </c>
      <c r="F235">
        <v>588.95000000000005</v>
      </c>
      <c r="G235">
        <v>55.642576399637001</v>
      </c>
      <c r="H235">
        <f>(Table2[[#This Row],[1Y Return vs Nifty]]-AVERAGE(Table2[1Y Return vs Nifty]))/_xlfn.STDEV.P(Table2[1Y Return vs Nifty])</f>
        <v>0.2243081263253639</v>
      </c>
      <c r="I235">
        <v>10.838896933364399</v>
      </c>
      <c r="J235">
        <f>(Table2[[#This Row],[1M Return vs Nifty]]-AVERAGE(Table2[1M Return vs Nifty]))/_xlfn.STDEV.P(Table2[1M Return vs Nifty])</f>
        <v>1.0021942794270025</v>
      </c>
      <c r="K235">
        <v>28.5009259658028</v>
      </c>
      <c r="L235">
        <f>(Table2[[#This Row],[6M Return vs Nifty]]-AVERAGE(Table2[6M Return vs Nifty]))/_xlfn.STDEV.P(Table2[6M Return vs Nifty])</f>
        <v>0.70462550338739782</v>
      </c>
      <c r="M235">
        <v>8.0918353077769893</v>
      </c>
      <c r="N235">
        <f>(Table2[[#This Row],[1W Return vs Nifty]]-AVERAGE(Table2[1W Return vs Nifty]))/_xlfn.STDEV.P(Table2[1W Return vs Nifty])</f>
        <v>1.3362125711915211</v>
      </c>
      <c r="O235">
        <v>529.23</v>
      </c>
      <c r="P235">
        <v>495.38836954236399</v>
      </c>
      <c r="Q235">
        <v>430.41100914637298</v>
      </c>
      <c r="R235">
        <v>87.289591386944906</v>
      </c>
      <c r="S235" s="2">
        <f>(Table2[[#This Row],[Close Price]]-Table2[[#This Row],[20D EMA]])/Table2[[#This Row],[20D EMA]]</f>
        <v>0.11284318727207457</v>
      </c>
      <c r="T235" s="2">
        <f>(Table2[[#This Row],[Close Price]]-Table2[[#This Row],[50D EMA]])/Table2[[#This Row],[50D EMA]]</f>
        <v>0.18886521406238821</v>
      </c>
      <c r="U235" s="2">
        <f>(Table2[[#This Row],[Close Price]]-Table2[[#This Row],[200D EMA]])/Table2[[#This Row],[200D EMA]]</f>
        <v>0.36834325211163821</v>
      </c>
      <c r="V235">
        <v>1.0128862920078201</v>
      </c>
      <c r="W235">
        <v>590.25</v>
      </c>
      <c r="X235">
        <v>622</v>
      </c>
      <c r="Y235">
        <v>557.85</v>
      </c>
      <c r="Z235">
        <v>592.75</v>
      </c>
      <c r="AA235">
        <v>484.55</v>
      </c>
      <c r="AB235">
        <v>592.75</v>
      </c>
      <c r="AC235" s="2">
        <f>(Table2[[#This Row],[Close Price]]/Table2[[#This Row],[Day Low]])-1</f>
        <v>-2.2024565861922252E-3</v>
      </c>
      <c r="AD235" s="2">
        <f>(Table2[[#This Row],[Day High]]/Table2[[#This Row],[Close Price]])-1</f>
        <v>5.6116818066049623E-2</v>
      </c>
      <c r="AE235" s="2">
        <f>(Table2[[#This Row],[Close Price]]/Table2[[#This Row],[Current Week Low]])-1</f>
        <v>5.5749753517970735E-2</v>
      </c>
      <c r="AF235" s="2">
        <f>(Table2[[#This Row],[Current Week High]]/Table2[[#This Row],[Close Price]])-1</f>
        <v>6.4521606248406638E-3</v>
      </c>
      <c r="AG235" s="2">
        <f>(Table2[[#This Row],[Close Price]]/Table2[[#This Row],[Current Month Low]])-1</f>
        <v>0.21545764111030863</v>
      </c>
      <c r="AH235" s="2">
        <f>(Table2[[#This Row],[Current Month High]]/Table2[[#This Row],[Close Price]])-1</f>
        <v>6.4521606248406638E-3</v>
      </c>
      <c r="AI235">
        <v>0.64521606248406604</v>
      </c>
      <c r="AJ235">
        <v>104.709767118526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0.28000000000000003</v>
      </c>
      <c r="AM235" t="s">
        <v>10206</v>
      </c>
      <c r="AN235">
        <v>14.43</v>
      </c>
      <c r="AO235" t="s">
        <v>10206</v>
      </c>
      <c r="AP235">
        <v>2.6704489690059001E-2</v>
      </c>
      <c r="AQ235">
        <f>(Table2[[#This Row],[Sharpe Ratio]]-AVERAGE(Table2[Sharpe Ratio]))/_xlfn.STDEV.P(Table2[Sharpe Ratio])</f>
        <v>-0.35314879006271732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2.9141916902685683</v>
      </c>
      <c r="AS235">
        <f>_xlfn.RANK.AVG(Table2[[#This Row],[1Y Return vs Nifty Z-Score]],Table2[1Y Return vs Nifty Z-Score])</f>
        <v>223</v>
      </c>
      <c r="AT235">
        <f>_xlfn.RANK.AVG(Table2[[#This Row],[6M Return vs Nifty Z-Score]],Table2[6M Return vs Nifty Z-Score])</f>
        <v>142</v>
      </c>
      <c r="AU235">
        <f>_xlfn.RANK.AVG(Table2[[#This Row],[Sharpe Ratio Z-Score]],Table2[Sharpe Ratio Z-Score])</f>
        <v>426</v>
      </c>
      <c r="AV235">
        <f>(Table2[[#This Row],[Rank 1Y]]+Table2[[#This Row],[Rank 6M]]+Table2[[#This Row],[Rank Sharpe]])/3</f>
        <v>263.66666666666669</v>
      </c>
    </row>
    <row r="236" spans="1:48" x14ac:dyDescent="0.3">
      <c r="A236" t="s">
        <v>1835</v>
      </c>
      <c r="B236" t="s">
        <v>1836</v>
      </c>
      <c r="C236" t="s">
        <v>10173</v>
      </c>
      <c r="D236" t="s">
        <v>940</v>
      </c>
      <c r="E236">
        <v>4019.0474296000002</v>
      </c>
      <c r="F236">
        <v>324.8</v>
      </c>
      <c r="G236">
        <v>65.891373241447596</v>
      </c>
      <c r="H236">
        <f>(Table2[[#This Row],[1Y Return vs Nifty]]-AVERAGE(Table2[1Y Return vs Nifty]))/_xlfn.STDEV.P(Table2[1Y Return vs Nifty])</f>
        <v>0.36436588547982213</v>
      </c>
      <c r="I236">
        <v>-3.6365954118296</v>
      </c>
      <c r="J236">
        <f>(Table2[[#This Row],[1M Return vs Nifty]]-AVERAGE(Table2[1M Return vs Nifty]))/_xlfn.STDEV.P(Table2[1M Return vs Nifty])</f>
        <v>-0.52379756657397203</v>
      </c>
      <c r="K236">
        <v>16.428634966575501</v>
      </c>
      <c r="L236">
        <f>(Table2[[#This Row],[6M Return vs Nifty]]-AVERAGE(Table2[6M Return vs Nifty]))/_xlfn.STDEV.P(Table2[6M Return vs Nifty])</f>
        <v>0.3024080523426102</v>
      </c>
      <c r="M236">
        <v>2.1663773398768802</v>
      </c>
      <c r="N236">
        <f>(Table2[[#This Row],[1W Return vs Nifty]]-AVERAGE(Table2[1W Return vs Nifty]))/_xlfn.STDEV.P(Table2[1W Return vs Nifty])</f>
        <v>0.11202770674597548</v>
      </c>
      <c r="O236">
        <v>316.95</v>
      </c>
      <c r="P236">
        <v>301.85209125494299</v>
      </c>
      <c r="Q236">
        <v>252.57371987841699</v>
      </c>
      <c r="R236">
        <v>56.7336721900515</v>
      </c>
      <c r="S236" s="2">
        <f>(Table2[[#This Row],[Close Price]]-Table2[[#This Row],[20D EMA]])/Table2[[#This Row],[20D EMA]]</f>
        <v>2.4767313456381206E-2</v>
      </c>
      <c r="T236" s="2">
        <f>(Table2[[#This Row],[Close Price]]-Table2[[#This Row],[50D EMA]])/Table2[[#This Row],[50D EMA]]</f>
        <v>7.6023686467274837E-2</v>
      </c>
      <c r="U236" s="2">
        <f>(Table2[[#This Row],[Close Price]]-Table2[[#This Row],[200D EMA]])/Table2[[#This Row],[200D EMA]]</f>
        <v>0.28596118454584679</v>
      </c>
      <c r="V236">
        <v>0.59626571917328997</v>
      </c>
      <c r="W236">
        <v>324.25</v>
      </c>
      <c r="X236">
        <v>330</v>
      </c>
      <c r="Y236">
        <v>311.55</v>
      </c>
      <c r="Z236">
        <v>327.8</v>
      </c>
      <c r="AA236">
        <v>296</v>
      </c>
      <c r="AB236">
        <v>347</v>
      </c>
      <c r="AC236" s="2">
        <f>(Table2[[#This Row],[Close Price]]/Table2[[#This Row],[Day Low]])-1</f>
        <v>1.6962220508867087E-3</v>
      </c>
      <c r="AD236" s="2">
        <f>(Table2[[#This Row],[Day High]]/Table2[[#This Row],[Close Price]])-1</f>
        <v>1.6009852216748666E-2</v>
      </c>
      <c r="AE236" s="2">
        <f>(Table2[[#This Row],[Close Price]]/Table2[[#This Row],[Current Week Low]])-1</f>
        <v>4.2529289038677476E-2</v>
      </c>
      <c r="AF236" s="2">
        <f>(Table2[[#This Row],[Current Week High]]/Table2[[#This Row],[Close Price]])-1</f>
        <v>9.2364532019704182E-3</v>
      </c>
      <c r="AG236" s="2">
        <f>(Table2[[#This Row],[Close Price]]/Table2[[#This Row],[Current Month Low]])-1</f>
        <v>9.7297297297297414E-2</v>
      </c>
      <c r="AH236" s="2">
        <f>(Table2[[#This Row],[Current Month High]]/Table2[[#This Row],[Close Price]])-1</f>
        <v>6.8349753694581183E-2</v>
      </c>
      <c r="AI236">
        <v>6.8349753694581104</v>
      </c>
      <c r="AJ236">
        <v>118.206247900571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0.19</v>
      </c>
      <c r="AM236" t="s">
        <v>10206</v>
      </c>
      <c r="AN236">
        <v>2.23</v>
      </c>
      <c r="AO236" t="s">
        <v>10206</v>
      </c>
      <c r="AP236">
        <v>4.2475013473681003E-2</v>
      </c>
      <c r="AQ236">
        <f>(Table2[[#This Row],[Sharpe Ratio]]-AVERAGE(Table2[Sharpe Ratio]))/_xlfn.STDEV.P(Table2[Sharpe Ratio])</f>
        <v>-0.17132555779907985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8.367852019535596E-2</v>
      </c>
      <c r="AS236">
        <f>_xlfn.RANK.AVG(Table2[[#This Row],[1Y Return vs Nifty Z-Score]],Table2[1Y Return vs Nifty Z-Score])</f>
        <v>192</v>
      </c>
      <c r="AT236">
        <f>_xlfn.RANK.AVG(Table2[[#This Row],[6M Return vs Nifty Z-Score]],Table2[6M Return vs Nifty Z-Score])</f>
        <v>220</v>
      </c>
      <c r="AU236">
        <f>_xlfn.RANK.AVG(Table2[[#This Row],[Sharpe Ratio Z-Score]],Table2[Sharpe Ratio Z-Score])</f>
        <v>379</v>
      </c>
      <c r="AV236">
        <f>(Table2[[#This Row],[Rank 1Y]]+Table2[[#This Row],[Rank 6M]]+Table2[[#This Row],[Rank Sharpe]])/3</f>
        <v>263.66666666666669</v>
      </c>
    </row>
    <row r="237" spans="1:48" x14ac:dyDescent="0.3">
      <c r="A237" t="s">
        <v>1024</v>
      </c>
      <c r="B237" t="s">
        <v>1025</v>
      </c>
      <c r="C237" t="s">
        <v>10171</v>
      </c>
      <c r="D237" t="s">
        <v>46</v>
      </c>
      <c r="E237">
        <v>13036.9432664</v>
      </c>
      <c r="F237">
        <v>709.25</v>
      </c>
      <c r="G237">
        <v>39.264400456627598</v>
      </c>
      <c r="H237">
        <f>(Table2[[#This Row],[1Y Return vs Nifty]]-AVERAGE(Table2[1Y Return vs Nifty]))/_xlfn.STDEV.P(Table2[1Y Return vs Nifty])</f>
        <v>4.8764700263157602E-4</v>
      </c>
      <c r="I237">
        <v>-7.9149461478788803</v>
      </c>
      <c r="J237">
        <f>(Table2[[#This Row],[1M Return vs Nifty]]-AVERAGE(Table2[1M Return vs Nifty]))/_xlfn.STDEV.P(Table2[1M Return vs Nifty])</f>
        <v>-0.97481699871861127</v>
      </c>
      <c r="K237">
        <v>24.463903760682001</v>
      </c>
      <c r="L237">
        <f>(Table2[[#This Row],[6M Return vs Nifty]]-AVERAGE(Table2[6M Return vs Nifty]))/_xlfn.STDEV.P(Table2[6M Return vs Nifty])</f>
        <v>0.57012238535795123</v>
      </c>
      <c r="M237">
        <v>-2.69704602325996</v>
      </c>
      <c r="N237">
        <f>(Table2[[#This Row],[1W Return vs Nifty]]-AVERAGE(Table2[1W Return vs Nifty]))/_xlfn.STDEV.P(Table2[1W Return vs Nifty])</f>
        <v>-0.89274345234350216</v>
      </c>
      <c r="O237">
        <v>704.75</v>
      </c>
      <c r="P237">
        <v>662.23251633837901</v>
      </c>
      <c r="Q237">
        <v>567.13764030100106</v>
      </c>
      <c r="R237">
        <v>50.588775424471798</v>
      </c>
      <c r="S237" s="2">
        <f>(Table2[[#This Row],[Close Price]]-Table2[[#This Row],[20D EMA]])/Table2[[#This Row],[20D EMA]]</f>
        <v>6.3852429939694928E-3</v>
      </c>
      <c r="T237" s="2">
        <f>(Table2[[#This Row],[Close Price]]-Table2[[#This Row],[50D EMA]])/Table2[[#This Row],[50D EMA]]</f>
        <v>7.0998452207678364E-2</v>
      </c>
      <c r="U237" s="2">
        <f>(Table2[[#This Row],[Close Price]]-Table2[[#This Row],[200D EMA]])/Table2[[#This Row],[200D EMA]]</f>
        <v>0.25057825402590916</v>
      </c>
      <c r="V237">
        <v>0.54970830761369704</v>
      </c>
      <c r="W237">
        <v>705.05</v>
      </c>
      <c r="X237">
        <v>714.8</v>
      </c>
      <c r="Y237">
        <v>700.6</v>
      </c>
      <c r="Z237">
        <v>731.8</v>
      </c>
      <c r="AA237">
        <v>658</v>
      </c>
      <c r="AB237">
        <v>757.95</v>
      </c>
      <c r="AC237" s="2">
        <f>(Table2[[#This Row],[Close Price]]/Table2[[#This Row],[Day Low]])-1</f>
        <v>5.9570243245159471E-3</v>
      </c>
      <c r="AD237" s="2">
        <f>(Table2[[#This Row],[Day High]]/Table2[[#This Row],[Close Price]])-1</f>
        <v>7.8251674303841945E-3</v>
      </c>
      <c r="AE237" s="2">
        <f>(Table2[[#This Row],[Close Price]]/Table2[[#This Row],[Current Week Low]])-1</f>
        <v>1.2346560091350156E-2</v>
      </c>
      <c r="AF237" s="2">
        <f>(Table2[[#This Row],[Current Week High]]/Table2[[#This Row],[Close Price]])-1</f>
        <v>3.1794148748678142E-2</v>
      </c>
      <c r="AG237" s="2">
        <f>(Table2[[#This Row],[Close Price]]/Table2[[#This Row],[Current Month Low]])-1</f>
        <v>7.7887537993921008E-2</v>
      </c>
      <c r="AH237" s="2">
        <f>(Table2[[#This Row],[Current Month High]]/Table2[[#This Row],[Close Price]])-1</f>
        <v>6.8664081776524499E-2</v>
      </c>
      <c r="AI237">
        <v>6.8664081776524499</v>
      </c>
      <c r="AJ237">
        <v>70.349465593851306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0.19</v>
      </c>
      <c r="AM237" t="s">
        <v>10206</v>
      </c>
      <c r="AN237">
        <v>-4.0999999999999996</v>
      </c>
      <c r="AO237" t="s">
        <v>10205</v>
      </c>
      <c r="AP237">
        <v>5.6234346214968998E-2</v>
      </c>
      <c r="AQ237">
        <f>(Table2[[#This Row],[Sharpe Ratio]]-AVERAGE(Table2[Sharpe Ratio]))/_xlfn.STDEV.P(Table2[Sharpe Ratio])</f>
        <v>-1.2689967305249067E-2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-1.3096403860067798</v>
      </c>
      <c r="AS237">
        <f>_xlfn.RANK.AVG(Table2[[#This Row],[1Y Return vs Nifty Z-Score]],Table2[1Y Return vs Nifty Z-Score])</f>
        <v>285</v>
      </c>
      <c r="AT237">
        <f>_xlfn.RANK.AVG(Table2[[#This Row],[6M Return vs Nifty Z-Score]],Table2[6M Return vs Nifty Z-Score])</f>
        <v>166</v>
      </c>
      <c r="AU237">
        <f>_xlfn.RANK.AVG(Table2[[#This Row],[Sharpe Ratio Z-Score]],Table2[Sharpe Ratio Z-Score])</f>
        <v>341</v>
      </c>
      <c r="AV237">
        <f>(Table2[[#This Row],[Rank 1Y]]+Table2[[#This Row],[Rank 6M]]+Table2[[#This Row],[Rank Sharpe]])/3</f>
        <v>264</v>
      </c>
    </row>
    <row r="238" spans="1:48" x14ac:dyDescent="0.3">
      <c r="A238" t="s">
        <v>1524</v>
      </c>
      <c r="B238" t="s">
        <v>1525</v>
      </c>
      <c r="C238" t="s">
        <v>10175</v>
      </c>
      <c r="D238" t="s">
        <v>170</v>
      </c>
      <c r="E238">
        <v>6506.6692274999996</v>
      </c>
      <c r="F238">
        <v>939.9</v>
      </c>
      <c r="G238">
        <v>63.4490463445754</v>
      </c>
      <c r="H238">
        <f>(Table2[[#This Row],[1Y Return vs Nifty]]-AVERAGE(Table2[1Y Return vs Nifty]))/_xlfn.STDEV.P(Table2[1Y Return vs Nifty])</f>
        <v>0.33098959384497395</v>
      </c>
      <c r="I238">
        <v>-3.43297312236133</v>
      </c>
      <c r="J238">
        <f>(Table2[[#This Row],[1M Return vs Nifty]]-AVERAGE(Table2[1M Return vs Nifty]))/_xlfn.STDEV.P(Table2[1M Return vs Nifty])</f>
        <v>-0.50233190958747276</v>
      </c>
      <c r="K238">
        <v>63.770965842000599</v>
      </c>
      <c r="L238">
        <f>(Table2[[#This Row],[6M Return vs Nifty]]-AVERAGE(Table2[6M Return vs Nifty]))/_xlfn.STDEV.P(Table2[6M Return vs Nifty])</f>
        <v>1.8797318306089916</v>
      </c>
      <c r="M238">
        <v>0.819969685612151</v>
      </c>
      <c r="N238">
        <f>(Table2[[#This Row],[1W Return vs Nifty]]-AVERAGE(Table2[1W Return vs Nifty]))/_xlfn.STDEV.P(Table2[1W Return vs Nifty])</f>
        <v>-0.16613676267622984</v>
      </c>
      <c r="O238">
        <v>900.33</v>
      </c>
      <c r="P238">
        <v>853.09732576756596</v>
      </c>
      <c r="Q238">
        <v>682.07485179719799</v>
      </c>
      <c r="R238">
        <v>70.2897702634437</v>
      </c>
      <c r="S238" s="2">
        <f>(Table2[[#This Row],[Close Price]]-Table2[[#This Row],[20D EMA]])/Table2[[#This Row],[20D EMA]]</f>
        <v>4.3950551464462959E-2</v>
      </c>
      <c r="T238" s="2">
        <f>(Table2[[#This Row],[Close Price]]-Table2[[#This Row],[50D EMA]])/Table2[[#This Row],[50D EMA]]</f>
        <v>0.10175002500955463</v>
      </c>
      <c r="U238" s="2">
        <f>(Table2[[#This Row],[Close Price]]-Table2[[#This Row],[200D EMA]])/Table2[[#This Row],[200D EMA]]</f>
        <v>0.37800125238961513</v>
      </c>
      <c r="V238">
        <v>0.65767384465628798</v>
      </c>
      <c r="W238">
        <v>941.55</v>
      </c>
      <c r="X238">
        <v>969.9</v>
      </c>
      <c r="Y238">
        <v>906.85</v>
      </c>
      <c r="Z238">
        <v>948.2</v>
      </c>
      <c r="AA238">
        <v>852.3</v>
      </c>
      <c r="AB238">
        <v>964</v>
      </c>
      <c r="AC238" s="2">
        <f>(Table2[[#This Row],[Close Price]]/Table2[[#This Row],[Day Low]])-1</f>
        <v>-1.7524295045403537E-3</v>
      </c>
      <c r="AD238" s="2">
        <f>(Table2[[#This Row],[Day High]]/Table2[[#This Row],[Close Price]])-1</f>
        <v>3.1918289179700077E-2</v>
      </c>
      <c r="AE238" s="2">
        <f>(Table2[[#This Row],[Close Price]]/Table2[[#This Row],[Current Week Low]])-1</f>
        <v>3.644483652202668E-2</v>
      </c>
      <c r="AF238" s="2">
        <f>(Table2[[#This Row],[Current Week High]]/Table2[[#This Row],[Close Price]])-1</f>
        <v>8.8307266730502931E-3</v>
      </c>
      <c r="AG238" s="2">
        <f>(Table2[[#This Row],[Close Price]]/Table2[[#This Row],[Current Month Low]])-1</f>
        <v>0.10278071101724739</v>
      </c>
      <c r="AH238" s="2">
        <f>(Table2[[#This Row],[Current Month High]]/Table2[[#This Row],[Close Price]])-1</f>
        <v>2.5641025641025772E-2</v>
      </c>
      <c r="AI238">
        <v>2.5641025641025701</v>
      </c>
      <c r="AJ238">
        <v>115.030885380919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0.17</v>
      </c>
      <c r="AM238" t="s">
        <v>10206</v>
      </c>
      <c r="AN238">
        <v>4.25</v>
      </c>
      <c r="AO238" t="s">
        <v>10206</v>
      </c>
      <c r="AP238">
        <v>-2.8328799218410002E-3</v>
      </c>
      <c r="AQ238">
        <f>(Table2[[#This Row],[Sharpe Ratio]]-AVERAGE(Table2[Sharpe Ratio]))/_xlfn.STDEV.P(Table2[Sharpe Ratio])</f>
        <v>-0.69369423351709725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0.84855851867316567</v>
      </c>
      <c r="AS238">
        <f>_xlfn.RANK.AVG(Table2[[#This Row],[1Y Return vs Nifty Z-Score]],Table2[1Y Return vs Nifty Z-Score])</f>
        <v>201</v>
      </c>
      <c r="AT238">
        <f>_xlfn.RANK.AVG(Table2[[#This Row],[6M Return vs Nifty Z-Score]],Table2[6M Return vs Nifty Z-Score])</f>
        <v>30</v>
      </c>
      <c r="AU238">
        <f>_xlfn.RANK.AVG(Table2[[#This Row],[Sharpe Ratio Z-Score]],Table2[Sharpe Ratio Z-Score])</f>
        <v>562</v>
      </c>
      <c r="AV238">
        <f>(Table2[[#This Row],[Rank 1Y]]+Table2[[#This Row],[Rank 6M]]+Table2[[#This Row],[Rank Sharpe]])/3</f>
        <v>264.33333333333331</v>
      </c>
    </row>
    <row r="239" spans="1:48" x14ac:dyDescent="0.3">
      <c r="A239" t="s">
        <v>1906</v>
      </c>
      <c r="B239" t="s">
        <v>1907</v>
      </c>
      <c r="C239" t="s">
        <v>10175</v>
      </c>
      <c r="D239" t="s">
        <v>285</v>
      </c>
      <c r="E239">
        <v>3672.1887075</v>
      </c>
      <c r="F239">
        <v>1186.05</v>
      </c>
      <c r="G239">
        <v>66.108711500139705</v>
      </c>
      <c r="H239">
        <f>(Table2[[#This Row],[1Y Return vs Nifty]]-AVERAGE(Table2[1Y Return vs Nifty]))/_xlfn.STDEV.P(Table2[1Y Return vs Nifty])</f>
        <v>0.36733598138091045</v>
      </c>
      <c r="I239">
        <v>27.332822801505799</v>
      </c>
      <c r="J239">
        <f>(Table2[[#This Row],[1M Return vs Nifty]]-AVERAGE(Table2[1M Return vs Nifty]))/_xlfn.STDEV.P(Table2[1M Return vs Nifty])</f>
        <v>2.7409673576142093</v>
      </c>
      <c r="K239">
        <v>16.242791146846798</v>
      </c>
      <c r="L239">
        <f>(Table2[[#This Row],[6M Return vs Nifty]]-AVERAGE(Table2[6M Return vs Nifty]))/_xlfn.STDEV.P(Table2[6M Return vs Nifty])</f>
        <v>0.29621621787900343</v>
      </c>
      <c r="M239">
        <v>12.480824873802501</v>
      </c>
      <c r="N239">
        <f>(Table2[[#This Row],[1W Return vs Nifty]]-AVERAGE(Table2[1W Return vs Nifty]))/_xlfn.STDEV.P(Table2[1W Return vs Nifty])</f>
        <v>2.2429668889243564</v>
      </c>
      <c r="O239">
        <v>1041.04</v>
      </c>
      <c r="P239">
        <v>950.59851745337596</v>
      </c>
      <c r="Q239">
        <v>838.59093766575904</v>
      </c>
      <c r="R239">
        <v>83.491687520880603</v>
      </c>
      <c r="S239" s="2">
        <f>(Table2[[#This Row],[Close Price]]-Table2[[#This Row],[20D EMA]])/Table2[[#This Row],[20D EMA]]</f>
        <v>0.13929339890878353</v>
      </c>
      <c r="T239" s="2">
        <f>(Table2[[#This Row],[Close Price]]-Table2[[#This Row],[50D EMA]])/Table2[[#This Row],[50D EMA]]</f>
        <v>0.24768761808864506</v>
      </c>
      <c r="U239" s="2">
        <f>(Table2[[#This Row],[Close Price]]-Table2[[#This Row],[200D EMA]])/Table2[[#This Row],[200D EMA]]</f>
        <v>0.4143367722305738</v>
      </c>
      <c r="V239">
        <v>2.7737088469466098</v>
      </c>
      <c r="W239">
        <v>1186</v>
      </c>
      <c r="X239">
        <v>1268</v>
      </c>
      <c r="Y239">
        <v>1160.05</v>
      </c>
      <c r="Z239">
        <v>1224</v>
      </c>
      <c r="AA239">
        <v>904.05</v>
      </c>
      <c r="AB239">
        <v>1224</v>
      </c>
      <c r="AC239" s="2">
        <f>(Table2[[#This Row],[Close Price]]/Table2[[#This Row],[Day Low]])-1</f>
        <v>4.2158516020185388E-5</v>
      </c>
      <c r="AD239" s="2">
        <f>(Table2[[#This Row],[Day High]]/Table2[[#This Row],[Close Price]])-1</f>
        <v>6.9094894818936936E-2</v>
      </c>
      <c r="AE239" s="2">
        <f>(Table2[[#This Row],[Close Price]]/Table2[[#This Row],[Current Week Low]])-1</f>
        <v>2.2412827033317484E-2</v>
      </c>
      <c r="AF239" s="2">
        <f>(Table2[[#This Row],[Current Week High]]/Table2[[#This Row],[Close Price]])-1</f>
        <v>3.1996964714809728E-2</v>
      </c>
      <c r="AG239" s="2">
        <f>(Table2[[#This Row],[Close Price]]/Table2[[#This Row],[Current Month Low]])-1</f>
        <v>0.31192964990874406</v>
      </c>
      <c r="AH239" s="2">
        <f>(Table2[[#This Row],[Current Month High]]/Table2[[#This Row],[Close Price]])-1</f>
        <v>3.1996964714809728E-2</v>
      </c>
      <c r="AI239">
        <v>3.1996964714809701</v>
      </c>
      <c r="AJ239">
        <v>94.498196129878593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0.39</v>
      </c>
      <c r="AM239" t="s">
        <v>10206</v>
      </c>
      <c r="AN239">
        <v>21.21</v>
      </c>
      <c r="AO239" t="s">
        <v>10206</v>
      </c>
      <c r="AP239">
        <v>4.0472070458910998E-2</v>
      </c>
      <c r="AQ239">
        <f>(Table2[[#This Row],[Sharpe Ratio]]-AVERAGE(Table2[Sharpe Ratio]))/_xlfn.STDEV.P(Table2[Sharpe Ratio])</f>
        <v>-0.19441810551544464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5.4530683402830356</v>
      </c>
      <c r="AS239">
        <f>_xlfn.RANK.AVG(Table2[[#This Row],[1Y Return vs Nifty Z-Score]],Table2[1Y Return vs Nifty Z-Score])</f>
        <v>191</v>
      </c>
      <c r="AT239">
        <f>_xlfn.RANK.AVG(Table2[[#This Row],[6M Return vs Nifty Z-Score]],Table2[6M Return vs Nifty Z-Score])</f>
        <v>221</v>
      </c>
      <c r="AU239">
        <f>_xlfn.RANK.AVG(Table2[[#This Row],[Sharpe Ratio Z-Score]],Table2[Sharpe Ratio Z-Score])</f>
        <v>384</v>
      </c>
      <c r="AV239">
        <f>(Table2[[#This Row],[Rank 1Y]]+Table2[[#This Row],[Rank 6M]]+Table2[[#This Row],[Rank Sharpe]])/3</f>
        <v>265.33333333333331</v>
      </c>
    </row>
    <row r="240" spans="1:48" x14ac:dyDescent="0.3">
      <c r="A240" t="s">
        <v>175</v>
      </c>
      <c r="B240" t="s">
        <v>176</v>
      </c>
      <c r="C240" t="s">
        <v>10159</v>
      </c>
      <c r="D240" t="s">
        <v>18</v>
      </c>
      <c r="E240">
        <v>151066.76109216001</v>
      </c>
      <c r="F240">
        <v>348.2</v>
      </c>
      <c r="G240">
        <v>57.951132822126098</v>
      </c>
      <c r="H240">
        <f>(Table2[[#This Row],[1Y Return vs Nifty]]-AVERAGE(Table2[1Y Return vs Nifty]))/_xlfn.STDEV.P(Table2[1Y Return vs Nifty])</f>
        <v>0.25585634065784107</v>
      </c>
      <c r="I240">
        <v>7.2605260545444699</v>
      </c>
      <c r="J240">
        <f>(Table2[[#This Row],[1M Return vs Nifty]]-AVERAGE(Table2[1M Return vs Nifty]))/_xlfn.STDEV.P(Table2[1M Return vs Nifty])</f>
        <v>0.62496601990880285</v>
      </c>
      <c r="K240">
        <v>22.623164686223699</v>
      </c>
      <c r="L240">
        <f>(Table2[[#This Row],[6M Return vs Nifty]]-AVERAGE(Table2[6M Return vs Nifty]))/_xlfn.STDEV.P(Table2[6M Return vs Nifty])</f>
        <v>0.50879372962768854</v>
      </c>
      <c r="M240">
        <v>6.9473360636085104</v>
      </c>
      <c r="N240">
        <f>(Table2[[#This Row],[1W Return vs Nifty]]-AVERAGE(Table2[1W Return vs Nifty]))/_xlfn.STDEV.P(Table2[1W Return vs Nifty])</f>
        <v>1.0997618766341621</v>
      </c>
      <c r="O240">
        <v>317.02999999999997</v>
      </c>
      <c r="P240">
        <v>310.66659287044303</v>
      </c>
      <c r="Q240">
        <v>275.41719647611302</v>
      </c>
      <c r="R240">
        <v>82.134746511773301</v>
      </c>
      <c r="S240" s="2">
        <f>(Table2[[#This Row],[Close Price]]-Table2[[#This Row],[20D EMA]])/Table2[[#This Row],[20D EMA]]</f>
        <v>9.8318771094218271E-2</v>
      </c>
      <c r="T240" s="2">
        <f>(Table2[[#This Row],[Close Price]]-Table2[[#This Row],[50D EMA]])/Table2[[#This Row],[50D EMA]]</f>
        <v>0.12081571688401489</v>
      </c>
      <c r="U240" s="2">
        <f>(Table2[[#This Row],[Close Price]]-Table2[[#This Row],[200D EMA]])/Table2[[#This Row],[200D EMA]]</f>
        <v>0.26426383121723279</v>
      </c>
      <c r="V240">
        <v>1.3931484630453299</v>
      </c>
      <c r="W240">
        <v>346.15</v>
      </c>
      <c r="X240">
        <v>354.1</v>
      </c>
      <c r="Y240">
        <v>331.05</v>
      </c>
      <c r="Z240">
        <v>359.05</v>
      </c>
      <c r="AA240">
        <v>293.39999999999998</v>
      </c>
      <c r="AB240">
        <v>359.05</v>
      </c>
      <c r="AC240" s="2">
        <f>(Table2[[#This Row],[Close Price]]/Table2[[#This Row],[Day Low]])-1</f>
        <v>5.9222880254226062E-3</v>
      </c>
      <c r="AD240" s="2">
        <f>(Table2[[#This Row],[Day High]]/Table2[[#This Row],[Close Price]])-1</f>
        <v>1.6944284893739336E-2</v>
      </c>
      <c r="AE240" s="2">
        <f>(Table2[[#This Row],[Close Price]]/Table2[[#This Row],[Current Week Low]])-1</f>
        <v>5.1804863313698712E-2</v>
      </c>
      <c r="AF240" s="2">
        <f>(Table2[[#This Row],[Current Week High]]/Table2[[#This Row],[Close Price]])-1</f>
        <v>3.1160252728317017E-2</v>
      </c>
      <c r="AG240" s="2">
        <f>(Table2[[#This Row],[Close Price]]/Table2[[#This Row],[Current Month Low]])-1</f>
        <v>0.18677573278800286</v>
      </c>
      <c r="AH240" s="2">
        <f>(Table2[[#This Row],[Current Month High]]/Table2[[#This Row],[Close Price]])-1</f>
        <v>3.1160252728317017E-2</v>
      </c>
      <c r="AI240">
        <v>3.1160252728316999</v>
      </c>
      <c r="AJ240">
        <v>110.107105144063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</v>
      </c>
      <c r="AM240" t="s">
        <v>10207</v>
      </c>
      <c r="AN240">
        <v>13.57</v>
      </c>
      <c r="AO240" t="s">
        <v>10206</v>
      </c>
      <c r="AP240">
        <v>3.3114975827670999E-2</v>
      </c>
      <c r="AQ240">
        <f>(Table2[[#This Row],[Sharpe Ratio]]-AVERAGE(Table2[Sharpe Ratio]))/_xlfn.STDEV.P(Table2[Sharpe Ratio])</f>
        <v>-0.2792403184156102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2.2101376484128843</v>
      </c>
      <c r="AS240">
        <f>_xlfn.RANK.AVG(Table2[[#This Row],[1Y Return vs Nifty Z-Score]],Table2[1Y Return vs Nifty Z-Score])</f>
        <v>218</v>
      </c>
      <c r="AT240">
        <f>_xlfn.RANK.AVG(Table2[[#This Row],[6M Return vs Nifty Z-Score]],Table2[6M Return vs Nifty Z-Score])</f>
        <v>180</v>
      </c>
      <c r="AU240">
        <f>_xlfn.RANK.AVG(Table2[[#This Row],[Sharpe Ratio Z-Score]],Table2[Sharpe Ratio Z-Score])</f>
        <v>403</v>
      </c>
      <c r="AV240">
        <f>(Table2[[#This Row],[Rank 1Y]]+Table2[[#This Row],[Rank 6M]]+Table2[[#This Row],[Rank Sharpe]])/3</f>
        <v>267</v>
      </c>
    </row>
    <row r="241" spans="1:48" x14ac:dyDescent="0.3">
      <c r="A241" t="s">
        <v>1562</v>
      </c>
      <c r="B241" t="s">
        <v>1563</v>
      </c>
      <c r="C241" t="s">
        <v>10161</v>
      </c>
      <c r="D241" t="s">
        <v>54</v>
      </c>
      <c r="E241">
        <v>6149.80517504</v>
      </c>
      <c r="F241">
        <v>68.48</v>
      </c>
      <c r="G241">
        <v>101.740978296739</v>
      </c>
      <c r="H241">
        <f>(Table2[[#This Row],[1Y Return vs Nifty]]-AVERAGE(Table2[1Y Return vs Nifty]))/_xlfn.STDEV.P(Table2[1Y Return vs Nifty])</f>
        <v>0.85427854821628224</v>
      </c>
      <c r="I241">
        <v>-11.4443656222253</v>
      </c>
      <c r="J241">
        <f>(Table2[[#This Row],[1M Return vs Nifty]]-AVERAGE(Table2[1M Return vs Nifty]))/_xlfn.STDEV.P(Table2[1M Return vs Nifty])</f>
        <v>-1.3468848504043496</v>
      </c>
      <c r="K241">
        <v>0.71889916740909798</v>
      </c>
      <c r="L241">
        <f>(Table2[[#This Row],[6M Return vs Nifty]]-AVERAGE(Table2[6M Return vs Nifty]))/_xlfn.STDEV.P(Table2[6M Return vs Nifty])</f>
        <v>-0.22099963308612888</v>
      </c>
      <c r="M241">
        <v>-5.1361653286751103</v>
      </c>
      <c r="N241">
        <f>(Table2[[#This Row],[1W Return vs Nifty]]-AVERAGE(Table2[1W Return vs Nifty]))/_xlfn.STDEV.P(Table2[1W Return vs Nifty])</f>
        <v>-1.3966594285333269</v>
      </c>
      <c r="O241">
        <v>71.58</v>
      </c>
      <c r="P241">
        <v>71.246745184387194</v>
      </c>
      <c r="Q241">
        <v>61.828732616803599</v>
      </c>
      <c r="R241">
        <v>34.4170008833892</v>
      </c>
      <c r="S241" s="2">
        <f>(Table2[[#This Row],[Close Price]]-Table2[[#This Row],[20D EMA]])/Table2[[#This Row],[20D EMA]]</f>
        <v>-4.3308186644313976E-2</v>
      </c>
      <c r="T241" s="2">
        <f>(Table2[[#This Row],[Close Price]]-Table2[[#This Row],[50D EMA]])/Table2[[#This Row],[50D EMA]]</f>
        <v>-3.8833285327306247E-2</v>
      </c>
      <c r="U241" s="2">
        <f>(Table2[[#This Row],[Close Price]]-Table2[[#This Row],[200D EMA]])/Table2[[#This Row],[200D EMA]]</f>
        <v>0.1075756707551975</v>
      </c>
      <c r="V241">
        <v>1.0339281920601699</v>
      </c>
      <c r="W241">
        <v>68.59</v>
      </c>
      <c r="X241">
        <v>70</v>
      </c>
      <c r="Y241">
        <v>68.010000000000005</v>
      </c>
      <c r="Z241">
        <v>71.2</v>
      </c>
      <c r="AA241">
        <v>67.55</v>
      </c>
      <c r="AB241">
        <v>82</v>
      </c>
      <c r="AC241" s="2">
        <f>(Table2[[#This Row],[Close Price]]/Table2[[#This Row],[Day Low]])-1</f>
        <v>-1.6037323224959987E-3</v>
      </c>
      <c r="AD241" s="2">
        <f>(Table2[[#This Row],[Day High]]/Table2[[#This Row],[Close Price]])-1</f>
        <v>2.2196261682242868E-2</v>
      </c>
      <c r="AE241" s="2">
        <f>(Table2[[#This Row],[Close Price]]/Table2[[#This Row],[Current Week Low]])-1</f>
        <v>6.9107484193500213E-3</v>
      </c>
      <c r="AF241" s="2">
        <f>(Table2[[#This Row],[Current Week High]]/Table2[[#This Row],[Close Price]])-1</f>
        <v>3.971962616822422E-2</v>
      </c>
      <c r="AG241" s="2">
        <f>(Table2[[#This Row],[Close Price]]/Table2[[#This Row],[Current Month Low]])-1</f>
        <v>1.3767579570688415E-2</v>
      </c>
      <c r="AH241" s="2">
        <f>(Table2[[#This Row],[Current Month High]]/Table2[[#This Row],[Close Price]])-1</f>
        <v>0.19742990654205594</v>
      </c>
      <c r="AI241">
        <v>45.487733644859802</v>
      </c>
      <c r="AJ241">
        <v>145.00894454382799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0.02</v>
      </c>
      <c r="AM241" t="s">
        <v>10206</v>
      </c>
      <c r="AN241">
        <v>-13.66</v>
      </c>
      <c r="AO241" t="s">
        <v>10205</v>
      </c>
      <c r="AP241">
        <v>6.7585659513005006E-2</v>
      </c>
      <c r="AQ241">
        <f>(Table2[[#This Row],[Sharpe Ratio]]-AVERAGE(Table2[Sharpe Ratio]))/_xlfn.STDEV.P(Table2[Sharpe Ratio])</f>
        <v>0.11818282440440561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-1.9920825394031176</v>
      </c>
      <c r="AS241">
        <f>_xlfn.RANK.AVG(Table2[[#This Row],[1Y Return vs Nifty Z-Score]],Table2[1Y Return vs Nifty Z-Score])</f>
        <v>107</v>
      </c>
      <c r="AT241">
        <f>_xlfn.RANK.AVG(Table2[[#This Row],[6M Return vs Nifty Z-Score]],Table2[6M Return vs Nifty Z-Score])</f>
        <v>400</v>
      </c>
      <c r="AU241">
        <f>_xlfn.RANK.AVG(Table2[[#This Row],[Sharpe Ratio Z-Score]],Table2[Sharpe Ratio Z-Score])</f>
        <v>295</v>
      </c>
      <c r="AV241">
        <f>(Table2[[#This Row],[Rank 1Y]]+Table2[[#This Row],[Rank 6M]]+Table2[[#This Row],[Rank Sharpe]])/3</f>
        <v>267.33333333333331</v>
      </c>
    </row>
    <row r="242" spans="1:48" x14ac:dyDescent="0.3">
      <c r="A242" t="s">
        <v>498</v>
      </c>
      <c r="B242" t="s">
        <v>499</v>
      </c>
      <c r="C242" t="s">
        <v>10161</v>
      </c>
      <c r="D242" t="s">
        <v>500</v>
      </c>
      <c r="E242">
        <v>42574.876199999999</v>
      </c>
      <c r="F242">
        <v>774</v>
      </c>
      <c r="G242">
        <v>58.907948429306501</v>
      </c>
      <c r="H242">
        <f>(Table2[[#This Row],[1Y Return vs Nifty]]-AVERAGE(Table2[1Y Return vs Nifty]))/_xlfn.STDEV.P(Table2[1Y Return vs Nifty])</f>
        <v>0.26893196816164716</v>
      </c>
      <c r="I242">
        <v>-4.8293517100603998</v>
      </c>
      <c r="J242">
        <f>(Table2[[#This Row],[1M Return vs Nifty]]-AVERAGE(Table2[1M Return vs Nifty]))/_xlfn.STDEV.P(Table2[1M Return vs Nifty])</f>
        <v>-0.64953673605865003</v>
      </c>
      <c r="K242">
        <v>9.87795587299156</v>
      </c>
      <c r="L242">
        <f>(Table2[[#This Row],[6M Return vs Nifty]]-AVERAGE(Table2[6M Return vs Nifty]))/_xlfn.STDEV.P(Table2[6M Return vs Nifty])</f>
        <v>8.415640087046164E-2</v>
      </c>
      <c r="M242">
        <v>-2.6323591161316799</v>
      </c>
      <c r="N242">
        <f>(Table2[[#This Row],[1W Return vs Nifty]]-AVERAGE(Table2[1W Return vs Nifty]))/_xlfn.STDEV.P(Table2[1W Return vs Nifty])</f>
        <v>-0.87937929837207529</v>
      </c>
      <c r="O242">
        <v>777.68</v>
      </c>
      <c r="P242">
        <v>742.15300249941504</v>
      </c>
      <c r="Q242">
        <v>626.65901289253702</v>
      </c>
      <c r="R242">
        <v>45.815508858917603</v>
      </c>
      <c r="S242" s="2">
        <f>(Table2[[#This Row],[Close Price]]-Table2[[#This Row],[20D EMA]])/Table2[[#This Row],[20D EMA]]</f>
        <v>-4.7320234543770578E-3</v>
      </c>
      <c r="T242" s="2">
        <f>(Table2[[#This Row],[Close Price]]-Table2[[#This Row],[50D EMA]])/Table2[[#This Row],[50D EMA]]</f>
        <v>4.2911633306516282E-2</v>
      </c>
      <c r="U242" s="2">
        <f>(Table2[[#This Row],[Close Price]]-Table2[[#This Row],[200D EMA]])/Table2[[#This Row],[200D EMA]]</f>
        <v>0.23512146809692472</v>
      </c>
      <c r="V242">
        <v>0.99972211244017695</v>
      </c>
      <c r="W242">
        <v>766.85</v>
      </c>
      <c r="X242">
        <v>776.95</v>
      </c>
      <c r="Y242">
        <v>770.5</v>
      </c>
      <c r="Z242">
        <v>809.55</v>
      </c>
      <c r="AA242">
        <v>750.2</v>
      </c>
      <c r="AB242">
        <v>826.75</v>
      </c>
      <c r="AC242" s="2">
        <f>(Table2[[#This Row],[Close Price]]/Table2[[#This Row],[Day Low]])-1</f>
        <v>9.3238573384624157E-3</v>
      </c>
      <c r="AD242" s="2">
        <f>(Table2[[#This Row],[Day High]]/Table2[[#This Row],[Close Price]])-1</f>
        <v>3.811369509044038E-3</v>
      </c>
      <c r="AE242" s="2">
        <f>(Table2[[#This Row],[Close Price]]/Table2[[#This Row],[Current Week Low]])-1</f>
        <v>4.54250486696961E-3</v>
      </c>
      <c r="AF242" s="2">
        <f>(Table2[[#This Row],[Current Week High]]/Table2[[#This Row],[Close Price]])-1</f>
        <v>4.5930232558139439E-2</v>
      </c>
      <c r="AG242" s="2">
        <f>(Table2[[#This Row],[Close Price]]/Table2[[#This Row],[Current Month Low]])-1</f>
        <v>3.1724873367102058E-2</v>
      </c>
      <c r="AH242" s="2">
        <f>(Table2[[#This Row],[Current Month High]]/Table2[[#This Row],[Close Price]])-1</f>
        <v>6.8152454780361804E-2</v>
      </c>
      <c r="AI242">
        <v>6.8152454780361804</v>
      </c>
      <c r="AJ242">
        <v>98.461538461538396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0.12</v>
      </c>
      <c r="AM242" t="s">
        <v>10206</v>
      </c>
      <c r="AN242">
        <v>-2.12</v>
      </c>
      <c r="AO242" t="s">
        <v>10205</v>
      </c>
      <c r="AP242">
        <v>6.5339193067131998E-2</v>
      </c>
      <c r="AQ242">
        <f>(Table2[[#This Row],[Sharpe Ratio]]-AVERAGE(Table2[Sharpe Ratio]))/_xlfn.STDEV.P(Table2[Sharpe Ratio])</f>
        <v>9.2282619949266995E-2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-1.0835450454493496</v>
      </c>
      <c r="AS242">
        <f>_xlfn.RANK.AVG(Table2[[#This Row],[1Y Return vs Nifty Z-Score]],Table2[1Y Return vs Nifty Z-Score])</f>
        <v>216</v>
      </c>
      <c r="AT242">
        <f>_xlfn.RANK.AVG(Table2[[#This Row],[6M Return vs Nifty Z-Score]],Table2[6M Return vs Nifty Z-Score])</f>
        <v>287</v>
      </c>
      <c r="AU242">
        <f>_xlfn.RANK.AVG(Table2[[#This Row],[Sharpe Ratio Z-Score]],Table2[Sharpe Ratio Z-Score])</f>
        <v>304</v>
      </c>
      <c r="AV242">
        <f>(Table2[[#This Row],[Rank 1Y]]+Table2[[#This Row],[Rank 6M]]+Table2[[#This Row],[Rank Sharpe]])/3</f>
        <v>269</v>
      </c>
    </row>
    <row r="243" spans="1:48" x14ac:dyDescent="0.3">
      <c r="A243" t="s">
        <v>151</v>
      </c>
      <c r="B243" t="s">
        <v>152</v>
      </c>
      <c r="C243" t="s">
        <v>10168</v>
      </c>
      <c r="D243" t="s">
        <v>153</v>
      </c>
      <c r="E243">
        <v>174578.11291232001</v>
      </c>
      <c r="F243">
        <v>447.2</v>
      </c>
      <c r="G243">
        <v>35.5032971373195</v>
      </c>
      <c r="H243">
        <f>(Table2[[#This Row],[1Y Return vs Nifty]]-AVERAGE(Table2[1Y Return vs Nifty]))/_xlfn.STDEV.P(Table2[1Y Return vs Nifty])</f>
        <v>-5.0910747460774078E-2</v>
      </c>
      <c r="I243">
        <v>-5.2340767611436902</v>
      </c>
      <c r="J243">
        <f>(Table2[[#This Row],[1M Return vs Nifty]]-AVERAGE(Table2[1M Return vs Nifty]))/_xlfn.STDEV.P(Table2[1M Return vs Nifty])</f>
        <v>-0.6922024439390787</v>
      </c>
      <c r="K243">
        <v>52.465812268131899</v>
      </c>
      <c r="L243">
        <f>(Table2[[#This Row],[6M Return vs Nifty]]-AVERAGE(Table2[6M Return vs Nifty]))/_xlfn.STDEV.P(Table2[6M Return vs Nifty])</f>
        <v>1.5030734105591119</v>
      </c>
      <c r="M243">
        <v>-1.10895724297543</v>
      </c>
      <c r="N243">
        <f>(Table2[[#This Row],[1W Return vs Nifty]]-AVERAGE(Table2[1W Return vs Nifty]))/_xlfn.STDEV.P(Table2[1W Return vs Nifty])</f>
        <v>-0.56464826396280154</v>
      </c>
      <c r="O243">
        <v>448.01</v>
      </c>
      <c r="P243">
        <v>437.63756680030099</v>
      </c>
      <c r="Q243">
        <v>355.490253156633</v>
      </c>
      <c r="R243">
        <v>50.777863925382597</v>
      </c>
      <c r="S243" s="2">
        <f>(Table2[[#This Row],[Close Price]]-Table2[[#This Row],[20D EMA]])/Table2[[#This Row],[20D EMA]]</f>
        <v>-1.8079953572464951E-3</v>
      </c>
      <c r="T243" s="2">
        <f>(Table2[[#This Row],[Close Price]]-Table2[[#This Row],[50D EMA]])/Table2[[#This Row],[50D EMA]]</f>
        <v>2.1850119654061709E-2</v>
      </c>
      <c r="U243" s="2">
        <f>(Table2[[#This Row],[Close Price]]-Table2[[#This Row],[200D EMA]])/Table2[[#This Row],[200D EMA]]</f>
        <v>0.25798104456877652</v>
      </c>
      <c r="V243">
        <v>1.35788277229444</v>
      </c>
      <c r="W243">
        <v>445.5</v>
      </c>
      <c r="X243">
        <v>454.4</v>
      </c>
      <c r="Y243">
        <v>438</v>
      </c>
      <c r="Z243">
        <v>455.5</v>
      </c>
      <c r="AA243">
        <v>410.55</v>
      </c>
      <c r="AB243">
        <v>479.6</v>
      </c>
      <c r="AC243" s="2">
        <f>(Table2[[#This Row],[Close Price]]/Table2[[#This Row],[Day Low]])-1</f>
        <v>3.8159371492705318E-3</v>
      </c>
      <c r="AD243" s="2">
        <f>(Table2[[#This Row],[Day High]]/Table2[[#This Row],[Close Price]])-1</f>
        <v>1.610017889087656E-2</v>
      </c>
      <c r="AE243" s="2">
        <f>(Table2[[#This Row],[Close Price]]/Table2[[#This Row],[Current Week Low]])-1</f>
        <v>2.1004566210045539E-2</v>
      </c>
      <c r="AF243" s="2">
        <f>(Table2[[#This Row],[Current Week High]]/Table2[[#This Row],[Close Price]])-1</f>
        <v>1.8559928443649509E-2</v>
      </c>
      <c r="AG243" s="2">
        <f>(Table2[[#This Row],[Close Price]]/Table2[[#This Row],[Current Month Low]])-1</f>
        <v>8.9270490805017699E-2</v>
      </c>
      <c r="AH243" s="2">
        <f>(Table2[[#This Row],[Current Month High]]/Table2[[#This Row],[Close Price]])-1</f>
        <v>7.2450805008944519E-2</v>
      </c>
      <c r="AI243">
        <v>13.3161896243291</v>
      </c>
      <c r="AJ243">
        <v>114.99999999999901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0.03</v>
      </c>
      <c r="AM243" t="s">
        <v>10206</v>
      </c>
      <c r="AN243">
        <v>-0.11</v>
      </c>
      <c r="AO243" t="s">
        <v>10205</v>
      </c>
      <c r="AP243">
        <v>1.9405212429033002E-2</v>
      </c>
      <c r="AQ243">
        <f>(Table2[[#This Row],[Sharpe Ratio]]-AVERAGE(Table2[Sharpe Ratio]))/_xlfn.STDEV.P(Table2[Sharpe Ratio])</f>
        <v>-0.43730440867105536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-0.24199245347459775</v>
      </c>
      <c r="AS243">
        <f>_xlfn.RANK.AVG(Table2[[#This Row],[1Y Return vs Nifty Z-Score]],Table2[1Y Return vs Nifty Z-Score])</f>
        <v>299</v>
      </c>
      <c r="AT243">
        <f>_xlfn.RANK.AVG(Table2[[#This Row],[6M Return vs Nifty Z-Score]],Table2[6M Return vs Nifty Z-Score])</f>
        <v>57</v>
      </c>
      <c r="AU243">
        <f>_xlfn.RANK.AVG(Table2[[#This Row],[Sharpe Ratio Z-Score]],Table2[Sharpe Ratio Z-Score])</f>
        <v>454</v>
      </c>
      <c r="AV243">
        <f>(Table2[[#This Row],[Rank 1Y]]+Table2[[#This Row],[Rank 6M]]+Table2[[#This Row],[Rank Sharpe]])/3</f>
        <v>270</v>
      </c>
    </row>
    <row r="244" spans="1:48" x14ac:dyDescent="0.3">
      <c r="A244" t="s">
        <v>975</v>
      </c>
      <c r="B244" t="s">
        <v>976</v>
      </c>
      <c r="C244" t="s">
        <v>10175</v>
      </c>
      <c r="D244" t="s">
        <v>977</v>
      </c>
      <c r="E244">
        <v>14621.236382715</v>
      </c>
      <c r="F244">
        <v>823.65</v>
      </c>
      <c r="G244">
        <v>39.6668055768044</v>
      </c>
      <c r="H244">
        <f>(Table2[[#This Row],[1Y Return vs Nifty]]-AVERAGE(Table2[1Y Return vs Nifty]))/_xlfn.STDEV.P(Table2[1Y Return vs Nifty])</f>
        <v>5.9868251280403469E-3</v>
      </c>
      <c r="I244">
        <v>6.8559398398028399</v>
      </c>
      <c r="J244">
        <f>(Table2[[#This Row],[1M Return vs Nifty]]-AVERAGE(Table2[1M Return vs Nifty]))/_xlfn.STDEV.P(Table2[1M Return vs Nifty])</f>
        <v>0.58231494801589367</v>
      </c>
      <c r="K244">
        <v>16.699823886729298</v>
      </c>
      <c r="L244">
        <f>(Table2[[#This Row],[6M Return vs Nifty]]-AVERAGE(Table2[6M Return vs Nifty]))/_xlfn.STDEV.P(Table2[6M Return vs Nifty])</f>
        <v>0.31144336438262238</v>
      </c>
      <c r="M244">
        <v>4.9337099616437303</v>
      </c>
      <c r="N244">
        <f>(Table2[[#This Row],[1W Return vs Nifty]]-AVERAGE(Table2[1W Return vs Nifty]))/_xlfn.STDEV.P(Table2[1W Return vs Nifty])</f>
        <v>0.68375173699067004</v>
      </c>
      <c r="O244">
        <v>782.58</v>
      </c>
      <c r="P244">
        <v>741.71832442560901</v>
      </c>
      <c r="Q244">
        <v>636.422202619107</v>
      </c>
      <c r="R244">
        <v>62.636430417953797</v>
      </c>
      <c r="S244" s="2">
        <f>(Table2[[#This Row],[Close Price]]-Table2[[#This Row],[20D EMA]])/Table2[[#This Row],[20D EMA]]</f>
        <v>5.2480257609445594E-2</v>
      </c>
      <c r="T244" s="2">
        <f>(Table2[[#This Row],[Close Price]]-Table2[[#This Row],[50D EMA]])/Table2[[#This Row],[50D EMA]]</f>
        <v>0.11046198115415219</v>
      </c>
      <c r="U244" s="2">
        <f>(Table2[[#This Row],[Close Price]]-Table2[[#This Row],[200D EMA]])/Table2[[#This Row],[200D EMA]]</f>
        <v>0.2941880352545575</v>
      </c>
      <c r="V244">
        <v>0.78303883577580202</v>
      </c>
      <c r="W244">
        <v>820.05</v>
      </c>
      <c r="X244">
        <v>833.1</v>
      </c>
      <c r="Y244">
        <v>789.3</v>
      </c>
      <c r="Z244">
        <v>859.95</v>
      </c>
      <c r="AA244">
        <v>743</v>
      </c>
      <c r="AB244">
        <v>859.95</v>
      </c>
      <c r="AC244" s="2">
        <f>(Table2[[#This Row],[Close Price]]/Table2[[#This Row],[Day Low]])-1</f>
        <v>4.3899762209622661E-3</v>
      </c>
      <c r="AD244" s="2">
        <f>(Table2[[#This Row],[Day High]]/Table2[[#This Row],[Close Price]])-1</f>
        <v>1.1473319978146046E-2</v>
      </c>
      <c r="AE244" s="2">
        <f>(Table2[[#This Row],[Close Price]]/Table2[[#This Row],[Current Week Low]])-1</f>
        <v>4.3519574306347453E-2</v>
      </c>
      <c r="AF244" s="2">
        <f>(Table2[[#This Row],[Current Week High]]/Table2[[#This Row],[Close Price]])-1</f>
        <v>4.4072118011291295E-2</v>
      </c>
      <c r="AG244" s="2">
        <f>(Table2[[#This Row],[Close Price]]/Table2[[#This Row],[Current Month Low]])-1</f>
        <v>0.10854643337819647</v>
      </c>
      <c r="AH244" s="2">
        <f>(Table2[[#This Row],[Current Month High]]/Table2[[#This Row],[Close Price]])-1</f>
        <v>4.4072118011291295E-2</v>
      </c>
      <c r="AI244">
        <v>4.4072118011291197</v>
      </c>
      <c r="AJ244">
        <v>81.941683233929695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0.21</v>
      </c>
      <c r="AM244" t="s">
        <v>10206</v>
      </c>
      <c r="AN244">
        <v>5.35</v>
      </c>
      <c r="AO244" t="s">
        <v>10206</v>
      </c>
      <c r="AP244">
        <v>6.4509656247660002E-2</v>
      </c>
      <c r="AQ244">
        <f>(Table2[[#This Row],[Sharpe Ratio]]-AVERAGE(Table2[Sharpe Ratio]))/_xlfn.STDEV.P(Table2[Sharpe Ratio])</f>
        <v>8.2718634131957944E-2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1.6662155086491843</v>
      </c>
      <c r="AS244">
        <f>_xlfn.RANK.AVG(Table2[[#This Row],[1Y Return vs Nifty Z-Score]],Table2[1Y Return vs Nifty Z-Score])</f>
        <v>282</v>
      </c>
      <c r="AT244">
        <f>_xlfn.RANK.AVG(Table2[[#This Row],[6M Return vs Nifty Z-Score]],Table2[6M Return vs Nifty Z-Score])</f>
        <v>218</v>
      </c>
      <c r="AU244">
        <f>_xlfn.RANK.AVG(Table2[[#This Row],[Sharpe Ratio Z-Score]],Table2[Sharpe Ratio Z-Score])</f>
        <v>310</v>
      </c>
      <c r="AV244">
        <f>(Table2[[#This Row],[Rank 1Y]]+Table2[[#This Row],[Rank 6M]]+Table2[[#This Row],[Rank Sharpe]])/3</f>
        <v>270</v>
      </c>
    </row>
    <row r="245" spans="1:48" x14ac:dyDescent="0.3">
      <c r="A245" t="s">
        <v>1099</v>
      </c>
      <c r="B245" t="s">
        <v>1100</v>
      </c>
      <c r="C245" t="s">
        <v>10165</v>
      </c>
      <c r="D245" t="s">
        <v>202</v>
      </c>
      <c r="E245">
        <v>11479.355647689999</v>
      </c>
      <c r="F245">
        <v>487.9</v>
      </c>
      <c r="G245">
        <v>31.447437743072999</v>
      </c>
      <c r="H245">
        <f>(Table2[[#This Row],[1Y Return vs Nifty]]-AVERAGE(Table2[1Y Return vs Nifty]))/_xlfn.STDEV.P(Table2[1Y Return vs Nifty])</f>
        <v>-0.10633721233968647</v>
      </c>
      <c r="I245">
        <v>-3.2980723801088399</v>
      </c>
      <c r="J245">
        <f>(Table2[[#This Row],[1M Return vs Nifty]]-AVERAGE(Table2[1M Return vs Nifty]))/_xlfn.STDEV.P(Table2[1M Return vs Nifty])</f>
        <v>-0.48811080899982145</v>
      </c>
      <c r="K245">
        <v>3.8964946535657101</v>
      </c>
      <c r="L245">
        <f>(Table2[[#This Row],[6M Return vs Nifty]]-AVERAGE(Table2[6M Return vs Nifty]))/_xlfn.STDEV.P(Table2[6M Return vs Nifty])</f>
        <v>-0.11513038614906113</v>
      </c>
      <c r="M245">
        <v>1.27575068854733</v>
      </c>
      <c r="N245">
        <f>(Table2[[#This Row],[1W Return vs Nifty]]-AVERAGE(Table2[1W Return vs Nifty]))/_xlfn.STDEV.P(Table2[1W Return vs Nifty])</f>
        <v>-7.1973542159320239E-2</v>
      </c>
      <c r="O245">
        <v>480.75</v>
      </c>
      <c r="P245">
        <v>466.00100033759401</v>
      </c>
      <c r="Q245">
        <v>409.22432193359703</v>
      </c>
      <c r="R245">
        <v>57.756054125728198</v>
      </c>
      <c r="S245" s="2">
        <f>(Table2[[#This Row],[Close Price]]-Table2[[#This Row],[20D EMA]])/Table2[[#This Row],[20D EMA]]</f>
        <v>1.4872594903796105E-2</v>
      </c>
      <c r="T245" s="2">
        <f>(Table2[[#This Row],[Close Price]]-Table2[[#This Row],[50D EMA]])/Table2[[#This Row],[50D EMA]]</f>
        <v>4.6993460628928389E-2</v>
      </c>
      <c r="U245" s="2">
        <f>(Table2[[#This Row],[Close Price]]-Table2[[#This Row],[200D EMA]])/Table2[[#This Row],[200D EMA]]</f>
        <v>0.19225562570342361</v>
      </c>
      <c r="V245">
        <v>0.408857445957161</v>
      </c>
      <c r="W245">
        <v>488</v>
      </c>
      <c r="X245">
        <v>491.1</v>
      </c>
      <c r="Y245">
        <v>480.05</v>
      </c>
      <c r="Z245">
        <v>496.9</v>
      </c>
      <c r="AA245">
        <v>460.1</v>
      </c>
      <c r="AB245">
        <v>512.4</v>
      </c>
      <c r="AC245" s="2">
        <f>(Table2[[#This Row],[Close Price]]/Table2[[#This Row],[Day Low]])-1</f>
        <v>-2.049180327868827E-4</v>
      </c>
      <c r="AD245" s="2">
        <f>(Table2[[#This Row],[Day High]]/Table2[[#This Row],[Close Price]])-1</f>
        <v>6.5587210493953663E-3</v>
      </c>
      <c r="AE245" s="2">
        <f>(Table2[[#This Row],[Close Price]]/Table2[[#This Row],[Current Week Low]])-1</f>
        <v>1.6352463285074448E-2</v>
      </c>
      <c r="AF245" s="2">
        <f>(Table2[[#This Row],[Current Week High]]/Table2[[#This Row],[Close Price]])-1</f>
        <v>1.8446402951424412E-2</v>
      </c>
      <c r="AG245" s="2">
        <f>(Table2[[#This Row],[Close Price]]/Table2[[#This Row],[Current Month Low]])-1</f>
        <v>6.0421647467941542E-2</v>
      </c>
      <c r="AH245" s="2">
        <f>(Table2[[#This Row],[Current Month High]]/Table2[[#This Row],[Close Price]])-1</f>
        <v>5.0215208034433356E-2</v>
      </c>
      <c r="AI245">
        <v>5.0215208034433303</v>
      </c>
      <c r="AJ245">
        <v>74.25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0.01</v>
      </c>
      <c r="AM245" t="s">
        <v>10206</v>
      </c>
      <c r="AN245">
        <v>-0.39</v>
      </c>
      <c r="AO245" t="s">
        <v>10205</v>
      </c>
      <c r="AP245">
        <v>0.13313726879774401</v>
      </c>
      <c r="AQ245">
        <f>(Table2[[#This Row],[Sharpe Ratio]]-AVERAGE(Table2[Sharpe Ratio]))/_xlfn.STDEV.P(Table2[Sharpe Ratio])</f>
        <v>0.8739475436848283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9.2395594036938963E-2</v>
      </c>
      <c r="AS245">
        <f>_xlfn.RANK.AVG(Table2[[#This Row],[1Y Return vs Nifty Z-Score]],Table2[1Y Return vs Nifty Z-Score])</f>
        <v>313</v>
      </c>
      <c r="AT245">
        <f>_xlfn.RANK.AVG(Table2[[#This Row],[6M Return vs Nifty Z-Score]],Table2[6M Return vs Nifty Z-Score])</f>
        <v>356</v>
      </c>
      <c r="AU245">
        <f>_xlfn.RANK.AVG(Table2[[#This Row],[Sharpe Ratio Z-Score]],Table2[Sharpe Ratio Z-Score])</f>
        <v>144</v>
      </c>
      <c r="AV245">
        <f>(Table2[[#This Row],[Rank 1Y]]+Table2[[#This Row],[Rank 6M]]+Table2[[#This Row],[Rank Sharpe]])/3</f>
        <v>271</v>
      </c>
    </row>
    <row r="246" spans="1:48" x14ac:dyDescent="0.3">
      <c r="A246" t="s">
        <v>382</v>
      </c>
      <c r="B246" t="s">
        <v>383</v>
      </c>
      <c r="C246" t="s">
        <v>10165</v>
      </c>
      <c r="D246" t="s">
        <v>202</v>
      </c>
      <c r="E246">
        <v>65753.827895599999</v>
      </c>
      <c r="F246">
        <v>4206.8</v>
      </c>
      <c r="G246">
        <v>8.2730811763433998</v>
      </c>
      <c r="H246">
        <f>(Table2[[#This Row],[1Y Return vs Nifty]]-AVERAGE(Table2[1Y Return vs Nifty]))/_xlfn.STDEV.P(Table2[1Y Return vs Nifty])</f>
        <v>-0.42303277189466976</v>
      </c>
      <c r="I246">
        <v>-15.9225394687718</v>
      </c>
      <c r="J246">
        <f>(Table2[[#This Row],[1M Return vs Nifty]]-AVERAGE(Table2[1M Return vs Nifty]))/_xlfn.STDEV.P(Table2[1M Return vs Nifty])</f>
        <v>-1.8189694339089391</v>
      </c>
      <c r="K246">
        <v>19.813760146244402</v>
      </c>
      <c r="L246">
        <f>(Table2[[#This Row],[6M Return vs Nifty]]-AVERAGE(Table2[6M Return vs Nifty]))/_xlfn.STDEV.P(Table2[6M Return vs Nifty])</f>
        <v>0.41519165085933768</v>
      </c>
      <c r="M246">
        <v>5.8177153102080297</v>
      </c>
      <c r="N246">
        <f>(Table2[[#This Row],[1W Return vs Nifty]]-AVERAGE(Table2[1W Return vs Nifty]))/_xlfn.STDEV.P(Table2[1W Return vs Nifty])</f>
        <v>0.86638504122872784</v>
      </c>
      <c r="O246">
        <v>4182.12</v>
      </c>
      <c r="P246">
        <v>4183.4887959860598</v>
      </c>
      <c r="Q246">
        <v>3620.1837805510499</v>
      </c>
      <c r="R246">
        <v>56.304063386300399</v>
      </c>
      <c r="S246" s="2">
        <f>(Table2[[#This Row],[Close Price]]-Table2[[#This Row],[20D EMA]])/Table2[[#This Row],[20D EMA]]</f>
        <v>5.9013132095684226E-3</v>
      </c>
      <c r="T246" s="2">
        <f>(Table2[[#This Row],[Close Price]]-Table2[[#This Row],[50D EMA]])/Table2[[#This Row],[50D EMA]]</f>
        <v>5.5721922899152534E-3</v>
      </c>
      <c r="U246" s="2">
        <f>(Table2[[#This Row],[Close Price]]-Table2[[#This Row],[200D EMA]])/Table2[[#This Row],[200D EMA]]</f>
        <v>0.16204045291856919</v>
      </c>
      <c r="V246">
        <v>1.2919925507544101</v>
      </c>
      <c r="W246">
        <v>4209.75</v>
      </c>
      <c r="X246">
        <v>4262</v>
      </c>
      <c r="Y246">
        <v>4111.1499999999996</v>
      </c>
      <c r="Z246">
        <v>4245.95</v>
      </c>
      <c r="AA246">
        <v>3795.1</v>
      </c>
      <c r="AB246">
        <v>4747</v>
      </c>
      <c r="AC246" s="2">
        <f>(Table2[[#This Row],[Close Price]]/Table2[[#This Row],[Day Low]])-1</f>
        <v>-7.0075420155590873E-4</v>
      </c>
      <c r="AD246" s="2">
        <f>(Table2[[#This Row],[Day High]]/Table2[[#This Row],[Close Price]])-1</f>
        <v>1.3121612627174928E-2</v>
      </c>
      <c r="AE246" s="2">
        <f>(Table2[[#This Row],[Close Price]]/Table2[[#This Row],[Current Week Low]])-1</f>
        <v>2.3265996132469047E-2</v>
      </c>
      <c r="AF246" s="2">
        <f>(Table2[[#This Row],[Current Week High]]/Table2[[#This Row],[Close Price]])-1</f>
        <v>9.3063611295995941E-3</v>
      </c>
      <c r="AG246" s="2">
        <f>(Table2[[#This Row],[Close Price]]/Table2[[#This Row],[Current Month Low]])-1</f>
        <v>0.10848198993438918</v>
      </c>
      <c r="AH246" s="2">
        <f>(Table2[[#This Row],[Current Month High]]/Table2[[#This Row],[Close Price]])-1</f>
        <v>0.12841114386231811</v>
      </c>
      <c r="AI246">
        <v>17.690406009318199</v>
      </c>
      <c r="AJ246">
        <v>61.044330449429602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-0.05</v>
      </c>
      <c r="AM246" t="s">
        <v>10205</v>
      </c>
      <c r="AN246">
        <v>1.53</v>
      </c>
      <c r="AO246" t="s">
        <v>10206</v>
      </c>
      <c r="AP246">
        <v>0.11786478051214</v>
      </c>
      <c r="AQ246">
        <f>(Table2[[#This Row],[Sharpe Ratio]]-AVERAGE(Table2[Sharpe Ratio]))/_xlfn.STDEV.P(Table2[Sharpe Ratio])</f>
        <v>0.6978663162698634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450</v>
      </c>
      <c r="AT246">
        <f>_xlfn.RANK.AVG(Table2[[#This Row],[6M Return vs Nifty Z-Score]],Table2[6M Return vs Nifty Z-Score])</f>
        <v>196</v>
      </c>
      <c r="AU246">
        <f>_xlfn.RANK.AVG(Table2[[#This Row],[Sharpe Ratio Z-Score]],Table2[Sharpe Ratio Z-Score])</f>
        <v>177</v>
      </c>
      <c r="AV246">
        <f>(Table2[[#This Row],[Rank 1Y]]+Table2[[#This Row],[Rank 6M]]+Table2[[#This Row],[Rank Sharpe]])/3</f>
        <v>274.33333333333331</v>
      </c>
    </row>
    <row r="247" spans="1:48" x14ac:dyDescent="0.3">
      <c r="A247" t="s">
        <v>30</v>
      </c>
      <c r="B247" t="s">
        <v>31</v>
      </c>
      <c r="C247" t="s">
        <v>10161</v>
      </c>
      <c r="D247" t="s">
        <v>32</v>
      </c>
      <c r="E247">
        <v>778940.17323952005</v>
      </c>
      <c r="F247">
        <v>872.8</v>
      </c>
      <c r="G247">
        <v>14.203108792278901</v>
      </c>
      <c r="H247">
        <f>(Table2[[#This Row],[1Y Return vs Nifty]]-AVERAGE(Table2[1Y Return vs Nifty]))/_xlfn.STDEV.P(Table2[1Y Return vs Nifty])</f>
        <v>-0.34199434441567866</v>
      </c>
      <c r="I247">
        <v>-0.90670887052357496</v>
      </c>
      <c r="J247">
        <f>(Table2[[#This Row],[1M Return vs Nifty]]-AVERAGE(Table2[1M Return vs Nifty]))/_xlfn.STDEV.P(Table2[1M Return vs Nifty])</f>
        <v>-0.23601567265283871</v>
      </c>
      <c r="K247">
        <v>23.7614483369046</v>
      </c>
      <c r="L247">
        <f>(Table2[[#This Row],[6M Return vs Nifty]]-AVERAGE(Table2[6M Return vs Nifty]))/_xlfn.STDEV.P(Table2[6M Return vs Nifty])</f>
        <v>0.54671839103388986</v>
      </c>
      <c r="M247">
        <v>-2.39270468387123</v>
      </c>
      <c r="N247">
        <f>(Table2[[#This Row],[1W Return vs Nifty]]-AVERAGE(Table2[1W Return vs Nifty]))/_xlfn.STDEV.P(Table2[1W Return vs Nifty])</f>
        <v>-0.82986728929870679</v>
      </c>
      <c r="O247">
        <v>861.91</v>
      </c>
      <c r="P247">
        <v>843.292076670705</v>
      </c>
      <c r="Q247">
        <v>746.82894732883199</v>
      </c>
      <c r="R247">
        <v>57.075994896141502</v>
      </c>
      <c r="S247" s="2">
        <f>(Table2[[#This Row],[Close Price]]-Table2[[#This Row],[20D EMA]])/Table2[[#This Row],[20D EMA]]</f>
        <v>1.2634729844183252E-2</v>
      </c>
      <c r="T247" s="2">
        <f>(Table2[[#This Row],[Close Price]]-Table2[[#This Row],[50D EMA]])/Table2[[#This Row],[50D EMA]]</f>
        <v>3.4991344215863453E-2</v>
      </c>
      <c r="U247" s="2">
        <f>(Table2[[#This Row],[Close Price]]-Table2[[#This Row],[200D EMA]])/Table2[[#This Row],[200D EMA]]</f>
        <v>0.16867457149555609</v>
      </c>
      <c r="V247">
        <v>0.74876197735029404</v>
      </c>
      <c r="W247">
        <v>868.2</v>
      </c>
      <c r="X247">
        <v>874.8</v>
      </c>
      <c r="Y247">
        <v>863.2</v>
      </c>
      <c r="Z247">
        <v>889.1</v>
      </c>
      <c r="AA247">
        <v>823.15</v>
      </c>
      <c r="AB247">
        <v>899</v>
      </c>
      <c r="AC247" s="2">
        <f>(Table2[[#This Row],[Close Price]]/Table2[[#This Row],[Day Low]])-1</f>
        <v>5.2983183598247496E-3</v>
      </c>
      <c r="AD247" s="2">
        <f>(Table2[[#This Row],[Day High]]/Table2[[#This Row],[Close Price]])-1</f>
        <v>2.2914757103573713E-3</v>
      </c>
      <c r="AE247" s="2">
        <f>(Table2[[#This Row],[Close Price]]/Table2[[#This Row],[Current Week Low]])-1</f>
        <v>1.1121408711770142E-2</v>
      </c>
      <c r="AF247" s="2">
        <f>(Table2[[#This Row],[Current Week High]]/Table2[[#This Row],[Close Price]])-1</f>
        <v>1.8675527039413442E-2</v>
      </c>
      <c r="AG247" s="2">
        <f>(Table2[[#This Row],[Close Price]]/Table2[[#This Row],[Current Month Low]])-1</f>
        <v>6.0317074652250557E-2</v>
      </c>
      <c r="AH247" s="2">
        <f>(Table2[[#This Row],[Current Month High]]/Table2[[#This Row],[Close Price]])-1</f>
        <v>3.0018331805682807E-2</v>
      </c>
      <c r="AI247">
        <v>4.4912923923006298</v>
      </c>
      <c r="AJ247">
        <v>60.6774668630338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-0.02</v>
      </c>
      <c r="AM247" t="s">
        <v>10205</v>
      </c>
      <c r="AN247">
        <v>1.88</v>
      </c>
      <c r="AO247" t="s">
        <v>10206</v>
      </c>
      <c r="AP247">
        <v>8.4131058263850006E-2</v>
      </c>
      <c r="AQ247">
        <f>(Table2[[#This Row],[Sharpe Ratio]]-AVERAGE(Table2[Sharpe Ratio]))/_xlfn.STDEV.P(Table2[Sharpe Ratio])</f>
        <v>0.30893982913329138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-0.5522190862000429</v>
      </c>
      <c r="AS247">
        <f>_xlfn.RANK.AVG(Table2[[#This Row],[1Y Return vs Nifty Z-Score]],Table2[1Y Return vs Nifty Z-Score])</f>
        <v>407</v>
      </c>
      <c r="AT247">
        <f>_xlfn.RANK.AVG(Table2[[#This Row],[6M Return vs Nifty Z-Score]],Table2[6M Return vs Nifty Z-Score])</f>
        <v>171</v>
      </c>
      <c r="AU247">
        <f>_xlfn.RANK.AVG(Table2[[#This Row],[Sharpe Ratio Z-Score]],Table2[Sharpe Ratio Z-Score])</f>
        <v>255</v>
      </c>
      <c r="AV247">
        <f>(Table2[[#This Row],[Rank 1Y]]+Table2[[#This Row],[Rank 6M]]+Table2[[#This Row],[Rank Sharpe]])/3</f>
        <v>277.66666666666669</v>
      </c>
    </row>
    <row r="248" spans="1:48" x14ac:dyDescent="0.3">
      <c r="A248" t="s">
        <v>519</v>
      </c>
      <c r="B248" t="s">
        <v>520</v>
      </c>
      <c r="C248" t="s">
        <v>10164</v>
      </c>
      <c r="D248" t="s">
        <v>46</v>
      </c>
      <c r="E248">
        <v>40262.012999999999</v>
      </c>
      <c r="F248">
        <v>66.67</v>
      </c>
      <c r="G248">
        <v>125.534803123456</v>
      </c>
      <c r="H248">
        <f>(Table2[[#This Row],[1Y Return vs Nifty]]-AVERAGE(Table2[1Y Return vs Nifty]))/_xlfn.STDEV.P(Table2[1Y Return vs Nifty])</f>
        <v>1.1794396220848284</v>
      </c>
      <c r="I248">
        <v>-0.59742439869491903</v>
      </c>
      <c r="J248">
        <f>(Table2[[#This Row],[1M Return vs Nifty]]-AVERAGE(Table2[1M Return vs Nifty]))/_xlfn.STDEV.P(Table2[1M Return vs Nifty])</f>
        <v>-0.20341121465926007</v>
      </c>
      <c r="K248">
        <v>-17.4525113993632</v>
      </c>
      <c r="L248">
        <f>(Table2[[#This Row],[6M Return vs Nifty]]-AVERAGE(Table2[6M Return vs Nifty]))/_xlfn.STDEV.P(Table2[6M Return vs Nifty])</f>
        <v>-0.82642394240101247</v>
      </c>
      <c r="M248">
        <v>-3.91396621736334</v>
      </c>
      <c r="N248">
        <f>(Table2[[#This Row],[1W Return vs Nifty]]-AVERAGE(Table2[1W Return vs Nifty]))/_xlfn.STDEV.P(Table2[1W Return vs Nifty])</f>
        <v>-1.1441561348618514</v>
      </c>
      <c r="O248">
        <v>67.23</v>
      </c>
      <c r="P248">
        <v>67.038722716227298</v>
      </c>
      <c r="Q248">
        <v>57.190089839286998</v>
      </c>
      <c r="R248">
        <v>45.3669786914989</v>
      </c>
      <c r="S248" s="2">
        <f>(Table2[[#This Row],[Close Price]]-Table2[[#This Row],[20D EMA]])/Table2[[#This Row],[20D EMA]]</f>
        <v>-8.3296147553175992E-3</v>
      </c>
      <c r="T248" s="2">
        <f>(Table2[[#This Row],[Close Price]]-Table2[[#This Row],[50D EMA]])/Table2[[#This Row],[50D EMA]]</f>
        <v>-5.5001453083777753E-3</v>
      </c>
      <c r="U248" s="2">
        <f>(Table2[[#This Row],[Close Price]]-Table2[[#This Row],[200D EMA]])/Table2[[#This Row],[200D EMA]]</f>
        <v>0.16576141403786948</v>
      </c>
      <c r="V248">
        <v>0.85208506722354604</v>
      </c>
      <c r="W248">
        <v>66.510000000000005</v>
      </c>
      <c r="X248">
        <v>67</v>
      </c>
      <c r="Y248">
        <v>66.5</v>
      </c>
      <c r="Z248">
        <v>67.67</v>
      </c>
      <c r="AA248">
        <v>61.5</v>
      </c>
      <c r="AB248">
        <v>72</v>
      </c>
      <c r="AC248" s="2">
        <f>(Table2[[#This Row],[Close Price]]/Table2[[#This Row],[Day Low]])-1</f>
        <v>2.4056532852201329E-3</v>
      </c>
      <c r="AD248" s="2">
        <f>(Table2[[#This Row],[Day High]]/Table2[[#This Row],[Close Price]])-1</f>
        <v>4.9497525123742836E-3</v>
      </c>
      <c r="AE248" s="2">
        <f>(Table2[[#This Row],[Close Price]]/Table2[[#This Row],[Current Week Low]])-1</f>
        <v>2.5563909774435345E-3</v>
      </c>
      <c r="AF248" s="2">
        <f>(Table2[[#This Row],[Current Week High]]/Table2[[#This Row],[Close Price]])-1</f>
        <v>1.4999250037498024E-2</v>
      </c>
      <c r="AG248" s="2">
        <f>(Table2[[#This Row],[Close Price]]/Table2[[#This Row],[Current Month Low]])-1</f>
        <v>8.4065040650406431E-2</v>
      </c>
      <c r="AH248" s="2">
        <f>(Table2[[#This Row],[Current Month High]]/Table2[[#This Row],[Close Price]])-1</f>
        <v>7.9946002699865071E-2</v>
      </c>
      <c r="AI248">
        <v>17.2191390430478</v>
      </c>
      <c r="AJ248">
        <v>167.21442885771501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-7.0000000000000007E-2</v>
      </c>
      <c r="AM248" t="s">
        <v>10205</v>
      </c>
      <c r="AN248">
        <v>-2.16</v>
      </c>
      <c r="AO248" t="s">
        <v>10205</v>
      </c>
      <c r="AP248">
        <v>0.12660712055020901</v>
      </c>
      <c r="AQ248">
        <f>(Table2[[#This Row],[Sharpe Ratio]]-AVERAGE(Table2[Sharpe Ratio]))/_xlfn.STDEV.P(Table2[Sharpe Ratio])</f>
        <v>0.79865945066913469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-0.19589221916816091</v>
      </c>
      <c r="AS248">
        <f>_xlfn.RANK.AVG(Table2[[#This Row],[1Y Return vs Nifty Z-Score]],Table2[1Y Return vs Nifty Z-Score])</f>
        <v>77</v>
      </c>
      <c r="AT248">
        <f>_xlfn.RANK.AVG(Table2[[#This Row],[6M Return vs Nifty Z-Score]],Table2[6M Return vs Nifty Z-Score])</f>
        <v>597</v>
      </c>
      <c r="AU248">
        <f>_xlfn.RANK.AVG(Table2[[#This Row],[Sharpe Ratio Z-Score]],Table2[Sharpe Ratio Z-Score])</f>
        <v>159</v>
      </c>
      <c r="AV248">
        <f>(Table2[[#This Row],[Rank 1Y]]+Table2[[#This Row],[Rank 6M]]+Table2[[#This Row],[Rank Sharpe]])/3</f>
        <v>277.66666666666669</v>
      </c>
    </row>
    <row r="249" spans="1:48" x14ac:dyDescent="0.3">
      <c r="A249" t="s">
        <v>648</v>
      </c>
      <c r="B249" t="s">
        <v>649</v>
      </c>
      <c r="C249" t="s">
        <v>10161</v>
      </c>
      <c r="D249" t="s">
        <v>420</v>
      </c>
      <c r="E249">
        <v>28165.680412689999</v>
      </c>
      <c r="F249">
        <v>1499.95</v>
      </c>
      <c r="G249">
        <v>27.346900879149899</v>
      </c>
      <c r="H249">
        <f>(Table2[[#This Row],[1Y Return vs Nifty]]-AVERAGE(Table2[1Y Return vs Nifty]))/_xlfn.STDEV.P(Table2[1Y Return vs Nifty])</f>
        <v>-0.1623742294994352</v>
      </c>
      <c r="I249">
        <v>0.40405538193653301</v>
      </c>
      <c r="J249">
        <f>(Table2[[#This Row],[1M Return vs Nifty]]-AVERAGE(Table2[1M Return vs Nifty]))/_xlfn.STDEV.P(Table2[1M Return vs Nifty])</f>
        <v>-9.7836223305972234E-2</v>
      </c>
      <c r="K249">
        <v>13.5868477177776</v>
      </c>
      <c r="L249">
        <f>(Table2[[#This Row],[6M Return vs Nifty]]-AVERAGE(Table2[6M Return vs Nifty]))/_xlfn.STDEV.P(Table2[6M Return vs Nifty])</f>
        <v>0.20772706563542831</v>
      </c>
      <c r="M249">
        <v>-0.74968027504021295</v>
      </c>
      <c r="N249">
        <f>(Table2[[#This Row],[1W Return vs Nifty]]-AVERAGE(Table2[1W Return vs Nifty]))/_xlfn.STDEV.P(Table2[1W Return vs Nifty])</f>
        <v>-0.49042253682528442</v>
      </c>
      <c r="O249">
        <v>1466.5</v>
      </c>
      <c r="P249">
        <v>1361.0116441146299</v>
      </c>
      <c r="Q249">
        <v>1154.04072157203</v>
      </c>
      <c r="R249">
        <v>55.594548458110602</v>
      </c>
      <c r="S249" s="2">
        <f>(Table2[[#This Row],[Close Price]]-Table2[[#This Row],[20D EMA]])/Table2[[#This Row],[20D EMA]]</f>
        <v>2.2809410160245513E-2</v>
      </c>
      <c r="T249" s="2">
        <f>(Table2[[#This Row],[Close Price]]-Table2[[#This Row],[50D EMA]])/Table2[[#This Row],[50D EMA]]</f>
        <v>0.1020846195447158</v>
      </c>
      <c r="U249" s="2">
        <f>(Table2[[#This Row],[Close Price]]-Table2[[#This Row],[200D EMA]])/Table2[[#This Row],[200D EMA]]</f>
        <v>0.29973749796001459</v>
      </c>
      <c r="V249">
        <v>0.84350759792130203</v>
      </c>
      <c r="W249">
        <v>1495.85</v>
      </c>
      <c r="X249">
        <v>1531</v>
      </c>
      <c r="Y249">
        <v>1491</v>
      </c>
      <c r="Z249">
        <v>1575</v>
      </c>
      <c r="AA249">
        <v>1430</v>
      </c>
      <c r="AB249">
        <v>1649.8</v>
      </c>
      <c r="AC249" s="2">
        <f>(Table2[[#This Row],[Close Price]]/Table2[[#This Row],[Day Low]])-1</f>
        <v>2.7409165357490384E-3</v>
      </c>
      <c r="AD249" s="2">
        <f>(Table2[[#This Row],[Day High]]/Table2[[#This Row],[Close Price]])-1</f>
        <v>2.0700690023000679E-2</v>
      </c>
      <c r="AE249" s="2">
        <f>(Table2[[#This Row],[Close Price]]/Table2[[#This Row],[Current Week Low]])-1</f>
        <v>6.0026827632462254E-3</v>
      </c>
      <c r="AF249" s="2">
        <f>(Table2[[#This Row],[Current Week High]]/Table2[[#This Row],[Close Price]])-1</f>
        <v>5.0035001166705451E-2</v>
      </c>
      <c r="AG249" s="2">
        <f>(Table2[[#This Row],[Close Price]]/Table2[[#This Row],[Current Month Low]])-1</f>
        <v>4.8916083916084041E-2</v>
      </c>
      <c r="AH249" s="2">
        <f>(Table2[[#This Row],[Current Month High]]/Table2[[#This Row],[Close Price]])-1</f>
        <v>9.9903330111003719E-2</v>
      </c>
      <c r="AI249">
        <v>9.9903330111003701</v>
      </c>
      <c r="AJ249">
        <v>69.466726923511402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0.26</v>
      </c>
      <c r="AM249" t="s">
        <v>10206</v>
      </c>
      <c r="AN249">
        <v>1.37</v>
      </c>
      <c r="AO249" t="s">
        <v>10206</v>
      </c>
      <c r="AP249">
        <v>8.4270851850299006E-2</v>
      </c>
      <c r="AQ249">
        <f>(Table2[[#This Row],[Sharpe Ratio]]-AVERAGE(Table2[Sharpe Ratio]))/_xlfn.STDEV.P(Table2[Sharpe Ratio])</f>
        <v>0.3105515525032076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-0.23235437149205596</v>
      </c>
      <c r="AS249">
        <f>_xlfn.RANK.AVG(Table2[[#This Row],[1Y Return vs Nifty Z-Score]],Table2[1Y Return vs Nifty Z-Score])</f>
        <v>332</v>
      </c>
      <c r="AT249">
        <f>_xlfn.RANK.AVG(Table2[[#This Row],[6M Return vs Nifty Z-Score]],Table2[6M Return vs Nifty Z-Score])</f>
        <v>250</v>
      </c>
      <c r="AU249">
        <f>_xlfn.RANK.AVG(Table2[[#This Row],[Sharpe Ratio Z-Score]],Table2[Sharpe Ratio Z-Score])</f>
        <v>254</v>
      </c>
      <c r="AV249">
        <f>(Table2[[#This Row],[Rank 1Y]]+Table2[[#This Row],[Rank 6M]]+Table2[[#This Row],[Rank Sharpe]])/3</f>
        <v>278.66666666666669</v>
      </c>
    </row>
    <row r="250" spans="1:48" x14ac:dyDescent="0.3">
      <c r="A250" t="s">
        <v>1093</v>
      </c>
      <c r="B250" t="s">
        <v>1094</v>
      </c>
      <c r="C250" t="s">
        <v>10174</v>
      </c>
      <c r="D250" t="s">
        <v>133</v>
      </c>
      <c r="E250">
        <v>11568.931074135</v>
      </c>
      <c r="F250">
        <v>214.85</v>
      </c>
      <c r="G250">
        <v>121.985448793027</v>
      </c>
      <c r="H250">
        <f>(Table2[[#This Row],[1Y Return vs Nifty]]-AVERAGE(Table2[1Y Return vs Nifty]))/_xlfn.STDEV.P(Table2[1Y Return vs Nifty])</f>
        <v>1.1309349418147456</v>
      </c>
      <c r="I250">
        <v>9.5597971169917404</v>
      </c>
      <c r="J250">
        <f>(Table2[[#This Row],[1M Return vs Nifty]]-AVERAGE(Table2[1M Return vs Nifty]))/_xlfn.STDEV.P(Table2[1M Return vs Nifty])</f>
        <v>0.86735286308968051</v>
      </c>
      <c r="K250">
        <v>-26.971701151902</v>
      </c>
      <c r="L250">
        <f>(Table2[[#This Row],[6M Return vs Nifty]]-AVERAGE(Table2[6M Return vs Nifty]))/_xlfn.STDEV.P(Table2[6M Return vs Nifty])</f>
        <v>-1.1435786762061273</v>
      </c>
      <c r="M250">
        <v>8.4542822318552897</v>
      </c>
      <c r="N250">
        <f>(Table2[[#This Row],[1W Return vs Nifty]]-AVERAGE(Table2[1W Return vs Nifty]))/_xlfn.STDEV.P(Table2[1W Return vs Nifty])</f>
        <v>1.4110932033764358</v>
      </c>
      <c r="O250">
        <v>204.52</v>
      </c>
      <c r="P250">
        <v>204.99861702123201</v>
      </c>
      <c r="Q250">
        <v>197.61385573086801</v>
      </c>
      <c r="R250">
        <v>64.064491569089597</v>
      </c>
      <c r="S250" s="2">
        <f>(Table2[[#This Row],[Close Price]]-Table2[[#This Row],[20D EMA]])/Table2[[#This Row],[20D EMA]]</f>
        <v>5.050850772540575E-2</v>
      </c>
      <c r="T250" s="2">
        <f>(Table2[[#This Row],[Close Price]]-Table2[[#This Row],[50D EMA]])/Table2[[#This Row],[50D EMA]]</f>
        <v>4.8055850921899949E-2</v>
      </c>
      <c r="U250" s="2">
        <f>(Table2[[#This Row],[Close Price]]-Table2[[#This Row],[200D EMA]])/Table2[[#This Row],[200D EMA]]</f>
        <v>8.7221334786392893E-2</v>
      </c>
      <c r="V250">
        <v>1.1177751460843299</v>
      </c>
      <c r="W250">
        <v>213.31</v>
      </c>
      <c r="X250">
        <v>217.79</v>
      </c>
      <c r="Y250">
        <v>208.35</v>
      </c>
      <c r="Z250">
        <v>223.8</v>
      </c>
      <c r="AA250">
        <v>181</v>
      </c>
      <c r="AB250">
        <v>228.95</v>
      </c>
      <c r="AC250" s="2">
        <f>(Table2[[#This Row],[Close Price]]/Table2[[#This Row],[Day Low]])-1</f>
        <v>7.2195396371477205E-3</v>
      </c>
      <c r="AD250" s="2">
        <f>(Table2[[#This Row],[Day High]]/Table2[[#This Row],[Close Price]])-1</f>
        <v>1.3683965557365507E-2</v>
      </c>
      <c r="AE250" s="2">
        <f>(Table2[[#This Row],[Close Price]]/Table2[[#This Row],[Current Week Low]])-1</f>
        <v>3.1197504199663939E-2</v>
      </c>
      <c r="AF250" s="2">
        <f>(Table2[[#This Row],[Current Week High]]/Table2[[#This Row],[Close Price]])-1</f>
        <v>4.1656969979055214E-2</v>
      </c>
      <c r="AG250" s="2">
        <f>(Table2[[#This Row],[Close Price]]/Table2[[#This Row],[Current Month Low]])-1</f>
        <v>0.18701657458563536</v>
      </c>
      <c r="AH250" s="2">
        <f>(Table2[[#This Row],[Current Month High]]/Table2[[#This Row],[Close Price]])-1</f>
        <v>6.5627181754712494E-2</v>
      </c>
      <c r="AI250">
        <v>32.604142424947597</v>
      </c>
      <c r="AJ250">
        <v>174.39335887611699</v>
      </c>
      <c r="AK250" t="str">
        <f>IF(AND(Table2[[#This Row],[20D EMA]]&gt;Table2[[#This Row],[50D EMA]],Table2[[#This Row],[50D EMA]]&gt;Table2[[#This Row],[200D EMA]]),"Uptrend","Downtrend/NoTrend")</f>
        <v>Downtrend/NoTrend</v>
      </c>
      <c r="AL250">
        <v>-0.12</v>
      </c>
      <c r="AM250" t="s">
        <v>10205</v>
      </c>
      <c r="AN250">
        <v>1.1499999999999999</v>
      </c>
      <c r="AO250" t="s">
        <v>10206</v>
      </c>
      <c r="AP250">
        <v>0.160872921020244</v>
      </c>
      <c r="AQ250">
        <f>(Table2[[#This Row],[Sharpe Ratio]]-AVERAGE(Table2[Sharpe Ratio]))/_xlfn.STDEV.P(Table2[Sharpe Ratio])</f>
        <v>1.1937204317148586</v>
      </c>
      <c r="AR2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0">
        <f>_xlfn.RANK.AVG(Table2[[#This Row],[1Y Return vs Nifty Z-Score]],Table2[1Y Return vs Nifty Z-Score])</f>
        <v>84</v>
      </c>
      <c r="AT250">
        <f>_xlfn.RANK.AVG(Table2[[#This Row],[6M Return vs Nifty Z-Score]],Table2[6M Return vs Nifty Z-Score])</f>
        <v>664</v>
      </c>
      <c r="AU250">
        <f>_xlfn.RANK.AVG(Table2[[#This Row],[Sharpe Ratio Z-Score]],Table2[Sharpe Ratio Z-Score])</f>
        <v>88</v>
      </c>
      <c r="AV250">
        <f>(Table2[[#This Row],[Rank 1Y]]+Table2[[#This Row],[Rank 6M]]+Table2[[#This Row],[Rank Sharpe]])/3</f>
        <v>278.66666666666669</v>
      </c>
    </row>
    <row r="251" spans="1:48" x14ac:dyDescent="0.3">
      <c r="A251" t="s">
        <v>568</v>
      </c>
      <c r="B251" t="s">
        <v>569</v>
      </c>
      <c r="C251" t="s">
        <v>10163</v>
      </c>
      <c r="D251" t="s">
        <v>186</v>
      </c>
      <c r="E251">
        <v>34767.224999999999</v>
      </c>
      <c r="F251">
        <v>796.5</v>
      </c>
      <c r="G251">
        <v>45.541712796631799</v>
      </c>
      <c r="H251">
        <f>(Table2[[#This Row],[1Y Return vs Nifty]]-AVERAGE(Table2[1Y Return vs Nifty]))/_xlfn.STDEV.P(Table2[1Y Return vs Nifty])</f>
        <v>8.627198963560509E-2</v>
      </c>
      <c r="I251">
        <v>11.0114016922403</v>
      </c>
      <c r="J251">
        <f>(Table2[[#This Row],[1M Return vs Nifty]]-AVERAGE(Table2[1M Return vs Nifty]))/_xlfn.STDEV.P(Table2[1M Return vs Nifty])</f>
        <v>1.0203795576312624</v>
      </c>
      <c r="K251">
        <v>44.4431299897225</v>
      </c>
      <c r="L251">
        <f>(Table2[[#This Row],[6M Return vs Nifty]]-AVERAGE(Table2[6M Return vs Nifty]))/_xlfn.STDEV.P(Table2[6M Return vs Nifty])</f>
        <v>1.2357784276291477</v>
      </c>
      <c r="M251">
        <v>-1.8075021262592701</v>
      </c>
      <c r="N251">
        <f>(Table2[[#This Row],[1W Return vs Nifty]]-AVERAGE(Table2[1W Return vs Nifty]))/_xlfn.STDEV.P(Table2[1W Return vs Nifty])</f>
        <v>-0.70896589778697805</v>
      </c>
      <c r="O251">
        <v>772.2</v>
      </c>
      <c r="P251">
        <v>705.38117385683302</v>
      </c>
      <c r="Q251">
        <v>569.63496595980598</v>
      </c>
      <c r="R251">
        <v>65.301440587545301</v>
      </c>
      <c r="S251" s="2">
        <f>(Table2[[#This Row],[Close Price]]-Table2[[#This Row],[20D EMA]])/Table2[[#This Row],[20D EMA]]</f>
        <v>3.1468531468531409E-2</v>
      </c>
      <c r="T251" s="2">
        <f>(Table2[[#This Row],[Close Price]]-Table2[[#This Row],[50D EMA]])/Table2[[#This Row],[50D EMA]]</f>
        <v>0.12917671965209102</v>
      </c>
      <c r="U251" s="2">
        <f>(Table2[[#This Row],[Close Price]]-Table2[[#This Row],[200D EMA]])/Table2[[#This Row],[200D EMA]]</f>
        <v>0.39826388406115126</v>
      </c>
      <c r="V251">
        <v>0.64878201208196695</v>
      </c>
      <c r="W251">
        <v>799</v>
      </c>
      <c r="X251">
        <v>809.45</v>
      </c>
      <c r="Y251">
        <v>794.35</v>
      </c>
      <c r="Z251">
        <v>817.2</v>
      </c>
      <c r="AA251">
        <v>690.1</v>
      </c>
      <c r="AB251">
        <v>844.65</v>
      </c>
      <c r="AC251" s="2">
        <f>(Table2[[#This Row],[Close Price]]/Table2[[#This Row],[Day Low]])-1</f>
        <v>-3.1289111389236623E-3</v>
      </c>
      <c r="AD251" s="2">
        <f>(Table2[[#This Row],[Day High]]/Table2[[#This Row],[Close Price]])-1</f>
        <v>1.6258631512868771E-2</v>
      </c>
      <c r="AE251" s="2">
        <f>(Table2[[#This Row],[Close Price]]/Table2[[#This Row],[Current Week Low]])-1</f>
        <v>2.7066154717694246E-3</v>
      </c>
      <c r="AF251" s="2">
        <f>(Table2[[#This Row],[Current Week High]]/Table2[[#This Row],[Close Price]])-1</f>
        <v>2.5988700564971712E-2</v>
      </c>
      <c r="AG251" s="2">
        <f>(Table2[[#This Row],[Close Price]]/Table2[[#This Row],[Current Month Low]])-1</f>
        <v>0.15418055354296478</v>
      </c>
      <c r="AH251" s="2">
        <f>(Table2[[#This Row],[Current Month High]]/Table2[[#This Row],[Close Price]])-1</f>
        <v>6.0451977401129842E-2</v>
      </c>
      <c r="AI251">
        <v>6.0451977401129797</v>
      </c>
      <c r="AJ251">
        <v>90.961400143850398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0.36</v>
      </c>
      <c r="AM251" t="s">
        <v>10206</v>
      </c>
      <c r="AN251">
        <v>4.09</v>
      </c>
      <c r="AO251" t="s">
        <v>10206</v>
      </c>
      <c r="AP251">
        <v>6.5211742181510001E-3</v>
      </c>
      <c r="AQ251">
        <f>(Table2[[#This Row],[Sharpe Ratio]]-AVERAGE(Table2[Sharpe Ratio]))/_xlfn.STDEV.P(Table2[Sharpe Ratio])</f>
        <v>-0.58584845858673618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1.0476156185223009</v>
      </c>
      <c r="AS251">
        <f>_xlfn.RANK.AVG(Table2[[#This Row],[1Y Return vs Nifty Z-Score]],Table2[1Y Return vs Nifty Z-Score])</f>
        <v>259</v>
      </c>
      <c r="AT251">
        <f>_xlfn.RANK.AVG(Table2[[#This Row],[6M Return vs Nifty Z-Score]],Table2[6M Return vs Nifty Z-Score])</f>
        <v>82</v>
      </c>
      <c r="AU251">
        <f>_xlfn.RANK.AVG(Table2[[#This Row],[Sharpe Ratio Z-Score]],Table2[Sharpe Ratio Z-Score])</f>
        <v>497</v>
      </c>
      <c r="AV251">
        <f>(Table2[[#This Row],[Rank 1Y]]+Table2[[#This Row],[Rank 6M]]+Table2[[#This Row],[Rank Sharpe]])/3</f>
        <v>279.33333333333331</v>
      </c>
    </row>
    <row r="252" spans="1:48" x14ac:dyDescent="0.3">
      <c r="A252" t="s">
        <v>697</v>
      </c>
      <c r="B252" t="s">
        <v>698</v>
      </c>
      <c r="C252" t="s">
        <v>10165</v>
      </c>
      <c r="D252" t="s">
        <v>202</v>
      </c>
      <c r="E252">
        <v>24884.517693739999</v>
      </c>
      <c r="F252">
        <v>2104.4499999999998</v>
      </c>
      <c r="G252">
        <v>23.615216991611302</v>
      </c>
      <c r="H252">
        <f>(Table2[[#This Row],[1Y Return vs Nifty]]-AVERAGE(Table2[1Y Return vs Nifty]))/_xlfn.STDEV.P(Table2[1Y Return vs Nifty])</f>
        <v>-0.21337058460614056</v>
      </c>
      <c r="I252">
        <v>-1.8591246102346299</v>
      </c>
      <c r="J252">
        <f>(Table2[[#This Row],[1M Return vs Nifty]]-AVERAGE(Table2[1M Return vs Nifty]))/_xlfn.STDEV.P(Table2[1M Return vs Nifty])</f>
        <v>-0.33641838215270536</v>
      </c>
      <c r="K252">
        <v>-4.7594158281522301</v>
      </c>
      <c r="L252">
        <f>(Table2[[#This Row],[6M Return vs Nifty]]-AVERAGE(Table2[6M Return vs Nifty]))/_xlfn.STDEV.P(Table2[6M Return vs Nifty])</f>
        <v>-0.4035228918177276</v>
      </c>
      <c r="M252">
        <v>3.1466480597427902</v>
      </c>
      <c r="N252">
        <f>(Table2[[#This Row],[1W Return vs Nifty]]-AVERAGE(Table2[1W Return vs Nifty]))/_xlfn.STDEV.P(Table2[1W Return vs Nifty])</f>
        <v>0.31454919703751144</v>
      </c>
      <c r="O252">
        <v>2067.9</v>
      </c>
      <c r="P252">
        <v>2044.4514912232301</v>
      </c>
      <c r="Q252">
        <v>1783.9804898048001</v>
      </c>
      <c r="R252">
        <v>58.466640595013097</v>
      </c>
      <c r="S252" s="2">
        <f>(Table2[[#This Row],[Close Price]]-Table2[[#This Row],[20D EMA]])/Table2[[#This Row],[20D EMA]]</f>
        <v>1.7674935925334749E-2</v>
      </c>
      <c r="T252" s="2">
        <f>(Table2[[#This Row],[Close Price]]-Table2[[#This Row],[50D EMA]])/Table2[[#This Row],[50D EMA]]</f>
        <v>2.934699553124229E-2</v>
      </c>
      <c r="U252" s="2">
        <f>(Table2[[#This Row],[Close Price]]-Table2[[#This Row],[200D EMA]])/Table2[[#This Row],[200D EMA]]</f>
        <v>0.17963734022128514</v>
      </c>
      <c r="V252">
        <v>0.49968942270727801</v>
      </c>
      <c r="W252">
        <v>2107.1</v>
      </c>
      <c r="X252">
        <v>2158</v>
      </c>
      <c r="Y252">
        <v>2034.5</v>
      </c>
      <c r="Z252">
        <v>2140.1999999999998</v>
      </c>
      <c r="AA252">
        <v>1882.1</v>
      </c>
      <c r="AB252">
        <v>2338.75</v>
      </c>
      <c r="AC252" s="2">
        <f>(Table2[[#This Row],[Close Price]]/Table2[[#This Row],[Day Low]])-1</f>
        <v>-1.2576526980210279E-3</v>
      </c>
      <c r="AD252" s="2">
        <f>(Table2[[#This Row],[Day High]]/Table2[[#This Row],[Close Price]])-1</f>
        <v>2.5446078547839202E-2</v>
      </c>
      <c r="AE252" s="2">
        <f>(Table2[[#This Row],[Close Price]]/Table2[[#This Row],[Current Week Low]])-1</f>
        <v>3.4381912017694694E-2</v>
      </c>
      <c r="AF252" s="2">
        <f>(Table2[[#This Row],[Current Week High]]/Table2[[#This Row],[Close Price]])-1</f>
        <v>1.6987811542208187E-2</v>
      </c>
      <c r="AG252" s="2">
        <f>(Table2[[#This Row],[Close Price]]/Table2[[#This Row],[Current Month Low]])-1</f>
        <v>0.11813931247011311</v>
      </c>
      <c r="AH252" s="2">
        <f>(Table2[[#This Row],[Current Month High]]/Table2[[#This Row],[Close Price]])-1</f>
        <v>0.11133550333816444</v>
      </c>
      <c r="AI252">
        <v>15.3911948490104</v>
      </c>
      <c r="AJ252">
        <v>89.019625454708702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-0.04</v>
      </c>
      <c r="AM252" t="s">
        <v>10205</v>
      </c>
      <c r="AN252">
        <v>-4.88</v>
      </c>
      <c r="AO252" t="s">
        <v>10205</v>
      </c>
      <c r="AP252">
        <v>0.21522768882205201</v>
      </c>
      <c r="AQ252">
        <f>(Table2[[#This Row],[Sharpe Ratio]]-AVERAGE(Table2[Sharpe Ratio]))/_xlfn.STDEV.P(Table2[Sharpe Ratio])</f>
        <v>1.8203933124804212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1.181630650941359</v>
      </c>
      <c r="AS252">
        <f>_xlfn.RANK.AVG(Table2[[#This Row],[1Y Return vs Nifty Z-Score]],Table2[1Y Return vs Nifty Z-Score])</f>
        <v>356</v>
      </c>
      <c r="AT252">
        <f>_xlfn.RANK.AVG(Table2[[#This Row],[6M Return vs Nifty Z-Score]],Table2[6M Return vs Nifty Z-Score])</f>
        <v>461</v>
      </c>
      <c r="AU252">
        <f>_xlfn.RANK.AVG(Table2[[#This Row],[Sharpe Ratio Z-Score]],Table2[Sharpe Ratio Z-Score])</f>
        <v>24</v>
      </c>
      <c r="AV252">
        <f>(Table2[[#This Row],[Rank 1Y]]+Table2[[#This Row],[Rank 6M]]+Table2[[#This Row],[Rank Sharpe]])/3</f>
        <v>280.33333333333331</v>
      </c>
    </row>
    <row r="253" spans="1:48" x14ac:dyDescent="0.3">
      <c r="A253" t="s">
        <v>947</v>
      </c>
      <c r="B253" t="s">
        <v>948</v>
      </c>
      <c r="C253" t="s">
        <v>10165</v>
      </c>
      <c r="D253" t="s">
        <v>674</v>
      </c>
      <c r="E253">
        <v>15492.830140979901</v>
      </c>
      <c r="F253">
        <v>857.7</v>
      </c>
      <c r="G253">
        <v>25.859494183151298</v>
      </c>
      <c r="H253">
        <f>(Table2[[#This Row],[1Y Return vs Nifty]]-AVERAGE(Table2[1Y Return vs Nifty]))/_xlfn.STDEV.P(Table2[1Y Return vs Nifty])</f>
        <v>-0.18270079582798557</v>
      </c>
      <c r="I253">
        <v>-8.8820970805332902</v>
      </c>
      <c r="J253">
        <f>(Table2[[#This Row],[1M Return vs Nifty]]-AVERAGE(Table2[1M Return vs Nifty]))/_xlfn.STDEV.P(Table2[1M Return vs Nifty])</f>
        <v>-1.0767730774403734</v>
      </c>
      <c r="K253">
        <v>-0.97630058657827401</v>
      </c>
      <c r="L253">
        <f>(Table2[[#This Row],[6M Return vs Nifty]]-AVERAGE(Table2[6M Return vs Nifty]))/_xlfn.STDEV.P(Table2[6M Return vs Nifty])</f>
        <v>-0.27747929581992098</v>
      </c>
      <c r="M253">
        <v>-6.7411006776272204</v>
      </c>
      <c r="N253">
        <f>(Table2[[#This Row],[1W Return vs Nifty]]-AVERAGE(Table2[1W Return vs Nifty]))/_xlfn.STDEV.P(Table2[1W Return vs Nifty])</f>
        <v>-1.728235076060378</v>
      </c>
      <c r="O253">
        <v>877.53</v>
      </c>
      <c r="P253">
        <v>839.42994699259395</v>
      </c>
      <c r="Q253">
        <v>728.835391558222</v>
      </c>
      <c r="R253">
        <v>40.037651896777398</v>
      </c>
      <c r="S253" s="2">
        <f>(Table2[[#This Row],[Close Price]]-Table2[[#This Row],[20D EMA]])/Table2[[#This Row],[20D EMA]]</f>
        <v>-2.259751803357142E-2</v>
      </c>
      <c r="T253" s="2">
        <f>(Table2[[#This Row],[Close Price]]-Table2[[#This Row],[50D EMA]])/Table2[[#This Row],[50D EMA]]</f>
        <v>2.1764833471645588E-2</v>
      </c>
      <c r="U253" s="2">
        <f>(Table2[[#This Row],[Close Price]]-Table2[[#This Row],[200D EMA]])/Table2[[#This Row],[200D EMA]]</f>
        <v>0.17680893372407516</v>
      </c>
      <c r="V253">
        <v>0.60419573939490401</v>
      </c>
      <c r="W253">
        <v>841.4</v>
      </c>
      <c r="X253">
        <v>864.7</v>
      </c>
      <c r="Y253">
        <v>835.5</v>
      </c>
      <c r="Z253">
        <v>880</v>
      </c>
      <c r="AA253">
        <v>829.75</v>
      </c>
      <c r="AB253">
        <v>998.45</v>
      </c>
      <c r="AC253" s="2">
        <f>(Table2[[#This Row],[Close Price]]/Table2[[#This Row],[Day Low]])-1</f>
        <v>1.9372474447349797E-2</v>
      </c>
      <c r="AD253" s="2">
        <f>(Table2[[#This Row],[Day High]]/Table2[[#This Row],[Close Price]])-1</f>
        <v>8.1613617815086137E-3</v>
      </c>
      <c r="AE253" s="2">
        <f>(Table2[[#This Row],[Close Price]]/Table2[[#This Row],[Current Week Low]])-1</f>
        <v>2.6570915619389623E-2</v>
      </c>
      <c r="AF253" s="2">
        <f>(Table2[[#This Row],[Current Week High]]/Table2[[#This Row],[Close Price]])-1</f>
        <v>2.5999766818234793E-2</v>
      </c>
      <c r="AG253" s="2">
        <f>(Table2[[#This Row],[Close Price]]/Table2[[#This Row],[Current Month Low]])-1</f>
        <v>3.3684844832781113E-2</v>
      </c>
      <c r="AH253" s="2">
        <f>(Table2[[#This Row],[Current Month High]]/Table2[[#This Row],[Close Price]])-1</f>
        <v>0.16410166724962116</v>
      </c>
      <c r="AI253">
        <v>16.410166724962099</v>
      </c>
      <c r="AJ253">
        <v>60.123214785774302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0.06</v>
      </c>
      <c r="AM253" t="s">
        <v>10206</v>
      </c>
      <c r="AN253">
        <v>-4.03</v>
      </c>
      <c r="AO253" t="s">
        <v>10205</v>
      </c>
      <c r="AP253">
        <v>0.16744694017393399</v>
      </c>
      <c r="AQ253">
        <f>(Table2[[#This Row],[Sharpe Ratio]]-AVERAGE(Table2[Sharpe Ratio]))/_xlfn.STDEV.P(Table2[Sharpe Ratio])</f>
        <v>1.2695143259372135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-1.9956739192114445</v>
      </c>
      <c r="AS253">
        <f>_xlfn.RANK.AVG(Table2[[#This Row],[1Y Return vs Nifty Z-Score]],Table2[1Y Return vs Nifty Z-Score])</f>
        <v>343</v>
      </c>
      <c r="AT253">
        <f>_xlfn.RANK.AVG(Table2[[#This Row],[6M Return vs Nifty Z-Score]],Table2[6M Return vs Nifty Z-Score])</f>
        <v>424</v>
      </c>
      <c r="AU253">
        <f>_xlfn.RANK.AVG(Table2[[#This Row],[Sharpe Ratio Z-Score]],Table2[Sharpe Ratio Z-Score])</f>
        <v>77</v>
      </c>
      <c r="AV253">
        <f>(Table2[[#This Row],[Rank 1Y]]+Table2[[#This Row],[Rank 6M]]+Table2[[#This Row],[Rank Sharpe]])/3</f>
        <v>281.33333333333331</v>
      </c>
    </row>
    <row r="254" spans="1:48" x14ac:dyDescent="0.3">
      <c r="A254" t="s">
        <v>1204</v>
      </c>
      <c r="B254" t="s">
        <v>1205</v>
      </c>
      <c r="C254" t="s">
        <v>10164</v>
      </c>
      <c r="D254" t="s">
        <v>46</v>
      </c>
      <c r="E254">
        <v>9873.6889508700006</v>
      </c>
      <c r="F254">
        <v>6245.95</v>
      </c>
      <c r="G254">
        <v>8.8247715782816503</v>
      </c>
      <c r="H254">
        <f>(Table2[[#This Row],[1Y Return vs Nifty]]-AVERAGE(Table2[1Y Return vs Nifty]))/_xlfn.STDEV.P(Table2[1Y Return vs Nifty])</f>
        <v>-0.41549349458874524</v>
      </c>
      <c r="I254">
        <v>24.237193519184899</v>
      </c>
      <c r="J254">
        <f>(Table2[[#This Row],[1M Return vs Nifty]]-AVERAGE(Table2[1M Return vs Nifty]))/_xlfn.STDEV.P(Table2[1M Return vs Nifty])</f>
        <v>2.4146292317381715</v>
      </c>
      <c r="K254">
        <v>2.2171128142841101</v>
      </c>
      <c r="L254">
        <f>(Table2[[#This Row],[6M Return vs Nifty]]-AVERAGE(Table2[6M Return vs Nifty]))/_xlfn.STDEV.P(Table2[6M Return vs Nifty])</f>
        <v>-0.17108303695659938</v>
      </c>
      <c r="M254">
        <v>1.48593520016596</v>
      </c>
      <c r="N254">
        <f>(Table2[[#This Row],[1W Return vs Nifty]]-AVERAGE(Table2[1W Return vs Nifty]))/_xlfn.STDEV.P(Table2[1W Return vs Nifty])</f>
        <v>-2.8549945323717227E-2</v>
      </c>
      <c r="O254">
        <v>5849.64</v>
      </c>
      <c r="P254">
        <v>5440.0518754643199</v>
      </c>
      <c r="Q254">
        <v>4780.0691714335198</v>
      </c>
      <c r="R254">
        <v>65.207267055523502</v>
      </c>
      <c r="S254" s="2">
        <f>(Table2[[#This Row],[Close Price]]-Table2[[#This Row],[20D EMA]])/Table2[[#This Row],[20D EMA]]</f>
        <v>6.7749468343350952E-2</v>
      </c>
      <c r="T254" s="2">
        <f>(Table2[[#This Row],[Close Price]]-Table2[[#This Row],[50D EMA]])/Table2[[#This Row],[50D EMA]]</f>
        <v>0.14814162493016572</v>
      </c>
      <c r="U254" s="2">
        <f>(Table2[[#This Row],[Close Price]]-Table2[[#This Row],[200D EMA]])/Table2[[#This Row],[200D EMA]]</f>
        <v>0.3066651916517914</v>
      </c>
      <c r="V254">
        <v>1.3378326856557201</v>
      </c>
      <c r="W254">
        <v>6160</v>
      </c>
      <c r="X254">
        <v>6289</v>
      </c>
      <c r="Y254">
        <v>6220</v>
      </c>
      <c r="Z254">
        <v>6480</v>
      </c>
      <c r="AA254">
        <v>4830</v>
      </c>
      <c r="AB254">
        <v>6501</v>
      </c>
      <c r="AC254" s="2">
        <f>(Table2[[#This Row],[Close Price]]/Table2[[#This Row],[Day Low]])-1</f>
        <v>1.3952922077921981E-2</v>
      </c>
      <c r="AD254" s="2">
        <f>(Table2[[#This Row],[Day High]]/Table2[[#This Row],[Close Price]])-1</f>
        <v>6.8924663181741952E-3</v>
      </c>
      <c r="AE254" s="2">
        <f>(Table2[[#This Row],[Close Price]]/Table2[[#This Row],[Current Week Low]])-1</f>
        <v>4.1720257234727498E-3</v>
      </c>
      <c r="AF254" s="2">
        <f>(Table2[[#This Row],[Current Week High]]/Table2[[#This Row],[Close Price]])-1</f>
        <v>3.7472282038761184E-2</v>
      </c>
      <c r="AG254" s="2">
        <f>(Table2[[#This Row],[Close Price]]/Table2[[#This Row],[Current Month Low]])-1</f>
        <v>0.29315734989648035</v>
      </c>
      <c r="AH254" s="2">
        <f>(Table2[[#This Row],[Current Month High]]/Table2[[#This Row],[Close Price]])-1</f>
        <v>4.0834460730553523E-2</v>
      </c>
      <c r="AI254">
        <v>4.0834460730553497</v>
      </c>
      <c r="AJ254">
        <v>85.617914084904598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0.15</v>
      </c>
      <c r="AM254" t="s">
        <v>10206</v>
      </c>
      <c r="AN254">
        <v>13.34</v>
      </c>
      <c r="AO254" t="s">
        <v>10206</v>
      </c>
      <c r="AP254">
        <v>0.21878116767764499</v>
      </c>
      <c r="AQ254">
        <f>(Table2[[#This Row],[Sharpe Ratio]]-AVERAGE(Table2[Sharpe Ratio]))/_xlfn.STDEV.P(Table2[Sharpe Ratio])</f>
        <v>1.8613624660842729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3.6608652209533825</v>
      </c>
      <c r="AS254">
        <f>_xlfn.RANK.AVG(Table2[[#This Row],[1Y Return vs Nifty Z-Score]],Table2[1Y Return vs Nifty Z-Score])</f>
        <v>446</v>
      </c>
      <c r="AT254">
        <f>_xlfn.RANK.AVG(Table2[[#This Row],[6M Return vs Nifty Z-Score]],Table2[6M Return vs Nifty Z-Score])</f>
        <v>376</v>
      </c>
      <c r="AU254">
        <f>_xlfn.RANK.AVG(Table2[[#This Row],[Sharpe Ratio Z-Score]],Table2[Sharpe Ratio Z-Score])</f>
        <v>22</v>
      </c>
      <c r="AV254">
        <f>(Table2[[#This Row],[Rank 1Y]]+Table2[[#This Row],[Rank 6M]]+Table2[[#This Row],[Rank Sharpe]])/3</f>
        <v>281.33333333333331</v>
      </c>
    </row>
    <row r="255" spans="1:48" x14ac:dyDescent="0.3">
      <c r="A255" t="s">
        <v>1344</v>
      </c>
      <c r="B255" t="s">
        <v>1345</v>
      </c>
      <c r="C255" t="s">
        <v>10163</v>
      </c>
      <c r="D255" t="s">
        <v>124</v>
      </c>
      <c r="E255">
        <v>8311.7913383100004</v>
      </c>
      <c r="F255">
        <v>1413.15</v>
      </c>
      <c r="G255">
        <v>27.294927718023501</v>
      </c>
      <c r="H255">
        <f>(Table2[[#This Row],[1Y Return vs Nifty]]-AVERAGE(Table2[1Y Return vs Nifty]))/_xlfn.STDEV.P(Table2[1Y Return vs Nifty])</f>
        <v>-0.16308448306342826</v>
      </c>
      <c r="I255">
        <v>-1.56079247686647</v>
      </c>
      <c r="J255">
        <f>(Table2[[#This Row],[1M Return vs Nifty]]-AVERAGE(Table2[1M Return vs Nifty]))/_xlfn.STDEV.P(Table2[1M Return vs Nifty])</f>
        <v>-0.30496850866560177</v>
      </c>
      <c r="K255">
        <v>4.8738990626069096</v>
      </c>
      <c r="L255">
        <f>(Table2[[#This Row],[6M Return vs Nifty]]-AVERAGE(Table2[6M Return vs Nifty]))/_xlfn.STDEV.P(Table2[6M Return vs Nifty])</f>
        <v>-8.2565804159639988E-2</v>
      </c>
      <c r="M255">
        <v>-1.4466073044179</v>
      </c>
      <c r="N255">
        <f>(Table2[[#This Row],[1W Return vs Nifty]]-AVERAGE(Table2[1W Return vs Nifty]))/_xlfn.STDEV.P(Table2[1W Return vs Nifty])</f>
        <v>-0.63440592606017754</v>
      </c>
      <c r="O255">
        <v>1413.17</v>
      </c>
      <c r="P255">
        <v>1370.1290991414401</v>
      </c>
      <c r="Q255">
        <v>1190.3901421046901</v>
      </c>
      <c r="R255">
        <v>48.693039694047599</v>
      </c>
      <c r="S255" s="2">
        <f>(Table2[[#This Row],[Close Price]]-Table2[[#This Row],[20D EMA]])/Table2[[#This Row],[20D EMA]]</f>
        <v>-1.4152578953686966E-5</v>
      </c>
      <c r="T255" s="2">
        <f>(Table2[[#This Row],[Close Price]]-Table2[[#This Row],[50D EMA]])/Table2[[#This Row],[50D EMA]]</f>
        <v>3.1399158579668213E-2</v>
      </c>
      <c r="U255" s="2">
        <f>(Table2[[#This Row],[Close Price]]-Table2[[#This Row],[200D EMA]])/Table2[[#This Row],[200D EMA]]</f>
        <v>0.18713180663732273</v>
      </c>
      <c r="V255">
        <v>1.00593775422906</v>
      </c>
      <c r="W255">
        <v>1405.3</v>
      </c>
      <c r="X255">
        <v>1425.05</v>
      </c>
      <c r="Y255">
        <v>1405</v>
      </c>
      <c r="Z255">
        <v>1459.9</v>
      </c>
      <c r="AA255">
        <v>1360.5</v>
      </c>
      <c r="AB255">
        <v>1490.6</v>
      </c>
      <c r="AC255" s="2">
        <f>(Table2[[#This Row],[Close Price]]/Table2[[#This Row],[Day Low]])-1</f>
        <v>5.5859958727675352E-3</v>
      </c>
      <c r="AD255" s="2">
        <f>(Table2[[#This Row],[Day High]]/Table2[[#This Row],[Close Price]])-1</f>
        <v>8.4209036549551808E-3</v>
      </c>
      <c r="AE255" s="2">
        <f>(Table2[[#This Row],[Close Price]]/Table2[[#This Row],[Current Week Low]])-1</f>
        <v>5.800711743772391E-3</v>
      </c>
      <c r="AF255" s="2">
        <f>(Table2[[#This Row],[Current Week High]]/Table2[[#This Row],[Close Price]])-1</f>
        <v>3.308212150160994E-2</v>
      </c>
      <c r="AG255" s="2">
        <f>(Table2[[#This Row],[Close Price]]/Table2[[#This Row],[Current Month Low]])-1</f>
        <v>3.8699007717750922E-2</v>
      </c>
      <c r="AH255" s="2">
        <f>(Table2[[#This Row],[Current Month High]]/Table2[[#This Row],[Close Price]])-1</f>
        <v>5.4806637653469048E-2</v>
      </c>
      <c r="AI255">
        <v>10.8127233485475</v>
      </c>
      <c r="AJ255">
        <v>64.090803529958194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0.02</v>
      </c>
      <c r="AM255" t="s">
        <v>10206</v>
      </c>
      <c r="AN255">
        <v>-0.16</v>
      </c>
      <c r="AO255" t="s">
        <v>10205</v>
      </c>
      <c r="AP255">
        <v>0.12515424233890199</v>
      </c>
      <c r="AQ255">
        <f>(Table2[[#This Row],[Sharpe Ratio]]-AVERAGE(Table2[Sharpe Ratio]))/_xlfn.STDEV.P(Table2[Sharpe Ratio])</f>
        <v>0.78190876970953349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-0.40311595223931407</v>
      </c>
      <c r="AS255">
        <f>_xlfn.RANK.AVG(Table2[[#This Row],[1Y Return vs Nifty Z-Score]],Table2[1Y Return vs Nifty Z-Score])</f>
        <v>333</v>
      </c>
      <c r="AT255">
        <f>_xlfn.RANK.AVG(Table2[[#This Row],[6M Return vs Nifty Z-Score]],Table2[6M Return vs Nifty Z-Score])</f>
        <v>350</v>
      </c>
      <c r="AU255">
        <f>_xlfn.RANK.AVG(Table2[[#This Row],[Sharpe Ratio Z-Score]],Table2[Sharpe Ratio Z-Score])</f>
        <v>164</v>
      </c>
      <c r="AV255">
        <f>(Table2[[#This Row],[Rank 1Y]]+Table2[[#This Row],[Rank 6M]]+Table2[[#This Row],[Rank Sharpe]])/3</f>
        <v>282.33333333333331</v>
      </c>
    </row>
    <row r="256" spans="1:48" x14ac:dyDescent="0.3">
      <c r="A256" t="s">
        <v>990</v>
      </c>
      <c r="B256" t="s">
        <v>991</v>
      </c>
      <c r="C256" t="s">
        <v>10161</v>
      </c>
      <c r="D256" t="s">
        <v>606</v>
      </c>
      <c r="E256">
        <v>14084.322271884999</v>
      </c>
      <c r="F256">
        <v>821.95</v>
      </c>
      <c r="G256">
        <v>86.525115155215701</v>
      </c>
      <c r="H256">
        <f>(Table2[[#This Row],[1Y Return vs Nifty]]-AVERAGE(Table2[1Y Return vs Nifty]))/_xlfn.STDEV.P(Table2[1Y Return vs Nifty])</f>
        <v>0.6463419749681214</v>
      </c>
      <c r="I256">
        <v>8.9921332355537302</v>
      </c>
      <c r="J256">
        <f>(Table2[[#This Row],[1M Return vs Nifty]]-AVERAGE(Table2[1M Return vs Nifty]))/_xlfn.STDEV.P(Table2[1M Return vs Nifty])</f>
        <v>0.80751030756988362</v>
      </c>
      <c r="K256">
        <v>21.574996068228099</v>
      </c>
      <c r="L256">
        <f>(Table2[[#This Row],[6M Return vs Nifty]]-AVERAGE(Table2[6M Return vs Nifty]))/_xlfn.STDEV.P(Table2[6M Return vs Nifty])</f>
        <v>0.47387146757963883</v>
      </c>
      <c r="M256">
        <v>6.6808480361087899</v>
      </c>
      <c r="N256">
        <f>(Table2[[#This Row],[1W Return vs Nifty]]-AVERAGE(Table2[1W Return vs Nifty]))/_xlfn.STDEV.P(Table2[1W Return vs Nifty])</f>
        <v>1.0447061135879316</v>
      </c>
      <c r="O256">
        <v>757.3</v>
      </c>
      <c r="P256">
        <v>734.74171286121202</v>
      </c>
      <c r="Q256">
        <v>626.23516911302204</v>
      </c>
      <c r="R256">
        <v>78.448968889966906</v>
      </c>
      <c r="S256" s="2">
        <f>(Table2[[#This Row],[Close Price]]-Table2[[#This Row],[20D EMA]])/Table2[[#This Row],[20D EMA]]</f>
        <v>8.5369074343060999E-2</v>
      </c>
      <c r="T256" s="2">
        <f>(Table2[[#This Row],[Close Price]]-Table2[[#This Row],[50D EMA]])/Table2[[#This Row],[50D EMA]]</f>
        <v>0.11869244063901556</v>
      </c>
      <c r="U256" s="2">
        <f>(Table2[[#This Row],[Close Price]]-Table2[[#This Row],[200D EMA]])/Table2[[#This Row],[200D EMA]]</f>
        <v>0.31252609329524206</v>
      </c>
      <c r="V256">
        <v>0.94671163427706595</v>
      </c>
      <c r="W256">
        <v>826.8</v>
      </c>
      <c r="X256">
        <v>854.9</v>
      </c>
      <c r="Y256">
        <v>785.55</v>
      </c>
      <c r="Z256">
        <v>843.95</v>
      </c>
      <c r="AA256">
        <v>699</v>
      </c>
      <c r="AB256">
        <v>843.95</v>
      </c>
      <c r="AC256" s="2">
        <f>(Table2[[#This Row],[Close Price]]/Table2[[#This Row],[Day Low]])-1</f>
        <v>-5.8659893565552457E-3</v>
      </c>
      <c r="AD256" s="2">
        <f>(Table2[[#This Row],[Day High]]/Table2[[#This Row],[Close Price]])-1</f>
        <v>4.0087596569134298E-2</v>
      </c>
      <c r="AE256" s="2">
        <f>(Table2[[#This Row],[Close Price]]/Table2[[#This Row],[Current Week Low]])-1</f>
        <v>4.6336961364649154E-2</v>
      </c>
      <c r="AF256" s="2">
        <f>(Table2[[#This Row],[Current Week High]]/Table2[[#This Row],[Close Price]])-1</f>
        <v>2.6765618346614728E-2</v>
      </c>
      <c r="AG256" s="2">
        <f>(Table2[[#This Row],[Close Price]]/Table2[[#This Row],[Current Month Low]])-1</f>
        <v>0.17589413447782554</v>
      </c>
      <c r="AH256" s="2">
        <f>(Table2[[#This Row],[Current Month High]]/Table2[[#This Row],[Close Price]])-1</f>
        <v>2.6765618346614728E-2</v>
      </c>
      <c r="AI256">
        <v>2.6765618346614701</v>
      </c>
      <c r="AJ256">
        <v>123.26497351622901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-0.01</v>
      </c>
      <c r="AM256" t="s">
        <v>10205</v>
      </c>
      <c r="AN256">
        <v>8.23</v>
      </c>
      <c r="AO256" t="s">
        <v>10206</v>
      </c>
      <c r="AQ256">
        <f>(Table2[[#This Row],[Sharpe Ratio]]-AVERAGE(Table2[Sharpe Ratio]))/_xlfn.STDEV.P(Table2[Sharpe Ratio])</f>
        <v>-0.66103308725010923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2.3113967764554664</v>
      </c>
      <c r="AS256">
        <f>_xlfn.RANK.AVG(Table2[[#This Row],[1Y Return vs Nifty Z-Score]],Table2[1Y Return vs Nifty Z-Score])</f>
        <v>130</v>
      </c>
      <c r="AT256">
        <f>_xlfn.RANK.AVG(Table2[[#This Row],[6M Return vs Nifty Z-Score]],Table2[6M Return vs Nifty Z-Score])</f>
        <v>189</v>
      </c>
      <c r="AU256">
        <f>_xlfn.RANK.AVG(Table2[[#This Row],[Sharpe Ratio Z-Score]],Table2[Sharpe Ratio Z-Score])</f>
        <v>532.5</v>
      </c>
      <c r="AV256">
        <f>(Table2[[#This Row],[Rank 1Y]]+Table2[[#This Row],[Rank 6M]]+Table2[[#This Row],[Rank Sharpe]])/3</f>
        <v>283.83333333333331</v>
      </c>
    </row>
    <row r="257" spans="1:48" x14ac:dyDescent="0.3">
      <c r="A257" t="s">
        <v>509</v>
      </c>
      <c r="B257" t="s">
        <v>510</v>
      </c>
      <c r="C257" t="s">
        <v>10161</v>
      </c>
      <c r="D257" t="s">
        <v>256</v>
      </c>
      <c r="E257">
        <v>40856.148649160001</v>
      </c>
      <c r="F257">
        <v>646.70000000000005</v>
      </c>
      <c r="G257">
        <v>77.932104864344396</v>
      </c>
      <c r="H257">
        <f>(Table2[[#This Row],[1Y Return vs Nifty]]-AVERAGE(Table2[1Y Return vs Nifty]))/_xlfn.STDEV.P(Table2[1Y Return vs Nifty])</f>
        <v>0.52891182347747911</v>
      </c>
      <c r="I257">
        <v>-3.7027395594553099</v>
      </c>
      <c r="J257">
        <f>(Table2[[#This Row],[1M Return vs Nifty]]-AVERAGE(Table2[1M Return vs Nifty]))/_xlfn.STDEV.P(Table2[1M Return vs Nifty])</f>
        <v>-0.53077041609995235</v>
      </c>
      <c r="K257">
        <v>8.7492883407057107</v>
      </c>
      <c r="L257">
        <f>(Table2[[#This Row],[6M Return vs Nifty]]-AVERAGE(Table2[6M Return vs Nifty]))/_xlfn.STDEV.P(Table2[6M Return vs Nifty])</f>
        <v>4.6552123609245717E-2</v>
      </c>
      <c r="M257">
        <v>-1.15960465305046</v>
      </c>
      <c r="N257">
        <f>(Table2[[#This Row],[1W Return vs Nifty]]-AVERAGE(Table2[1W Return vs Nifty]))/_xlfn.STDEV.P(Table2[1W Return vs Nifty])</f>
        <v>-0.57511189279505381</v>
      </c>
      <c r="O257">
        <v>647.65</v>
      </c>
      <c r="P257">
        <v>630.22779769988801</v>
      </c>
      <c r="Q257">
        <v>524.44790934139201</v>
      </c>
      <c r="R257">
        <v>48.9016536475458</v>
      </c>
      <c r="S257" s="2">
        <f>(Table2[[#This Row],[Close Price]]-Table2[[#This Row],[20D EMA]])/Table2[[#This Row],[20D EMA]]</f>
        <v>-1.4668416583029904E-3</v>
      </c>
      <c r="T257" s="2">
        <f>(Table2[[#This Row],[Close Price]]-Table2[[#This Row],[50D EMA]])/Table2[[#This Row],[50D EMA]]</f>
        <v>2.6136902180814353E-2</v>
      </c>
      <c r="U257" s="2">
        <f>(Table2[[#This Row],[Close Price]]-Table2[[#This Row],[200D EMA]])/Table2[[#This Row],[200D EMA]]</f>
        <v>0.23310625989935527</v>
      </c>
      <c r="V257">
        <v>1.3331675537200001</v>
      </c>
      <c r="W257">
        <v>645.95000000000005</v>
      </c>
      <c r="X257">
        <v>652.95000000000005</v>
      </c>
      <c r="Y257">
        <v>640.65</v>
      </c>
      <c r="Z257">
        <v>672</v>
      </c>
      <c r="AA257">
        <v>579.6</v>
      </c>
      <c r="AB257">
        <v>685.9</v>
      </c>
      <c r="AC257" s="2">
        <f>(Table2[[#This Row],[Close Price]]/Table2[[#This Row],[Day Low]])-1</f>
        <v>1.161080578992113E-3</v>
      </c>
      <c r="AD257" s="2">
        <f>(Table2[[#This Row],[Day High]]/Table2[[#This Row],[Close Price]])-1</f>
        <v>9.6644502860676607E-3</v>
      </c>
      <c r="AE257" s="2">
        <f>(Table2[[#This Row],[Close Price]]/Table2[[#This Row],[Current Week Low]])-1</f>
        <v>9.4435339108718264E-3</v>
      </c>
      <c r="AF257" s="2">
        <f>(Table2[[#This Row],[Current Week High]]/Table2[[#This Row],[Close Price]])-1</f>
        <v>3.9121694758002201E-2</v>
      </c>
      <c r="AG257" s="2">
        <f>(Table2[[#This Row],[Close Price]]/Table2[[#This Row],[Current Month Low]])-1</f>
        <v>0.11576949620427879</v>
      </c>
      <c r="AH257" s="2">
        <f>(Table2[[#This Row],[Current Month High]]/Table2[[#This Row],[Close Price]])-1</f>
        <v>6.0615432194216723E-2</v>
      </c>
      <c r="AI257">
        <v>6.0615432194216696</v>
      </c>
      <c r="AJ257">
        <v>111.305342264335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0.02</v>
      </c>
      <c r="AM257" t="s">
        <v>10206</v>
      </c>
      <c r="AN257">
        <v>-2.84</v>
      </c>
      <c r="AO257" t="s">
        <v>10205</v>
      </c>
      <c r="AP257">
        <v>3.2545045802911003E-2</v>
      </c>
      <c r="AQ257">
        <f>(Table2[[#This Row],[Sharpe Ratio]]-AVERAGE(Table2[Sharpe Ratio]))/_xlfn.STDEV.P(Table2[Sharpe Ratio])</f>
        <v>-0.28581121743505661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-0.81622957924333794</v>
      </c>
      <c r="AS257">
        <f>_xlfn.RANK.AVG(Table2[[#This Row],[1Y Return vs Nifty Z-Score]],Table2[1Y Return vs Nifty Z-Score])</f>
        <v>146</v>
      </c>
      <c r="AT257">
        <f>_xlfn.RANK.AVG(Table2[[#This Row],[6M Return vs Nifty Z-Score]],Table2[6M Return vs Nifty Z-Score])</f>
        <v>299</v>
      </c>
      <c r="AU257">
        <f>_xlfn.RANK.AVG(Table2[[#This Row],[Sharpe Ratio Z-Score]],Table2[Sharpe Ratio Z-Score])</f>
        <v>407</v>
      </c>
      <c r="AV257">
        <f>(Table2[[#This Row],[Rank 1Y]]+Table2[[#This Row],[Rank 6M]]+Table2[[#This Row],[Rank Sharpe]])/3</f>
        <v>284</v>
      </c>
    </row>
    <row r="258" spans="1:48" x14ac:dyDescent="0.3">
      <c r="A258" t="s">
        <v>613</v>
      </c>
      <c r="B258" t="s">
        <v>614</v>
      </c>
      <c r="C258" t="s">
        <v>10168</v>
      </c>
      <c r="D258" t="s">
        <v>615</v>
      </c>
      <c r="E258">
        <v>30780.3745566</v>
      </c>
      <c r="F258">
        <v>318.3</v>
      </c>
      <c r="G258">
        <v>99.059003338081695</v>
      </c>
      <c r="H258">
        <f>(Table2[[#This Row],[1Y Return vs Nifty]]-AVERAGE(Table2[1Y Return vs Nifty]))/_xlfn.STDEV.P(Table2[1Y Return vs Nifty])</f>
        <v>0.81762727991467032</v>
      </c>
      <c r="I258">
        <v>-4.8388591913571499</v>
      </c>
      <c r="J258">
        <f>(Table2[[#This Row],[1M Return vs Nifty]]-AVERAGE(Table2[1M Return vs Nifty]))/_xlfn.STDEV.P(Table2[1M Return vs Nifty])</f>
        <v>-0.65053900517591867</v>
      </c>
      <c r="K258">
        <v>-4.04704921448928</v>
      </c>
      <c r="L258">
        <f>(Table2[[#This Row],[6M Return vs Nifty]]-AVERAGE(Table2[6M Return vs Nifty]))/_xlfn.STDEV.P(Table2[6M Return vs Nifty])</f>
        <v>-0.3797886823312881</v>
      </c>
      <c r="M258">
        <v>-2.59486202150311</v>
      </c>
      <c r="N258">
        <f>(Table2[[#This Row],[1W Return vs Nifty]]-AVERAGE(Table2[1W Return vs Nifty]))/_xlfn.STDEV.P(Table2[1W Return vs Nifty])</f>
        <v>-0.87163249197269665</v>
      </c>
      <c r="O258">
        <v>322.08</v>
      </c>
      <c r="P258">
        <v>329.87258379155298</v>
      </c>
      <c r="Q258">
        <v>282.00543057548202</v>
      </c>
      <c r="R258">
        <v>48.179515623340698</v>
      </c>
      <c r="S258" s="2">
        <f>(Table2[[#This Row],[Close Price]]-Table2[[#This Row],[20D EMA]])/Table2[[#This Row],[20D EMA]]</f>
        <v>-1.1736214605066979E-2</v>
      </c>
      <c r="T258" s="2">
        <f>(Table2[[#This Row],[Close Price]]-Table2[[#This Row],[50D EMA]])/Table2[[#This Row],[50D EMA]]</f>
        <v>-3.5081981226016974E-2</v>
      </c>
      <c r="U258" s="2">
        <f>(Table2[[#This Row],[Close Price]]-Table2[[#This Row],[200D EMA]])/Table2[[#This Row],[200D EMA]]</f>
        <v>0.12870166844110942</v>
      </c>
      <c r="V258">
        <v>0.52897286410515698</v>
      </c>
      <c r="W258">
        <v>319.14999999999998</v>
      </c>
      <c r="X258">
        <v>325.39999999999998</v>
      </c>
      <c r="Y258">
        <v>313.7</v>
      </c>
      <c r="Z258">
        <v>321.45</v>
      </c>
      <c r="AA258">
        <v>301.60000000000002</v>
      </c>
      <c r="AB258">
        <v>348.8</v>
      </c>
      <c r="AC258" s="2">
        <f>(Table2[[#This Row],[Close Price]]/Table2[[#This Row],[Day Low]])-1</f>
        <v>-2.6633244555850366E-3</v>
      </c>
      <c r="AD258" s="2">
        <f>(Table2[[#This Row],[Day High]]/Table2[[#This Row],[Close Price]])-1</f>
        <v>2.2306000628337985E-2</v>
      </c>
      <c r="AE258" s="2">
        <f>(Table2[[#This Row],[Close Price]]/Table2[[#This Row],[Current Week Low]])-1</f>
        <v>1.4663691424928293E-2</v>
      </c>
      <c r="AF258" s="2">
        <f>(Table2[[#This Row],[Current Week High]]/Table2[[#This Row],[Close Price]])-1</f>
        <v>9.8963242224316961E-3</v>
      </c>
      <c r="AG258" s="2">
        <f>(Table2[[#This Row],[Close Price]]/Table2[[#This Row],[Current Month Low]])-1</f>
        <v>5.5371352785145822E-2</v>
      </c>
      <c r="AH258" s="2">
        <f>(Table2[[#This Row],[Current Month High]]/Table2[[#This Row],[Close Price]])-1</f>
        <v>9.582155199497322E-2</v>
      </c>
      <c r="AI258">
        <v>30.631479736098001</v>
      </c>
      <c r="AJ258">
        <v>144.75201845443999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-0.19</v>
      </c>
      <c r="AM258" t="s">
        <v>10205</v>
      </c>
      <c r="AN258">
        <v>-4.6399999999999997</v>
      </c>
      <c r="AO258" t="s">
        <v>10205</v>
      </c>
      <c r="AP258">
        <v>7.2598408576019E-2</v>
      </c>
      <c r="AQ258">
        <f>(Table2[[#This Row],[Sharpe Ratio]]-AVERAGE(Table2[Sharpe Ratio]))/_xlfn.STDEV.P(Table2[Sharpe Ratio])</f>
        <v>0.17597635426232108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8">
        <f>_xlfn.RANK.AVG(Table2[[#This Row],[1Y Return vs Nifty Z-Score]],Table2[1Y Return vs Nifty Z-Score])</f>
        <v>111</v>
      </c>
      <c r="AT258">
        <f>_xlfn.RANK.AVG(Table2[[#This Row],[6M Return vs Nifty Z-Score]],Table2[6M Return vs Nifty Z-Score])</f>
        <v>456</v>
      </c>
      <c r="AU258">
        <f>_xlfn.RANK.AVG(Table2[[#This Row],[Sharpe Ratio Z-Score]],Table2[Sharpe Ratio Z-Score])</f>
        <v>285</v>
      </c>
      <c r="AV258">
        <f>(Table2[[#This Row],[Rank 1Y]]+Table2[[#This Row],[Rank 6M]]+Table2[[#This Row],[Rank Sharpe]])/3</f>
        <v>284</v>
      </c>
    </row>
    <row r="259" spans="1:48" x14ac:dyDescent="0.3">
      <c r="A259" t="s">
        <v>1402</v>
      </c>
      <c r="B259" t="s">
        <v>1403</v>
      </c>
      <c r="C259" t="s">
        <v>622</v>
      </c>
      <c r="D259" t="s">
        <v>622</v>
      </c>
      <c r="E259">
        <v>7597.7179560000004</v>
      </c>
      <c r="F259">
        <v>378.9</v>
      </c>
      <c r="G259">
        <v>-4.1221994343751804</v>
      </c>
      <c r="H259">
        <f>(Table2[[#This Row],[1Y Return vs Nifty]]-AVERAGE(Table2[1Y Return vs Nifty]))/_xlfn.STDEV.P(Table2[1Y Return vs Nifty])</f>
        <v>-0.59242389684561081</v>
      </c>
      <c r="I259">
        <v>5.2887112716857096</v>
      </c>
      <c r="J259">
        <f>(Table2[[#This Row],[1M Return vs Nifty]]-AVERAGE(Table2[1M Return vs Nifty]))/_xlfn.STDEV.P(Table2[1M Return vs Nifty])</f>
        <v>0.4170992884213825</v>
      </c>
      <c r="K259">
        <v>20.3341650026906</v>
      </c>
      <c r="L259">
        <f>(Table2[[#This Row],[6M Return vs Nifty]]-AVERAGE(Table2[6M Return vs Nifty]))/_xlfn.STDEV.P(Table2[6M Return vs Nifty])</f>
        <v>0.43253019205955523</v>
      </c>
      <c r="M259">
        <v>-1.55841238436906</v>
      </c>
      <c r="N259">
        <f>(Table2[[#This Row],[1W Return vs Nifty]]-AVERAGE(Table2[1W Return vs Nifty]))/_xlfn.STDEV.P(Table2[1W Return vs Nifty])</f>
        <v>-0.65750457723377431</v>
      </c>
      <c r="O259">
        <v>362.75</v>
      </c>
      <c r="P259">
        <v>353.80659870881198</v>
      </c>
      <c r="Q259">
        <v>343.76328502852601</v>
      </c>
      <c r="R259">
        <v>69.838325266372394</v>
      </c>
      <c r="S259" s="2">
        <f>(Table2[[#This Row],[Close Price]]-Table2[[#This Row],[20D EMA]])/Table2[[#This Row],[20D EMA]]</f>
        <v>4.452101998621634E-2</v>
      </c>
      <c r="T259" s="2">
        <f>(Table2[[#This Row],[Close Price]]-Table2[[#This Row],[50D EMA]])/Table2[[#This Row],[50D EMA]]</f>
        <v>7.092406241931129E-2</v>
      </c>
      <c r="U259" s="2">
        <f>(Table2[[#This Row],[Close Price]]-Table2[[#This Row],[200D EMA]])/Table2[[#This Row],[200D EMA]]</f>
        <v>0.10221194787732571</v>
      </c>
      <c r="V259">
        <v>3.6684626491125498</v>
      </c>
      <c r="W259">
        <v>375.9</v>
      </c>
      <c r="X259">
        <v>383.15</v>
      </c>
      <c r="Y259">
        <v>373.4</v>
      </c>
      <c r="Z259">
        <v>396</v>
      </c>
      <c r="AA259">
        <v>327.35000000000002</v>
      </c>
      <c r="AB259">
        <v>396</v>
      </c>
      <c r="AC259" s="2">
        <f>(Table2[[#This Row],[Close Price]]/Table2[[#This Row],[Day Low]])-1</f>
        <v>7.9808459696728562E-3</v>
      </c>
      <c r="AD259" s="2">
        <f>(Table2[[#This Row],[Day High]]/Table2[[#This Row],[Close Price]])-1</f>
        <v>1.1216679862760648E-2</v>
      </c>
      <c r="AE259" s="2">
        <f>(Table2[[#This Row],[Close Price]]/Table2[[#This Row],[Current Week Low]])-1</f>
        <v>1.472951258703814E-2</v>
      </c>
      <c r="AF259" s="2">
        <f>(Table2[[#This Row],[Current Week High]]/Table2[[#This Row],[Close Price]])-1</f>
        <v>4.5130641330166421E-2</v>
      </c>
      <c r="AG259" s="2">
        <f>(Table2[[#This Row],[Close Price]]/Table2[[#This Row],[Current Month Low]])-1</f>
        <v>0.15747670688865112</v>
      </c>
      <c r="AH259" s="2">
        <f>(Table2[[#This Row],[Current Month High]]/Table2[[#This Row],[Close Price]])-1</f>
        <v>4.5130641330166421E-2</v>
      </c>
      <c r="AI259">
        <v>15.3206650831353</v>
      </c>
      <c r="AJ259">
        <v>41.512605042016702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-0.05</v>
      </c>
      <c r="AM259" t="s">
        <v>10205</v>
      </c>
      <c r="AN259">
        <v>11.87</v>
      </c>
      <c r="AO259" t="s">
        <v>10206</v>
      </c>
      <c r="AP259">
        <v>0.13837413023047801</v>
      </c>
      <c r="AQ259">
        <f>(Table2[[#This Row],[Sharpe Ratio]]-AVERAGE(Table2[Sharpe Ratio]))/_xlfn.STDEV.P(Table2[Sharpe Ratio])</f>
        <v>0.93432493416854456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0.53402594057009722</v>
      </c>
      <c r="AS259">
        <f>_xlfn.RANK.AVG(Table2[[#This Row],[1Y Return vs Nifty Z-Score]],Table2[1Y Return vs Nifty Z-Score])</f>
        <v>525</v>
      </c>
      <c r="AT259">
        <f>_xlfn.RANK.AVG(Table2[[#This Row],[6M Return vs Nifty Z-Score]],Table2[6M Return vs Nifty Z-Score])</f>
        <v>194</v>
      </c>
      <c r="AU259">
        <f>_xlfn.RANK.AVG(Table2[[#This Row],[Sharpe Ratio Z-Score]],Table2[Sharpe Ratio Z-Score])</f>
        <v>133</v>
      </c>
      <c r="AV259">
        <f>(Table2[[#This Row],[Rank 1Y]]+Table2[[#This Row],[Rank 6M]]+Table2[[#This Row],[Rank Sharpe]])/3</f>
        <v>284</v>
      </c>
    </row>
    <row r="260" spans="1:48" x14ac:dyDescent="0.3">
      <c r="A260" t="s">
        <v>368</v>
      </c>
      <c r="B260" t="s">
        <v>369</v>
      </c>
      <c r="C260" t="s">
        <v>10171</v>
      </c>
      <c r="D260" t="s">
        <v>370</v>
      </c>
      <c r="E260">
        <v>67657.686633749996</v>
      </c>
      <c r="F260">
        <v>5326.25</v>
      </c>
      <c r="G260">
        <v>23.509522897678799</v>
      </c>
      <c r="H260">
        <f>(Table2[[#This Row],[1Y Return vs Nifty]]-AVERAGE(Table2[1Y Return vs Nifty]))/_xlfn.STDEV.P(Table2[1Y Return vs Nifty])</f>
        <v>-0.21481497638993083</v>
      </c>
      <c r="I260">
        <v>-13.571737342617601</v>
      </c>
      <c r="J260">
        <f>(Table2[[#This Row],[1M Return vs Nifty]]-AVERAGE(Table2[1M Return vs Nifty]))/_xlfn.STDEV.P(Table2[1M Return vs Nifty])</f>
        <v>-1.5711502378134028</v>
      </c>
      <c r="K260">
        <v>11.005603520554899</v>
      </c>
      <c r="L260">
        <f>(Table2[[#This Row],[6M Return vs Nifty]]-AVERAGE(Table2[6M Return vs Nifty]))/_xlfn.STDEV.P(Table2[6M Return vs Nifty])</f>
        <v>0.12172669821573008</v>
      </c>
      <c r="M260">
        <v>-8.2190726647528205</v>
      </c>
      <c r="N260">
        <f>(Table2[[#This Row],[1W Return vs Nifty]]-AVERAGE(Table2[1W Return vs Nifty]))/_xlfn.STDEV.P(Table2[1W Return vs Nifty])</f>
        <v>-2.0335804091156828</v>
      </c>
      <c r="O260">
        <v>5631.33</v>
      </c>
      <c r="P260">
        <v>5582.1301567549399</v>
      </c>
      <c r="Q260">
        <v>4761.4246454695503</v>
      </c>
      <c r="R260">
        <v>30.370722363928699</v>
      </c>
      <c r="S260" s="2">
        <f>(Table2[[#This Row],[Close Price]]-Table2[[#This Row],[20D EMA]])/Table2[[#This Row],[20D EMA]]</f>
        <v>-5.4175478972107817E-2</v>
      </c>
      <c r="T260" s="2">
        <f>(Table2[[#This Row],[Close Price]]-Table2[[#This Row],[50D EMA]])/Table2[[#This Row],[50D EMA]]</f>
        <v>-4.5839159885102128E-2</v>
      </c>
      <c r="U260" s="2">
        <f>(Table2[[#This Row],[Close Price]]-Table2[[#This Row],[200D EMA]])/Table2[[#This Row],[200D EMA]]</f>
        <v>0.11862528478065394</v>
      </c>
      <c r="V260">
        <v>0.81900779361144305</v>
      </c>
      <c r="W260">
        <v>5350.05</v>
      </c>
      <c r="X260">
        <v>5427.05</v>
      </c>
      <c r="Y260">
        <v>5308</v>
      </c>
      <c r="Z260">
        <v>5490</v>
      </c>
      <c r="AA260">
        <v>5238</v>
      </c>
      <c r="AB260">
        <v>6320.35</v>
      </c>
      <c r="AC260" s="2">
        <f>(Table2[[#This Row],[Close Price]]/Table2[[#This Row],[Day Low]])-1</f>
        <v>-4.4485565555462125E-3</v>
      </c>
      <c r="AD260" s="2">
        <f>(Table2[[#This Row],[Day High]]/Table2[[#This Row],[Close Price]])-1</f>
        <v>1.8925134944848709E-2</v>
      </c>
      <c r="AE260" s="2">
        <f>(Table2[[#This Row],[Close Price]]/Table2[[#This Row],[Current Week Low]])-1</f>
        <v>3.4382064807836343E-3</v>
      </c>
      <c r="AF260" s="2">
        <f>(Table2[[#This Row],[Current Week High]]/Table2[[#This Row],[Close Price]])-1</f>
        <v>3.074395681764841E-2</v>
      </c>
      <c r="AG260" s="2">
        <f>(Table2[[#This Row],[Close Price]]/Table2[[#This Row],[Current Month Low]])-1</f>
        <v>1.6848033600610934E-2</v>
      </c>
      <c r="AH260" s="2">
        <f>(Table2[[#This Row],[Current Month High]]/Table2[[#This Row],[Close Price]])-1</f>
        <v>0.18664163341938522</v>
      </c>
      <c r="AI260">
        <v>21.286083079089401</v>
      </c>
      <c r="AJ260">
        <v>57.485844384323102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-0.1</v>
      </c>
      <c r="AM260" t="s">
        <v>10205</v>
      </c>
      <c r="AN260">
        <v>-8.67</v>
      </c>
      <c r="AO260" t="s">
        <v>10205</v>
      </c>
      <c r="AP260">
        <v>9.5364812486132003E-2</v>
      </c>
      <c r="AQ260">
        <f>(Table2[[#This Row],[Sharpe Ratio]]-AVERAGE(Table2[Sharpe Ratio]))/_xlfn.STDEV.P(Table2[Sharpe Ratio])</f>
        <v>0.4384572460038606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-3.2593616790994258</v>
      </c>
      <c r="AS260">
        <f>_xlfn.RANK.AVG(Table2[[#This Row],[1Y Return vs Nifty Z-Score]],Table2[1Y Return vs Nifty Z-Score])</f>
        <v>357</v>
      </c>
      <c r="AT260">
        <f>_xlfn.RANK.AVG(Table2[[#This Row],[6M Return vs Nifty Z-Score]],Table2[6M Return vs Nifty Z-Score])</f>
        <v>272</v>
      </c>
      <c r="AU260">
        <f>_xlfn.RANK.AVG(Table2[[#This Row],[Sharpe Ratio Z-Score]],Table2[Sharpe Ratio Z-Score])</f>
        <v>227</v>
      </c>
      <c r="AV260">
        <f>(Table2[[#This Row],[Rank 1Y]]+Table2[[#This Row],[Rank 6M]]+Table2[[#This Row],[Rank Sharpe]])/3</f>
        <v>285.33333333333331</v>
      </c>
    </row>
    <row r="261" spans="1:48" x14ac:dyDescent="0.3">
      <c r="A261" t="s">
        <v>1137</v>
      </c>
      <c r="B261" t="s">
        <v>1138</v>
      </c>
      <c r="C261" t="s">
        <v>10177</v>
      </c>
      <c r="D261" t="s">
        <v>1139</v>
      </c>
      <c r="E261">
        <v>10767.301964099999</v>
      </c>
      <c r="F261">
        <v>559.9</v>
      </c>
      <c r="G261">
        <v>15.400800856942601</v>
      </c>
      <c r="H261">
        <f>(Table2[[#This Row],[1Y Return vs Nifty]]-AVERAGE(Table2[1Y Return vs Nifty]))/_xlfn.STDEV.P(Table2[1Y Return vs Nifty])</f>
        <v>-0.32562695326498825</v>
      </c>
      <c r="I261">
        <v>-3.97644470760524</v>
      </c>
      <c r="J261">
        <f>(Table2[[#This Row],[1M Return vs Nifty]]-AVERAGE(Table2[1M Return vs Nifty]))/_xlfn.STDEV.P(Table2[1M Return vs Nifty])</f>
        <v>-0.55962413757105334</v>
      </c>
      <c r="K261">
        <v>47.075960965192301</v>
      </c>
      <c r="L261">
        <f>(Table2[[#This Row],[6M Return vs Nifty]]-AVERAGE(Table2[6M Return vs Nifty]))/_xlfn.STDEV.P(Table2[6M Return vs Nifty])</f>
        <v>1.3234975328141541</v>
      </c>
      <c r="M261">
        <v>2.4416370654212498</v>
      </c>
      <c r="N261">
        <f>(Table2[[#This Row],[1W Return vs Nifty]]-AVERAGE(Table2[1W Return vs Nifty]))/_xlfn.STDEV.P(Table2[1W Return vs Nifty])</f>
        <v>0.16889568077065137</v>
      </c>
      <c r="O261">
        <v>540.19000000000005</v>
      </c>
      <c r="P261">
        <v>519.15125620195101</v>
      </c>
      <c r="Q261">
        <v>438.50196772066602</v>
      </c>
      <c r="R261">
        <v>70.072004405788704</v>
      </c>
      <c r="S261" s="2">
        <f>(Table2[[#This Row],[Close Price]]-Table2[[#This Row],[20D EMA]])/Table2[[#This Row],[20D EMA]]</f>
        <v>3.6487161924507898E-2</v>
      </c>
      <c r="T261" s="2">
        <f>(Table2[[#This Row],[Close Price]]-Table2[[#This Row],[50D EMA]])/Table2[[#This Row],[50D EMA]]</f>
        <v>7.8491081955886874E-2</v>
      </c>
      <c r="U261" s="2">
        <f>(Table2[[#This Row],[Close Price]]-Table2[[#This Row],[200D EMA]])/Table2[[#This Row],[200D EMA]]</f>
        <v>0.27684717792798319</v>
      </c>
      <c r="V261">
        <v>0.70493470733205699</v>
      </c>
      <c r="W261">
        <v>556.70000000000005</v>
      </c>
      <c r="X261">
        <v>573.5</v>
      </c>
      <c r="Y261">
        <v>543.35</v>
      </c>
      <c r="Z261">
        <v>566</v>
      </c>
      <c r="AA261">
        <v>510.6</v>
      </c>
      <c r="AB261">
        <v>579</v>
      </c>
      <c r="AC261" s="2">
        <f>(Table2[[#This Row],[Close Price]]/Table2[[#This Row],[Day Low]])-1</f>
        <v>5.7481587928864819E-3</v>
      </c>
      <c r="AD261" s="2">
        <f>(Table2[[#This Row],[Day High]]/Table2[[#This Row],[Close Price]])-1</f>
        <v>2.4290051794963352E-2</v>
      </c>
      <c r="AE261" s="2">
        <f>(Table2[[#This Row],[Close Price]]/Table2[[#This Row],[Current Week Low]])-1</f>
        <v>3.0459188368454848E-2</v>
      </c>
      <c r="AF261" s="2">
        <f>(Table2[[#This Row],[Current Week High]]/Table2[[#This Row],[Close Price]])-1</f>
        <v>1.0894802643329315E-2</v>
      </c>
      <c r="AG261" s="2">
        <f>(Table2[[#This Row],[Close Price]]/Table2[[#This Row],[Current Month Low]])-1</f>
        <v>9.6553074813944262E-2</v>
      </c>
      <c r="AH261" s="2">
        <f>(Table2[[#This Row],[Current Month High]]/Table2[[#This Row],[Close Price]])-1</f>
        <v>3.4113234506161882E-2</v>
      </c>
      <c r="AI261">
        <v>3.8399714234684801</v>
      </c>
      <c r="AJ261">
        <v>80.846253229974096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7.0000000000000007E-2</v>
      </c>
      <c r="AM261" t="s">
        <v>10206</v>
      </c>
      <c r="AN261">
        <v>8.01</v>
      </c>
      <c r="AO261" t="s">
        <v>10206</v>
      </c>
      <c r="AP261">
        <v>4.2213948872239997E-2</v>
      </c>
      <c r="AQ261">
        <f>(Table2[[#This Row],[Sharpe Ratio]]-AVERAGE(Table2[Sharpe Ratio]))/_xlfn.STDEV.P(Table2[Sharpe Ratio])</f>
        <v>-0.1743354521003026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0.43280667064846118</v>
      </c>
      <c r="AS261">
        <f>_xlfn.RANK.AVG(Table2[[#This Row],[1Y Return vs Nifty Z-Score]],Table2[1Y Return vs Nifty Z-Score])</f>
        <v>404</v>
      </c>
      <c r="AT261">
        <f>_xlfn.RANK.AVG(Table2[[#This Row],[6M Return vs Nifty Z-Score]],Table2[6M Return vs Nifty Z-Score])</f>
        <v>73</v>
      </c>
      <c r="AU261">
        <f>_xlfn.RANK.AVG(Table2[[#This Row],[Sharpe Ratio Z-Score]],Table2[Sharpe Ratio Z-Score])</f>
        <v>380</v>
      </c>
      <c r="AV261">
        <f>(Table2[[#This Row],[Rank 1Y]]+Table2[[#This Row],[Rank 6M]]+Table2[[#This Row],[Rank Sharpe]])/3</f>
        <v>285.66666666666669</v>
      </c>
    </row>
    <row r="262" spans="1:48" x14ac:dyDescent="0.3">
      <c r="A262" t="s">
        <v>959</v>
      </c>
      <c r="B262" t="s">
        <v>960</v>
      </c>
      <c r="C262" t="s">
        <v>10164</v>
      </c>
      <c r="D262" t="s">
        <v>46</v>
      </c>
      <c r="E262">
        <v>14908.173943825001</v>
      </c>
      <c r="F262">
        <v>265.25</v>
      </c>
      <c r="G262">
        <v>40.666243555695601</v>
      </c>
      <c r="H262">
        <f>(Table2[[#This Row],[1Y Return vs Nifty]]-AVERAGE(Table2[1Y Return vs Nifty]))/_xlfn.STDEV.P(Table2[1Y Return vs Nifty])</f>
        <v>1.9644920404776566E-2</v>
      </c>
      <c r="I262">
        <v>0.83093928358837899</v>
      </c>
      <c r="J262">
        <f>(Table2[[#This Row],[1M Return vs Nifty]]-AVERAGE(Table2[1M Return vs Nifty]))/_xlfn.STDEV.P(Table2[1M Return vs Nifty])</f>
        <v>-5.2834551682272551E-2</v>
      </c>
      <c r="K262">
        <v>-1.6065474663447601</v>
      </c>
      <c r="L262">
        <f>(Table2[[#This Row],[6M Return vs Nifty]]-AVERAGE(Table2[6M Return vs Nifty]))/_xlfn.STDEV.P(Table2[6M Return vs Nifty])</f>
        <v>-0.29847748858422996</v>
      </c>
      <c r="M262">
        <v>-4.1154651259030297</v>
      </c>
      <c r="N262">
        <f>(Table2[[#This Row],[1W Return vs Nifty]]-AVERAGE(Table2[1W Return vs Nifty]))/_xlfn.STDEV.P(Table2[1W Return vs Nifty])</f>
        <v>-1.1857853077245866</v>
      </c>
      <c r="O262">
        <v>263.7</v>
      </c>
      <c r="P262">
        <v>256.66866622464499</v>
      </c>
      <c r="Q262">
        <v>214.423279083197</v>
      </c>
      <c r="R262">
        <v>51.9986835689758</v>
      </c>
      <c r="S262" s="2">
        <f>(Table2[[#This Row],[Close Price]]-Table2[[#This Row],[20D EMA]])/Table2[[#This Row],[20D EMA]]</f>
        <v>5.8778915434205973E-3</v>
      </c>
      <c r="T262" s="2">
        <f>(Table2[[#This Row],[Close Price]]-Table2[[#This Row],[50D EMA]])/Table2[[#This Row],[50D EMA]]</f>
        <v>3.3433507492668914E-2</v>
      </c>
      <c r="U262" s="2">
        <f>(Table2[[#This Row],[Close Price]]-Table2[[#This Row],[200D EMA]])/Table2[[#This Row],[200D EMA]]</f>
        <v>0.23703919245205671</v>
      </c>
      <c r="V262">
        <v>0.73180018653064205</v>
      </c>
      <c r="W262">
        <v>260.35000000000002</v>
      </c>
      <c r="X262">
        <v>266.25</v>
      </c>
      <c r="Y262">
        <v>255.7</v>
      </c>
      <c r="Z262">
        <v>268.39999999999998</v>
      </c>
      <c r="AA262">
        <v>241.1</v>
      </c>
      <c r="AB262">
        <v>303.89999999999998</v>
      </c>
      <c r="AC262" s="2">
        <f>(Table2[[#This Row],[Close Price]]/Table2[[#This Row],[Day Low]])-1</f>
        <v>1.8820818129441141E-2</v>
      </c>
      <c r="AD262" s="2">
        <f>(Table2[[#This Row],[Day High]]/Table2[[#This Row],[Close Price]])-1</f>
        <v>3.7700282752120007E-3</v>
      </c>
      <c r="AE262" s="2">
        <f>(Table2[[#This Row],[Close Price]]/Table2[[#This Row],[Current Week Low]])-1</f>
        <v>3.7348455220962196E-2</v>
      </c>
      <c r="AF262" s="2">
        <f>(Table2[[#This Row],[Current Week High]]/Table2[[#This Row],[Close Price]])-1</f>
        <v>1.1875589066917991E-2</v>
      </c>
      <c r="AG262" s="2">
        <f>(Table2[[#This Row],[Close Price]]/Table2[[#This Row],[Current Month Low]])-1</f>
        <v>0.1001659062629614</v>
      </c>
      <c r="AH262" s="2">
        <f>(Table2[[#This Row],[Current Month High]]/Table2[[#This Row],[Close Price]])-1</f>
        <v>0.14571159283694612</v>
      </c>
      <c r="AI262">
        <v>14.5711592836946</v>
      </c>
      <c r="AJ262">
        <v>127.780163160154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0.05</v>
      </c>
      <c r="AM262" t="s">
        <v>10206</v>
      </c>
      <c r="AN262">
        <v>-8.61</v>
      </c>
      <c r="AO262" t="s">
        <v>10205</v>
      </c>
      <c r="AP262">
        <v>0.12945681571790901</v>
      </c>
      <c r="AQ262">
        <f>(Table2[[#This Row],[Sharpe Ratio]]-AVERAGE(Table2[Sharpe Ratio]))/_xlfn.STDEV.P(Table2[Sharpe Ratio])</f>
        <v>0.83151446509138127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-0.68593796249493122</v>
      </c>
      <c r="AS262">
        <f>_xlfn.RANK.AVG(Table2[[#This Row],[1Y Return vs Nifty Z-Score]],Table2[1Y Return vs Nifty Z-Score])</f>
        <v>278</v>
      </c>
      <c r="AT262">
        <f>_xlfn.RANK.AVG(Table2[[#This Row],[6M Return vs Nifty Z-Score]],Table2[6M Return vs Nifty Z-Score])</f>
        <v>431</v>
      </c>
      <c r="AU262">
        <f>_xlfn.RANK.AVG(Table2[[#This Row],[Sharpe Ratio Z-Score]],Table2[Sharpe Ratio Z-Score])</f>
        <v>152</v>
      </c>
      <c r="AV262">
        <f>(Table2[[#This Row],[Rank 1Y]]+Table2[[#This Row],[Rank 6M]]+Table2[[#This Row],[Rank Sharpe]])/3</f>
        <v>287</v>
      </c>
    </row>
    <row r="263" spans="1:48" x14ac:dyDescent="0.3">
      <c r="A263" t="s">
        <v>1095</v>
      </c>
      <c r="B263" t="s">
        <v>1096</v>
      </c>
      <c r="C263" t="s">
        <v>10164</v>
      </c>
      <c r="D263" t="s">
        <v>46</v>
      </c>
      <c r="E263">
        <v>11519.369215999999</v>
      </c>
      <c r="F263">
        <v>409.6</v>
      </c>
      <c r="G263">
        <v>39.069621919137298</v>
      </c>
      <c r="H263">
        <f>(Table2[[#This Row],[1Y Return vs Nifty]]-AVERAGE(Table2[1Y Return vs Nifty]))/_xlfn.STDEV.P(Table2[1Y Return vs Nifty])</f>
        <v>-2.1741528079552335E-3</v>
      </c>
      <c r="I263">
        <v>8.2197637265061498</v>
      </c>
      <c r="J263">
        <f>(Table2[[#This Row],[1M Return vs Nifty]]-AVERAGE(Table2[1M Return vs Nifty]))/_xlfn.STDEV.P(Table2[1M Return vs Nifty])</f>
        <v>0.72608789064617185</v>
      </c>
      <c r="K263">
        <v>35.703075641654699</v>
      </c>
      <c r="L263">
        <f>(Table2[[#This Row],[6M Return vs Nifty]]-AVERAGE(Table2[6M Return vs Nifty]))/_xlfn.STDEV.P(Table2[6M Return vs Nifty])</f>
        <v>0.94458246639049392</v>
      </c>
      <c r="M263">
        <v>4.2459920108866402</v>
      </c>
      <c r="N263">
        <f>(Table2[[#This Row],[1W Return vs Nifty]]-AVERAGE(Table2[1W Return vs Nifty]))/_xlfn.STDEV.P(Table2[1W Return vs Nifty])</f>
        <v>0.54167092047233245</v>
      </c>
      <c r="O263">
        <v>367.12</v>
      </c>
      <c r="P263">
        <v>344.23199689665699</v>
      </c>
      <c r="Q263">
        <v>296.12969134437299</v>
      </c>
      <c r="R263">
        <v>76.476219153668893</v>
      </c>
      <c r="S263" s="2">
        <f>(Table2[[#This Row],[Close Price]]-Table2[[#This Row],[20D EMA]])/Table2[[#This Row],[20D EMA]]</f>
        <v>0.11571148398343871</v>
      </c>
      <c r="T263" s="2">
        <f>(Table2[[#This Row],[Close Price]]-Table2[[#This Row],[50D EMA]])/Table2[[#This Row],[50D EMA]]</f>
        <v>0.18989519769415092</v>
      </c>
      <c r="U263" s="2">
        <f>(Table2[[#This Row],[Close Price]]-Table2[[#This Row],[200D EMA]])/Table2[[#This Row],[200D EMA]]</f>
        <v>0.38317774938572763</v>
      </c>
      <c r="V263">
        <v>1.08327739709448</v>
      </c>
      <c r="W263">
        <v>396.75</v>
      </c>
      <c r="X263">
        <v>415.4</v>
      </c>
      <c r="Y263">
        <v>368.6</v>
      </c>
      <c r="Z263">
        <v>413.5</v>
      </c>
      <c r="AA263">
        <v>332.9</v>
      </c>
      <c r="AB263">
        <v>413.5</v>
      </c>
      <c r="AC263" s="2">
        <f>(Table2[[#This Row],[Close Price]]/Table2[[#This Row],[Day Low]])-1</f>
        <v>3.2388153749212334E-2</v>
      </c>
      <c r="AD263" s="2">
        <f>(Table2[[#This Row],[Day High]]/Table2[[#This Row],[Close Price]])-1</f>
        <v>1.4160156249999778E-2</v>
      </c>
      <c r="AE263" s="2">
        <f>(Table2[[#This Row],[Close Price]]/Table2[[#This Row],[Current Week Low]])-1</f>
        <v>0.11123168746608791</v>
      </c>
      <c r="AF263" s="2">
        <f>(Table2[[#This Row],[Current Week High]]/Table2[[#This Row],[Close Price]])-1</f>
        <v>9.521484375E-3</v>
      </c>
      <c r="AG263" s="2">
        <f>(Table2[[#This Row],[Close Price]]/Table2[[#This Row],[Current Month Low]])-1</f>
        <v>0.23039951937518799</v>
      </c>
      <c r="AH263" s="2">
        <f>(Table2[[#This Row],[Current Month High]]/Table2[[#This Row],[Close Price]])-1</f>
        <v>9.521484375E-3</v>
      </c>
      <c r="AI263">
        <v>0.9521484375</v>
      </c>
      <c r="AJ263">
        <v>73.009503695881705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0.46</v>
      </c>
      <c r="AM263" t="s">
        <v>10206</v>
      </c>
      <c r="AN263">
        <v>9.42</v>
      </c>
      <c r="AO263" t="s">
        <v>10206</v>
      </c>
      <c r="AP263">
        <v>1.6581115458356999E-2</v>
      </c>
      <c r="AQ263">
        <f>(Table2[[#This Row],[Sharpe Ratio]]-AVERAGE(Table2[Sharpe Ratio]))/_xlfn.STDEV.P(Table2[Sharpe Ratio])</f>
        <v>-0.46986429358543741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1.7403028311156055</v>
      </c>
      <c r="AS263">
        <f>_xlfn.RANK.AVG(Table2[[#This Row],[1Y Return vs Nifty Z-Score]],Table2[1Y Return vs Nifty Z-Score])</f>
        <v>287</v>
      </c>
      <c r="AT263">
        <f>_xlfn.RANK.AVG(Table2[[#This Row],[6M Return vs Nifty Z-Score]],Table2[6M Return vs Nifty Z-Score])</f>
        <v>110</v>
      </c>
      <c r="AU263">
        <f>_xlfn.RANK.AVG(Table2[[#This Row],[Sharpe Ratio Z-Score]],Table2[Sharpe Ratio Z-Score])</f>
        <v>464</v>
      </c>
      <c r="AV263">
        <f>(Table2[[#This Row],[Rank 1Y]]+Table2[[#This Row],[Rank 6M]]+Table2[[#This Row],[Rank Sharpe]])/3</f>
        <v>287</v>
      </c>
    </row>
    <row r="264" spans="1:48" x14ac:dyDescent="0.3">
      <c r="A264" t="s">
        <v>733</v>
      </c>
      <c r="B264" t="s">
        <v>734</v>
      </c>
      <c r="C264" t="s">
        <v>10164</v>
      </c>
      <c r="D264" t="s">
        <v>46</v>
      </c>
      <c r="E264">
        <v>22753.60618685</v>
      </c>
      <c r="F264">
        <v>885.05</v>
      </c>
      <c r="G264">
        <v>13.105139112916101</v>
      </c>
      <c r="H264">
        <f>(Table2[[#This Row],[1Y Return vs Nifty]]-AVERAGE(Table2[1Y Return vs Nifty]))/_xlfn.STDEV.P(Table2[1Y Return vs Nifty])</f>
        <v>-0.35699895181347013</v>
      </c>
      <c r="I264">
        <v>-6.4417301376032601</v>
      </c>
      <c r="J264">
        <f>(Table2[[#This Row],[1M Return vs Nifty]]-AVERAGE(Table2[1M Return vs Nifty]))/_xlfn.STDEV.P(Table2[1M Return vs Nifty])</f>
        <v>-0.81951204842964365</v>
      </c>
      <c r="K264">
        <v>25.266790436679301</v>
      </c>
      <c r="L264">
        <f>(Table2[[#This Row],[6M Return vs Nifty]]-AVERAGE(Table2[6M Return vs Nifty]))/_xlfn.STDEV.P(Table2[6M Return vs Nifty])</f>
        <v>0.5968724887408241</v>
      </c>
      <c r="M264">
        <v>-2.63707484375667</v>
      </c>
      <c r="N264">
        <f>(Table2[[#This Row],[1W Return vs Nifty]]-AVERAGE(Table2[1W Return vs Nifty]))/_xlfn.STDEV.P(Table2[1W Return vs Nifty])</f>
        <v>-0.88035355595935938</v>
      </c>
      <c r="O264">
        <v>879.17</v>
      </c>
      <c r="P264">
        <v>847.67739701954497</v>
      </c>
      <c r="Q264">
        <v>731.49550355611098</v>
      </c>
      <c r="R264">
        <v>53.2620492571954</v>
      </c>
      <c r="S264" s="2">
        <f>(Table2[[#This Row],[Close Price]]-Table2[[#This Row],[20D EMA]])/Table2[[#This Row],[20D EMA]]</f>
        <v>6.6881263009429303E-3</v>
      </c>
      <c r="T264" s="2">
        <f>(Table2[[#This Row],[Close Price]]-Table2[[#This Row],[50D EMA]])/Table2[[#This Row],[50D EMA]]</f>
        <v>4.4088238181008481E-2</v>
      </c>
      <c r="U264" s="2">
        <f>(Table2[[#This Row],[Close Price]]-Table2[[#This Row],[200D EMA]])/Table2[[#This Row],[200D EMA]]</f>
        <v>0.20991857871633554</v>
      </c>
      <c r="V264">
        <v>0.952603832584208</v>
      </c>
      <c r="W264">
        <v>885</v>
      </c>
      <c r="X264">
        <v>924.5</v>
      </c>
      <c r="Y264">
        <v>870.05</v>
      </c>
      <c r="Z264">
        <v>905.4</v>
      </c>
      <c r="AA264">
        <v>828</v>
      </c>
      <c r="AB264">
        <v>968.8</v>
      </c>
      <c r="AC264" s="2">
        <f>(Table2[[#This Row],[Close Price]]/Table2[[#This Row],[Day Low]])-1</f>
        <v>5.6497175141112521E-5</v>
      </c>
      <c r="AD264" s="2">
        <f>(Table2[[#This Row],[Day High]]/Table2[[#This Row],[Close Price]])-1</f>
        <v>4.4573752895316732E-2</v>
      </c>
      <c r="AE264" s="2">
        <f>(Table2[[#This Row],[Close Price]]/Table2[[#This Row],[Current Week Low]])-1</f>
        <v>1.7240388483420466E-2</v>
      </c>
      <c r="AF264" s="2">
        <f>(Table2[[#This Row],[Current Week High]]/Table2[[#This Row],[Close Price]])-1</f>
        <v>2.2993051240042917E-2</v>
      </c>
      <c r="AG264" s="2">
        <f>(Table2[[#This Row],[Close Price]]/Table2[[#This Row],[Current Month Low]])-1</f>
        <v>6.8900966183574885E-2</v>
      </c>
      <c r="AH264" s="2">
        <f>(Table2[[#This Row],[Current Month High]]/Table2[[#This Row],[Close Price]])-1</f>
        <v>9.462742217953779E-2</v>
      </c>
      <c r="AI264">
        <v>9.4627422179537692</v>
      </c>
      <c r="AJ264">
        <v>60.903554222343402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7.0000000000000007E-2</v>
      </c>
      <c r="AM264" t="s">
        <v>10206</v>
      </c>
      <c r="AN264">
        <v>1.72</v>
      </c>
      <c r="AO264" t="s">
        <v>10206</v>
      </c>
      <c r="AP264">
        <v>6.7018710118975006E-2</v>
      </c>
      <c r="AQ264">
        <f>(Table2[[#This Row],[Sharpe Ratio]]-AVERAGE(Table2[Sharpe Ratio]))/_xlfn.STDEV.P(Table2[Sharpe Ratio])</f>
        <v>0.11164628999585917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-1.3483457774657899</v>
      </c>
      <c r="AS264">
        <f>_xlfn.RANK.AVG(Table2[[#This Row],[1Y Return vs Nifty Z-Score]],Table2[1Y Return vs Nifty Z-Score])</f>
        <v>410</v>
      </c>
      <c r="AT264">
        <f>_xlfn.RANK.AVG(Table2[[#This Row],[6M Return vs Nifty Z-Score]],Table2[6M Return vs Nifty Z-Score])</f>
        <v>159</v>
      </c>
      <c r="AU264">
        <f>_xlfn.RANK.AVG(Table2[[#This Row],[Sharpe Ratio Z-Score]],Table2[Sharpe Ratio Z-Score])</f>
        <v>297</v>
      </c>
      <c r="AV264">
        <f>(Table2[[#This Row],[Rank 1Y]]+Table2[[#This Row],[Rank 6M]]+Table2[[#This Row],[Rank Sharpe]])/3</f>
        <v>288.66666666666669</v>
      </c>
    </row>
    <row r="265" spans="1:48" x14ac:dyDescent="0.3">
      <c r="A265" t="s">
        <v>1400</v>
      </c>
      <c r="B265" t="s">
        <v>1401</v>
      </c>
      <c r="C265" t="s">
        <v>10165</v>
      </c>
      <c r="D265" t="s">
        <v>202</v>
      </c>
      <c r="E265">
        <v>7646.9726532599998</v>
      </c>
      <c r="F265">
        <v>1416.15</v>
      </c>
      <c r="G265">
        <v>21.467832374142599</v>
      </c>
      <c r="H265">
        <f>(Table2[[#This Row],[1Y Return vs Nifty]]-AVERAGE(Table2[1Y Return vs Nifty]))/_xlfn.STDEV.P(Table2[1Y Return vs Nifty])</f>
        <v>-0.24271626119702189</v>
      </c>
      <c r="I265">
        <v>5.7738178815506798</v>
      </c>
      <c r="J265">
        <f>(Table2[[#This Row],[1M Return vs Nifty]]-AVERAGE(Table2[1M Return vs Nifty]))/_xlfn.STDEV.P(Table2[1M Return vs Nifty])</f>
        <v>0.46823873939424671</v>
      </c>
      <c r="K265">
        <v>24.632996918351299</v>
      </c>
      <c r="L265">
        <f>(Table2[[#This Row],[6M Return vs Nifty]]-AVERAGE(Table2[6M Return vs Nifty]))/_xlfn.STDEV.P(Table2[6M Return vs Nifty])</f>
        <v>0.57575613117067337</v>
      </c>
      <c r="M265">
        <v>3.13700141173388</v>
      </c>
      <c r="N265">
        <f>(Table2[[#This Row],[1W Return vs Nifty]]-AVERAGE(Table2[1W Return vs Nifty]))/_xlfn.STDEV.P(Table2[1W Return vs Nifty])</f>
        <v>0.3125562235746811</v>
      </c>
      <c r="O265">
        <v>1359.22</v>
      </c>
      <c r="P265">
        <v>1265.6002531738</v>
      </c>
      <c r="Q265">
        <v>1074.93933003955</v>
      </c>
      <c r="R265">
        <v>66.975540183174203</v>
      </c>
      <c r="S265" s="2">
        <f>(Table2[[#This Row],[Close Price]]-Table2[[#This Row],[20D EMA]])/Table2[[#This Row],[20D EMA]]</f>
        <v>4.1884316004767483E-2</v>
      </c>
      <c r="T265" s="2">
        <f>(Table2[[#This Row],[Close Price]]-Table2[[#This Row],[50D EMA]])/Table2[[#This Row],[50D EMA]]</f>
        <v>0.11895521231815503</v>
      </c>
      <c r="U265" s="2">
        <f>(Table2[[#This Row],[Close Price]]-Table2[[#This Row],[200D EMA]])/Table2[[#This Row],[200D EMA]]</f>
        <v>0.31742318884908233</v>
      </c>
      <c r="V265">
        <v>0.72688653489134003</v>
      </c>
      <c r="W265">
        <v>1416.1</v>
      </c>
      <c r="X265">
        <v>1436.6</v>
      </c>
      <c r="Y265">
        <v>1397</v>
      </c>
      <c r="Z265">
        <v>1430</v>
      </c>
      <c r="AA265">
        <v>1295.05</v>
      </c>
      <c r="AB265">
        <v>1453.7</v>
      </c>
      <c r="AC265" s="2">
        <f>(Table2[[#This Row],[Close Price]]/Table2[[#This Row],[Day Low]])-1</f>
        <v>3.5308240943665581E-5</v>
      </c>
      <c r="AD265" s="2">
        <f>(Table2[[#This Row],[Day High]]/Table2[[#This Row],[Close Price]])-1</f>
        <v>1.4440560675069491E-2</v>
      </c>
      <c r="AE265" s="2">
        <f>(Table2[[#This Row],[Close Price]]/Table2[[#This Row],[Current Week Low]])-1</f>
        <v>1.3707945597709381E-2</v>
      </c>
      <c r="AF265" s="2">
        <f>(Table2[[#This Row],[Current Week High]]/Table2[[#This Row],[Close Price]])-1</f>
        <v>9.780037425414001E-3</v>
      </c>
      <c r="AG265" s="2">
        <f>(Table2[[#This Row],[Close Price]]/Table2[[#This Row],[Current Month Low]])-1</f>
        <v>9.350990309254481E-2</v>
      </c>
      <c r="AH265" s="2">
        <f>(Table2[[#This Row],[Current Month High]]/Table2[[#This Row],[Close Price]])-1</f>
        <v>2.6515552730995928E-2</v>
      </c>
      <c r="AI265">
        <v>2.6515552730995902</v>
      </c>
      <c r="AJ265">
        <v>72.595978062157201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0.21</v>
      </c>
      <c r="AM265" t="s">
        <v>10206</v>
      </c>
      <c r="AN265">
        <v>2.4900000000000002</v>
      </c>
      <c r="AO265" t="s">
        <v>10206</v>
      </c>
      <c r="AP265">
        <v>5.8945556858894001E-2</v>
      </c>
      <c r="AQ265">
        <f>(Table2[[#This Row],[Sharpe Ratio]]-AVERAGE(Table2[Sharpe Ratio]))/_xlfn.STDEV.P(Table2[Sharpe Ratio])</f>
        <v>1.8568416334359114E-2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1.1324032492769385</v>
      </c>
      <c r="AS265">
        <f>_xlfn.RANK.AVG(Table2[[#This Row],[1Y Return vs Nifty Z-Score]],Table2[1Y Return vs Nifty Z-Score])</f>
        <v>370</v>
      </c>
      <c r="AT265">
        <f>_xlfn.RANK.AVG(Table2[[#This Row],[6M Return vs Nifty Z-Score]],Table2[6M Return vs Nifty Z-Score])</f>
        <v>165</v>
      </c>
      <c r="AU265">
        <f>_xlfn.RANK.AVG(Table2[[#This Row],[Sharpe Ratio Z-Score]],Table2[Sharpe Ratio Z-Score])</f>
        <v>331</v>
      </c>
      <c r="AV265">
        <f>(Table2[[#This Row],[Rank 1Y]]+Table2[[#This Row],[Rank 6M]]+Table2[[#This Row],[Rank Sharpe]])/3</f>
        <v>288.66666666666669</v>
      </c>
    </row>
    <row r="266" spans="1:48" x14ac:dyDescent="0.3">
      <c r="A266" t="s">
        <v>277</v>
      </c>
      <c r="B266" t="s">
        <v>278</v>
      </c>
      <c r="C266" t="s">
        <v>10168</v>
      </c>
      <c r="D266" t="s">
        <v>130</v>
      </c>
      <c r="E266">
        <v>98800.260167700006</v>
      </c>
      <c r="F266">
        <v>976.5</v>
      </c>
      <c r="G266">
        <v>19.493003218858199</v>
      </c>
      <c r="H266">
        <f>(Table2[[#This Row],[1Y Return vs Nifty]]-AVERAGE(Table2[1Y Return vs Nifty]))/_xlfn.STDEV.P(Table2[1Y Return vs Nifty])</f>
        <v>-0.26970383354050503</v>
      </c>
      <c r="I266">
        <v>-11.418714514053001</v>
      </c>
      <c r="J266">
        <f>(Table2[[#This Row],[1M Return vs Nifty]]-AVERAGE(Table2[1M Return vs Nifty]))/_xlfn.STDEV.P(Table2[1M Return vs Nifty])</f>
        <v>-1.3441807363764204</v>
      </c>
      <c r="K266">
        <v>15.366410353202699</v>
      </c>
      <c r="L266">
        <f>(Table2[[#This Row],[6M Return vs Nifty]]-AVERAGE(Table2[6M Return vs Nifty]))/_xlfn.STDEV.P(Table2[6M Return vs Nifty])</f>
        <v>0.2670174809543634</v>
      </c>
      <c r="M266">
        <v>-0.30442611930187202</v>
      </c>
      <c r="N266">
        <f>(Table2[[#This Row],[1W Return vs Nifty]]-AVERAGE(Table2[1W Return vs Nifty]))/_xlfn.STDEV.P(Table2[1W Return vs Nifty])</f>
        <v>-0.39843413673213129</v>
      </c>
      <c r="O266">
        <v>990.31</v>
      </c>
      <c r="P266">
        <v>994.87141532834698</v>
      </c>
      <c r="Q266">
        <v>864.68127914851198</v>
      </c>
      <c r="R266">
        <v>47.587879787880901</v>
      </c>
      <c r="S266" s="2">
        <f>(Table2[[#This Row],[Close Price]]-Table2[[#This Row],[20D EMA]])/Table2[[#This Row],[20D EMA]]</f>
        <v>-1.3945128293160674E-2</v>
      </c>
      <c r="T266" s="2">
        <f>(Table2[[#This Row],[Close Price]]-Table2[[#This Row],[50D EMA]])/Table2[[#This Row],[50D EMA]]</f>
        <v>-1.8466120390325708E-2</v>
      </c>
      <c r="U266" s="2">
        <f>(Table2[[#This Row],[Close Price]]-Table2[[#This Row],[200D EMA]])/Table2[[#This Row],[200D EMA]]</f>
        <v>0.12931784641110841</v>
      </c>
      <c r="V266">
        <v>1.20631888819529</v>
      </c>
      <c r="W266">
        <v>980.15</v>
      </c>
      <c r="X266">
        <v>990.95</v>
      </c>
      <c r="Y266">
        <v>956.1</v>
      </c>
      <c r="Z266">
        <v>982.8</v>
      </c>
      <c r="AA266">
        <v>918.9</v>
      </c>
      <c r="AB266">
        <v>1075.2</v>
      </c>
      <c r="AC266" s="2">
        <f>(Table2[[#This Row],[Close Price]]/Table2[[#This Row],[Day Low]])-1</f>
        <v>-3.7239198081926439E-3</v>
      </c>
      <c r="AD266" s="2">
        <f>(Table2[[#This Row],[Day High]]/Table2[[#This Row],[Close Price]])-1</f>
        <v>1.4797747055811605E-2</v>
      </c>
      <c r="AE266" s="2">
        <f>(Table2[[#This Row],[Close Price]]/Table2[[#This Row],[Current Week Low]])-1</f>
        <v>2.1336680263570829E-2</v>
      </c>
      <c r="AF266" s="2">
        <f>(Table2[[#This Row],[Current Week High]]/Table2[[#This Row],[Close Price]])-1</f>
        <v>6.4516129032257119E-3</v>
      </c>
      <c r="AG266" s="2">
        <f>(Table2[[#This Row],[Close Price]]/Table2[[#This Row],[Current Month Low]])-1</f>
        <v>6.2683643486777685E-2</v>
      </c>
      <c r="AH266" s="2">
        <f>(Table2[[#This Row],[Current Month High]]/Table2[[#This Row],[Close Price]])-1</f>
        <v>0.1010752688172043</v>
      </c>
      <c r="AI266">
        <v>12.339989759344601</v>
      </c>
      <c r="AJ266">
        <v>67.898899587345198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-0.01</v>
      </c>
      <c r="AM266" t="s">
        <v>10205</v>
      </c>
      <c r="AN266">
        <v>-3.75</v>
      </c>
      <c r="AO266" t="s">
        <v>10205</v>
      </c>
      <c r="AP266">
        <v>8.4917896200651002E-2</v>
      </c>
      <c r="AQ266">
        <f>(Table2[[#This Row],[Sharpe Ratio]]-AVERAGE(Table2[Sharpe Ratio]))/_xlfn.STDEV.P(Table2[Sharpe Ratio])</f>
        <v>0.31801152636413316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6">
        <f>_xlfn.RANK.AVG(Table2[[#This Row],[1Y Return vs Nifty Z-Score]],Table2[1Y Return vs Nifty Z-Score])</f>
        <v>387</v>
      </c>
      <c r="AT266">
        <f>_xlfn.RANK.AVG(Table2[[#This Row],[6M Return vs Nifty Z-Score]],Table2[6M Return vs Nifty Z-Score])</f>
        <v>230</v>
      </c>
      <c r="AU266">
        <f>_xlfn.RANK.AVG(Table2[[#This Row],[Sharpe Ratio Z-Score]],Table2[Sharpe Ratio Z-Score])</f>
        <v>251</v>
      </c>
      <c r="AV266">
        <f>(Table2[[#This Row],[Rank 1Y]]+Table2[[#This Row],[Rank 6M]]+Table2[[#This Row],[Rank Sharpe]])/3</f>
        <v>289.33333333333331</v>
      </c>
    </row>
    <row r="267" spans="1:48" x14ac:dyDescent="0.3">
      <c r="A267" t="s">
        <v>470</v>
      </c>
      <c r="B267" t="s">
        <v>471</v>
      </c>
      <c r="C267" t="s">
        <v>10161</v>
      </c>
      <c r="D267" t="s">
        <v>37</v>
      </c>
      <c r="E267">
        <v>47073.472000000002</v>
      </c>
      <c r="F267">
        <v>285.64</v>
      </c>
      <c r="G267">
        <v>103.273185322752</v>
      </c>
      <c r="H267">
        <f>(Table2[[#This Row],[1Y Return vs Nifty]]-AVERAGE(Table2[1Y Return vs Nifty]))/_xlfn.STDEV.P(Table2[1Y Return vs Nifty])</f>
        <v>0.87521734580749155</v>
      </c>
      <c r="I267">
        <v>14.461432852423</v>
      </c>
      <c r="J267">
        <f>(Table2[[#This Row],[1M Return vs Nifty]]-AVERAGE(Table2[1M Return vs Nifty]))/_xlfn.STDEV.P(Table2[1M Return vs Nifty])</f>
        <v>1.3840783730733512</v>
      </c>
      <c r="K267">
        <v>0.47576234618857</v>
      </c>
      <c r="L267">
        <f>(Table2[[#This Row],[6M Return vs Nifty]]-AVERAGE(Table2[6M Return vs Nifty]))/_xlfn.STDEV.P(Table2[6M Return vs Nifty])</f>
        <v>-0.22910032188601887</v>
      </c>
      <c r="M267">
        <v>2.3622675954595702</v>
      </c>
      <c r="N267">
        <f>(Table2[[#This Row],[1W Return vs Nifty]]-AVERAGE(Table2[1W Return vs Nifty]))/_xlfn.STDEV.P(Table2[1W Return vs Nifty])</f>
        <v>0.15249814587081534</v>
      </c>
      <c r="O267">
        <v>269.5</v>
      </c>
      <c r="P267">
        <v>256.33023899916901</v>
      </c>
      <c r="Q267">
        <v>223.201756288665</v>
      </c>
      <c r="R267">
        <v>59.811247635527003</v>
      </c>
      <c r="S267" s="2">
        <f>(Table2[[#This Row],[Close Price]]-Table2[[#This Row],[20D EMA]])/Table2[[#This Row],[20D EMA]]</f>
        <v>5.9888682745825553E-2</v>
      </c>
      <c r="T267" s="2">
        <f>(Table2[[#This Row],[Close Price]]-Table2[[#This Row],[50D EMA]])/Table2[[#This Row],[50D EMA]]</f>
        <v>0.11434375091783842</v>
      </c>
      <c r="U267" s="2">
        <f>(Table2[[#This Row],[Close Price]]-Table2[[#This Row],[200D EMA]])/Table2[[#This Row],[200D EMA]]</f>
        <v>0.27973903408978612</v>
      </c>
      <c r="V267">
        <v>2.3000253886608402</v>
      </c>
      <c r="W267">
        <v>283.55</v>
      </c>
      <c r="X267">
        <v>291.33999999999997</v>
      </c>
      <c r="Y267">
        <v>276.5</v>
      </c>
      <c r="Z267">
        <v>297.8</v>
      </c>
      <c r="AA267">
        <v>236.05</v>
      </c>
      <c r="AB267">
        <v>310.11</v>
      </c>
      <c r="AC267" s="2">
        <f>(Table2[[#This Row],[Close Price]]/Table2[[#This Row],[Day Low]])-1</f>
        <v>7.3708340680656015E-3</v>
      </c>
      <c r="AD267" s="2">
        <f>(Table2[[#This Row],[Day High]]/Table2[[#This Row],[Close Price]])-1</f>
        <v>1.9955188348970587E-2</v>
      </c>
      <c r="AE267" s="2">
        <f>(Table2[[#This Row],[Close Price]]/Table2[[#This Row],[Current Week Low]])-1</f>
        <v>3.3056057866184485E-2</v>
      </c>
      <c r="AF267" s="2">
        <f>(Table2[[#This Row],[Current Week High]]/Table2[[#This Row],[Close Price]])-1</f>
        <v>4.257106847780423E-2</v>
      </c>
      <c r="AG267" s="2">
        <f>(Table2[[#This Row],[Close Price]]/Table2[[#This Row],[Current Month Low]])-1</f>
        <v>0.21008260961660663</v>
      </c>
      <c r="AH267" s="2">
        <f>(Table2[[#This Row],[Current Month High]]/Table2[[#This Row],[Close Price]])-1</f>
        <v>8.5667273491107698E-2</v>
      </c>
      <c r="AI267">
        <v>13.6745553843999</v>
      </c>
      <c r="AJ267">
        <v>136.652858326429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0.17</v>
      </c>
      <c r="AM267" t="s">
        <v>10206</v>
      </c>
      <c r="AN267">
        <v>-0.41</v>
      </c>
      <c r="AO267" t="s">
        <v>10205</v>
      </c>
      <c r="AP267">
        <v>4.9565213851582003E-2</v>
      </c>
      <c r="AQ267">
        <f>(Table2[[#This Row],[Sharpe Ratio]]-AVERAGE(Table2[Sharpe Ratio]))/_xlfn.STDEV.P(Table2[Sharpe Ratio])</f>
        <v>-8.9580451054708757E-2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2.0931130918109302</v>
      </c>
      <c r="AS267">
        <f>_xlfn.RANK.AVG(Table2[[#This Row],[1Y Return vs Nifty Z-Score]],Table2[1Y Return vs Nifty Z-Score])</f>
        <v>104</v>
      </c>
      <c r="AT267">
        <f>_xlfn.RANK.AVG(Table2[[#This Row],[6M Return vs Nifty Z-Score]],Table2[6M Return vs Nifty Z-Score])</f>
        <v>404</v>
      </c>
      <c r="AU267">
        <f>_xlfn.RANK.AVG(Table2[[#This Row],[Sharpe Ratio Z-Score]],Table2[Sharpe Ratio Z-Score])</f>
        <v>360</v>
      </c>
      <c r="AV267">
        <f>(Table2[[#This Row],[Rank 1Y]]+Table2[[#This Row],[Rank 6M]]+Table2[[#This Row],[Rank Sharpe]])/3</f>
        <v>289.33333333333331</v>
      </c>
    </row>
    <row r="268" spans="1:48" x14ac:dyDescent="0.3">
      <c r="A268" t="s">
        <v>147</v>
      </c>
      <c r="B268" t="s">
        <v>148</v>
      </c>
      <c r="C268" t="s">
        <v>10169</v>
      </c>
      <c r="D268" t="s">
        <v>77</v>
      </c>
      <c r="E268">
        <v>185693.84007266999</v>
      </c>
      <c r="F268">
        <v>2790.9</v>
      </c>
      <c r="G268">
        <v>24.978661979738899</v>
      </c>
      <c r="H268">
        <f>(Table2[[#This Row],[1Y Return vs Nifty]]-AVERAGE(Table2[1Y Return vs Nifty]))/_xlfn.STDEV.P(Table2[1Y Return vs Nifty])</f>
        <v>-0.19473805117660756</v>
      </c>
      <c r="I268">
        <v>2.5497041197222798</v>
      </c>
      <c r="J268">
        <f>(Table2[[#This Row],[1M Return vs Nifty]]-AVERAGE(Table2[1M Return vs Nifty]))/_xlfn.STDEV.P(Table2[1M Return vs Nifty])</f>
        <v>0.12835590889673051</v>
      </c>
      <c r="K268">
        <v>15.7688037781669</v>
      </c>
      <c r="L268">
        <f>(Table2[[#This Row],[6M Return vs Nifty]]-AVERAGE(Table2[6M Return vs Nifty]))/_xlfn.STDEV.P(Table2[6M Return vs Nifty])</f>
        <v>0.28042418708136463</v>
      </c>
      <c r="M268">
        <v>-0.94226421609697297</v>
      </c>
      <c r="N268">
        <f>(Table2[[#This Row],[1W Return vs Nifty]]-AVERAGE(Table2[1W Return vs Nifty]))/_xlfn.STDEV.P(Table2[1W Return vs Nifty])</f>
        <v>-0.53020989960030163</v>
      </c>
      <c r="O268">
        <v>2761.74</v>
      </c>
      <c r="P268">
        <v>2628.2037948024199</v>
      </c>
      <c r="Q268">
        <v>2295.5387447241501</v>
      </c>
      <c r="R268">
        <v>50.4196856834131</v>
      </c>
      <c r="S268" s="2">
        <f>(Table2[[#This Row],[Close Price]]-Table2[[#This Row],[20D EMA]])/Table2[[#This Row],[20D EMA]]</f>
        <v>1.0558560907254235E-2</v>
      </c>
      <c r="T268" s="2">
        <f>(Table2[[#This Row],[Close Price]]-Table2[[#This Row],[50D EMA]])/Table2[[#This Row],[50D EMA]]</f>
        <v>6.1903953384182357E-2</v>
      </c>
      <c r="U268" s="2">
        <f>(Table2[[#This Row],[Close Price]]-Table2[[#This Row],[200D EMA]])/Table2[[#This Row],[200D EMA]]</f>
        <v>0.21579302741647974</v>
      </c>
      <c r="V268">
        <v>1.01237060498561</v>
      </c>
      <c r="W268">
        <v>2770.35</v>
      </c>
      <c r="X268">
        <v>2798.75</v>
      </c>
      <c r="Y268">
        <v>2782.85</v>
      </c>
      <c r="Z268">
        <v>2865</v>
      </c>
      <c r="AA268">
        <v>2662.05</v>
      </c>
      <c r="AB268">
        <v>2877.75</v>
      </c>
      <c r="AC268" s="2">
        <f>(Table2[[#This Row],[Close Price]]/Table2[[#This Row],[Day Low]])-1</f>
        <v>7.4178352915696966E-3</v>
      </c>
      <c r="AD268" s="2">
        <f>(Table2[[#This Row],[Day High]]/Table2[[#This Row],[Close Price]])-1</f>
        <v>2.8127127449926181E-3</v>
      </c>
      <c r="AE268" s="2">
        <f>(Table2[[#This Row],[Close Price]]/Table2[[#This Row],[Current Week Low]])-1</f>
        <v>2.8927178971198675E-3</v>
      </c>
      <c r="AF268" s="2">
        <f>(Table2[[#This Row],[Current Week High]]/Table2[[#This Row],[Close Price]])-1</f>
        <v>2.6550575083306382E-2</v>
      </c>
      <c r="AG268" s="2">
        <f>(Table2[[#This Row],[Close Price]]/Table2[[#This Row],[Current Month Low]])-1</f>
        <v>4.8402546909336763E-2</v>
      </c>
      <c r="AH268" s="2">
        <f>(Table2[[#This Row],[Current Month High]]/Table2[[#This Row],[Close Price]])-1</f>
        <v>3.1118993872944145E-2</v>
      </c>
      <c r="AI268">
        <v>3.1118993872944101</v>
      </c>
      <c r="AJ268">
        <v>59.380973666385501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0.03</v>
      </c>
      <c r="AM268" t="s">
        <v>10206</v>
      </c>
      <c r="AN268">
        <v>-0.38</v>
      </c>
      <c r="AO268" t="s">
        <v>10205</v>
      </c>
      <c r="AP268">
        <v>6.6691785742651999E-2</v>
      </c>
      <c r="AQ268">
        <f>(Table2[[#This Row],[Sharpe Ratio]]-AVERAGE(Table2[Sharpe Ratio]))/_xlfn.STDEV.P(Table2[Sharpe Ratio])</f>
        <v>0.10787707803914819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-0.20829077675966584</v>
      </c>
      <c r="AS268">
        <f>_xlfn.RANK.AVG(Table2[[#This Row],[1Y Return vs Nifty Z-Score]],Table2[1Y Return vs Nifty Z-Score])</f>
        <v>348</v>
      </c>
      <c r="AT268">
        <f>_xlfn.RANK.AVG(Table2[[#This Row],[6M Return vs Nifty Z-Score]],Table2[6M Return vs Nifty Z-Score])</f>
        <v>225</v>
      </c>
      <c r="AU268">
        <f>_xlfn.RANK.AVG(Table2[[#This Row],[Sharpe Ratio Z-Score]],Table2[Sharpe Ratio Z-Score])</f>
        <v>300</v>
      </c>
      <c r="AV268">
        <f>(Table2[[#This Row],[Rank 1Y]]+Table2[[#This Row],[Rank 6M]]+Table2[[#This Row],[Rank Sharpe]])/3</f>
        <v>291</v>
      </c>
    </row>
    <row r="269" spans="1:48" x14ac:dyDescent="0.3">
      <c r="A269" t="s">
        <v>337</v>
      </c>
      <c r="B269" t="s">
        <v>338</v>
      </c>
      <c r="C269" t="s">
        <v>10171</v>
      </c>
      <c r="D269" t="s">
        <v>195</v>
      </c>
      <c r="E269">
        <v>74464.859292084002</v>
      </c>
      <c r="F269">
        <v>253.59</v>
      </c>
      <c r="G269">
        <v>11.294963803986199</v>
      </c>
      <c r="H269">
        <f>(Table2[[#This Row],[1Y Return vs Nifty]]-AVERAGE(Table2[1Y Return vs Nifty]))/_xlfn.STDEV.P(Table2[1Y Return vs Nifty])</f>
        <v>-0.38173640161939892</v>
      </c>
      <c r="I269">
        <v>2.2940742451753602</v>
      </c>
      <c r="J269">
        <f>(Table2[[#This Row],[1M Return vs Nifty]]-AVERAGE(Table2[1M Return vs Nifty]))/_xlfn.STDEV.P(Table2[1M Return vs Nifty])</f>
        <v>0.10140766459177153</v>
      </c>
      <c r="K269">
        <v>31.384344020476199</v>
      </c>
      <c r="L269">
        <f>(Table2[[#This Row],[6M Return vs Nifty]]-AVERAGE(Table2[6M Return vs Nifty]))/_xlfn.STDEV.P(Table2[6M Return vs Nifty])</f>
        <v>0.80069352066112709</v>
      </c>
      <c r="M269">
        <v>9.3952088149581492</v>
      </c>
      <c r="N269">
        <f>(Table2[[#This Row],[1W Return vs Nifty]]-AVERAGE(Table2[1W Return vs Nifty]))/_xlfn.STDEV.P(Table2[1W Return vs Nifty])</f>
        <v>1.6054862929619127</v>
      </c>
      <c r="O269">
        <v>235.69</v>
      </c>
      <c r="P269">
        <v>226.52449732627801</v>
      </c>
      <c r="Q269">
        <v>196.724905301549</v>
      </c>
      <c r="R269">
        <v>77.104668310285504</v>
      </c>
      <c r="S269" s="2">
        <f>(Table2[[#This Row],[Close Price]]-Table2[[#This Row],[20D EMA]])/Table2[[#This Row],[20D EMA]]</f>
        <v>7.5947218804361685E-2</v>
      </c>
      <c r="T269" s="2">
        <f>(Table2[[#This Row],[Close Price]]-Table2[[#This Row],[50D EMA]])/Table2[[#This Row],[50D EMA]]</f>
        <v>0.1194815703960609</v>
      </c>
      <c r="U269" s="2">
        <f>(Table2[[#This Row],[Close Price]]-Table2[[#This Row],[200D EMA]])/Table2[[#This Row],[200D EMA]]</f>
        <v>0.28905895067676135</v>
      </c>
      <c r="V269">
        <v>0.96988693655449498</v>
      </c>
      <c r="W269">
        <v>252.9</v>
      </c>
      <c r="X269">
        <v>256.14</v>
      </c>
      <c r="Y269">
        <v>249</v>
      </c>
      <c r="Z269">
        <v>258.85000000000002</v>
      </c>
      <c r="AA269">
        <v>219.35</v>
      </c>
      <c r="AB269">
        <v>258.85000000000002</v>
      </c>
      <c r="AC269" s="2">
        <f>(Table2[[#This Row],[Close Price]]/Table2[[#This Row],[Day Low]])-1</f>
        <v>2.7283511269275973E-3</v>
      </c>
      <c r="AD269" s="2">
        <f>(Table2[[#This Row],[Day High]]/Table2[[#This Row],[Close Price]])-1</f>
        <v>1.0055601561575811E-2</v>
      </c>
      <c r="AE269" s="2">
        <f>(Table2[[#This Row],[Close Price]]/Table2[[#This Row],[Current Week Low]])-1</f>
        <v>1.8433734939758972E-2</v>
      </c>
      <c r="AF269" s="2">
        <f>(Table2[[#This Row],[Current Week High]]/Table2[[#This Row],[Close Price]])-1</f>
        <v>2.0742142828976018E-2</v>
      </c>
      <c r="AG269" s="2">
        <f>(Table2[[#This Row],[Close Price]]/Table2[[#This Row],[Current Month Low]])-1</f>
        <v>0.15609756097560989</v>
      </c>
      <c r="AH269" s="2">
        <f>(Table2[[#This Row],[Current Month High]]/Table2[[#This Row],[Close Price]])-1</f>
        <v>2.0742142828976018E-2</v>
      </c>
      <c r="AI269">
        <v>2.0742142828976</v>
      </c>
      <c r="AJ269">
        <v>60.958425896540703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0.1</v>
      </c>
      <c r="AM269" t="s">
        <v>10206</v>
      </c>
      <c r="AN269">
        <v>11.74</v>
      </c>
      <c r="AO269" t="s">
        <v>10206</v>
      </c>
      <c r="AP269">
        <v>6.0396403071883001E-2</v>
      </c>
      <c r="AQ269">
        <f>(Table2[[#This Row],[Sharpe Ratio]]-AVERAGE(Table2[Sharpe Ratio]))/_xlfn.STDEV.P(Table2[Sharpe Ratio])</f>
        <v>3.5295669758692222E-2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2.1611467463541048</v>
      </c>
      <c r="AS269">
        <f>_xlfn.RANK.AVG(Table2[[#This Row],[1Y Return vs Nifty Z-Score]],Table2[1Y Return vs Nifty Z-Score])</f>
        <v>431</v>
      </c>
      <c r="AT269">
        <f>_xlfn.RANK.AVG(Table2[[#This Row],[6M Return vs Nifty Z-Score]],Table2[6M Return vs Nifty Z-Score])</f>
        <v>124</v>
      </c>
      <c r="AU269">
        <f>_xlfn.RANK.AVG(Table2[[#This Row],[Sharpe Ratio Z-Score]],Table2[Sharpe Ratio Z-Score])</f>
        <v>322</v>
      </c>
      <c r="AV269">
        <f>(Table2[[#This Row],[Rank 1Y]]+Table2[[#This Row],[Rank 6M]]+Table2[[#This Row],[Rank Sharpe]])/3</f>
        <v>292.33333333333331</v>
      </c>
    </row>
    <row r="270" spans="1:48" x14ac:dyDescent="0.3">
      <c r="A270" t="s">
        <v>345</v>
      </c>
      <c r="B270" t="s">
        <v>346</v>
      </c>
      <c r="C270" t="s">
        <v>10161</v>
      </c>
      <c r="D270" t="s">
        <v>37</v>
      </c>
      <c r="E270">
        <v>72561.983999999997</v>
      </c>
      <c r="F270">
        <v>413.6</v>
      </c>
      <c r="G270">
        <v>74.984664857844194</v>
      </c>
      <c r="H270">
        <f>(Table2[[#This Row],[1Y Return vs Nifty]]-AVERAGE(Table2[1Y Return vs Nifty]))/_xlfn.STDEV.P(Table2[1Y Return vs Nifty])</f>
        <v>0.48863276936758315</v>
      </c>
      <c r="I270">
        <v>2.29582806277344</v>
      </c>
      <c r="J270">
        <f>(Table2[[#This Row],[1M Return vs Nifty]]-AVERAGE(Table2[1M Return vs Nifty]))/_xlfn.STDEV.P(Table2[1M Return vs Nifty])</f>
        <v>0.10159255027926466</v>
      </c>
      <c r="K270">
        <v>-5.1444412129108397</v>
      </c>
      <c r="L270">
        <f>(Table2[[#This Row],[6M Return vs Nifty]]-AVERAGE(Table2[6M Return vs Nifty]))/_xlfn.STDEV.P(Table2[6M Return vs Nifty])</f>
        <v>-0.41635093985393368</v>
      </c>
      <c r="M270">
        <v>1.5726135664243099</v>
      </c>
      <c r="N270">
        <f>(Table2[[#This Row],[1W Return vs Nifty]]-AVERAGE(Table2[1W Return vs Nifty]))/_xlfn.STDEV.P(Table2[1W Return vs Nifty])</f>
        <v>-1.0642410644850317E-2</v>
      </c>
      <c r="O270">
        <v>395.73</v>
      </c>
      <c r="P270">
        <v>383.97114395655399</v>
      </c>
      <c r="Q270">
        <v>333.31244618733001</v>
      </c>
      <c r="R270">
        <v>61.246797856354597</v>
      </c>
      <c r="S270" s="2">
        <f>(Table2[[#This Row],[Close Price]]-Table2[[#This Row],[20D EMA]])/Table2[[#This Row],[20D EMA]]</f>
        <v>4.5157051525029704E-2</v>
      </c>
      <c r="T270" s="2">
        <f>(Table2[[#This Row],[Close Price]]-Table2[[#This Row],[50D EMA]])/Table2[[#This Row],[50D EMA]]</f>
        <v>7.7164277862501338E-2</v>
      </c>
      <c r="U270" s="2">
        <f>(Table2[[#This Row],[Close Price]]-Table2[[#This Row],[200D EMA]])/Table2[[#This Row],[200D EMA]]</f>
        <v>0.24087775518453453</v>
      </c>
      <c r="V270">
        <v>2.0808093562341501</v>
      </c>
      <c r="W270">
        <v>409.65</v>
      </c>
      <c r="X270">
        <v>420.9</v>
      </c>
      <c r="Y270">
        <v>400.9</v>
      </c>
      <c r="Z270">
        <v>430.6</v>
      </c>
      <c r="AA270">
        <v>355.2</v>
      </c>
      <c r="AB270">
        <v>434.7</v>
      </c>
      <c r="AC270" s="2">
        <f>(Table2[[#This Row],[Close Price]]/Table2[[#This Row],[Day Low]])-1</f>
        <v>9.6423776394485294E-3</v>
      </c>
      <c r="AD270" s="2">
        <f>(Table2[[#This Row],[Day High]]/Table2[[#This Row],[Close Price]])-1</f>
        <v>1.7649903288201152E-2</v>
      </c>
      <c r="AE270" s="2">
        <f>(Table2[[#This Row],[Close Price]]/Table2[[#This Row],[Current Week Low]])-1</f>
        <v>3.1678722873534682E-2</v>
      </c>
      <c r="AF270" s="2">
        <f>(Table2[[#This Row],[Current Week High]]/Table2[[#This Row],[Close Price]])-1</f>
        <v>4.1102514506769827E-2</v>
      </c>
      <c r="AG270" s="2">
        <f>(Table2[[#This Row],[Close Price]]/Table2[[#This Row],[Current Month Low]])-1</f>
        <v>0.16441441441441462</v>
      </c>
      <c r="AH270" s="2">
        <f>(Table2[[#This Row],[Current Month High]]/Table2[[#This Row],[Close Price]])-1</f>
        <v>5.1015473887814133E-2</v>
      </c>
      <c r="AI270">
        <v>13.1044487427466</v>
      </c>
      <c r="AJ270">
        <v>112.64781491002501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0.16</v>
      </c>
      <c r="AM270" t="s">
        <v>10206</v>
      </c>
      <c r="AN270">
        <v>0.28000000000000003</v>
      </c>
      <c r="AO270" t="s">
        <v>10206</v>
      </c>
      <c r="AP270">
        <v>8.4466935245073996E-2</v>
      </c>
      <c r="AQ270">
        <f>(Table2[[#This Row],[Sharpe Ratio]]-AVERAGE(Table2[Sharpe Ratio]))/_xlfn.STDEV.P(Table2[Sharpe Ratio])</f>
        <v>0.31281225843285093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0.47604422758091475</v>
      </c>
      <c r="AS270">
        <f>_xlfn.RANK.AVG(Table2[[#This Row],[1Y Return vs Nifty Z-Score]],Table2[1Y Return vs Nifty Z-Score])</f>
        <v>153</v>
      </c>
      <c r="AT270">
        <f>_xlfn.RANK.AVG(Table2[[#This Row],[6M Return vs Nifty Z-Score]],Table2[6M Return vs Nifty Z-Score])</f>
        <v>471</v>
      </c>
      <c r="AU270">
        <f>_xlfn.RANK.AVG(Table2[[#This Row],[Sharpe Ratio Z-Score]],Table2[Sharpe Ratio Z-Score])</f>
        <v>253</v>
      </c>
      <c r="AV270">
        <f>(Table2[[#This Row],[Rank 1Y]]+Table2[[#This Row],[Rank 6M]]+Table2[[#This Row],[Rank Sharpe]])/3</f>
        <v>292.33333333333331</v>
      </c>
    </row>
    <row r="271" spans="1:48" x14ac:dyDescent="0.3">
      <c r="A271" t="s">
        <v>1471</v>
      </c>
      <c r="B271" t="s">
        <v>1472</v>
      </c>
      <c r="C271" t="s">
        <v>622</v>
      </c>
      <c r="D271" t="s">
        <v>469</v>
      </c>
      <c r="E271">
        <v>6945.5115699199996</v>
      </c>
      <c r="F271">
        <v>972.65</v>
      </c>
      <c r="G271">
        <v>54.955793111554598</v>
      </c>
      <c r="H271">
        <f>(Table2[[#This Row],[1Y Return vs Nifty]]-AVERAGE(Table2[1Y Return vs Nifty]))/_xlfn.STDEV.P(Table2[1Y Return vs Nifty])</f>
        <v>0.21492269993451754</v>
      </c>
      <c r="I271">
        <v>1.2464284780555399</v>
      </c>
      <c r="J271">
        <f>(Table2[[#This Row],[1M Return vs Nifty]]-AVERAGE(Table2[1M Return vs Nifty]))/_xlfn.STDEV.P(Table2[1M Return vs Nifty])</f>
        <v>-9.0340986310914768E-3</v>
      </c>
      <c r="K271">
        <v>-9.6069115569005206</v>
      </c>
      <c r="L271">
        <f>(Table2[[#This Row],[6M Return vs Nifty]]-AVERAGE(Table2[6M Return vs Nifty]))/_xlfn.STDEV.P(Table2[6M Return vs Nifty])</f>
        <v>-0.56502888733195333</v>
      </c>
      <c r="M271">
        <v>5.9060166701062196</v>
      </c>
      <c r="N271">
        <f>(Table2[[#This Row],[1W Return vs Nifty]]-AVERAGE(Table2[1W Return vs Nifty]))/_xlfn.STDEV.P(Table2[1W Return vs Nifty])</f>
        <v>0.88462788235306222</v>
      </c>
      <c r="O271">
        <v>943.88</v>
      </c>
      <c r="P271">
        <v>905.01122370781195</v>
      </c>
      <c r="Q271">
        <v>818.90925683363298</v>
      </c>
      <c r="R271">
        <v>57.742137374242297</v>
      </c>
      <c r="S271" s="2">
        <f>(Table2[[#This Row],[Close Price]]-Table2[[#This Row],[20D EMA]])/Table2[[#This Row],[20D EMA]]</f>
        <v>3.0480569563927598E-2</v>
      </c>
      <c r="T271" s="2">
        <f>(Table2[[#This Row],[Close Price]]-Table2[[#This Row],[50D EMA]])/Table2[[#This Row],[50D EMA]]</f>
        <v>7.4738052435497304E-2</v>
      </c>
      <c r="U271" s="2">
        <f>(Table2[[#This Row],[Close Price]]-Table2[[#This Row],[200D EMA]])/Table2[[#This Row],[200D EMA]]</f>
        <v>0.18773843607631913</v>
      </c>
      <c r="V271">
        <v>0.82920874975242198</v>
      </c>
      <c r="W271">
        <v>938.35</v>
      </c>
      <c r="X271">
        <v>980.45</v>
      </c>
      <c r="Y271">
        <v>958.35</v>
      </c>
      <c r="Z271">
        <v>1017.65</v>
      </c>
      <c r="AA271">
        <v>881.05</v>
      </c>
      <c r="AB271">
        <v>1042.0999999999999</v>
      </c>
      <c r="AC271" s="2">
        <f>(Table2[[#This Row],[Close Price]]/Table2[[#This Row],[Day Low]])-1</f>
        <v>3.6553524804177506E-2</v>
      </c>
      <c r="AD271" s="2">
        <f>(Table2[[#This Row],[Day High]]/Table2[[#This Row],[Close Price]])-1</f>
        <v>8.0193286382563844E-3</v>
      </c>
      <c r="AE271" s="2">
        <f>(Table2[[#This Row],[Close Price]]/Table2[[#This Row],[Current Week Low]])-1</f>
        <v>1.4921479626441192E-2</v>
      </c>
      <c r="AF271" s="2">
        <f>(Table2[[#This Row],[Current Week High]]/Table2[[#This Row],[Close Price]])-1</f>
        <v>4.6265357528401774E-2</v>
      </c>
      <c r="AG271" s="2">
        <f>(Table2[[#This Row],[Close Price]]/Table2[[#This Row],[Current Month Low]])-1</f>
        <v>0.10396685772657621</v>
      </c>
      <c r="AH271" s="2">
        <f>(Table2[[#This Row],[Current Month High]]/Table2[[#This Row],[Close Price]])-1</f>
        <v>7.140286845216659E-2</v>
      </c>
      <c r="AI271">
        <v>7.1402868452166501</v>
      </c>
      <c r="AJ271">
        <v>101.773674929986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0.05</v>
      </c>
      <c r="AM271" t="s">
        <v>10206</v>
      </c>
      <c r="AN271">
        <v>2.37</v>
      </c>
      <c r="AO271" t="s">
        <v>10206</v>
      </c>
      <c r="AP271">
        <v>0.13355020623681599</v>
      </c>
      <c r="AQ271">
        <f>(Table2[[#This Row],[Sharpe Ratio]]-AVERAGE(Table2[Sharpe Ratio]))/_xlfn.STDEV.P(Table2[Sharpe Ratio])</f>
        <v>0.87870842676803385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1.4041960230925687</v>
      </c>
      <c r="AS271">
        <f>_xlfn.RANK.AVG(Table2[[#This Row],[1Y Return vs Nifty Z-Score]],Table2[1Y Return vs Nifty Z-Score])</f>
        <v>225</v>
      </c>
      <c r="AT271">
        <f>_xlfn.RANK.AVG(Table2[[#This Row],[6M Return vs Nifty Z-Score]],Table2[6M Return vs Nifty Z-Score])</f>
        <v>512</v>
      </c>
      <c r="AU271">
        <f>_xlfn.RANK.AVG(Table2[[#This Row],[Sharpe Ratio Z-Score]],Table2[Sharpe Ratio Z-Score])</f>
        <v>141</v>
      </c>
      <c r="AV271">
        <f>(Table2[[#This Row],[Rank 1Y]]+Table2[[#This Row],[Rank 6M]]+Table2[[#This Row],[Rank Sharpe]])/3</f>
        <v>292.66666666666669</v>
      </c>
    </row>
    <row r="272" spans="1:48" x14ac:dyDescent="0.3">
      <c r="A272" t="s">
        <v>1870</v>
      </c>
      <c r="B272" t="s">
        <v>1871</v>
      </c>
      <c r="C272" t="s">
        <v>10175</v>
      </c>
      <c r="D272" t="s">
        <v>285</v>
      </c>
      <c r="E272">
        <v>3804.7969949399999</v>
      </c>
      <c r="F272">
        <v>152.88999999999999</v>
      </c>
      <c r="G272">
        <v>51.150081531293402</v>
      </c>
      <c r="H272">
        <f>(Table2[[#This Row],[1Y Return vs Nifty]]-AVERAGE(Table2[1Y Return vs Nifty]))/_xlfn.STDEV.P(Table2[1Y Return vs Nifty])</f>
        <v>0.16291469898116956</v>
      </c>
      <c r="I272">
        <v>12.950395594422201</v>
      </c>
      <c r="J272">
        <f>(Table2[[#This Row],[1M Return vs Nifty]]-AVERAGE(Table2[1M Return vs Nifty]))/_xlfn.STDEV.P(Table2[1M Return vs Nifty])</f>
        <v>1.2247863448834813</v>
      </c>
      <c r="K272">
        <v>27.458022659982699</v>
      </c>
      <c r="L272">
        <f>(Table2[[#This Row],[6M Return vs Nifty]]-AVERAGE(Table2[6M Return vs Nifty]))/_xlfn.STDEV.P(Table2[6M Return vs Nifty])</f>
        <v>0.66987866789610684</v>
      </c>
      <c r="M272">
        <v>7.6642028556880204</v>
      </c>
      <c r="N272">
        <f>(Table2[[#This Row],[1W Return vs Nifty]]-AVERAGE(Table2[1W Return vs Nifty]))/_xlfn.STDEV.P(Table2[1W Return vs Nifty])</f>
        <v>1.2478647712022199</v>
      </c>
      <c r="O272">
        <v>143.38</v>
      </c>
      <c r="P272">
        <v>128.95862688579899</v>
      </c>
      <c r="Q272">
        <v>107.25075379514401</v>
      </c>
      <c r="R272">
        <v>62.195693518239501</v>
      </c>
      <c r="S272" s="2">
        <f>(Table2[[#This Row],[Close Price]]-Table2[[#This Row],[20D EMA]])/Table2[[#This Row],[20D EMA]]</f>
        <v>6.6327242293206801E-2</v>
      </c>
      <c r="T272" s="2">
        <f>(Table2[[#This Row],[Close Price]]-Table2[[#This Row],[50D EMA]])/Table2[[#This Row],[50D EMA]]</f>
        <v>0.18557403790747351</v>
      </c>
      <c r="U272" s="2">
        <f>(Table2[[#This Row],[Close Price]]-Table2[[#This Row],[200D EMA]])/Table2[[#This Row],[200D EMA]]</f>
        <v>0.42553776630819717</v>
      </c>
      <c r="V272">
        <v>0.937150692680635</v>
      </c>
      <c r="W272">
        <v>152.04</v>
      </c>
      <c r="X272">
        <v>156</v>
      </c>
      <c r="Y272">
        <v>151.6</v>
      </c>
      <c r="Z272">
        <v>158.4</v>
      </c>
      <c r="AA272">
        <v>125.35</v>
      </c>
      <c r="AB272">
        <v>164.5</v>
      </c>
      <c r="AC272" s="2">
        <f>(Table2[[#This Row],[Close Price]]/Table2[[#This Row],[Day Low]])-1</f>
        <v>5.5906340436726598E-3</v>
      </c>
      <c r="AD272" s="2">
        <f>(Table2[[#This Row],[Day High]]/Table2[[#This Row],[Close Price]])-1</f>
        <v>2.0341421937340565E-2</v>
      </c>
      <c r="AE272" s="2">
        <f>(Table2[[#This Row],[Close Price]]/Table2[[#This Row],[Current Week Low]])-1</f>
        <v>8.5092348284960817E-3</v>
      </c>
      <c r="AF272" s="2">
        <f>(Table2[[#This Row],[Current Week High]]/Table2[[#This Row],[Close Price]])-1</f>
        <v>3.6038982274838149E-2</v>
      </c>
      <c r="AG272" s="2">
        <f>(Table2[[#This Row],[Close Price]]/Table2[[#This Row],[Current Month Low]])-1</f>
        <v>0.21970482648583967</v>
      </c>
      <c r="AH272" s="2">
        <f>(Table2[[#This Row],[Current Month High]]/Table2[[#This Row],[Close Price]])-1</f>
        <v>7.59369481326444E-2</v>
      </c>
      <c r="AI272">
        <v>7.59369481326444</v>
      </c>
      <c r="AJ272">
        <v>87.365196078431296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0.43</v>
      </c>
      <c r="AM272" t="s">
        <v>10206</v>
      </c>
      <c r="AN272">
        <v>1.59</v>
      </c>
      <c r="AO272" t="s">
        <v>10206</v>
      </c>
      <c r="AP272">
        <v>6.738637774981E-3</v>
      </c>
      <c r="AQ272">
        <f>(Table2[[#This Row],[Sharpe Ratio]]-AVERAGE(Table2[Sharpe Ratio]))/_xlfn.STDEV.P(Table2[Sharpe Ratio])</f>
        <v>-0.58334125417520988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2.722103228787768</v>
      </c>
      <c r="AS272">
        <f>_xlfn.RANK.AVG(Table2[[#This Row],[1Y Return vs Nifty Z-Score]],Table2[1Y Return vs Nifty Z-Score])</f>
        <v>238</v>
      </c>
      <c r="AT272">
        <f>_xlfn.RANK.AVG(Table2[[#This Row],[6M Return vs Nifty Z-Score]],Table2[6M Return vs Nifty Z-Score])</f>
        <v>145</v>
      </c>
      <c r="AU272">
        <f>_xlfn.RANK.AVG(Table2[[#This Row],[Sharpe Ratio Z-Score]],Table2[Sharpe Ratio Z-Score])</f>
        <v>495</v>
      </c>
      <c r="AV272">
        <f>(Table2[[#This Row],[Rank 1Y]]+Table2[[#This Row],[Rank 6M]]+Table2[[#This Row],[Rank Sharpe]])/3</f>
        <v>292.66666666666669</v>
      </c>
    </row>
    <row r="273" spans="1:48" x14ac:dyDescent="0.3">
      <c r="A273" t="s">
        <v>476</v>
      </c>
      <c r="B273" t="s">
        <v>477</v>
      </c>
      <c r="C273" t="s">
        <v>10166</v>
      </c>
      <c r="D273" t="s">
        <v>60</v>
      </c>
      <c r="E273">
        <v>45668.478645720003</v>
      </c>
      <c r="F273">
        <v>2695.8</v>
      </c>
      <c r="G273">
        <v>69.599231048452907</v>
      </c>
      <c r="H273">
        <f>(Table2[[#This Row],[1Y Return vs Nifty]]-AVERAGE(Table2[1Y Return vs Nifty]))/_xlfn.STDEV.P(Table2[1Y Return vs Nifty])</f>
        <v>0.4150366387134069</v>
      </c>
      <c r="I273">
        <v>-0.46240767255562898</v>
      </c>
      <c r="J273">
        <f>(Table2[[#This Row],[1M Return vs Nifty]]-AVERAGE(Table2[1M Return vs Nifty]))/_xlfn.STDEV.P(Table2[1M Return vs Nifty])</f>
        <v>-0.18917788716689959</v>
      </c>
      <c r="K273">
        <v>7.1707656706621004</v>
      </c>
      <c r="L273">
        <f>(Table2[[#This Row],[6M Return vs Nifty]]-AVERAGE(Table2[6M Return vs Nifty]))/_xlfn.STDEV.P(Table2[6M Return vs Nifty])</f>
        <v>-6.0401610533747782E-3</v>
      </c>
      <c r="M273">
        <v>2.4661971576823198</v>
      </c>
      <c r="N273">
        <f>(Table2[[#This Row],[1W Return vs Nifty]]-AVERAGE(Table2[1W Return vs Nifty]))/_xlfn.STDEV.P(Table2[1W Return vs Nifty])</f>
        <v>0.173969734688216</v>
      </c>
      <c r="O273">
        <v>2630.77</v>
      </c>
      <c r="P273">
        <v>2523.8326198193299</v>
      </c>
      <c r="Q273">
        <v>2137.6914144606599</v>
      </c>
      <c r="R273">
        <v>60.304872146713997</v>
      </c>
      <c r="S273" s="2">
        <f>(Table2[[#This Row],[Close Price]]-Table2[[#This Row],[20D EMA]])/Table2[[#This Row],[20D EMA]]</f>
        <v>2.471899862017592E-2</v>
      </c>
      <c r="T273" s="2">
        <f>(Table2[[#This Row],[Close Price]]-Table2[[#This Row],[50D EMA]])/Table2[[#This Row],[50D EMA]]</f>
        <v>6.8137395019872857E-2</v>
      </c>
      <c r="U273" s="2">
        <f>(Table2[[#This Row],[Close Price]]-Table2[[#This Row],[200D EMA]])/Table2[[#This Row],[200D EMA]]</f>
        <v>0.26108005194947714</v>
      </c>
      <c r="V273">
        <v>1.24915024907795</v>
      </c>
      <c r="W273">
        <v>2697.05</v>
      </c>
      <c r="X273">
        <v>2787</v>
      </c>
      <c r="Y273">
        <v>2688</v>
      </c>
      <c r="Z273">
        <v>2796.75</v>
      </c>
      <c r="AA273">
        <v>2501</v>
      </c>
      <c r="AB273">
        <v>2825</v>
      </c>
      <c r="AC273" s="2">
        <f>(Table2[[#This Row],[Close Price]]/Table2[[#This Row],[Day Low]])-1</f>
        <v>-4.6346934613750168E-4</v>
      </c>
      <c r="AD273" s="2">
        <f>(Table2[[#This Row],[Day High]]/Table2[[#This Row],[Close Price]])-1</f>
        <v>3.3830402848876062E-2</v>
      </c>
      <c r="AE273" s="2">
        <f>(Table2[[#This Row],[Close Price]]/Table2[[#This Row],[Current Week Low]])-1</f>
        <v>2.9017857142856762E-3</v>
      </c>
      <c r="AF273" s="2">
        <f>(Table2[[#This Row],[Current Week High]]/Table2[[#This Row],[Close Price]])-1</f>
        <v>3.7447139995548495E-2</v>
      </c>
      <c r="AG273" s="2">
        <f>(Table2[[#This Row],[Close Price]]/Table2[[#This Row],[Current Month Low]])-1</f>
        <v>7.7888844462215223E-2</v>
      </c>
      <c r="AH273" s="2">
        <f>(Table2[[#This Row],[Current Month High]]/Table2[[#This Row],[Close Price]])-1</f>
        <v>4.7926404035907533E-2</v>
      </c>
      <c r="AI273">
        <v>4.7926404035907497</v>
      </c>
      <c r="AJ273">
        <v>94.635572723006405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0.18</v>
      </c>
      <c r="AM273" t="s">
        <v>10206</v>
      </c>
      <c r="AN273">
        <v>5.73</v>
      </c>
      <c r="AO273" t="s">
        <v>10206</v>
      </c>
      <c r="AP273">
        <v>3.5390781567153001E-2</v>
      </c>
      <c r="AQ273">
        <f>(Table2[[#This Row],[Sharpe Ratio]]-AVERAGE(Table2[Sharpe Ratio]))/_xlfn.STDEV.P(Table2[Sharpe Ratio])</f>
        <v>-0.25300185219634053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0.14078647298500802</v>
      </c>
      <c r="AS273">
        <f>_xlfn.RANK.AVG(Table2[[#This Row],[1Y Return vs Nifty Z-Score]],Table2[1Y Return vs Nifty Z-Score])</f>
        <v>175</v>
      </c>
      <c r="AT273">
        <f>_xlfn.RANK.AVG(Table2[[#This Row],[6M Return vs Nifty Z-Score]],Table2[6M Return vs Nifty Z-Score])</f>
        <v>319</v>
      </c>
      <c r="AU273">
        <f>_xlfn.RANK.AVG(Table2[[#This Row],[Sharpe Ratio Z-Score]],Table2[Sharpe Ratio Z-Score])</f>
        <v>395</v>
      </c>
      <c r="AV273">
        <f>(Table2[[#This Row],[Rank 1Y]]+Table2[[#This Row],[Rank 6M]]+Table2[[#This Row],[Rank Sharpe]])/3</f>
        <v>296.33333333333331</v>
      </c>
    </row>
    <row r="274" spans="1:48" x14ac:dyDescent="0.3">
      <c r="A274" t="s">
        <v>1041</v>
      </c>
      <c r="B274" t="s">
        <v>1042</v>
      </c>
      <c r="C274" t="s">
        <v>10168</v>
      </c>
      <c r="D274" t="s">
        <v>108</v>
      </c>
      <c r="E274">
        <v>12715.23</v>
      </c>
      <c r="F274">
        <v>399.85</v>
      </c>
      <c r="G274">
        <v>93.595423658699602</v>
      </c>
      <c r="H274">
        <f>(Table2[[#This Row],[1Y Return vs Nifty]]-AVERAGE(Table2[1Y Return vs Nifty]))/_xlfn.STDEV.P(Table2[1Y Return vs Nifty])</f>
        <v>0.74296322532688297</v>
      </c>
      <c r="I274">
        <v>-3.4884804034783699</v>
      </c>
      <c r="J274">
        <f>(Table2[[#This Row],[1M Return vs Nifty]]-AVERAGE(Table2[1M Return vs Nifty]))/_xlfn.STDEV.P(Table2[1M Return vs Nifty])</f>
        <v>-0.50818343134289046</v>
      </c>
      <c r="K274">
        <v>-26.877391457769502</v>
      </c>
      <c r="L274">
        <f>(Table2[[#This Row],[6M Return vs Nifty]]-AVERAGE(Table2[6M Return vs Nifty]))/_xlfn.STDEV.P(Table2[6M Return vs Nifty])</f>
        <v>-1.1404365215989187</v>
      </c>
      <c r="M274">
        <v>-1.3174948688939501</v>
      </c>
      <c r="N274">
        <f>(Table2[[#This Row],[1W Return vs Nifty]]-AVERAGE(Table2[1W Return vs Nifty]))/_xlfn.STDEV.P(Table2[1W Return vs Nifty])</f>
        <v>-0.60773161831276579</v>
      </c>
      <c r="O274">
        <v>404.19</v>
      </c>
      <c r="P274">
        <v>402.24448210849101</v>
      </c>
      <c r="Q274">
        <v>374.62324295440101</v>
      </c>
      <c r="R274">
        <v>44.354792978776501</v>
      </c>
      <c r="S274" s="2">
        <f>(Table2[[#This Row],[Close Price]]-Table2[[#This Row],[20D EMA]])/Table2[[#This Row],[20D EMA]]</f>
        <v>-1.0737524431579146E-2</v>
      </c>
      <c r="T274" s="2">
        <f>(Table2[[#This Row],[Close Price]]-Table2[[#This Row],[50D EMA]])/Table2[[#This Row],[50D EMA]]</f>
        <v>-5.9528028723714469E-3</v>
      </c>
      <c r="U274" s="2">
        <f>(Table2[[#This Row],[Close Price]]-Table2[[#This Row],[200D EMA]])/Table2[[#This Row],[200D EMA]]</f>
        <v>6.7339006642120197E-2</v>
      </c>
      <c r="V274">
        <v>0.87510978881607604</v>
      </c>
      <c r="W274">
        <v>400.6</v>
      </c>
      <c r="X274">
        <v>404.8</v>
      </c>
      <c r="Y274">
        <v>395.05</v>
      </c>
      <c r="Z274">
        <v>408.9</v>
      </c>
      <c r="AA274">
        <v>380.1</v>
      </c>
      <c r="AB274">
        <v>439.9</v>
      </c>
      <c r="AC274" s="2">
        <f>(Table2[[#This Row],[Close Price]]/Table2[[#This Row],[Day Low]])-1</f>
        <v>-1.8721917124313592E-3</v>
      </c>
      <c r="AD274" s="2">
        <f>(Table2[[#This Row],[Day High]]/Table2[[#This Row],[Close Price]])-1</f>
        <v>1.2379642365887289E-2</v>
      </c>
      <c r="AE274" s="2">
        <f>(Table2[[#This Row],[Close Price]]/Table2[[#This Row],[Current Week Low]])-1</f>
        <v>1.2150360713833797E-2</v>
      </c>
      <c r="AF274" s="2">
        <f>(Table2[[#This Row],[Current Week High]]/Table2[[#This Row],[Close Price]])-1</f>
        <v>2.2633487557834009E-2</v>
      </c>
      <c r="AG274" s="2">
        <f>(Table2[[#This Row],[Close Price]]/Table2[[#This Row],[Current Month Low]])-1</f>
        <v>5.1960010523546485E-2</v>
      </c>
      <c r="AH274" s="2">
        <f>(Table2[[#This Row],[Current Month High]]/Table2[[#This Row],[Close Price]])-1</f>
        <v>0.10016256096036003</v>
      </c>
      <c r="AI274">
        <v>26.547455295735901</v>
      </c>
      <c r="AJ274">
        <v>139.43113772455001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-0.03</v>
      </c>
      <c r="AM274" t="s">
        <v>10205</v>
      </c>
      <c r="AN274">
        <v>-5.45</v>
      </c>
      <c r="AO274" t="s">
        <v>10205</v>
      </c>
      <c r="AP274">
        <v>0.147920022726095</v>
      </c>
      <c r="AQ274">
        <f>(Table2[[#This Row],[Sharpe Ratio]]-AVERAGE(Table2[Sharpe Ratio]))/_xlfn.STDEV.P(Table2[Sharpe Ratio])</f>
        <v>1.0443824726630366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-0.46900587326465526</v>
      </c>
      <c r="AS274">
        <f>_xlfn.RANK.AVG(Table2[[#This Row],[1Y Return vs Nifty Z-Score]],Table2[1Y Return vs Nifty Z-Score])</f>
        <v>117</v>
      </c>
      <c r="AT274">
        <f>_xlfn.RANK.AVG(Table2[[#This Row],[6M Return vs Nifty Z-Score]],Table2[6M Return vs Nifty Z-Score])</f>
        <v>663</v>
      </c>
      <c r="AU274">
        <f>_xlfn.RANK.AVG(Table2[[#This Row],[Sharpe Ratio Z-Score]],Table2[Sharpe Ratio Z-Score])</f>
        <v>110</v>
      </c>
      <c r="AV274">
        <f>(Table2[[#This Row],[Rank 1Y]]+Table2[[#This Row],[Rank 6M]]+Table2[[#This Row],[Rank Sharpe]])/3</f>
        <v>296.66666666666669</v>
      </c>
    </row>
    <row r="275" spans="1:48" x14ac:dyDescent="0.3">
      <c r="A275" t="s">
        <v>438</v>
      </c>
      <c r="B275" t="s">
        <v>439</v>
      </c>
      <c r="C275" t="s">
        <v>10159</v>
      </c>
      <c r="D275" t="s">
        <v>440</v>
      </c>
      <c r="E275">
        <v>54457.503194839999</v>
      </c>
      <c r="F275">
        <v>363.05</v>
      </c>
      <c r="G275">
        <v>28.922823725984099</v>
      </c>
      <c r="H275">
        <f>(Table2[[#This Row],[1Y Return vs Nifty]]-AVERAGE(Table2[1Y Return vs Nifty]))/_xlfn.STDEV.P(Table2[1Y Return vs Nifty])</f>
        <v>-0.14083802130497955</v>
      </c>
      <c r="I275">
        <v>8.2091032973442708</v>
      </c>
      <c r="J275">
        <f>(Table2[[#This Row],[1M Return vs Nifty]]-AVERAGE(Table2[1M Return vs Nifty]))/_xlfn.STDEV.P(Table2[1M Return vs Nifty])</f>
        <v>0.7249640789244034</v>
      </c>
      <c r="K275">
        <v>20.197633708203199</v>
      </c>
      <c r="L275">
        <f>(Table2[[#This Row],[6M Return vs Nifty]]-AVERAGE(Table2[6M Return vs Nifty]))/_xlfn.STDEV.P(Table2[6M Return vs Nifty])</f>
        <v>0.42798132314477488</v>
      </c>
      <c r="M275">
        <v>6.7163688006433402</v>
      </c>
      <c r="N275">
        <f>(Table2[[#This Row],[1W Return vs Nifty]]-AVERAGE(Table2[1W Return vs Nifty]))/_xlfn.STDEV.P(Table2[1W Return vs Nifty])</f>
        <v>1.052044615110058</v>
      </c>
      <c r="O275">
        <v>346.9</v>
      </c>
      <c r="P275">
        <v>329.36255910891703</v>
      </c>
      <c r="Q275">
        <v>284.069777711364</v>
      </c>
      <c r="R275">
        <v>62.619016427109301</v>
      </c>
      <c r="S275" s="2">
        <f>(Table2[[#This Row],[Close Price]]-Table2[[#This Row],[20D EMA]])/Table2[[#This Row],[20D EMA]]</f>
        <v>4.6555203228596236E-2</v>
      </c>
      <c r="T275" s="2">
        <f>(Table2[[#This Row],[Close Price]]-Table2[[#This Row],[50D EMA]])/Table2[[#This Row],[50D EMA]]</f>
        <v>0.10228072365670099</v>
      </c>
      <c r="U275" s="2">
        <f>(Table2[[#This Row],[Close Price]]-Table2[[#This Row],[200D EMA]])/Table2[[#This Row],[200D EMA]]</f>
        <v>0.2780310630893153</v>
      </c>
      <c r="V275">
        <v>1.1536669904607399</v>
      </c>
      <c r="W275">
        <v>364.05</v>
      </c>
      <c r="X275">
        <v>371.8</v>
      </c>
      <c r="Y275">
        <v>362.2</v>
      </c>
      <c r="Z275">
        <v>376.45</v>
      </c>
      <c r="AA275">
        <v>321.2</v>
      </c>
      <c r="AB275">
        <v>377.95</v>
      </c>
      <c r="AC275" s="2">
        <f>(Table2[[#This Row],[Close Price]]/Table2[[#This Row],[Day Low]])-1</f>
        <v>-2.7468754291992692E-3</v>
      </c>
      <c r="AD275" s="2">
        <f>(Table2[[#This Row],[Day High]]/Table2[[#This Row],[Close Price]])-1</f>
        <v>2.4101363448560731E-2</v>
      </c>
      <c r="AE275" s="2">
        <f>(Table2[[#This Row],[Close Price]]/Table2[[#This Row],[Current Week Low]])-1</f>
        <v>2.3467697404748744E-3</v>
      </c>
      <c r="AF275" s="2">
        <f>(Table2[[#This Row],[Current Week High]]/Table2[[#This Row],[Close Price]])-1</f>
        <v>3.6909516595510228E-2</v>
      </c>
      <c r="AG275" s="2">
        <f>(Table2[[#This Row],[Close Price]]/Table2[[#This Row],[Current Month Low]])-1</f>
        <v>0.13029265255292666</v>
      </c>
      <c r="AH275" s="2">
        <f>(Table2[[#This Row],[Current Month High]]/Table2[[#This Row],[Close Price]])-1</f>
        <v>4.1041178900977693E-2</v>
      </c>
      <c r="AI275">
        <v>4.1041178900977604</v>
      </c>
      <c r="AJ275">
        <v>89.384454877412594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0.08</v>
      </c>
      <c r="AM275" t="s">
        <v>10206</v>
      </c>
      <c r="AN275">
        <v>6.26</v>
      </c>
      <c r="AO275" t="s">
        <v>10206</v>
      </c>
      <c r="AP275">
        <v>4.5319529804397997E-2</v>
      </c>
      <c r="AQ275">
        <f>(Table2[[#This Row],[Sharpe Ratio]]-AVERAGE(Table2[Sharpe Ratio]))/_xlfn.STDEV.P(Table2[Sharpe Ratio])</f>
        <v>-0.13853025178554165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1.9256217440887151</v>
      </c>
      <c r="AS275">
        <f>_xlfn.RANK.AVG(Table2[[#This Row],[1Y Return vs Nifty Z-Score]],Table2[1Y Return vs Nifty Z-Score])</f>
        <v>323</v>
      </c>
      <c r="AT275">
        <f>_xlfn.RANK.AVG(Table2[[#This Row],[6M Return vs Nifty Z-Score]],Table2[6M Return vs Nifty Z-Score])</f>
        <v>195</v>
      </c>
      <c r="AU275">
        <f>_xlfn.RANK.AVG(Table2[[#This Row],[Sharpe Ratio Z-Score]],Table2[Sharpe Ratio Z-Score])</f>
        <v>373</v>
      </c>
      <c r="AV275">
        <f>(Table2[[#This Row],[Rank 1Y]]+Table2[[#This Row],[Rank 6M]]+Table2[[#This Row],[Rank Sharpe]])/3</f>
        <v>297</v>
      </c>
    </row>
    <row r="276" spans="1:48" x14ac:dyDescent="0.3">
      <c r="A276" t="s">
        <v>846</v>
      </c>
      <c r="B276" t="s">
        <v>847</v>
      </c>
      <c r="C276" t="s">
        <v>10170</v>
      </c>
      <c r="D276" t="s">
        <v>848</v>
      </c>
      <c r="E276">
        <v>18690.428021264001</v>
      </c>
      <c r="F276">
        <v>271.27999999999997</v>
      </c>
      <c r="G276">
        <v>61.2113358515264</v>
      </c>
      <c r="H276">
        <f>(Table2[[#This Row],[1Y Return vs Nifty]]-AVERAGE(Table2[1Y Return vs Nifty]))/_xlfn.STDEV.P(Table2[1Y Return vs Nifty])</f>
        <v>0.30040954409569109</v>
      </c>
      <c r="I276">
        <v>23.719092756447399</v>
      </c>
      <c r="J276">
        <f>(Table2[[#This Row],[1M Return vs Nifty]]-AVERAGE(Table2[1M Return vs Nifty]))/_xlfn.STDEV.P(Table2[1M Return vs Nifty])</f>
        <v>2.3600115703494864</v>
      </c>
      <c r="K276">
        <v>19.133643906431502</v>
      </c>
      <c r="L276">
        <f>(Table2[[#This Row],[6M Return vs Nifty]]-AVERAGE(Table2[6M Return vs Nifty]))/_xlfn.STDEV.P(Table2[6M Return vs Nifty])</f>
        <v>0.39253194025351978</v>
      </c>
      <c r="M276">
        <v>6.6551737064223797</v>
      </c>
      <c r="N276">
        <f>(Table2[[#This Row],[1W Return vs Nifty]]-AVERAGE(Table2[1W Return vs Nifty]))/_xlfn.STDEV.P(Table2[1W Return vs Nifty])</f>
        <v>1.0394018609922413</v>
      </c>
      <c r="O276">
        <v>244.53</v>
      </c>
      <c r="P276">
        <v>226.49274175673801</v>
      </c>
      <c r="Q276">
        <v>196.31450590979301</v>
      </c>
      <c r="R276">
        <v>80.784797823074499</v>
      </c>
      <c r="S276" s="2">
        <f>(Table2[[#This Row],[Close Price]]-Table2[[#This Row],[20D EMA]])/Table2[[#This Row],[20D EMA]]</f>
        <v>0.1093935304461619</v>
      </c>
      <c r="T276" s="2">
        <f>(Table2[[#This Row],[Close Price]]-Table2[[#This Row],[50D EMA]])/Table2[[#This Row],[50D EMA]]</f>
        <v>0.19774257618977129</v>
      </c>
      <c r="U276" s="2">
        <f>(Table2[[#This Row],[Close Price]]-Table2[[#This Row],[200D EMA]])/Table2[[#This Row],[200D EMA]]</f>
        <v>0.38186426287140385</v>
      </c>
      <c r="V276">
        <v>1.3715851734176401</v>
      </c>
      <c r="W276">
        <v>269.35000000000002</v>
      </c>
      <c r="X276">
        <v>275.75</v>
      </c>
      <c r="Y276">
        <v>257.2</v>
      </c>
      <c r="Z276">
        <v>278.94</v>
      </c>
      <c r="AA276">
        <v>208.45</v>
      </c>
      <c r="AB276">
        <v>278.94</v>
      </c>
      <c r="AC276" s="2">
        <f>(Table2[[#This Row],[Close Price]]/Table2[[#This Row],[Day Low]])-1</f>
        <v>7.1653981808055267E-3</v>
      </c>
      <c r="AD276" s="2">
        <f>(Table2[[#This Row],[Day High]]/Table2[[#This Row],[Close Price]])-1</f>
        <v>1.6477440283102496E-2</v>
      </c>
      <c r="AE276" s="2">
        <f>(Table2[[#This Row],[Close Price]]/Table2[[#This Row],[Current Week Low]])-1</f>
        <v>5.4743390357698152E-2</v>
      </c>
      <c r="AF276" s="2">
        <f>(Table2[[#This Row],[Current Week High]]/Table2[[#This Row],[Close Price]])-1</f>
        <v>2.8236508404600569E-2</v>
      </c>
      <c r="AG276" s="2">
        <f>(Table2[[#This Row],[Close Price]]/Table2[[#This Row],[Current Month Low]])-1</f>
        <v>0.30141520748380901</v>
      </c>
      <c r="AH276" s="2">
        <f>(Table2[[#This Row],[Current Month High]]/Table2[[#This Row],[Close Price]])-1</f>
        <v>2.8236508404600569E-2</v>
      </c>
      <c r="AI276">
        <v>2.8236508404600502</v>
      </c>
      <c r="AJ276">
        <v>92.944523470839201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0.18</v>
      </c>
      <c r="AM276" t="s">
        <v>10206</v>
      </c>
      <c r="AN276">
        <v>12.95</v>
      </c>
      <c r="AO276" t="s">
        <v>10206</v>
      </c>
      <c r="AP276">
        <v>9.1037582912010008E-3</v>
      </c>
      <c r="AQ276">
        <f>(Table2[[#This Row],[Sharpe Ratio]]-AVERAGE(Table2[Sharpe Ratio]))/_xlfn.STDEV.P(Table2[Sharpe Ratio])</f>
        <v>-0.55607305035063159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3.5362818653403072</v>
      </c>
      <c r="AS276">
        <f>_xlfn.RANK.AVG(Table2[[#This Row],[1Y Return vs Nifty Z-Score]],Table2[1Y Return vs Nifty Z-Score])</f>
        <v>204</v>
      </c>
      <c r="AT276">
        <f>_xlfn.RANK.AVG(Table2[[#This Row],[6M Return vs Nifty Z-Score]],Table2[6M Return vs Nifty Z-Score])</f>
        <v>201</v>
      </c>
      <c r="AU276">
        <f>_xlfn.RANK.AVG(Table2[[#This Row],[Sharpe Ratio Z-Score]],Table2[Sharpe Ratio Z-Score])</f>
        <v>488</v>
      </c>
      <c r="AV276">
        <f>(Table2[[#This Row],[Rank 1Y]]+Table2[[#This Row],[Rank 6M]]+Table2[[#This Row],[Rank Sharpe]])/3</f>
        <v>297.66666666666669</v>
      </c>
    </row>
    <row r="277" spans="1:48" x14ac:dyDescent="0.3">
      <c r="A277" t="s">
        <v>58</v>
      </c>
      <c r="B277" t="s">
        <v>59</v>
      </c>
      <c r="C277" t="s">
        <v>10166</v>
      </c>
      <c r="D277" t="s">
        <v>60</v>
      </c>
      <c r="E277">
        <v>408270.83849519998</v>
      </c>
      <c r="F277">
        <v>1701.6</v>
      </c>
      <c r="G277">
        <v>22.2936224574302</v>
      </c>
      <c r="H277">
        <f>(Table2[[#This Row],[1Y Return vs Nifty]]-AVERAGE(Table2[1Y Return vs Nifty]))/_xlfn.STDEV.P(Table2[1Y Return vs Nifty])</f>
        <v>-0.23143119911779328</v>
      </c>
      <c r="I277">
        <v>9.7261381798310698</v>
      </c>
      <c r="J277">
        <f>(Table2[[#This Row],[1M Return vs Nifty]]-AVERAGE(Table2[1M Return vs Nifty]))/_xlfn.STDEV.P(Table2[1M Return vs Nifty])</f>
        <v>0.88488837065617987</v>
      </c>
      <c r="K277">
        <v>8.5492976894992001</v>
      </c>
      <c r="L277">
        <f>(Table2[[#This Row],[6M Return vs Nifty]]-AVERAGE(Table2[6M Return vs Nifty]))/_xlfn.STDEV.P(Table2[6M Return vs Nifty])</f>
        <v>3.9888953381969176E-2</v>
      </c>
      <c r="M277">
        <v>6.4650803778510699</v>
      </c>
      <c r="N277">
        <f>(Table2[[#This Row],[1W Return vs Nifty]]-AVERAGE(Table2[1W Return vs Nifty]))/_xlfn.STDEV.P(Table2[1W Return vs Nifty])</f>
        <v>1.0001290525562143</v>
      </c>
      <c r="O277">
        <v>1612.46</v>
      </c>
      <c r="P277">
        <v>1564.7813047014499</v>
      </c>
      <c r="Q277">
        <v>1430.0544200459001</v>
      </c>
      <c r="R277">
        <v>74.788204878397494</v>
      </c>
      <c r="S277" s="2">
        <f>(Table2[[#This Row],[Close Price]]-Table2[[#This Row],[20D EMA]])/Table2[[#This Row],[20D EMA]]</f>
        <v>5.5281991491261721E-2</v>
      </c>
      <c r="T277" s="2">
        <f>(Table2[[#This Row],[Close Price]]-Table2[[#This Row],[50D EMA]])/Table2[[#This Row],[50D EMA]]</f>
        <v>8.7436304924830441E-2</v>
      </c>
      <c r="U277" s="2">
        <f>(Table2[[#This Row],[Close Price]]-Table2[[#This Row],[200D EMA]])/Table2[[#This Row],[200D EMA]]</f>
        <v>0.18988478770296313</v>
      </c>
      <c r="V277">
        <v>0.98123773908353096</v>
      </c>
      <c r="W277">
        <v>1695.2</v>
      </c>
      <c r="X277">
        <v>1715.6</v>
      </c>
      <c r="Y277">
        <v>1692.75</v>
      </c>
      <c r="Z277">
        <v>1728.75</v>
      </c>
      <c r="AA277">
        <v>1498.3</v>
      </c>
      <c r="AB277">
        <v>1728.75</v>
      </c>
      <c r="AC277" s="2">
        <f>(Table2[[#This Row],[Close Price]]/Table2[[#This Row],[Day Low]])-1</f>
        <v>3.7753657385557471E-3</v>
      </c>
      <c r="AD277" s="2">
        <f>(Table2[[#This Row],[Day High]]/Table2[[#This Row],[Close Price]])-1</f>
        <v>8.2275505406677052E-3</v>
      </c>
      <c r="AE277" s="2">
        <f>(Table2[[#This Row],[Close Price]]/Table2[[#This Row],[Current Week Low]])-1</f>
        <v>5.2281789986707849E-3</v>
      </c>
      <c r="AF277" s="2">
        <f>(Table2[[#This Row],[Current Week High]]/Table2[[#This Row],[Close Price]])-1</f>
        <v>1.5955571227080467E-2</v>
      </c>
      <c r="AG277" s="2">
        <f>(Table2[[#This Row],[Close Price]]/Table2[[#This Row],[Current Month Low]])-1</f>
        <v>0.13568711206033512</v>
      </c>
      <c r="AH277" s="2">
        <f>(Table2[[#This Row],[Current Month High]]/Table2[[#This Row],[Close Price]])-1</f>
        <v>1.5955571227080467E-2</v>
      </c>
      <c r="AI277">
        <v>1.5955571227080401</v>
      </c>
      <c r="AJ277">
        <v>59.273646276969103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-0.02</v>
      </c>
      <c r="AM277" t="s">
        <v>10205</v>
      </c>
      <c r="AN277">
        <v>7.58</v>
      </c>
      <c r="AO277" t="s">
        <v>10206</v>
      </c>
      <c r="AP277">
        <v>9.5550448825717005E-2</v>
      </c>
      <c r="AQ277">
        <f>(Table2[[#This Row],[Sharpe Ratio]]-AVERAGE(Table2[Sharpe Ratio]))/_xlfn.STDEV.P(Table2[Sharpe Ratio])</f>
        <v>0.44059750461239128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2.1340726820889611</v>
      </c>
      <c r="AS277">
        <f>_xlfn.RANK.AVG(Table2[[#This Row],[1Y Return vs Nifty Z-Score]],Table2[1Y Return vs Nifty Z-Score])</f>
        <v>365</v>
      </c>
      <c r="AT277">
        <f>_xlfn.RANK.AVG(Table2[[#This Row],[6M Return vs Nifty Z-Score]],Table2[6M Return vs Nifty Z-Score])</f>
        <v>303</v>
      </c>
      <c r="AU277">
        <f>_xlfn.RANK.AVG(Table2[[#This Row],[Sharpe Ratio Z-Score]],Table2[Sharpe Ratio Z-Score])</f>
        <v>226</v>
      </c>
      <c r="AV277">
        <f>(Table2[[#This Row],[Rank 1Y]]+Table2[[#This Row],[Rank 6M]]+Table2[[#This Row],[Rank Sharpe]])/3</f>
        <v>298</v>
      </c>
    </row>
    <row r="278" spans="1:48" x14ac:dyDescent="0.3">
      <c r="A278" t="s">
        <v>262</v>
      </c>
      <c r="B278" t="s">
        <v>263</v>
      </c>
      <c r="C278" t="s">
        <v>10166</v>
      </c>
      <c r="D278" t="s">
        <v>60</v>
      </c>
      <c r="E278">
        <v>105295.4530656</v>
      </c>
      <c r="F278">
        <v>3111.15</v>
      </c>
      <c r="G278">
        <v>28.810457622034601</v>
      </c>
      <c r="H278">
        <f>(Table2[[#This Row],[1Y Return vs Nifty]]-AVERAGE(Table2[1Y Return vs Nifty]))/_xlfn.STDEV.P(Table2[1Y Return vs Nifty])</f>
        <v>-0.1423735912813382</v>
      </c>
      <c r="I278">
        <v>10.861538237204</v>
      </c>
      <c r="J278">
        <f>(Table2[[#This Row],[1M Return vs Nifty]]-AVERAGE(Table2[1M Return vs Nifty]))/_xlfn.STDEV.P(Table2[1M Return vs Nifty])</f>
        <v>1.0045811029089362</v>
      </c>
      <c r="K278">
        <v>10.300431382585399</v>
      </c>
      <c r="L278">
        <f>(Table2[[#This Row],[6M Return vs Nifty]]-AVERAGE(Table2[6M Return vs Nifty]))/_xlfn.STDEV.P(Table2[6M Return vs Nifty])</f>
        <v>9.8232190015086984E-2</v>
      </c>
      <c r="M278">
        <v>4.0474059663589399</v>
      </c>
      <c r="N278">
        <f>(Table2[[#This Row],[1W Return vs Nifty]]-AVERAGE(Table2[1W Return vs Nifty]))/_xlfn.STDEV.P(Table2[1W Return vs Nifty])</f>
        <v>0.5006435380627543</v>
      </c>
      <c r="O278">
        <v>3020.48</v>
      </c>
      <c r="P278">
        <v>2891.3159548886401</v>
      </c>
      <c r="Q278">
        <v>2537.28962324439</v>
      </c>
      <c r="R278">
        <v>57.141925531212799</v>
      </c>
      <c r="S278" s="2">
        <f>(Table2[[#This Row],[Close Price]]-Table2[[#This Row],[20D EMA]])/Table2[[#This Row],[20D EMA]]</f>
        <v>3.001840767030408E-2</v>
      </c>
      <c r="T278" s="2">
        <f>(Table2[[#This Row],[Close Price]]-Table2[[#This Row],[50D EMA]])/Table2[[#This Row],[50D EMA]]</f>
        <v>7.6032522402010166E-2</v>
      </c>
      <c r="U278" s="2">
        <f>(Table2[[#This Row],[Close Price]]-Table2[[#This Row],[200D EMA]])/Table2[[#This Row],[200D EMA]]</f>
        <v>0.22617062376262131</v>
      </c>
      <c r="V278">
        <v>1.5417418612648699</v>
      </c>
      <c r="W278">
        <v>3122.2</v>
      </c>
      <c r="X278">
        <v>3176.9</v>
      </c>
      <c r="Y278">
        <v>3103</v>
      </c>
      <c r="Z278">
        <v>3239.95</v>
      </c>
      <c r="AA278">
        <v>2757.9</v>
      </c>
      <c r="AB278">
        <v>3257.15</v>
      </c>
      <c r="AC278" s="2">
        <f>(Table2[[#This Row],[Close Price]]/Table2[[#This Row],[Day Low]])-1</f>
        <v>-3.5391710973030621E-3</v>
      </c>
      <c r="AD278" s="2">
        <f>(Table2[[#This Row],[Day High]]/Table2[[#This Row],[Close Price]])-1</f>
        <v>2.1133664400623475E-2</v>
      </c>
      <c r="AE278" s="2">
        <f>(Table2[[#This Row],[Close Price]]/Table2[[#This Row],[Current Week Low]])-1</f>
        <v>2.6264904930712873E-3</v>
      </c>
      <c r="AF278" s="2">
        <f>(Table2[[#This Row],[Current Week High]]/Table2[[#This Row],[Close Price]])-1</f>
        <v>4.1399482506468521E-2</v>
      </c>
      <c r="AG278" s="2">
        <f>(Table2[[#This Row],[Close Price]]/Table2[[#This Row],[Current Month Low]])-1</f>
        <v>0.12808658762101599</v>
      </c>
      <c r="AH278" s="2">
        <f>(Table2[[#This Row],[Current Month High]]/Table2[[#This Row],[Close Price]])-1</f>
        <v>4.6927984828761149E-2</v>
      </c>
      <c r="AI278">
        <v>4.6927984828761096</v>
      </c>
      <c r="AJ278">
        <v>75.567845151096193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0.03</v>
      </c>
      <c r="AM278" t="s">
        <v>10206</v>
      </c>
      <c r="AN278">
        <v>5.16</v>
      </c>
      <c r="AO278" t="s">
        <v>10206</v>
      </c>
      <c r="AP278">
        <v>7.1569148275280006E-2</v>
      </c>
      <c r="AQ278">
        <f>(Table2[[#This Row],[Sharpe Ratio]]-AVERAGE(Table2[Sharpe Ratio]))/_xlfn.STDEV.P(Table2[Sharpe Ratio])</f>
        <v>0.16410969483561522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1.6251929345410547</v>
      </c>
      <c r="AS278">
        <f>_xlfn.RANK.AVG(Table2[[#This Row],[1Y Return vs Nifty Z-Score]],Table2[1Y Return vs Nifty Z-Score])</f>
        <v>326</v>
      </c>
      <c r="AT278">
        <f>_xlfn.RANK.AVG(Table2[[#This Row],[6M Return vs Nifty Z-Score]],Table2[6M Return vs Nifty Z-Score])</f>
        <v>281</v>
      </c>
      <c r="AU278">
        <f>_xlfn.RANK.AVG(Table2[[#This Row],[Sharpe Ratio Z-Score]],Table2[Sharpe Ratio Z-Score])</f>
        <v>287</v>
      </c>
      <c r="AV278">
        <f>(Table2[[#This Row],[Rank 1Y]]+Table2[[#This Row],[Rank 6M]]+Table2[[#This Row],[Rank Sharpe]])/3</f>
        <v>298</v>
      </c>
    </row>
    <row r="279" spans="1:48" x14ac:dyDescent="0.3">
      <c r="A279" t="s">
        <v>314</v>
      </c>
      <c r="B279" t="s">
        <v>315</v>
      </c>
      <c r="C279" t="s">
        <v>10166</v>
      </c>
      <c r="D279" t="s">
        <v>60</v>
      </c>
      <c r="E279">
        <v>84933.030101249999</v>
      </c>
      <c r="F279">
        <v>1862.5</v>
      </c>
      <c r="G279">
        <v>62.474260891831797</v>
      </c>
      <c r="H279">
        <f>(Table2[[#This Row],[1Y Return vs Nifty]]-AVERAGE(Table2[1Y Return vs Nifty]))/_xlfn.STDEV.P(Table2[1Y Return vs Nifty])</f>
        <v>0.31766839446177747</v>
      </c>
      <c r="I279">
        <v>11.551239275222899</v>
      </c>
      <c r="J279">
        <f>(Table2[[#This Row],[1M Return vs Nifty]]-AVERAGE(Table2[1M Return vs Nifty]))/_xlfn.STDEV.P(Table2[1M Return vs Nifty])</f>
        <v>1.0772886927509275</v>
      </c>
      <c r="K279">
        <v>11.363705388070301</v>
      </c>
      <c r="L279">
        <f>(Table2[[#This Row],[6M Return vs Nifty]]-AVERAGE(Table2[6M Return vs Nifty]))/_xlfn.STDEV.P(Table2[6M Return vs Nifty])</f>
        <v>0.13365772442903476</v>
      </c>
      <c r="M279">
        <v>0.88744926538700697</v>
      </c>
      <c r="N279">
        <f>(Table2[[#This Row],[1W Return vs Nifty]]-AVERAGE(Table2[1W Return vs Nifty]))/_xlfn.STDEV.P(Table2[1W Return vs Nifty])</f>
        <v>-0.15219564948851799</v>
      </c>
      <c r="O279">
        <v>1785.78</v>
      </c>
      <c r="P279">
        <v>1713.05510663528</v>
      </c>
      <c r="Q279">
        <v>1498.3418578010301</v>
      </c>
      <c r="R279">
        <v>71.592614750613606</v>
      </c>
      <c r="S279" s="2">
        <f>(Table2[[#This Row],[Close Price]]-Table2[[#This Row],[20D EMA]])/Table2[[#This Row],[20D EMA]]</f>
        <v>4.2961619012420356E-2</v>
      </c>
      <c r="T279" s="2">
        <f>(Table2[[#This Row],[Close Price]]-Table2[[#This Row],[50D EMA]])/Table2[[#This Row],[50D EMA]]</f>
        <v>8.7238812567013185E-2</v>
      </c>
      <c r="U279" s="2">
        <f>(Table2[[#This Row],[Close Price]]-Table2[[#This Row],[200D EMA]])/Table2[[#This Row],[200D EMA]]</f>
        <v>0.24304075889157181</v>
      </c>
      <c r="V279">
        <v>0.72261726633340395</v>
      </c>
      <c r="W279">
        <v>1862.5</v>
      </c>
      <c r="X279">
        <v>1902.4</v>
      </c>
      <c r="Y279">
        <v>1841</v>
      </c>
      <c r="Z279">
        <v>1882</v>
      </c>
      <c r="AA279">
        <v>1598.25</v>
      </c>
      <c r="AB279">
        <v>1882</v>
      </c>
      <c r="AC279" s="2">
        <f>(Table2[[#This Row],[Close Price]]/Table2[[#This Row],[Day Low]])-1</f>
        <v>0</v>
      </c>
      <c r="AD279" s="2">
        <f>(Table2[[#This Row],[Day High]]/Table2[[#This Row],[Close Price]])-1</f>
        <v>2.1422818791946296E-2</v>
      </c>
      <c r="AE279" s="2">
        <f>(Table2[[#This Row],[Close Price]]/Table2[[#This Row],[Current Week Low]])-1</f>
        <v>1.1678435632808348E-2</v>
      </c>
      <c r="AF279" s="2">
        <f>(Table2[[#This Row],[Current Week High]]/Table2[[#This Row],[Close Price]])-1</f>
        <v>1.0469798657718021E-2</v>
      </c>
      <c r="AG279" s="2">
        <f>(Table2[[#This Row],[Close Price]]/Table2[[#This Row],[Current Month Low]])-1</f>
        <v>0.16533708743938691</v>
      </c>
      <c r="AH279" s="2">
        <f>(Table2[[#This Row],[Current Month High]]/Table2[[#This Row],[Close Price]])-1</f>
        <v>1.0469798657718021E-2</v>
      </c>
      <c r="AI279">
        <v>1.0469798657717999</v>
      </c>
      <c r="AJ279">
        <v>91.605370094130905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</v>
      </c>
      <c r="AM279" t="s">
        <v>10207</v>
      </c>
      <c r="AN279">
        <v>2.4900000000000002</v>
      </c>
      <c r="AO279" t="s">
        <v>10206</v>
      </c>
      <c r="AP279">
        <v>2.7404802580745999E-2</v>
      </c>
      <c r="AQ279">
        <f>(Table2[[#This Row],[Sharpe Ratio]]-AVERAGE(Table2[Sharpe Ratio]))/_xlfn.STDEV.P(Table2[Sharpe Ratio])</f>
        <v>-0.34507466677247889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1.0313444953807429</v>
      </c>
      <c r="AS279">
        <f>_xlfn.RANK.AVG(Table2[[#This Row],[1Y Return vs Nifty Z-Score]],Table2[1Y Return vs Nifty Z-Score])</f>
        <v>202</v>
      </c>
      <c r="AT279">
        <f>_xlfn.RANK.AVG(Table2[[#This Row],[6M Return vs Nifty Z-Score]],Table2[6M Return vs Nifty Z-Score])</f>
        <v>269</v>
      </c>
      <c r="AU279">
        <f>_xlfn.RANK.AVG(Table2[[#This Row],[Sharpe Ratio Z-Score]],Table2[Sharpe Ratio Z-Score])</f>
        <v>423</v>
      </c>
      <c r="AV279">
        <f>(Table2[[#This Row],[Rank 1Y]]+Table2[[#This Row],[Rank 6M]]+Table2[[#This Row],[Rank Sharpe]])/3</f>
        <v>298</v>
      </c>
    </row>
    <row r="280" spans="1:48" x14ac:dyDescent="0.3">
      <c r="A280" t="s">
        <v>575</v>
      </c>
      <c r="B280" t="s">
        <v>576</v>
      </c>
      <c r="C280" t="s">
        <v>10172</v>
      </c>
      <c r="D280" t="s">
        <v>143</v>
      </c>
      <c r="E280">
        <v>34410.188235255002</v>
      </c>
      <c r="F280">
        <v>340.55</v>
      </c>
      <c r="G280">
        <v>26.084663411386199</v>
      </c>
      <c r="H280">
        <f>(Table2[[#This Row],[1Y Return vs Nifty]]-AVERAGE(Table2[1Y Return vs Nifty]))/_xlfn.STDEV.P(Table2[1Y Return vs Nifty])</f>
        <v>-0.17962368365336787</v>
      </c>
      <c r="I280">
        <v>4.6836646749912898</v>
      </c>
      <c r="J280">
        <f>(Table2[[#This Row],[1M Return vs Nifty]]-AVERAGE(Table2[1M Return vs Nifty]))/_xlfn.STDEV.P(Table2[1M Return vs Nifty])</f>
        <v>0.35331588465253816</v>
      </c>
      <c r="K280">
        <v>26.3992042869112</v>
      </c>
      <c r="L280">
        <f>(Table2[[#This Row],[6M Return vs Nifty]]-AVERAGE(Table2[6M Return vs Nifty]))/_xlfn.STDEV.P(Table2[6M Return vs Nifty])</f>
        <v>0.63460158360751029</v>
      </c>
      <c r="M280">
        <v>6.3729223776414301</v>
      </c>
      <c r="N280">
        <f>(Table2[[#This Row],[1W Return vs Nifty]]-AVERAGE(Table2[1W Return vs Nifty]))/_xlfn.STDEV.P(Table2[1W Return vs Nifty])</f>
        <v>0.98108943914483238</v>
      </c>
      <c r="O280">
        <v>325.04000000000002</v>
      </c>
      <c r="P280">
        <v>310.23816297179297</v>
      </c>
      <c r="Q280">
        <v>265.91577556381799</v>
      </c>
      <c r="R280">
        <v>73.265274267304605</v>
      </c>
      <c r="S280" s="2">
        <f>(Table2[[#This Row],[Close Price]]-Table2[[#This Row],[20D EMA]])/Table2[[#This Row],[20D EMA]]</f>
        <v>4.7717204036426257E-2</v>
      </c>
      <c r="T280" s="2">
        <f>(Table2[[#This Row],[Close Price]]-Table2[[#This Row],[50D EMA]])/Table2[[#This Row],[50D EMA]]</f>
        <v>9.7705055812114916E-2</v>
      </c>
      <c r="U280" s="2">
        <f>(Table2[[#This Row],[Close Price]]-Table2[[#This Row],[200D EMA]])/Table2[[#This Row],[200D EMA]]</f>
        <v>0.28066866013472119</v>
      </c>
      <c r="V280">
        <v>0.79764707935565604</v>
      </c>
      <c r="W280">
        <v>339.6</v>
      </c>
      <c r="X280">
        <v>346.9</v>
      </c>
      <c r="Y280">
        <v>329.3</v>
      </c>
      <c r="Z280">
        <v>344.5</v>
      </c>
      <c r="AA280">
        <v>295.3</v>
      </c>
      <c r="AB280">
        <v>344.5</v>
      </c>
      <c r="AC280" s="2">
        <f>(Table2[[#This Row],[Close Price]]/Table2[[#This Row],[Day Low]])-1</f>
        <v>2.7974087161366512E-3</v>
      </c>
      <c r="AD280" s="2">
        <f>(Table2[[#This Row],[Day High]]/Table2[[#This Row],[Close Price]])-1</f>
        <v>1.8646307443840771E-2</v>
      </c>
      <c r="AE280" s="2">
        <f>(Table2[[#This Row],[Close Price]]/Table2[[#This Row],[Current Week Low]])-1</f>
        <v>3.4163376860006034E-2</v>
      </c>
      <c r="AF280" s="2">
        <f>(Table2[[#This Row],[Current Week High]]/Table2[[#This Row],[Close Price]])-1</f>
        <v>1.1598884157979716E-2</v>
      </c>
      <c r="AG280" s="2">
        <f>(Table2[[#This Row],[Close Price]]/Table2[[#This Row],[Current Month Low]])-1</f>
        <v>0.15323399932272275</v>
      </c>
      <c r="AH280" s="2">
        <f>(Table2[[#This Row],[Current Month High]]/Table2[[#This Row],[Close Price]])-1</f>
        <v>1.1598884157979716E-2</v>
      </c>
      <c r="AI280">
        <v>1.1598884157979701</v>
      </c>
      <c r="AJ280">
        <v>76.496501684374195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0.18</v>
      </c>
      <c r="AM280" t="s">
        <v>10206</v>
      </c>
      <c r="AN280">
        <v>5.3</v>
      </c>
      <c r="AO280" t="s">
        <v>10206</v>
      </c>
      <c r="AP280">
        <v>3.2323264323709001E-2</v>
      </c>
      <c r="AQ280">
        <f>(Table2[[#This Row],[Sharpe Ratio]]-AVERAGE(Table2[Sharpe Ratio]))/_xlfn.STDEV.P(Table2[Sharpe Ratio])</f>
        <v>-0.28836820450523853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1.5010150192462746</v>
      </c>
      <c r="AS280">
        <f>_xlfn.RANK.AVG(Table2[[#This Row],[1Y Return vs Nifty Z-Score]],Table2[1Y Return vs Nifty Z-Score])</f>
        <v>340</v>
      </c>
      <c r="AT280">
        <f>_xlfn.RANK.AVG(Table2[[#This Row],[6M Return vs Nifty Z-Score]],Table2[6M Return vs Nifty Z-Score])</f>
        <v>149</v>
      </c>
      <c r="AU280">
        <f>_xlfn.RANK.AVG(Table2[[#This Row],[Sharpe Ratio Z-Score]],Table2[Sharpe Ratio Z-Score])</f>
        <v>408</v>
      </c>
      <c r="AV280">
        <f>(Table2[[#This Row],[Rank 1Y]]+Table2[[#This Row],[Rank 6M]]+Table2[[#This Row],[Rank Sharpe]])/3</f>
        <v>299</v>
      </c>
    </row>
    <row r="281" spans="1:48" x14ac:dyDescent="0.3">
      <c r="A281" t="s">
        <v>1135</v>
      </c>
      <c r="B281" t="s">
        <v>1136</v>
      </c>
      <c r="C281" t="s">
        <v>10172</v>
      </c>
      <c r="D281" t="s">
        <v>146</v>
      </c>
      <c r="E281">
        <v>10770.351715299999</v>
      </c>
      <c r="F281">
        <v>1266.5</v>
      </c>
      <c r="G281">
        <v>37.709544723505097</v>
      </c>
      <c r="H281">
        <f>(Table2[[#This Row],[1Y Return vs Nifty]]-AVERAGE(Table2[1Y Return vs Nifty]))/_xlfn.STDEV.P(Table2[1Y Return vs Nifty])</f>
        <v>-2.0760662740537044E-2</v>
      </c>
      <c r="I281">
        <v>20.418536880297399</v>
      </c>
      <c r="J281">
        <f>(Table2[[#This Row],[1M Return vs Nifty]]-AVERAGE(Table2[1M Return vs Nifty]))/_xlfn.STDEV.P(Table2[1M Return vs Nifty])</f>
        <v>2.0120702890328817</v>
      </c>
      <c r="K281">
        <v>36.116467260515101</v>
      </c>
      <c r="L281">
        <f>(Table2[[#This Row],[6M Return vs Nifty]]-AVERAGE(Table2[6M Return vs Nifty]))/_xlfn.STDEV.P(Table2[6M Return vs Nifty])</f>
        <v>0.95835560383656371</v>
      </c>
      <c r="M281">
        <v>0.92170122274813204</v>
      </c>
      <c r="N281">
        <f>(Table2[[#This Row],[1W Return vs Nifty]]-AVERAGE(Table2[1W Return vs Nifty]))/_xlfn.STDEV.P(Table2[1W Return vs Nifty])</f>
        <v>-0.14511928036966268</v>
      </c>
      <c r="O281">
        <v>1161.95</v>
      </c>
      <c r="P281">
        <v>1077.04185668639</v>
      </c>
      <c r="Q281">
        <v>925.30810034807905</v>
      </c>
      <c r="R281">
        <v>75.029791277300902</v>
      </c>
      <c r="S281" s="2">
        <f>(Table2[[#This Row],[Close Price]]-Table2[[#This Row],[20D EMA]])/Table2[[#This Row],[20D EMA]]</f>
        <v>8.9978054133138211E-2</v>
      </c>
      <c r="T281" s="2">
        <f>(Table2[[#This Row],[Close Price]]-Table2[[#This Row],[50D EMA]])/Table2[[#This Row],[50D EMA]]</f>
        <v>0.17590601715006129</v>
      </c>
      <c r="U281" s="2">
        <f>(Table2[[#This Row],[Close Price]]-Table2[[#This Row],[200D EMA]])/Table2[[#This Row],[200D EMA]]</f>
        <v>0.36873328951035078</v>
      </c>
      <c r="V281">
        <v>3.4575828203366199</v>
      </c>
      <c r="W281">
        <v>1256.55</v>
      </c>
      <c r="X281">
        <v>1284.9000000000001</v>
      </c>
      <c r="Y281">
        <v>1250</v>
      </c>
      <c r="Z281">
        <v>1310</v>
      </c>
      <c r="AA281">
        <v>959</v>
      </c>
      <c r="AB281">
        <v>1329.3</v>
      </c>
      <c r="AC281" s="2">
        <f>(Table2[[#This Row],[Close Price]]/Table2[[#This Row],[Day Low]])-1</f>
        <v>7.9185070231984067E-3</v>
      </c>
      <c r="AD281" s="2">
        <f>(Table2[[#This Row],[Day High]]/Table2[[#This Row],[Close Price]])-1</f>
        <v>1.4528227398342031E-2</v>
      </c>
      <c r="AE281" s="2">
        <f>(Table2[[#This Row],[Close Price]]/Table2[[#This Row],[Current Week Low]])-1</f>
        <v>1.3200000000000101E-2</v>
      </c>
      <c r="AF281" s="2">
        <f>(Table2[[#This Row],[Current Week High]]/Table2[[#This Row],[Close Price]])-1</f>
        <v>3.434662455586257E-2</v>
      </c>
      <c r="AG281" s="2">
        <f>(Table2[[#This Row],[Close Price]]/Table2[[#This Row],[Current Month Low]])-1</f>
        <v>0.32064650677789364</v>
      </c>
      <c r="AH281" s="2">
        <f>(Table2[[#This Row],[Current Month High]]/Table2[[#This Row],[Close Price]])-1</f>
        <v>4.9585471772601641E-2</v>
      </c>
      <c r="AI281">
        <v>4.9585471772601597</v>
      </c>
      <c r="AJ281">
        <v>82.742947839261205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</v>
      </c>
      <c r="AM281" t="s">
        <v>10207</v>
      </c>
      <c r="AN281">
        <v>27.88</v>
      </c>
      <c r="AO281" t="s">
        <v>10206</v>
      </c>
      <c r="AP281">
        <v>5.9255345039809998E-3</v>
      </c>
      <c r="AQ281">
        <f>(Table2[[#This Row],[Sharpe Ratio]]-AVERAGE(Table2[Sharpe Ratio]))/_xlfn.STDEV.P(Table2[Sharpe Ratio])</f>
        <v>-0.59271577254414898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2.2118301772150968</v>
      </c>
      <c r="AS281">
        <f>_xlfn.RANK.AVG(Table2[[#This Row],[1Y Return vs Nifty Z-Score]],Table2[1Y Return vs Nifty Z-Score])</f>
        <v>291</v>
      </c>
      <c r="AT281">
        <f>_xlfn.RANK.AVG(Table2[[#This Row],[6M Return vs Nifty Z-Score]],Table2[6M Return vs Nifty Z-Score])</f>
        <v>107</v>
      </c>
      <c r="AU281">
        <f>_xlfn.RANK.AVG(Table2[[#This Row],[Sharpe Ratio Z-Score]],Table2[Sharpe Ratio Z-Score])</f>
        <v>499</v>
      </c>
      <c r="AV281">
        <f>(Table2[[#This Row],[Rank 1Y]]+Table2[[#This Row],[Rank 6M]]+Table2[[#This Row],[Rank Sharpe]])/3</f>
        <v>299</v>
      </c>
    </row>
    <row r="282" spans="1:48" x14ac:dyDescent="0.3">
      <c r="A282" t="s">
        <v>707</v>
      </c>
      <c r="B282" t="s">
        <v>708</v>
      </c>
      <c r="C282" t="s">
        <v>10166</v>
      </c>
      <c r="D282" t="s">
        <v>60</v>
      </c>
      <c r="E282">
        <v>24137.741630550001</v>
      </c>
      <c r="F282">
        <v>1347.65</v>
      </c>
      <c r="G282">
        <v>35.072728801366402</v>
      </c>
      <c r="H282">
        <f>(Table2[[#This Row],[1Y Return vs Nifty]]-AVERAGE(Table2[1Y Return vs Nifty]))/_xlfn.STDEV.P(Table2[1Y Return vs Nifty])</f>
        <v>-5.679479777685012E-2</v>
      </c>
      <c r="I282">
        <v>11.579187343127</v>
      </c>
      <c r="J282">
        <f>(Table2[[#This Row],[1M Return vs Nifty]]-AVERAGE(Table2[1M Return vs Nifty]))/_xlfn.STDEV.P(Table2[1M Return vs Nifty])</f>
        <v>1.080234949963885</v>
      </c>
      <c r="K282">
        <v>39.334483085930898</v>
      </c>
      <c r="L282">
        <f>(Table2[[#This Row],[6M Return vs Nifty]]-AVERAGE(Table2[6M Return vs Nifty]))/_xlfn.STDEV.P(Table2[6M Return vs Nifty])</f>
        <v>1.0655715517294182</v>
      </c>
      <c r="M282">
        <v>7.6883777886220699</v>
      </c>
      <c r="N282">
        <f>(Table2[[#This Row],[1W Return vs Nifty]]-AVERAGE(Table2[1W Return vs Nifty]))/_xlfn.STDEV.P(Table2[1W Return vs Nifty])</f>
        <v>1.2528592521616955</v>
      </c>
      <c r="O282">
        <v>1257.28</v>
      </c>
      <c r="P282">
        <v>1177.5671542064199</v>
      </c>
      <c r="Q282">
        <v>992.25667191328705</v>
      </c>
      <c r="R282">
        <v>78.381694619115393</v>
      </c>
      <c r="S282" s="2">
        <f>(Table2[[#This Row],[Close Price]]-Table2[[#This Row],[20D EMA]])/Table2[[#This Row],[20D EMA]]</f>
        <v>7.1877386103334273E-2</v>
      </c>
      <c r="T282" s="2">
        <f>(Table2[[#This Row],[Close Price]]-Table2[[#This Row],[50D EMA]])/Table2[[#This Row],[50D EMA]]</f>
        <v>0.14443579305521778</v>
      </c>
      <c r="U282" s="2">
        <f>(Table2[[#This Row],[Close Price]]-Table2[[#This Row],[200D EMA]])/Table2[[#This Row],[200D EMA]]</f>
        <v>0.35816673059142778</v>
      </c>
      <c r="V282">
        <v>1.2943144238525199</v>
      </c>
      <c r="W282">
        <v>1345.7</v>
      </c>
      <c r="X282">
        <v>1360</v>
      </c>
      <c r="Y282">
        <v>1331.3</v>
      </c>
      <c r="Z282">
        <v>1384</v>
      </c>
      <c r="AA282">
        <v>1162.6500000000001</v>
      </c>
      <c r="AB282">
        <v>1384</v>
      </c>
      <c r="AC282" s="2">
        <f>(Table2[[#This Row],[Close Price]]/Table2[[#This Row],[Day Low]])-1</f>
        <v>1.4490599687895234E-3</v>
      </c>
      <c r="AD282" s="2">
        <f>(Table2[[#This Row],[Day High]]/Table2[[#This Row],[Close Price]])-1</f>
        <v>9.1641004711904284E-3</v>
      </c>
      <c r="AE282" s="2">
        <f>(Table2[[#This Row],[Close Price]]/Table2[[#This Row],[Current Week Low]])-1</f>
        <v>1.2281228874033046E-2</v>
      </c>
      <c r="AF282" s="2">
        <f>(Table2[[#This Row],[Current Week High]]/Table2[[#This Row],[Close Price]])-1</f>
        <v>2.6972878714799808E-2</v>
      </c>
      <c r="AG282" s="2">
        <f>(Table2[[#This Row],[Close Price]]/Table2[[#This Row],[Current Month Low]])-1</f>
        <v>0.15911925342966504</v>
      </c>
      <c r="AH282" s="2">
        <f>(Table2[[#This Row],[Current Month High]]/Table2[[#This Row],[Close Price]])-1</f>
        <v>2.6972878714799808E-2</v>
      </c>
      <c r="AI282">
        <v>2.6972878714799799</v>
      </c>
      <c r="AJ282">
        <v>86.088097210715205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0.2</v>
      </c>
      <c r="AM282" t="s">
        <v>10206</v>
      </c>
      <c r="AN282">
        <v>13.61</v>
      </c>
      <c r="AO282" t="s">
        <v>10206</v>
      </c>
      <c r="AP282">
        <v>1.4988537085199999E-3</v>
      </c>
      <c r="AQ282">
        <f>(Table2[[#This Row],[Sharpe Ratio]]-AVERAGE(Table2[Sharpe Ratio]))/_xlfn.STDEV.P(Table2[Sharpe Ratio])</f>
        <v>-0.64375234060449238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2.6981186154736561</v>
      </c>
      <c r="AS282">
        <f>_xlfn.RANK.AVG(Table2[[#This Row],[1Y Return vs Nifty Z-Score]],Table2[1Y Return vs Nifty Z-Score])</f>
        <v>303</v>
      </c>
      <c r="AT282">
        <f>_xlfn.RANK.AVG(Table2[[#This Row],[6M Return vs Nifty Z-Score]],Table2[6M Return vs Nifty Z-Score])</f>
        <v>96</v>
      </c>
      <c r="AU282">
        <f>_xlfn.RANK.AVG(Table2[[#This Row],[Sharpe Ratio Z-Score]],Table2[Sharpe Ratio Z-Score])</f>
        <v>507</v>
      </c>
      <c r="AV282">
        <f>(Table2[[#This Row],[Rank 1Y]]+Table2[[#This Row],[Rank 6M]]+Table2[[#This Row],[Rank Sharpe]])/3</f>
        <v>302</v>
      </c>
    </row>
    <row r="283" spans="1:48" x14ac:dyDescent="0.3">
      <c r="A283" t="s">
        <v>131</v>
      </c>
      <c r="B283" t="s">
        <v>132</v>
      </c>
      <c r="C283" t="s">
        <v>10174</v>
      </c>
      <c r="D283" t="s">
        <v>133</v>
      </c>
      <c r="E283">
        <v>217802.67701093899</v>
      </c>
      <c r="F283">
        <v>879.9</v>
      </c>
      <c r="G283">
        <v>43.093588738506902</v>
      </c>
      <c r="H283">
        <f>(Table2[[#This Row],[1Y Return vs Nifty]]-AVERAGE(Table2[1Y Return vs Nifty]))/_xlfn.STDEV.P(Table2[1Y Return vs Nifty])</f>
        <v>5.2816475295200109E-2</v>
      </c>
      <c r="I283">
        <v>1.7559061925600701</v>
      </c>
      <c r="J283">
        <f>(Table2[[#This Row],[1M Return vs Nifty]]-AVERAGE(Table2[1M Return vs Nifty]))/_xlfn.STDEV.P(Table2[1M Return vs Nifty])</f>
        <v>4.4674529684493876E-2</v>
      </c>
      <c r="K283">
        <v>-3.6781006438296</v>
      </c>
      <c r="L283">
        <f>(Table2[[#This Row],[6M Return vs Nifty]]-AVERAGE(Table2[6M Return vs Nifty]))/_xlfn.STDEV.P(Table2[6M Return vs Nifty])</f>
        <v>-0.36749627207818431</v>
      </c>
      <c r="M283">
        <v>2.5965296595733598</v>
      </c>
      <c r="N283">
        <f>(Table2[[#This Row],[1W Return vs Nifty]]-AVERAGE(Table2[1W Return vs Nifty]))/_xlfn.STDEV.P(Table2[1W Return vs Nifty])</f>
        <v>0.20089610510965264</v>
      </c>
      <c r="O283">
        <v>837.82</v>
      </c>
      <c r="P283">
        <v>840.46601106428102</v>
      </c>
      <c r="Q283">
        <v>772.05214300686305</v>
      </c>
      <c r="R283">
        <v>70.696980985113896</v>
      </c>
      <c r="S283" s="2">
        <f>(Table2[[#This Row],[Close Price]]-Table2[[#This Row],[20D EMA]])/Table2[[#This Row],[20D EMA]]</f>
        <v>5.0225585447948154E-2</v>
      </c>
      <c r="T283" s="2">
        <f>(Table2[[#This Row],[Close Price]]-Table2[[#This Row],[50D EMA]])/Table2[[#This Row],[50D EMA]]</f>
        <v>4.6919195323298975E-2</v>
      </c>
      <c r="U283" s="2">
        <f>(Table2[[#This Row],[Close Price]]-Table2[[#This Row],[200D EMA]])/Table2[[#This Row],[200D EMA]]</f>
        <v>0.13968986158513677</v>
      </c>
      <c r="V283">
        <v>1.2649478223114099</v>
      </c>
      <c r="W283">
        <v>0</v>
      </c>
      <c r="X283">
        <v>0</v>
      </c>
      <c r="Y283">
        <v>830.5</v>
      </c>
      <c r="Z283">
        <v>885.45</v>
      </c>
      <c r="AA283">
        <v>778.2</v>
      </c>
      <c r="AB283">
        <v>885.45</v>
      </c>
      <c r="AC283" s="2" t="e">
        <f>(Table2[[#This Row],[Close Price]]/Table2[[#This Row],[Day Low]])-1</f>
        <v>#DIV/0!</v>
      </c>
      <c r="AD283" s="2">
        <f>(Table2[[#This Row],[Day High]]/Table2[[#This Row],[Close Price]])-1</f>
        <v>-1</v>
      </c>
      <c r="AE283" s="2">
        <f>(Table2[[#This Row],[Close Price]]/Table2[[#This Row],[Current Week Low]])-1</f>
        <v>5.9482239614689902E-2</v>
      </c>
      <c r="AF283" s="2">
        <f>(Table2[[#This Row],[Current Week High]]/Table2[[#This Row],[Close Price]])-1</f>
        <v>6.3075349471530817E-3</v>
      </c>
      <c r="AG283" s="2">
        <f>(Table2[[#This Row],[Close Price]]/Table2[[#This Row],[Current Month Low]])-1</f>
        <v>0.13068619892058586</v>
      </c>
      <c r="AH283" s="2">
        <f>(Table2[[#This Row],[Current Month High]]/Table2[[#This Row],[Close Price]])-1</f>
        <v>6.3075349471530817E-3</v>
      </c>
      <c r="AI283">
        <v>9.9670417092851498</v>
      </c>
      <c r="AJ283">
        <v>90.022675736961403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-0.09</v>
      </c>
      <c r="AM283" t="s">
        <v>10205</v>
      </c>
      <c r="AN283">
        <v>5.76</v>
      </c>
      <c r="AO283" t="s">
        <v>10206</v>
      </c>
      <c r="AP283">
        <v>0.11494537301011599</v>
      </c>
      <c r="AQ283">
        <f>(Table2[[#This Row],[Sharpe Ratio]]-AVERAGE(Table2[Sharpe Ratio]))/_xlfn.STDEV.P(Table2[Sharpe Ratio])</f>
        <v>0.66420756684620885</v>
      </c>
      <c r="AR2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3">
        <f>_xlfn.RANK.AVG(Table2[[#This Row],[1Y Return vs Nifty Z-Score]],Table2[1Y Return vs Nifty Z-Score])</f>
        <v>269</v>
      </c>
      <c r="AT283">
        <f>_xlfn.RANK.AVG(Table2[[#This Row],[6M Return vs Nifty Z-Score]],Table2[6M Return vs Nifty Z-Score])</f>
        <v>452</v>
      </c>
      <c r="AU283">
        <f>_xlfn.RANK.AVG(Table2[[#This Row],[Sharpe Ratio Z-Score]],Table2[Sharpe Ratio Z-Score])</f>
        <v>186</v>
      </c>
      <c r="AV283">
        <f>(Table2[[#This Row],[Rank 1Y]]+Table2[[#This Row],[Rank 6M]]+Table2[[#This Row],[Rank Sharpe]])/3</f>
        <v>302.33333333333331</v>
      </c>
    </row>
    <row r="284" spans="1:48" x14ac:dyDescent="0.3">
      <c r="A284" t="s">
        <v>1047</v>
      </c>
      <c r="B284" t="s">
        <v>1048</v>
      </c>
      <c r="C284" t="s">
        <v>10175</v>
      </c>
      <c r="D284" t="s">
        <v>285</v>
      </c>
      <c r="E284">
        <v>12529.87113978</v>
      </c>
      <c r="F284">
        <v>331.95</v>
      </c>
      <c r="G284">
        <v>83.768895095388302</v>
      </c>
      <c r="H284">
        <f>(Table2[[#This Row],[1Y Return vs Nifty]]-AVERAGE(Table2[1Y Return vs Nifty]))/_xlfn.STDEV.P(Table2[1Y Return vs Nifty])</f>
        <v>0.60867608976478127</v>
      </c>
      <c r="I284">
        <v>12.3221139435481</v>
      </c>
      <c r="J284">
        <f>(Table2[[#This Row],[1M Return vs Nifty]]-AVERAGE(Table2[1M Return vs Nifty]))/_xlfn.STDEV.P(Table2[1M Return vs Nifty])</f>
        <v>1.1585535250689467</v>
      </c>
      <c r="K284">
        <v>-11.762254046421999</v>
      </c>
      <c r="L284">
        <f>(Table2[[#This Row],[6M Return vs Nifty]]-AVERAGE(Table2[6M Return vs Nifty]))/_xlfn.STDEV.P(Table2[6M Return vs Nifty])</f>
        <v>-0.63683931356499757</v>
      </c>
      <c r="M284">
        <v>4.7125568633577402</v>
      </c>
      <c r="N284">
        <f>(Table2[[#This Row],[1W Return vs Nifty]]-AVERAGE(Table2[1W Return vs Nifty]))/_xlfn.STDEV.P(Table2[1W Return vs Nifty])</f>
        <v>0.63806205745643296</v>
      </c>
      <c r="O284">
        <v>283.3</v>
      </c>
      <c r="P284">
        <v>270.829869735957</v>
      </c>
      <c r="Q284">
        <v>250.02448327355799</v>
      </c>
      <c r="R284">
        <v>82.656438604868697</v>
      </c>
      <c r="S284" s="2">
        <f>(Table2[[#This Row],[Close Price]]-Table2[[#This Row],[20D EMA]])/Table2[[#This Row],[20D EMA]]</f>
        <v>0.17172608542181425</v>
      </c>
      <c r="T284" s="2">
        <f>(Table2[[#This Row],[Close Price]]-Table2[[#This Row],[50D EMA]])/Table2[[#This Row],[50D EMA]]</f>
        <v>0.22567721323955689</v>
      </c>
      <c r="U284" s="2">
        <f>(Table2[[#This Row],[Close Price]]-Table2[[#This Row],[200D EMA]])/Table2[[#This Row],[200D EMA]]</f>
        <v>0.3276699771710167</v>
      </c>
      <c r="V284">
        <v>2.6005645484320401</v>
      </c>
      <c r="W284">
        <v>328.75</v>
      </c>
      <c r="X284">
        <v>336.6</v>
      </c>
      <c r="Y284">
        <v>288.55</v>
      </c>
      <c r="Z284">
        <v>343.45</v>
      </c>
      <c r="AA284">
        <v>252</v>
      </c>
      <c r="AB284">
        <v>343.45</v>
      </c>
      <c r="AC284" s="2">
        <f>(Table2[[#This Row],[Close Price]]/Table2[[#This Row],[Day Low]])-1</f>
        <v>9.7338403041824506E-3</v>
      </c>
      <c r="AD284" s="2">
        <f>(Table2[[#This Row],[Day High]]/Table2[[#This Row],[Close Price]])-1</f>
        <v>1.4008133755083696E-2</v>
      </c>
      <c r="AE284" s="2">
        <f>(Table2[[#This Row],[Close Price]]/Table2[[#This Row],[Current Week Low]])-1</f>
        <v>0.15040720845607347</v>
      </c>
      <c r="AF284" s="2">
        <f>(Table2[[#This Row],[Current Week High]]/Table2[[#This Row],[Close Price]])-1</f>
        <v>3.4643771652357325E-2</v>
      </c>
      <c r="AG284" s="2">
        <f>(Table2[[#This Row],[Close Price]]/Table2[[#This Row],[Current Month Low]])-1</f>
        <v>0.31726190476190474</v>
      </c>
      <c r="AH284" s="2">
        <f>(Table2[[#This Row],[Current Month High]]/Table2[[#This Row],[Close Price]])-1</f>
        <v>3.4643771652357325E-2</v>
      </c>
      <c r="AI284">
        <v>3.4794396746498002</v>
      </c>
      <c r="AJ284">
        <v>118.96437994722901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0.17</v>
      </c>
      <c r="AM284" t="s">
        <v>10206</v>
      </c>
      <c r="AN284">
        <v>21.24</v>
      </c>
      <c r="AO284" t="s">
        <v>10206</v>
      </c>
      <c r="AP284">
        <v>9.3392504286781003E-2</v>
      </c>
      <c r="AQ284">
        <f>(Table2[[#This Row],[Sharpe Ratio]]-AVERAGE(Table2[Sharpe Ratio]))/_xlfn.STDEV.P(Table2[Sharpe Ratio])</f>
        <v>0.41571789652210789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2.1841702552472713</v>
      </c>
      <c r="AS284">
        <f>_xlfn.RANK.AVG(Table2[[#This Row],[1Y Return vs Nifty Z-Score]],Table2[1Y Return vs Nifty Z-Score])</f>
        <v>136</v>
      </c>
      <c r="AT284">
        <f>_xlfn.RANK.AVG(Table2[[#This Row],[6M Return vs Nifty Z-Score]],Table2[6M Return vs Nifty Z-Score])</f>
        <v>541</v>
      </c>
      <c r="AU284">
        <f>_xlfn.RANK.AVG(Table2[[#This Row],[Sharpe Ratio Z-Score]],Table2[Sharpe Ratio Z-Score])</f>
        <v>231</v>
      </c>
      <c r="AV284">
        <f>(Table2[[#This Row],[Rank 1Y]]+Table2[[#This Row],[Rank 6M]]+Table2[[#This Row],[Rank Sharpe]])/3</f>
        <v>302.66666666666669</v>
      </c>
    </row>
    <row r="285" spans="1:48" x14ac:dyDescent="0.3">
      <c r="A285" t="s">
        <v>1478</v>
      </c>
      <c r="B285" t="s">
        <v>1479</v>
      </c>
      <c r="C285" t="s">
        <v>10171</v>
      </c>
      <c r="D285" t="s">
        <v>622</v>
      </c>
      <c r="E285">
        <v>6873.8712732000004</v>
      </c>
      <c r="F285">
        <v>385.2</v>
      </c>
      <c r="G285">
        <v>86.586344825093903</v>
      </c>
      <c r="H285">
        <f>(Table2[[#This Row],[1Y Return vs Nifty]]-AVERAGE(Table2[1Y Return vs Nifty]))/_xlfn.STDEV.P(Table2[1Y Return vs Nifty])</f>
        <v>0.64717872590477021</v>
      </c>
      <c r="I285">
        <v>-5.6362836508517997</v>
      </c>
      <c r="J285">
        <f>(Table2[[#This Row],[1M Return vs Nifty]]-AVERAGE(Table2[1M Return vs Nifty]))/_xlfn.STDEV.P(Table2[1M Return vs Nifty])</f>
        <v>-0.73460268977968135</v>
      </c>
      <c r="K285">
        <v>-11.529017710389599</v>
      </c>
      <c r="L285">
        <f>(Table2[[#This Row],[6M Return vs Nifty]]-AVERAGE(Table2[6M Return vs Nifty]))/_xlfn.STDEV.P(Table2[6M Return vs Nifty])</f>
        <v>-0.62906848327470877</v>
      </c>
      <c r="M285">
        <v>1.6823797755954699</v>
      </c>
      <c r="N285">
        <f>(Table2[[#This Row],[1W Return vs Nifty]]-AVERAGE(Table2[1W Return vs Nifty]))/_xlfn.STDEV.P(Table2[1W Return vs Nifty])</f>
        <v>1.2035014901468766E-2</v>
      </c>
      <c r="O285">
        <v>377.64</v>
      </c>
      <c r="P285">
        <v>362.37901891586603</v>
      </c>
      <c r="Q285">
        <v>317.25092735909499</v>
      </c>
      <c r="R285">
        <v>59.693275165011997</v>
      </c>
      <c r="S285" s="2">
        <f>(Table2[[#This Row],[Close Price]]-Table2[[#This Row],[20D EMA]])/Table2[[#This Row],[20D EMA]]</f>
        <v>2.0019065776930418E-2</v>
      </c>
      <c r="T285" s="2">
        <f>(Table2[[#This Row],[Close Price]]-Table2[[#This Row],[50D EMA]])/Table2[[#This Row],[50D EMA]]</f>
        <v>6.2975448061004705E-2</v>
      </c>
      <c r="U285" s="2">
        <f>(Table2[[#This Row],[Close Price]]-Table2[[#This Row],[200D EMA]])/Table2[[#This Row],[200D EMA]]</f>
        <v>0.21418084796957498</v>
      </c>
      <c r="V285">
        <v>0.65414462893731795</v>
      </c>
      <c r="W285">
        <v>382.7</v>
      </c>
      <c r="X285">
        <v>388.2</v>
      </c>
      <c r="Y285">
        <v>372.6</v>
      </c>
      <c r="Z285">
        <v>398.8</v>
      </c>
      <c r="AA285">
        <v>340.55</v>
      </c>
      <c r="AB285">
        <v>438.3</v>
      </c>
      <c r="AC285" s="2">
        <f>(Table2[[#This Row],[Close Price]]/Table2[[#This Row],[Day Low]])-1</f>
        <v>6.532532009406955E-3</v>
      </c>
      <c r="AD285" s="2">
        <f>(Table2[[#This Row],[Day High]]/Table2[[#This Row],[Close Price]])-1</f>
        <v>7.7881619937694158E-3</v>
      </c>
      <c r="AE285" s="2">
        <f>(Table2[[#This Row],[Close Price]]/Table2[[#This Row],[Current Week Low]])-1</f>
        <v>3.3816425120772875E-2</v>
      </c>
      <c r="AF285" s="2">
        <f>(Table2[[#This Row],[Current Week High]]/Table2[[#This Row],[Close Price]])-1</f>
        <v>3.530633437175501E-2</v>
      </c>
      <c r="AG285" s="2">
        <f>(Table2[[#This Row],[Close Price]]/Table2[[#This Row],[Current Month Low]])-1</f>
        <v>0.13111143738070763</v>
      </c>
      <c r="AH285" s="2">
        <f>(Table2[[#This Row],[Current Month High]]/Table2[[#This Row],[Close Price]])-1</f>
        <v>0.13785046728971961</v>
      </c>
      <c r="AI285">
        <v>13.785046728971899</v>
      </c>
      <c r="AJ285">
        <v>123.82335851249201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0.17</v>
      </c>
      <c r="AM285" t="s">
        <v>10206</v>
      </c>
      <c r="AN285">
        <v>-2.79</v>
      </c>
      <c r="AO285" t="s">
        <v>10205</v>
      </c>
      <c r="AP285">
        <v>8.9006500495561996E-2</v>
      </c>
      <c r="AQ285">
        <f>(Table2[[#This Row],[Sharpe Ratio]]-AVERAGE(Table2[Sharpe Ratio]))/_xlfn.STDEV.P(Table2[Sharpe Ratio])</f>
        <v>0.36515030618828498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-0.33930712605986624</v>
      </c>
      <c r="AS285">
        <f>_xlfn.RANK.AVG(Table2[[#This Row],[1Y Return vs Nifty Z-Score]],Table2[1Y Return vs Nifty Z-Score])</f>
        <v>129</v>
      </c>
      <c r="AT285">
        <f>_xlfn.RANK.AVG(Table2[[#This Row],[6M Return vs Nifty Z-Score]],Table2[6M Return vs Nifty Z-Score])</f>
        <v>537</v>
      </c>
      <c r="AU285">
        <f>_xlfn.RANK.AVG(Table2[[#This Row],[Sharpe Ratio Z-Score]],Table2[Sharpe Ratio Z-Score])</f>
        <v>243</v>
      </c>
      <c r="AV285">
        <f>(Table2[[#This Row],[Rank 1Y]]+Table2[[#This Row],[Rank 6M]]+Table2[[#This Row],[Rank Sharpe]])/3</f>
        <v>303</v>
      </c>
    </row>
    <row r="286" spans="1:48" x14ac:dyDescent="0.3">
      <c r="A286" t="s">
        <v>849</v>
      </c>
      <c r="B286" t="s">
        <v>850</v>
      </c>
      <c r="C286" t="s">
        <v>10159</v>
      </c>
      <c r="D286" t="s">
        <v>173</v>
      </c>
      <c r="E286">
        <v>18685.792264259999</v>
      </c>
      <c r="F286">
        <v>1891.7</v>
      </c>
      <c r="G286">
        <v>42.632855848976902</v>
      </c>
      <c r="H286">
        <f>(Table2[[#This Row],[1Y Return vs Nifty]]-AVERAGE(Table2[1Y Return vs Nifty]))/_xlfn.STDEV.P(Table2[1Y Return vs Nifty])</f>
        <v>4.6520202954911397E-2</v>
      </c>
      <c r="I286">
        <v>11.0587256599584</v>
      </c>
      <c r="J286">
        <f>(Table2[[#This Row],[1M Return vs Nifty]]-AVERAGE(Table2[1M Return vs Nifty]))/_xlfn.STDEV.P(Table2[1M Return vs Nifty])</f>
        <v>1.0253684027175722</v>
      </c>
      <c r="K286">
        <v>15.5347486636285</v>
      </c>
      <c r="L286">
        <f>(Table2[[#This Row],[6M Return vs Nifty]]-AVERAGE(Table2[6M Return vs Nifty]))/_xlfn.STDEV.P(Table2[6M Return vs Nifty])</f>
        <v>0.2726260772131005</v>
      </c>
      <c r="M286">
        <v>4.3725399713733797</v>
      </c>
      <c r="N286">
        <f>(Table2[[#This Row],[1W Return vs Nifty]]-AVERAGE(Table2[1W Return vs Nifty]))/_xlfn.STDEV.P(Table2[1W Return vs Nifty])</f>
        <v>0.56781541406144487</v>
      </c>
      <c r="O286">
        <v>1724.05</v>
      </c>
      <c r="P286">
        <v>1598.5874747180101</v>
      </c>
      <c r="Q286">
        <v>1374.0523383505499</v>
      </c>
      <c r="R286">
        <v>81.910966819535105</v>
      </c>
      <c r="S286" s="2">
        <f>(Table2[[#This Row],[Close Price]]-Table2[[#This Row],[20D EMA]])/Table2[[#This Row],[20D EMA]]</f>
        <v>9.7241959339926395E-2</v>
      </c>
      <c r="T286" s="2">
        <f>(Table2[[#This Row],[Close Price]]-Table2[[#This Row],[50D EMA]])/Table2[[#This Row],[50D EMA]]</f>
        <v>0.18335720122772439</v>
      </c>
      <c r="U286" s="2">
        <f>(Table2[[#This Row],[Close Price]]-Table2[[#This Row],[200D EMA]])/Table2[[#This Row],[200D EMA]]</f>
        <v>0.37673067262550464</v>
      </c>
      <c r="V286">
        <v>0.86070458122678095</v>
      </c>
      <c r="W286">
        <v>1887.5</v>
      </c>
      <c r="X286">
        <v>1912.15</v>
      </c>
      <c r="Y286">
        <v>1809.5</v>
      </c>
      <c r="Z286">
        <v>1902</v>
      </c>
      <c r="AA286">
        <v>1596.1</v>
      </c>
      <c r="AB286">
        <v>1902</v>
      </c>
      <c r="AC286" s="2">
        <f>(Table2[[#This Row],[Close Price]]/Table2[[#This Row],[Day Low]])-1</f>
        <v>2.2251655629139666E-3</v>
      </c>
      <c r="AD286" s="2">
        <f>(Table2[[#This Row],[Day High]]/Table2[[#This Row],[Close Price]])-1</f>
        <v>1.0810382195908463E-2</v>
      </c>
      <c r="AE286" s="2">
        <f>(Table2[[#This Row],[Close Price]]/Table2[[#This Row],[Current Week Low]])-1</f>
        <v>4.5426913512019995E-2</v>
      </c>
      <c r="AF286" s="2">
        <f>(Table2[[#This Row],[Current Week High]]/Table2[[#This Row],[Close Price]])-1</f>
        <v>5.4448379764233668E-3</v>
      </c>
      <c r="AG286" s="2">
        <f>(Table2[[#This Row],[Close Price]]/Table2[[#This Row],[Current Month Low]])-1</f>
        <v>0.18520142848192478</v>
      </c>
      <c r="AH286" s="2">
        <f>(Table2[[#This Row],[Current Month High]]/Table2[[#This Row],[Close Price]])-1</f>
        <v>5.4448379764233668E-3</v>
      </c>
      <c r="AI286">
        <v>0.54448379764233601</v>
      </c>
      <c r="AJ286">
        <v>94.910102519190104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0.3</v>
      </c>
      <c r="AM286" t="s">
        <v>10206</v>
      </c>
      <c r="AN286">
        <v>11.04</v>
      </c>
      <c r="AO286" t="s">
        <v>10206</v>
      </c>
      <c r="AP286">
        <v>3.1543936180164003E-2</v>
      </c>
      <c r="AQ286">
        <f>(Table2[[#This Row],[Sharpe Ratio]]-AVERAGE(Table2[Sharpe Ratio]))/_xlfn.STDEV.P(Table2[Sharpe Ratio])</f>
        <v>-0.29735331901364376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1.6149767779333852</v>
      </c>
      <c r="AS286">
        <f>_xlfn.RANK.AVG(Table2[[#This Row],[1Y Return vs Nifty Z-Score]],Table2[1Y Return vs Nifty Z-Score])</f>
        <v>272</v>
      </c>
      <c r="AT286">
        <f>_xlfn.RANK.AVG(Table2[[#This Row],[6M Return vs Nifty Z-Score]],Table2[6M Return vs Nifty Z-Score])</f>
        <v>228</v>
      </c>
      <c r="AU286">
        <f>_xlfn.RANK.AVG(Table2[[#This Row],[Sharpe Ratio Z-Score]],Table2[Sharpe Ratio Z-Score])</f>
        <v>411</v>
      </c>
      <c r="AV286">
        <f>(Table2[[#This Row],[Rank 1Y]]+Table2[[#This Row],[Rank 6M]]+Table2[[#This Row],[Rank Sharpe]])/3</f>
        <v>303.66666666666669</v>
      </c>
    </row>
    <row r="287" spans="1:48" x14ac:dyDescent="0.3">
      <c r="A287" t="s">
        <v>1884</v>
      </c>
      <c r="B287" t="s">
        <v>1885</v>
      </c>
      <c r="C287" t="s">
        <v>10168</v>
      </c>
      <c r="D287" t="s">
        <v>130</v>
      </c>
      <c r="E287">
        <v>3757.3639418399998</v>
      </c>
      <c r="F287">
        <v>696.4</v>
      </c>
      <c r="G287">
        <v>74.028404994805101</v>
      </c>
      <c r="H287">
        <f>(Table2[[#This Row],[1Y Return vs Nifty]]-AVERAGE(Table2[1Y Return vs Nifty]))/_xlfn.STDEV.P(Table2[1Y Return vs Nifty])</f>
        <v>0.47556473653857606</v>
      </c>
      <c r="I287">
        <v>-6.0970186799170403</v>
      </c>
      <c r="J287">
        <f>(Table2[[#This Row],[1M Return vs Nifty]]-AVERAGE(Table2[1M Return vs Nifty]))/_xlfn.STDEV.P(Table2[1M Return vs Nifty])</f>
        <v>-0.78317291321349825</v>
      </c>
      <c r="K287">
        <v>3.19105736175859</v>
      </c>
      <c r="L287">
        <f>(Table2[[#This Row],[6M Return vs Nifty]]-AVERAGE(Table2[6M Return vs Nifty]))/_xlfn.STDEV.P(Table2[6M Return vs Nifty])</f>
        <v>-0.13863372858843398</v>
      </c>
      <c r="M287">
        <v>1.73629636671718</v>
      </c>
      <c r="N287">
        <f>(Table2[[#This Row],[1W Return vs Nifty]]-AVERAGE(Table2[1W Return vs Nifty]))/_xlfn.STDEV.P(Table2[1W Return vs Nifty])</f>
        <v>2.3174048399176174E-2</v>
      </c>
      <c r="O287">
        <v>728.11</v>
      </c>
      <c r="P287">
        <v>727.00042197991297</v>
      </c>
      <c r="Q287">
        <v>620.71058728553396</v>
      </c>
      <c r="R287">
        <v>34.837735488662098</v>
      </c>
      <c r="S287" s="2">
        <f>(Table2[[#This Row],[Close Price]]-Table2[[#This Row],[20D EMA]])/Table2[[#This Row],[20D EMA]]</f>
        <v>-4.3551111782560374E-2</v>
      </c>
      <c r="T287" s="2">
        <f>(Table2[[#This Row],[Close Price]]-Table2[[#This Row],[50D EMA]])/Table2[[#This Row],[50D EMA]]</f>
        <v>-4.2091340052562563E-2</v>
      </c>
      <c r="U287" s="2">
        <f>(Table2[[#This Row],[Close Price]]-Table2[[#This Row],[200D EMA]])/Table2[[#This Row],[200D EMA]]</f>
        <v>0.1219399415200373</v>
      </c>
      <c r="V287">
        <v>0.42859564962735103</v>
      </c>
      <c r="W287">
        <v>696.5</v>
      </c>
      <c r="X287">
        <v>715.45</v>
      </c>
      <c r="Y287">
        <v>694</v>
      </c>
      <c r="Z287">
        <v>753.45</v>
      </c>
      <c r="AA287">
        <v>670.05</v>
      </c>
      <c r="AB287">
        <v>760</v>
      </c>
      <c r="AC287" s="2">
        <f>(Table2[[#This Row],[Close Price]]/Table2[[#This Row],[Day Low]])-1</f>
        <v>-1.4357501794692862E-4</v>
      </c>
      <c r="AD287" s="2">
        <f>(Table2[[#This Row],[Day High]]/Table2[[#This Row],[Close Price]])-1</f>
        <v>2.7354968408960456E-2</v>
      </c>
      <c r="AE287" s="2">
        <f>(Table2[[#This Row],[Close Price]]/Table2[[#This Row],[Current Week Low]])-1</f>
        <v>3.4582132564842105E-3</v>
      </c>
      <c r="AF287" s="2">
        <f>(Table2[[#This Row],[Current Week High]]/Table2[[#This Row],[Close Price]])-1</f>
        <v>8.1921309592188463E-2</v>
      </c>
      <c r="AG287" s="2">
        <f>(Table2[[#This Row],[Close Price]]/Table2[[#This Row],[Current Month Low]])-1</f>
        <v>3.9325423475859989E-2</v>
      </c>
      <c r="AH287" s="2">
        <f>(Table2[[#This Row],[Current Month High]]/Table2[[#This Row],[Close Price]])-1</f>
        <v>9.1326823664560575E-2</v>
      </c>
      <c r="AI287">
        <v>26.3641585295806</v>
      </c>
      <c r="AJ287">
        <v>111.800486618004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</v>
      </c>
      <c r="AM287" t="s">
        <v>10207</v>
      </c>
      <c r="AN287">
        <v>-5.91</v>
      </c>
      <c r="AO287" t="s">
        <v>10205</v>
      </c>
      <c r="AP287">
        <v>3.8908464110131998E-2</v>
      </c>
      <c r="AQ287">
        <f>(Table2[[#This Row],[Sharpe Ratio]]-AVERAGE(Table2[Sharpe Ratio]))/_xlfn.STDEV.P(Table2[Sharpe Ratio])</f>
        <v>-0.21244540532004549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-0.63551326218422555</v>
      </c>
      <c r="AS287">
        <f>_xlfn.RANK.AVG(Table2[[#This Row],[1Y Return vs Nifty Z-Score]],Table2[1Y Return vs Nifty Z-Score])</f>
        <v>157</v>
      </c>
      <c r="AT287">
        <f>_xlfn.RANK.AVG(Table2[[#This Row],[6M Return vs Nifty Z-Score]],Table2[6M Return vs Nifty Z-Score])</f>
        <v>366</v>
      </c>
      <c r="AU287">
        <f>_xlfn.RANK.AVG(Table2[[#This Row],[Sharpe Ratio Z-Score]],Table2[Sharpe Ratio Z-Score])</f>
        <v>388</v>
      </c>
      <c r="AV287">
        <f>(Table2[[#This Row],[Rank 1Y]]+Table2[[#This Row],[Rank 6M]]+Table2[[#This Row],[Rank Sharpe]])/3</f>
        <v>303.66666666666669</v>
      </c>
    </row>
    <row r="288" spans="1:48" x14ac:dyDescent="0.3">
      <c r="A288" t="s">
        <v>1198</v>
      </c>
      <c r="B288" t="s">
        <v>1199</v>
      </c>
      <c r="C288" t="s">
        <v>10165</v>
      </c>
      <c r="D288" t="s">
        <v>202</v>
      </c>
      <c r="E288">
        <v>9896.7390599999999</v>
      </c>
      <c r="F288">
        <v>647.75</v>
      </c>
      <c r="G288">
        <v>58.572182754519503</v>
      </c>
      <c r="H288">
        <f>(Table2[[#This Row],[1Y Return vs Nifty]]-AVERAGE(Table2[1Y Return vs Nifty]))/_xlfn.STDEV.P(Table2[1Y Return vs Nifty])</f>
        <v>0.26434346975178469</v>
      </c>
      <c r="I288">
        <v>-7.4364201669668999</v>
      </c>
      <c r="J288">
        <f>(Table2[[#This Row],[1M Return vs Nifty]]-AVERAGE(Table2[1M Return vs Nifty]))/_xlfn.STDEV.P(Table2[1M Return vs Nifty])</f>
        <v>-0.92437127103227512</v>
      </c>
      <c r="K288">
        <v>3.3238790706099501</v>
      </c>
      <c r="L288">
        <f>(Table2[[#This Row],[6M Return vs Nifty]]-AVERAGE(Table2[6M Return vs Nifty]))/_xlfn.STDEV.P(Table2[6M Return vs Nifty])</f>
        <v>-0.13420845345374527</v>
      </c>
      <c r="M288">
        <v>-0.97080715048272803</v>
      </c>
      <c r="N288">
        <f>(Table2[[#This Row],[1W Return vs Nifty]]-AVERAGE(Table2[1W Return vs Nifty]))/_xlfn.STDEV.P(Table2[1W Return vs Nifty])</f>
        <v>-0.53610679878534251</v>
      </c>
      <c r="O288">
        <v>644.6</v>
      </c>
      <c r="P288">
        <v>623.19316321624797</v>
      </c>
      <c r="Q288">
        <v>540.81505007478199</v>
      </c>
      <c r="R288">
        <v>53.368941595222601</v>
      </c>
      <c r="S288" s="2">
        <f>(Table2[[#This Row],[Close Price]]-Table2[[#This Row],[20D EMA]])/Table2[[#This Row],[20D EMA]]</f>
        <v>4.8867514737821549E-3</v>
      </c>
      <c r="T288" s="2">
        <f>(Table2[[#This Row],[Close Price]]-Table2[[#This Row],[50D EMA]])/Table2[[#This Row],[50D EMA]]</f>
        <v>3.9404855882911559E-2</v>
      </c>
      <c r="U288" s="2">
        <f>(Table2[[#This Row],[Close Price]]-Table2[[#This Row],[200D EMA]])/Table2[[#This Row],[200D EMA]]</f>
        <v>0.19772924202170672</v>
      </c>
      <c r="V288">
        <v>0.37608563720872401</v>
      </c>
      <c r="W288">
        <v>641.20000000000005</v>
      </c>
      <c r="X288">
        <v>655.9</v>
      </c>
      <c r="Y288">
        <v>628.20000000000005</v>
      </c>
      <c r="Z288">
        <v>652.5</v>
      </c>
      <c r="AA288">
        <v>597.04999999999995</v>
      </c>
      <c r="AB288">
        <v>704.8</v>
      </c>
      <c r="AC288" s="2">
        <f>(Table2[[#This Row],[Close Price]]/Table2[[#This Row],[Day Low]])-1</f>
        <v>1.0215221459762835E-2</v>
      </c>
      <c r="AD288" s="2">
        <f>(Table2[[#This Row],[Day High]]/Table2[[#This Row],[Close Price]])-1</f>
        <v>1.2582014666151942E-2</v>
      </c>
      <c r="AE288" s="2">
        <f>(Table2[[#This Row],[Close Price]]/Table2[[#This Row],[Current Week Low]])-1</f>
        <v>3.1120662209487282E-2</v>
      </c>
      <c r="AF288" s="2">
        <f>(Table2[[#This Row],[Current Week High]]/Table2[[#This Row],[Close Price]])-1</f>
        <v>7.3330760324199495E-3</v>
      </c>
      <c r="AG288" s="2">
        <f>(Table2[[#This Row],[Close Price]]/Table2[[#This Row],[Current Month Low]])-1</f>
        <v>8.4917511096223253E-2</v>
      </c>
      <c r="AH288" s="2">
        <f>(Table2[[#This Row],[Current Month High]]/Table2[[#This Row],[Close Price]])-1</f>
        <v>8.807410266306448E-2</v>
      </c>
      <c r="AI288">
        <v>9.2705519104592593</v>
      </c>
      <c r="AJ288">
        <v>94.315284235788098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0.12</v>
      </c>
      <c r="AM288" t="s">
        <v>10206</v>
      </c>
      <c r="AN288">
        <v>-2.68</v>
      </c>
      <c r="AO288" t="s">
        <v>10205</v>
      </c>
      <c r="AP288">
        <v>5.8629365031777E-2</v>
      </c>
      <c r="AQ288">
        <f>(Table2[[#This Row],[Sharpe Ratio]]-AVERAGE(Table2[Sharpe Ratio]))/_xlfn.STDEV.P(Table2[Sharpe Ratio])</f>
        <v>1.492294324731658E-2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-1.3154201102722616</v>
      </c>
      <c r="AS288">
        <f>_xlfn.RANK.AVG(Table2[[#This Row],[1Y Return vs Nifty Z-Score]],Table2[1Y Return vs Nifty Z-Score])</f>
        <v>217</v>
      </c>
      <c r="AT288">
        <f>_xlfn.RANK.AVG(Table2[[#This Row],[6M Return vs Nifty Z-Score]],Table2[6M Return vs Nifty Z-Score])</f>
        <v>364</v>
      </c>
      <c r="AU288">
        <f>_xlfn.RANK.AVG(Table2[[#This Row],[Sharpe Ratio Z-Score]],Table2[Sharpe Ratio Z-Score])</f>
        <v>332</v>
      </c>
      <c r="AV288">
        <f>(Table2[[#This Row],[Rank 1Y]]+Table2[[#This Row],[Rank 6M]]+Table2[[#This Row],[Rank Sharpe]])/3</f>
        <v>304.33333333333331</v>
      </c>
    </row>
    <row r="289" spans="1:48" x14ac:dyDescent="0.3">
      <c r="A289" t="s">
        <v>236</v>
      </c>
      <c r="B289" t="s">
        <v>237</v>
      </c>
      <c r="C289" t="s">
        <v>10162</v>
      </c>
      <c r="D289" t="s">
        <v>27</v>
      </c>
      <c r="E289">
        <v>112983.402773439</v>
      </c>
      <c r="F289">
        <v>16.21</v>
      </c>
      <c r="G289">
        <v>68.775516449350306</v>
      </c>
      <c r="H289">
        <f>(Table2[[#This Row],[1Y Return vs Nifty]]-AVERAGE(Table2[1Y Return vs Nifty]))/_xlfn.STDEV.P(Table2[1Y Return vs Nifty])</f>
        <v>0.40377993973558407</v>
      </c>
      <c r="I289">
        <v>-11.9167701502612</v>
      </c>
      <c r="J289">
        <f>(Table2[[#This Row],[1M Return vs Nifty]]-AVERAGE(Table2[1M Return vs Nifty]))/_xlfn.STDEV.P(Table2[1M Return vs Nifty])</f>
        <v>-1.3966852606844229</v>
      </c>
      <c r="K289">
        <v>-3.7035255981461801</v>
      </c>
      <c r="L289">
        <f>(Table2[[#This Row],[6M Return vs Nifty]]-AVERAGE(Table2[6M Return vs Nifty]))/_xlfn.STDEV.P(Table2[6M Return vs Nifty])</f>
        <v>-0.36834336566786002</v>
      </c>
      <c r="M289">
        <v>-0.28336920071683303</v>
      </c>
      <c r="N289">
        <f>(Table2[[#This Row],[1W Return vs Nifty]]-AVERAGE(Table2[1W Return vs Nifty]))/_xlfn.STDEV.P(Table2[1W Return vs Nifty])</f>
        <v>-0.39408382977470946</v>
      </c>
      <c r="O289">
        <v>16.190000000000001</v>
      </c>
      <c r="P289">
        <v>15.8731596947247</v>
      </c>
      <c r="Q289">
        <v>14.0042847809533</v>
      </c>
      <c r="R289">
        <v>52.3916576153037</v>
      </c>
      <c r="S289" s="2">
        <f>(Table2[[#This Row],[Close Price]]-Table2[[#This Row],[20D EMA]])/Table2[[#This Row],[20D EMA]]</f>
        <v>1.2353304508955882E-3</v>
      </c>
      <c r="T289" s="2">
        <f>(Table2[[#This Row],[Close Price]]-Table2[[#This Row],[50D EMA]])/Table2[[#This Row],[50D EMA]]</f>
        <v>2.1220746956086282E-2</v>
      </c>
      <c r="U289" s="2">
        <f>(Table2[[#This Row],[Close Price]]-Table2[[#This Row],[200D EMA]])/Table2[[#This Row],[200D EMA]]</f>
        <v>0.15750288240686239</v>
      </c>
      <c r="V289">
        <v>0.69981228448405997</v>
      </c>
      <c r="W289">
        <v>16.22</v>
      </c>
      <c r="X289">
        <v>16.52</v>
      </c>
      <c r="Y289">
        <v>15.93</v>
      </c>
      <c r="Z289">
        <v>16.420000000000002</v>
      </c>
      <c r="AA289">
        <v>14.57</v>
      </c>
      <c r="AB289">
        <v>18.059999999999999</v>
      </c>
      <c r="AC289" s="2">
        <f>(Table2[[#This Row],[Close Price]]/Table2[[#This Row],[Day Low]])-1</f>
        <v>-6.1652281134394471E-4</v>
      </c>
      <c r="AD289" s="2">
        <f>(Table2[[#This Row],[Day High]]/Table2[[#This Row],[Close Price]])-1</f>
        <v>1.912399753238736E-2</v>
      </c>
      <c r="AE289" s="2">
        <f>(Table2[[#This Row],[Close Price]]/Table2[[#This Row],[Current Week Low]])-1</f>
        <v>1.7576898932831098E-2</v>
      </c>
      <c r="AF289" s="2">
        <f>(Table2[[#This Row],[Current Week High]]/Table2[[#This Row],[Close Price]])-1</f>
        <v>1.2954966070326979E-2</v>
      </c>
      <c r="AG289" s="2">
        <f>(Table2[[#This Row],[Close Price]]/Table2[[#This Row],[Current Month Low]])-1</f>
        <v>0.112560054907344</v>
      </c>
      <c r="AH289" s="2">
        <f>(Table2[[#This Row],[Current Month High]]/Table2[[#This Row],[Close Price]])-1</f>
        <v>0.11412708204811839</v>
      </c>
      <c r="AI289">
        <v>18.322023442319502</v>
      </c>
      <c r="AJ289">
        <v>116.133333333333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0.13</v>
      </c>
      <c r="AM289" t="s">
        <v>10206</v>
      </c>
      <c r="AN289">
        <v>-2.11</v>
      </c>
      <c r="AO289" t="s">
        <v>10205</v>
      </c>
      <c r="AP289">
        <v>7.3159423325117004E-2</v>
      </c>
      <c r="AQ289">
        <f>(Table2[[#This Row],[Sharpe Ratio]]-AVERAGE(Table2[Sharpe Ratio]))/_xlfn.STDEV.P(Table2[Sharpe Ratio])</f>
        <v>0.18244446631922737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-1.5728880500721809</v>
      </c>
      <c r="AS289">
        <f>_xlfn.RANK.AVG(Table2[[#This Row],[1Y Return vs Nifty Z-Score]],Table2[1Y Return vs Nifty Z-Score])</f>
        <v>178</v>
      </c>
      <c r="AT289">
        <f>_xlfn.RANK.AVG(Table2[[#This Row],[6M Return vs Nifty Z-Score]],Table2[6M Return vs Nifty Z-Score])</f>
        <v>453</v>
      </c>
      <c r="AU289">
        <f>_xlfn.RANK.AVG(Table2[[#This Row],[Sharpe Ratio Z-Score]],Table2[Sharpe Ratio Z-Score])</f>
        <v>283</v>
      </c>
      <c r="AV289">
        <f>(Table2[[#This Row],[Rank 1Y]]+Table2[[#This Row],[Rank 6M]]+Table2[[#This Row],[Rank Sharpe]])/3</f>
        <v>304.66666666666669</v>
      </c>
    </row>
    <row r="290" spans="1:48" x14ac:dyDescent="0.3">
      <c r="A290" t="s">
        <v>572</v>
      </c>
      <c r="B290" t="s">
        <v>573</v>
      </c>
      <c r="C290" t="s">
        <v>10177</v>
      </c>
      <c r="D290" t="s">
        <v>574</v>
      </c>
      <c r="E290">
        <v>34653.831059700002</v>
      </c>
      <c r="F290">
        <v>879.35</v>
      </c>
      <c r="G290">
        <v>35.835833048093903</v>
      </c>
      <c r="H290">
        <f>(Table2[[#This Row],[1Y Return vs Nifty]]-AVERAGE(Table2[1Y Return vs Nifty]))/_xlfn.STDEV.P(Table2[1Y Return vs Nifty])</f>
        <v>-4.6366386281572303E-2</v>
      </c>
      <c r="I290">
        <v>11.2683427953978</v>
      </c>
      <c r="J290">
        <f>(Table2[[#This Row],[1M Return vs Nifty]]-AVERAGE(Table2[1M Return vs Nifty]))/_xlfn.STDEV.P(Table2[1M Return vs Nifty])</f>
        <v>1.0474660303377343</v>
      </c>
      <c r="K290">
        <v>18.6528751488487</v>
      </c>
      <c r="L290">
        <f>(Table2[[#This Row],[6M Return vs Nifty]]-AVERAGE(Table2[6M Return vs Nifty]))/_xlfn.STDEV.P(Table2[6M Return vs Nifty])</f>
        <v>0.37651397115144125</v>
      </c>
      <c r="M290">
        <v>9.4279125419329208</v>
      </c>
      <c r="N290">
        <f>(Table2[[#This Row],[1W Return vs Nifty]]-AVERAGE(Table2[1W Return vs Nifty]))/_xlfn.STDEV.P(Table2[1W Return vs Nifty])</f>
        <v>1.6122428015373442</v>
      </c>
      <c r="O290">
        <v>806.67</v>
      </c>
      <c r="P290">
        <v>762.05660705894502</v>
      </c>
      <c r="Q290">
        <v>671.71064976805701</v>
      </c>
      <c r="R290">
        <v>83.621594721157905</v>
      </c>
      <c r="S290" s="2">
        <f>(Table2[[#This Row],[Close Price]]-Table2[[#This Row],[20D EMA]])/Table2[[#This Row],[20D EMA]]</f>
        <v>9.0098801244623036E-2</v>
      </c>
      <c r="T290" s="2">
        <f>(Table2[[#This Row],[Close Price]]-Table2[[#This Row],[50D EMA]])/Table2[[#This Row],[50D EMA]]</f>
        <v>0.1539169030942899</v>
      </c>
      <c r="U290" s="2">
        <f>(Table2[[#This Row],[Close Price]]-Table2[[#This Row],[200D EMA]])/Table2[[#This Row],[200D EMA]]</f>
        <v>0.30912022952686741</v>
      </c>
      <c r="V290">
        <v>0.54575503220826005</v>
      </c>
      <c r="W290">
        <v>875.8</v>
      </c>
      <c r="X290">
        <v>894.9</v>
      </c>
      <c r="Y290">
        <v>825.05</v>
      </c>
      <c r="Z290">
        <v>891.95</v>
      </c>
      <c r="AA290">
        <v>753.55</v>
      </c>
      <c r="AB290">
        <v>891.95</v>
      </c>
      <c r="AC290" s="2">
        <f>(Table2[[#This Row],[Close Price]]/Table2[[#This Row],[Day Low]])-1</f>
        <v>4.053436857730075E-3</v>
      </c>
      <c r="AD290" s="2">
        <f>(Table2[[#This Row],[Day High]]/Table2[[#This Row],[Close Price]])-1</f>
        <v>1.7683516233581553E-2</v>
      </c>
      <c r="AE290" s="2">
        <f>(Table2[[#This Row],[Close Price]]/Table2[[#This Row],[Current Week Low]])-1</f>
        <v>6.5814193079207328E-2</v>
      </c>
      <c r="AF290" s="2">
        <f>(Table2[[#This Row],[Current Week High]]/Table2[[#This Row],[Close Price]])-1</f>
        <v>1.4328765565474466E-2</v>
      </c>
      <c r="AG290" s="2">
        <f>(Table2[[#This Row],[Close Price]]/Table2[[#This Row],[Current Month Low]])-1</f>
        <v>0.16694313582376763</v>
      </c>
      <c r="AH290" s="2">
        <f>(Table2[[#This Row],[Current Month High]]/Table2[[#This Row],[Close Price]])-1</f>
        <v>1.4328765565474466E-2</v>
      </c>
      <c r="AI290">
        <v>1.43287655654744</v>
      </c>
      <c r="AJ290">
        <v>69.415277911569206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0.09</v>
      </c>
      <c r="AM290" t="s">
        <v>10206</v>
      </c>
      <c r="AN290">
        <v>8.33</v>
      </c>
      <c r="AO290" t="s">
        <v>10206</v>
      </c>
      <c r="AP290">
        <v>3.1331929311005001E-2</v>
      </c>
      <c r="AQ290">
        <f>(Table2[[#This Row],[Sharpe Ratio]]-AVERAGE(Table2[Sharpe Ratio]))/_xlfn.STDEV.P(Table2[Sharpe Ratio])</f>
        <v>-0.29979761159019197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2.6900588051547554</v>
      </c>
      <c r="AS290">
        <f>_xlfn.RANK.AVG(Table2[[#This Row],[1Y Return vs Nifty Z-Score]],Table2[1Y Return vs Nifty Z-Score])</f>
        <v>297</v>
      </c>
      <c r="AT290">
        <f>_xlfn.RANK.AVG(Table2[[#This Row],[6M Return vs Nifty Z-Score]],Table2[6M Return vs Nifty Z-Score])</f>
        <v>205</v>
      </c>
      <c r="AU290">
        <f>_xlfn.RANK.AVG(Table2[[#This Row],[Sharpe Ratio Z-Score]],Table2[Sharpe Ratio Z-Score])</f>
        <v>412</v>
      </c>
      <c r="AV290">
        <f>(Table2[[#This Row],[Rank 1Y]]+Table2[[#This Row],[Rank 6M]]+Table2[[#This Row],[Rank Sharpe]])/3</f>
        <v>304.66666666666669</v>
      </c>
    </row>
    <row r="291" spans="1:48" x14ac:dyDescent="0.3">
      <c r="A291" t="s">
        <v>936</v>
      </c>
      <c r="B291" t="s">
        <v>937</v>
      </c>
      <c r="C291" t="s">
        <v>10164</v>
      </c>
      <c r="D291" t="s">
        <v>298</v>
      </c>
      <c r="E291">
        <v>15951.253993</v>
      </c>
      <c r="F291">
        <v>683.6</v>
      </c>
      <c r="G291">
        <v>43.926873654758403</v>
      </c>
      <c r="H291">
        <f>(Table2[[#This Row],[1Y Return vs Nifty]]-AVERAGE(Table2[1Y Return vs Nifty]))/_xlfn.STDEV.P(Table2[1Y Return vs Nifty])</f>
        <v>6.4203960080855924E-2</v>
      </c>
      <c r="I291">
        <v>-9.5241480249668804</v>
      </c>
      <c r="J291">
        <f>(Table2[[#This Row],[1M Return vs Nifty]]-AVERAGE(Table2[1M Return vs Nifty]))/_xlfn.STDEV.P(Table2[1M Return vs Nifty])</f>
        <v>-1.1444574423350966</v>
      </c>
      <c r="K291">
        <v>1.7287846550269801</v>
      </c>
      <c r="L291">
        <f>(Table2[[#This Row],[6M Return vs Nifty]]-AVERAGE(Table2[6M Return vs Nifty]))/_xlfn.STDEV.P(Table2[6M Return vs Nifty])</f>
        <v>-0.18735286573246038</v>
      </c>
      <c r="M291">
        <v>-0.74496174642262303</v>
      </c>
      <c r="N291">
        <f>(Table2[[#This Row],[1W Return vs Nifty]]-AVERAGE(Table2[1W Return vs Nifty]))/_xlfn.STDEV.P(Table2[1W Return vs Nifty])</f>
        <v>-0.48944770055990217</v>
      </c>
      <c r="O291">
        <v>685.47</v>
      </c>
      <c r="P291">
        <v>690.88499038929899</v>
      </c>
      <c r="Q291">
        <v>575.70936883383001</v>
      </c>
      <c r="R291">
        <v>52.106293283242699</v>
      </c>
      <c r="S291" s="2">
        <f>(Table2[[#This Row],[Close Price]]-Table2[[#This Row],[20D EMA]])/Table2[[#This Row],[20D EMA]]</f>
        <v>-2.7280552029994086E-3</v>
      </c>
      <c r="T291" s="2">
        <f>(Table2[[#This Row],[Close Price]]-Table2[[#This Row],[50D EMA]])/Table2[[#This Row],[50D EMA]]</f>
        <v>-1.0544432851543108E-2</v>
      </c>
      <c r="U291" s="2">
        <f>(Table2[[#This Row],[Close Price]]-Table2[[#This Row],[200D EMA]])/Table2[[#This Row],[200D EMA]]</f>
        <v>0.18740468195734894</v>
      </c>
      <c r="V291">
        <v>1.08715532036277</v>
      </c>
      <c r="W291">
        <v>685.05</v>
      </c>
      <c r="X291">
        <v>692.95</v>
      </c>
      <c r="Y291">
        <v>671</v>
      </c>
      <c r="Z291">
        <v>704</v>
      </c>
      <c r="AA291">
        <v>624.4</v>
      </c>
      <c r="AB291">
        <v>734</v>
      </c>
      <c r="AC291" s="2">
        <f>(Table2[[#This Row],[Close Price]]/Table2[[#This Row],[Day Low]])-1</f>
        <v>-2.1166338223486125E-3</v>
      </c>
      <c r="AD291" s="2">
        <f>(Table2[[#This Row],[Day High]]/Table2[[#This Row],[Close Price]])-1</f>
        <v>1.3677589233469956E-2</v>
      </c>
      <c r="AE291" s="2">
        <f>(Table2[[#This Row],[Close Price]]/Table2[[#This Row],[Current Week Low]])-1</f>
        <v>1.8777943368107231E-2</v>
      </c>
      <c r="AF291" s="2">
        <f>(Table2[[#This Row],[Current Week High]]/Table2[[#This Row],[Close Price]])-1</f>
        <v>2.9842012873025237E-2</v>
      </c>
      <c r="AG291" s="2">
        <f>(Table2[[#This Row],[Close Price]]/Table2[[#This Row],[Current Month Low]])-1</f>
        <v>9.4811018577834805E-2</v>
      </c>
      <c r="AH291" s="2">
        <f>(Table2[[#This Row],[Current Month High]]/Table2[[#This Row],[Close Price]])-1</f>
        <v>7.3727325921591591E-2</v>
      </c>
      <c r="AI291">
        <v>21.1234640140433</v>
      </c>
      <c r="AJ291">
        <v>170.197628458498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-0.15</v>
      </c>
      <c r="AM291" t="s">
        <v>10205</v>
      </c>
      <c r="AN291">
        <v>-3.32</v>
      </c>
      <c r="AO291" t="s">
        <v>10205</v>
      </c>
      <c r="AP291">
        <v>7.7960614155728997E-2</v>
      </c>
      <c r="AQ291">
        <f>(Table2[[#This Row],[Sharpe Ratio]]-AVERAGE(Table2[Sharpe Ratio]))/_xlfn.STDEV.P(Table2[Sharpe Ratio])</f>
        <v>0.2377988760721238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264</v>
      </c>
      <c r="AT291">
        <f>_xlfn.RANK.AVG(Table2[[#This Row],[6M Return vs Nifty Z-Score]],Table2[6M Return vs Nifty Z-Score])</f>
        <v>387</v>
      </c>
      <c r="AU291">
        <f>_xlfn.RANK.AVG(Table2[[#This Row],[Sharpe Ratio Z-Score]],Table2[Sharpe Ratio Z-Score])</f>
        <v>268</v>
      </c>
      <c r="AV291">
        <f>(Table2[[#This Row],[Rank 1Y]]+Table2[[#This Row],[Rank 6M]]+Table2[[#This Row],[Rank Sharpe]])/3</f>
        <v>306.33333333333331</v>
      </c>
    </row>
    <row r="292" spans="1:48" x14ac:dyDescent="0.3">
      <c r="A292" t="s">
        <v>920</v>
      </c>
      <c r="B292" t="s">
        <v>921</v>
      </c>
      <c r="C292" t="s">
        <v>10163</v>
      </c>
      <c r="D292" t="s">
        <v>922</v>
      </c>
      <c r="E292">
        <v>16491.1605132</v>
      </c>
      <c r="F292">
        <v>857.75</v>
      </c>
      <c r="G292">
        <v>50.002403830114297</v>
      </c>
      <c r="H292">
        <f>(Table2[[#This Row],[1Y Return vs Nifty]]-AVERAGE(Table2[1Y Return vs Nifty]))/_xlfn.STDEV.P(Table2[1Y Return vs Nifty])</f>
        <v>0.14723079290519661</v>
      </c>
      <c r="I292">
        <v>21.549236354036999</v>
      </c>
      <c r="J292">
        <f>(Table2[[#This Row],[1M Return vs Nifty]]-AVERAGE(Table2[1M Return vs Nifty]))/_xlfn.STDEV.P(Table2[1M Return vs Nifty])</f>
        <v>2.1312674904860733</v>
      </c>
      <c r="K292">
        <v>44.084766302415098</v>
      </c>
      <c r="L292">
        <f>(Table2[[#This Row],[6M Return vs Nifty]]-AVERAGE(Table2[6M Return vs Nifty]))/_xlfn.STDEV.P(Table2[6M Return vs Nifty])</f>
        <v>1.2238386782588733</v>
      </c>
      <c r="M292">
        <v>0.30453990071548798</v>
      </c>
      <c r="N292">
        <f>(Table2[[#This Row],[1W Return vs Nifty]]-AVERAGE(Table2[1W Return vs Nifty]))/_xlfn.STDEV.P(Table2[1W Return vs Nifty])</f>
        <v>-0.27262327304776968</v>
      </c>
      <c r="O292">
        <v>806.95</v>
      </c>
      <c r="P292">
        <v>719.82975568127301</v>
      </c>
      <c r="Q292">
        <v>587.55772884424903</v>
      </c>
      <c r="R292">
        <v>64.0109498455286</v>
      </c>
      <c r="S292" s="2">
        <f>(Table2[[#This Row],[Close Price]]-Table2[[#This Row],[20D EMA]])/Table2[[#This Row],[20D EMA]]</f>
        <v>6.2953094987297786E-2</v>
      </c>
      <c r="T292" s="2">
        <f>(Table2[[#This Row],[Close Price]]-Table2[[#This Row],[50D EMA]])/Table2[[#This Row],[50D EMA]]</f>
        <v>0.19160119907545953</v>
      </c>
      <c r="U292" s="2">
        <f>(Table2[[#This Row],[Close Price]]-Table2[[#This Row],[200D EMA]])/Table2[[#This Row],[200D EMA]]</f>
        <v>0.45985655177616441</v>
      </c>
      <c r="V292">
        <v>0.81017953202710902</v>
      </c>
      <c r="W292">
        <v>845.05</v>
      </c>
      <c r="X292">
        <v>863</v>
      </c>
      <c r="Y292">
        <v>834.3</v>
      </c>
      <c r="Z292">
        <v>870</v>
      </c>
      <c r="AA292">
        <v>675</v>
      </c>
      <c r="AB292">
        <v>876.7</v>
      </c>
      <c r="AC292" s="2">
        <f>(Table2[[#This Row],[Close Price]]/Table2[[#This Row],[Day Low]])-1</f>
        <v>1.5028696526832697E-2</v>
      </c>
      <c r="AD292" s="2">
        <f>(Table2[[#This Row],[Day High]]/Table2[[#This Row],[Close Price]])-1</f>
        <v>6.1206645292917194E-3</v>
      </c>
      <c r="AE292" s="2">
        <f>(Table2[[#This Row],[Close Price]]/Table2[[#This Row],[Current Week Low]])-1</f>
        <v>2.8107395421311354E-2</v>
      </c>
      <c r="AF292" s="2">
        <f>(Table2[[#This Row],[Current Week High]]/Table2[[#This Row],[Close Price]])-1</f>
        <v>1.4281550568347345E-2</v>
      </c>
      <c r="AG292" s="2">
        <f>(Table2[[#This Row],[Close Price]]/Table2[[#This Row],[Current Month Low]])-1</f>
        <v>0.27074074074074073</v>
      </c>
      <c r="AH292" s="2">
        <f>(Table2[[#This Row],[Current Month High]]/Table2[[#This Row],[Close Price]])-1</f>
        <v>2.2092684348586467E-2</v>
      </c>
      <c r="AI292">
        <v>2.20926843485864</v>
      </c>
      <c r="AJ292">
        <v>92.169821888652393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0.37</v>
      </c>
      <c r="AM292" t="s">
        <v>10206</v>
      </c>
      <c r="AN292">
        <v>5.93</v>
      </c>
      <c r="AO292" t="s">
        <v>10206</v>
      </c>
      <c r="AP292">
        <v>-2.4467817746751001E-2</v>
      </c>
      <c r="AQ292">
        <f>(Table2[[#This Row],[Sharpe Ratio]]-AVERAGE(Table2[Sharpe Ratio]))/_xlfn.STDEV.P(Table2[Sharpe Ratio])</f>
        <v>-0.94313010382301743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2.2865835847793563</v>
      </c>
      <c r="AS292">
        <f>_xlfn.RANK.AVG(Table2[[#This Row],[1Y Return vs Nifty Z-Score]],Table2[1Y Return vs Nifty Z-Score])</f>
        <v>241</v>
      </c>
      <c r="AT292">
        <f>_xlfn.RANK.AVG(Table2[[#This Row],[6M Return vs Nifty Z-Score]],Table2[6M Return vs Nifty Z-Score])</f>
        <v>83</v>
      </c>
      <c r="AU292">
        <f>_xlfn.RANK.AVG(Table2[[#This Row],[Sharpe Ratio Z-Score]],Table2[Sharpe Ratio Z-Score])</f>
        <v>603</v>
      </c>
      <c r="AV292">
        <f>(Table2[[#This Row],[Rank 1Y]]+Table2[[#This Row],[Rank 6M]]+Table2[[#This Row],[Rank Sharpe]])/3</f>
        <v>309</v>
      </c>
    </row>
    <row r="293" spans="1:48" x14ac:dyDescent="0.3">
      <c r="A293" t="s">
        <v>1254</v>
      </c>
      <c r="B293" t="s">
        <v>1255</v>
      </c>
      <c r="C293" t="s">
        <v>10163</v>
      </c>
      <c r="D293" t="s">
        <v>977</v>
      </c>
      <c r="E293">
        <v>9218.8879223200001</v>
      </c>
      <c r="F293">
        <v>421.15</v>
      </c>
      <c r="G293">
        <v>14.0216168194608</v>
      </c>
      <c r="H293">
        <f>(Table2[[#This Row],[1Y Return vs Nifty]]-AVERAGE(Table2[1Y Return vs Nifty]))/_xlfn.STDEV.P(Table2[1Y Return vs Nifty])</f>
        <v>-0.3444745730132176</v>
      </c>
      <c r="I293">
        <v>0.30187402864032398</v>
      </c>
      <c r="J293">
        <f>(Table2[[#This Row],[1M Return vs Nifty]]-AVERAGE(Table2[1M Return vs Nifty]))/_xlfn.STDEV.P(Table2[1M Return vs Nifty])</f>
        <v>-0.10860807881354184</v>
      </c>
      <c r="K293">
        <v>12.8636269730841</v>
      </c>
      <c r="L293">
        <f>(Table2[[#This Row],[6M Return vs Nifty]]-AVERAGE(Table2[6M Return vs Nifty]))/_xlfn.STDEV.P(Table2[6M Return vs Nifty])</f>
        <v>0.18363122463126835</v>
      </c>
      <c r="M293">
        <v>1.28593110388173</v>
      </c>
      <c r="N293">
        <f>(Table2[[#This Row],[1W Return vs Nifty]]-AVERAGE(Table2[1W Return vs Nifty]))/_xlfn.STDEV.P(Table2[1W Return vs Nifty])</f>
        <v>-6.9870293695884003E-2</v>
      </c>
      <c r="O293">
        <v>404.56</v>
      </c>
      <c r="P293">
        <v>386.87572009654298</v>
      </c>
      <c r="Q293">
        <v>353.75164542799303</v>
      </c>
      <c r="R293">
        <v>63.724641240935703</v>
      </c>
      <c r="S293" s="2">
        <f>(Table2[[#This Row],[Close Price]]-Table2[[#This Row],[20D EMA]])/Table2[[#This Row],[20D EMA]]</f>
        <v>4.100751433656312E-2</v>
      </c>
      <c r="T293" s="2">
        <f>(Table2[[#This Row],[Close Price]]-Table2[[#This Row],[50D EMA]])/Table2[[#This Row],[50D EMA]]</f>
        <v>8.859248105542529E-2</v>
      </c>
      <c r="U293" s="2">
        <f>(Table2[[#This Row],[Close Price]]-Table2[[#This Row],[200D EMA]])/Table2[[#This Row],[200D EMA]]</f>
        <v>0.19052449774604949</v>
      </c>
      <c r="V293">
        <v>0.67709163150243801</v>
      </c>
      <c r="W293">
        <v>414.75</v>
      </c>
      <c r="X293">
        <v>429.45</v>
      </c>
      <c r="Y293">
        <v>410.5</v>
      </c>
      <c r="Z293">
        <v>426</v>
      </c>
      <c r="AA293">
        <v>377.3</v>
      </c>
      <c r="AB293">
        <v>434.85</v>
      </c>
      <c r="AC293" s="2">
        <f>(Table2[[#This Row],[Close Price]]/Table2[[#This Row],[Day Low]])-1</f>
        <v>1.5430982519589964E-2</v>
      </c>
      <c r="AD293" s="2">
        <f>(Table2[[#This Row],[Day High]]/Table2[[#This Row],[Close Price]])-1</f>
        <v>1.9707942538288004E-2</v>
      </c>
      <c r="AE293" s="2">
        <f>(Table2[[#This Row],[Close Price]]/Table2[[#This Row],[Current Week Low]])-1</f>
        <v>2.5943970767356772E-2</v>
      </c>
      <c r="AF293" s="2">
        <f>(Table2[[#This Row],[Current Week High]]/Table2[[#This Row],[Close Price]])-1</f>
        <v>1.1516086904903355E-2</v>
      </c>
      <c r="AG293" s="2">
        <f>(Table2[[#This Row],[Close Price]]/Table2[[#This Row],[Current Month Low]])-1</f>
        <v>0.1162205141796977</v>
      </c>
      <c r="AH293" s="2">
        <f>(Table2[[#This Row],[Current Month High]]/Table2[[#This Row],[Close Price]])-1</f>
        <v>3.2529977442716573E-2</v>
      </c>
      <c r="AI293">
        <v>3.2529977442716498</v>
      </c>
      <c r="AJ293">
        <v>57.439252336448597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0.09</v>
      </c>
      <c r="AM293" t="s">
        <v>10206</v>
      </c>
      <c r="AN293">
        <v>1.49</v>
      </c>
      <c r="AO293" t="s">
        <v>10206</v>
      </c>
      <c r="AP293">
        <v>7.9053080549625995E-2</v>
      </c>
      <c r="AQ293">
        <f>(Table2[[#This Row],[Sharpe Ratio]]-AVERAGE(Table2[Sharpe Ratio]))/_xlfn.STDEV.P(Table2[Sharpe Ratio])</f>
        <v>0.25039425803933779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-8.8927462852037301E-2</v>
      </c>
      <c r="AS293">
        <f>_xlfn.RANK.AVG(Table2[[#This Row],[1Y Return vs Nifty Z-Score]],Table2[1Y Return vs Nifty Z-Score])</f>
        <v>408</v>
      </c>
      <c r="AT293">
        <f>_xlfn.RANK.AVG(Table2[[#This Row],[6M Return vs Nifty Z-Score]],Table2[6M Return vs Nifty Z-Score])</f>
        <v>256</v>
      </c>
      <c r="AU293">
        <f>_xlfn.RANK.AVG(Table2[[#This Row],[Sharpe Ratio Z-Score]],Table2[Sharpe Ratio Z-Score])</f>
        <v>264</v>
      </c>
      <c r="AV293">
        <f>(Table2[[#This Row],[Rank 1Y]]+Table2[[#This Row],[Rank 6M]]+Table2[[#This Row],[Rank Sharpe]])/3</f>
        <v>309.33333333333331</v>
      </c>
    </row>
    <row r="294" spans="1:48" x14ac:dyDescent="0.3">
      <c r="A294" t="s">
        <v>352</v>
      </c>
      <c r="B294" t="s">
        <v>353</v>
      </c>
      <c r="C294" t="s">
        <v>10168</v>
      </c>
      <c r="D294" t="s">
        <v>354</v>
      </c>
      <c r="E294">
        <v>71222.513972550005</v>
      </c>
      <c r="F294">
        <v>243.03</v>
      </c>
      <c r="G294">
        <v>80.749364934977194</v>
      </c>
      <c r="H294">
        <f>(Table2[[#This Row],[1Y Return vs Nifty]]-AVERAGE(Table2[1Y Return vs Nifty]))/_xlfn.STDEV.P(Table2[1Y Return vs Nifty])</f>
        <v>0.56741186777911368</v>
      </c>
      <c r="I294">
        <v>-5.4738375080934096</v>
      </c>
      <c r="J294">
        <f>(Table2[[#This Row],[1M Return vs Nifty]]-AVERAGE(Table2[1M Return vs Nifty]))/_xlfn.STDEV.P(Table2[1M Return vs Nifty])</f>
        <v>-0.71747778077125557</v>
      </c>
      <c r="K294">
        <v>-4.8776031019523103</v>
      </c>
      <c r="L294">
        <f>(Table2[[#This Row],[6M Return vs Nifty]]-AVERAGE(Table2[6M Return vs Nifty]))/_xlfn.STDEV.P(Table2[6M Return vs Nifty])</f>
        <v>-0.40746058550129133</v>
      </c>
      <c r="M294">
        <v>2.14482237770881</v>
      </c>
      <c r="N294">
        <f>(Table2[[#This Row],[1W Return vs Nifty]]-AVERAGE(Table2[1W Return vs Nifty]))/_xlfn.STDEV.P(Table2[1W Return vs Nifty])</f>
        <v>0.10757450522420363</v>
      </c>
      <c r="O294">
        <v>242.8</v>
      </c>
      <c r="P294">
        <v>247.275190797806</v>
      </c>
      <c r="Q294">
        <v>220.05780236535799</v>
      </c>
      <c r="R294">
        <v>54.321268666827102</v>
      </c>
      <c r="S294" s="2">
        <f>(Table2[[#This Row],[Close Price]]-Table2[[#This Row],[20D EMA]])/Table2[[#This Row],[20D EMA]]</f>
        <v>9.4728171334427407E-4</v>
      </c>
      <c r="T294" s="2">
        <f>(Table2[[#This Row],[Close Price]]-Table2[[#This Row],[50D EMA]])/Table2[[#This Row],[50D EMA]]</f>
        <v>-1.7167879980637627E-2</v>
      </c>
      <c r="U294" s="2">
        <f>(Table2[[#This Row],[Close Price]]-Table2[[#This Row],[200D EMA]])/Table2[[#This Row],[200D EMA]]</f>
        <v>0.10439165250092651</v>
      </c>
      <c r="V294">
        <v>0.681392351620971</v>
      </c>
      <c r="W294">
        <v>241.67</v>
      </c>
      <c r="X294">
        <v>245.94</v>
      </c>
      <c r="Y294">
        <v>239.25</v>
      </c>
      <c r="Z294">
        <v>245.98</v>
      </c>
      <c r="AA294">
        <v>220.88</v>
      </c>
      <c r="AB294">
        <v>255.4</v>
      </c>
      <c r="AC294" s="2">
        <f>(Table2[[#This Row],[Close Price]]/Table2[[#This Row],[Day Low]])-1</f>
        <v>5.6275085860886254E-3</v>
      </c>
      <c r="AD294" s="2">
        <f>(Table2[[#This Row],[Day High]]/Table2[[#This Row],[Close Price]])-1</f>
        <v>1.1973830391309725E-2</v>
      </c>
      <c r="AE294" s="2">
        <f>(Table2[[#This Row],[Close Price]]/Table2[[#This Row],[Current Week Low]])-1</f>
        <v>1.5799373040752407E-2</v>
      </c>
      <c r="AF294" s="2">
        <f>(Table2[[#This Row],[Current Week High]]/Table2[[#This Row],[Close Price]])-1</f>
        <v>1.2138419125210742E-2</v>
      </c>
      <c r="AG294" s="2">
        <f>(Table2[[#This Row],[Close Price]]/Table2[[#This Row],[Current Month Low]])-1</f>
        <v>0.10028069540021733</v>
      </c>
      <c r="AH294" s="2">
        <f>(Table2[[#This Row],[Current Month High]]/Table2[[#This Row],[Close Price]])-1</f>
        <v>5.089906595893523E-2</v>
      </c>
      <c r="AI294">
        <v>17.824959881496099</v>
      </c>
      <c r="AJ294">
        <v>119.14337240757401</v>
      </c>
      <c r="AK294" t="str">
        <f>IF(AND(Table2[[#This Row],[20D EMA]]&gt;Table2[[#This Row],[50D EMA]],Table2[[#This Row],[50D EMA]]&gt;Table2[[#This Row],[200D EMA]]),"Uptrend","Downtrend/NoTrend")</f>
        <v>Downtrend/NoTrend</v>
      </c>
      <c r="AL294">
        <v>-0.1</v>
      </c>
      <c r="AM294" t="s">
        <v>10205</v>
      </c>
      <c r="AN294">
        <v>-1.28</v>
      </c>
      <c r="AO294" t="s">
        <v>10205</v>
      </c>
      <c r="AP294">
        <v>5.9585724360778997E-2</v>
      </c>
      <c r="AQ294">
        <f>(Table2[[#This Row],[Sharpe Ratio]]-AVERAGE(Table2[Sharpe Ratio]))/_xlfn.STDEV.P(Table2[Sharpe Ratio])</f>
        <v>2.5949104888517923E-2</v>
      </c>
      <c r="AR2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4">
        <f>_xlfn.RANK.AVG(Table2[[#This Row],[1Y Return vs Nifty Z-Score]],Table2[1Y Return vs Nifty Z-Score])</f>
        <v>143</v>
      </c>
      <c r="AT294">
        <f>_xlfn.RANK.AVG(Table2[[#This Row],[6M Return vs Nifty Z-Score]],Table2[6M Return vs Nifty Z-Score])</f>
        <v>464</v>
      </c>
      <c r="AU294">
        <f>_xlfn.RANK.AVG(Table2[[#This Row],[Sharpe Ratio Z-Score]],Table2[Sharpe Ratio Z-Score])</f>
        <v>326</v>
      </c>
      <c r="AV294">
        <f>(Table2[[#This Row],[Rank 1Y]]+Table2[[#This Row],[Rank 6M]]+Table2[[#This Row],[Rank Sharpe]])/3</f>
        <v>311</v>
      </c>
    </row>
    <row r="295" spans="1:48" x14ac:dyDescent="0.3">
      <c r="A295" t="s">
        <v>193</v>
      </c>
      <c r="B295" t="s">
        <v>194</v>
      </c>
      <c r="C295" t="s">
        <v>10165</v>
      </c>
      <c r="D295" t="s">
        <v>195</v>
      </c>
      <c r="E295">
        <v>135685.896870275</v>
      </c>
      <c r="F295">
        <v>4951.8500000000004</v>
      </c>
      <c r="G295">
        <v>20.609952693808101</v>
      </c>
      <c r="H295">
        <f>(Table2[[#This Row],[1Y Return vs Nifty]]-AVERAGE(Table2[1Y Return vs Nifty]))/_xlfn.STDEV.P(Table2[1Y Return vs Nifty])</f>
        <v>-0.25443985251279688</v>
      </c>
      <c r="I295">
        <v>2.9585497688471301</v>
      </c>
      <c r="J295">
        <f>(Table2[[#This Row],[1M Return vs Nifty]]-AVERAGE(Table2[1M Return vs Nifty]))/_xlfn.STDEV.P(Table2[1M Return vs Nifty])</f>
        <v>0.17145600607889205</v>
      </c>
      <c r="K295">
        <v>18.1655613847811</v>
      </c>
      <c r="L295">
        <f>(Table2[[#This Row],[6M Return vs Nifty]]-AVERAGE(Table2[6M Return vs Nifty]))/_xlfn.STDEV.P(Table2[6M Return vs Nifty])</f>
        <v>0.36027793939451486</v>
      </c>
      <c r="M295">
        <v>0.81144306047773296</v>
      </c>
      <c r="N295">
        <f>(Table2[[#This Row],[1W Return vs Nifty]]-AVERAGE(Table2[1W Return vs Nifty]))/_xlfn.STDEV.P(Table2[1W Return vs Nifty])</f>
        <v>-0.16789834220154282</v>
      </c>
      <c r="O295">
        <v>4875.6499999999996</v>
      </c>
      <c r="P295">
        <v>4763.00504358545</v>
      </c>
      <c r="Q295">
        <v>4247.5697184396004</v>
      </c>
      <c r="R295">
        <v>60.135087196727703</v>
      </c>
      <c r="S295" s="2">
        <f>(Table2[[#This Row],[Close Price]]-Table2[[#This Row],[20D EMA]])/Table2[[#This Row],[20D EMA]]</f>
        <v>1.5628685406048573E-2</v>
      </c>
      <c r="T295" s="2">
        <f>(Table2[[#This Row],[Close Price]]-Table2[[#This Row],[50D EMA]])/Table2[[#This Row],[50D EMA]]</f>
        <v>3.9648279749121031E-2</v>
      </c>
      <c r="U295" s="2">
        <f>(Table2[[#This Row],[Close Price]]-Table2[[#This Row],[200D EMA]])/Table2[[#This Row],[200D EMA]]</f>
        <v>0.16580782147093903</v>
      </c>
      <c r="V295">
        <v>0.95392530790475005</v>
      </c>
      <c r="W295">
        <v>4939.95</v>
      </c>
      <c r="X295">
        <v>4992.8</v>
      </c>
      <c r="Y295">
        <v>4904.1499999999996</v>
      </c>
      <c r="Z295">
        <v>5047.95</v>
      </c>
      <c r="AA295">
        <v>4592.8999999999996</v>
      </c>
      <c r="AB295">
        <v>5058.8999999999996</v>
      </c>
      <c r="AC295" s="2">
        <f>(Table2[[#This Row],[Close Price]]/Table2[[#This Row],[Day Low]])-1</f>
        <v>2.4089312644866023E-3</v>
      </c>
      <c r="AD295" s="2">
        <f>(Table2[[#This Row],[Day High]]/Table2[[#This Row],[Close Price]])-1</f>
        <v>8.2696366004624267E-3</v>
      </c>
      <c r="AE295" s="2">
        <f>(Table2[[#This Row],[Close Price]]/Table2[[#This Row],[Current Week Low]])-1</f>
        <v>9.7264561646770442E-3</v>
      </c>
      <c r="AF295" s="2">
        <f>(Table2[[#This Row],[Current Week High]]/Table2[[#This Row],[Close Price]])-1</f>
        <v>1.9406888334662753E-2</v>
      </c>
      <c r="AG295" s="2">
        <f>(Table2[[#This Row],[Close Price]]/Table2[[#This Row],[Current Month Low]])-1</f>
        <v>7.8153236517233271E-2</v>
      </c>
      <c r="AH295" s="2">
        <f>(Table2[[#This Row],[Current Month High]]/Table2[[#This Row],[Close Price]])-1</f>
        <v>2.161818310328445E-2</v>
      </c>
      <c r="AI295">
        <v>2.1618183103284401</v>
      </c>
      <c r="AJ295">
        <v>51.206143699044198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-0.09</v>
      </c>
      <c r="AM295" t="s">
        <v>10205</v>
      </c>
      <c r="AN295">
        <v>2.5499999999999998</v>
      </c>
      <c r="AO295" t="s">
        <v>10206</v>
      </c>
      <c r="AP295">
        <v>5.2575643150840998E-2</v>
      </c>
      <c r="AQ295">
        <f>(Table2[[#This Row],[Sharpe Ratio]]-AVERAGE(Table2[Sharpe Ratio]))/_xlfn.STDEV.P(Table2[Sharpe Ratio])</f>
        <v>-5.4872283259998107E-2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5.4523467499069111E-2</v>
      </c>
      <c r="AS295">
        <f>_xlfn.RANK.AVG(Table2[[#This Row],[1Y Return vs Nifty Z-Score]],Table2[1Y Return vs Nifty Z-Score])</f>
        <v>379</v>
      </c>
      <c r="AT295">
        <f>_xlfn.RANK.AVG(Table2[[#This Row],[6M Return vs Nifty Z-Score]],Table2[6M Return vs Nifty Z-Score])</f>
        <v>209</v>
      </c>
      <c r="AU295">
        <f>_xlfn.RANK.AVG(Table2[[#This Row],[Sharpe Ratio Z-Score]],Table2[Sharpe Ratio Z-Score])</f>
        <v>355</v>
      </c>
      <c r="AV295">
        <f>(Table2[[#This Row],[Rank 1Y]]+Table2[[#This Row],[Rank 6M]]+Table2[[#This Row],[Rank Sharpe]])/3</f>
        <v>314.33333333333331</v>
      </c>
    </row>
    <row r="296" spans="1:48" x14ac:dyDescent="0.3">
      <c r="A296" t="s">
        <v>1734</v>
      </c>
      <c r="B296" t="s">
        <v>1735</v>
      </c>
      <c r="C296" t="s">
        <v>10168</v>
      </c>
      <c r="D296" t="s">
        <v>108</v>
      </c>
      <c r="E296">
        <v>4574.79</v>
      </c>
      <c r="F296">
        <v>7624.65</v>
      </c>
      <c r="G296">
        <v>66.342295339885197</v>
      </c>
      <c r="H296">
        <f>(Table2[[#This Row],[1Y Return vs Nifty]]-AVERAGE(Table2[1Y Return vs Nifty]))/_xlfn.STDEV.P(Table2[1Y Return vs Nifty])</f>
        <v>0.3705280857492968</v>
      </c>
      <c r="I296">
        <v>5.33733915618373</v>
      </c>
      <c r="J296">
        <f>(Table2[[#This Row],[1M Return vs Nifty]]-AVERAGE(Table2[1M Return vs Nifty]))/_xlfn.STDEV.P(Table2[1M Return vs Nifty])</f>
        <v>0.42222559110336988</v>
      </c>
      <c r="K296">
        <v>-9.8562108989897599</v>
      </c>
      <c r="L296">
        <f>(Table2[[#This Row],[6M Return vs Nifty]]-AVERAGE(Table2[6M Return vs Nifty]))/_xlfn.STDEV.P(Table2[6M Return vs Nifty])</f>
        <v>-0.57333489535716542</v>
      </c>
      <c r="M296">
        <v>9.16654694323109</v>
      </c>
      <c r="N296">
        <f>(Table2[[#This Row],[1W Return vs Nifty]]-AVERAGE(Table2[1W Return vs Nifty]))/_xlfn.STDEV.P(Table2[1W Return vs Nifty])</f>
        <v>1.5582453195282162</v>
      </c>
      <c r="O296">
        <v>7480.22</v>
      </c>
      <c r="P296">
        <v>7120.7097807826804</v>
      </c>
      <c r="Q296">
        <v>6387.5984835399604</v>
      </c>
      <c r="R296">
        <v>51.401336952506398</v>
      </c>
      <c r="S296" s="2">
        <f>(Table2[[#This Row],[Close Price]]-Table2[[#This Row],[20D EMA]])/Table2[[#This Row],[20D EMA]]</f>
        <v>1.9308255639539931E-2</v>
      </c>
      <c r="T296" s="2">
        <f>(Table2[[#This Row],[Close Price]]-Table2[[#This Row],[50D EMA]])/Table2[[#This Row],[50D EMA]]</f>
        <v>7.0771065628506505E-2</v>
      </c>
      <c r="U296" s="2">
        <f>(Table2[[#This Row],[Close Price]]-Table2[[#This Row],[200D EMA]])/Table2[[#This Row],[200D EMA]]</f>
        <v>0.19366457044032523</v>
      </c>
      <c r="V296">
        <v>1.63128903965376</v>
      </c>
      <c r="W296">
        <v>7532</v>
      </c>
      <c r="X296">
        <v>7750</v>
      </c>
      <c r="Y296">
        <v>7591</v>
      </c>
      <c r="Z296">
        <v>7990.6</v>
      </c>
      <c r="AA296">
        <v>6834.05</v>
      </c>
      <c r="AB296">
        <v>8661.5</v>
      </c>
      <c r="AC296" s="2">
        <f>(Table2[[#This Row],[Close Price]]/Table2[[#This Row],[Day Low]])-1</f>
        <v>1.2300849707912898E-2</v>
      </c>
      <c r="AD296" s="2">
        <f>(Table2[[#This Row],[Day High]]/Table2[[#This Row],[Close Price]])-1</f>
        <v>1.644009888978526E-2</v>
      </c>
      <c r="AE296" s="2">
        <f>(Table2[[#This Row],[Close Price]]/Table2[[#This Row],[Current Week Low]])-1</f>
        <v>4.4328810433407195E-3</v>
      </c>
      <c r="AF296" s="2">
        <f>(Table2[[#This Row],[Current Week High]]/Table2[[#This Row],[Close Price]])-1</f>
        <v>4.7995645701770062E-2</v>
      </c>
      <c r="AG296" s="2">
        <f>(Table2[[#This Row],[Close Price]]/Table2[[#This Row],[Current Month Low]])-1</f>
        <v>0.1156854281136368</v>
      </c>
      <c r="AH296" s="2">
        <f>(Table2[[#This Row],[Current Month High]]/Table2[[#This Row],[Close Price]])-1</f>
        <v>0.13598656987533864</v>
      </c>
      <c r="AI296">
        <v>13.598656987533801</v>
      </c>
      <c r="AJ296">
        <v>97.4990934051701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0.14000000000000001</v>
      </c>
      <c r="AM296" t="s">
        <v>10206</v>
      </c>
      <c r="AN296">
        <v>3.12</v>
      </c>
      <c r="AO296" t="s">
        <v>10206</v>
      </c>
      <c r="AP296">
        <v>9.1967439958515002E-2</v>
      </c>
      <c r="AQ296">
        <f>(Table2[[#This Row],[Sharpe Ratio]]-AVERAGE(Table2[Sharpe Ratio]))/_xlfn.STDEV.P(Table2[Sharpe Ratio])</f>
        <v>0.39928789039776952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2.176951991421487</v>
      </c>
      <c r="AS296">
        <f>_xlfn.RANK.AVG(Table2[[#This Row],[1Y Return vs Nifty Z-Score]],Table2[1Y Return vs Nifty Z-Score])</f>
        <v>189</v>
      </c>
      <c r="AT296">
        <f>_xlfn.RANK.AVG(Table2[[#This Row],[6M Return vs Nifty Z-Score]],Table2[6M Return vs Nifty Z-Score])</f>
        <v>518</v>
      </c>
      <c r="AU296">
        <f>_xlfn.RANK.AVG(Table2[[#This Row],[Sharpe Ratio Z-Score]],Table2[Sharpe Ratio Z-Score])</f>
        <v>236</v>
      </c>
      <c r="AV296">
        <f>(Table2[[#This Row],[Rank 1Y]]+Table2[[#This Row],[Rank 6M]]+Table2[[#This Row],[Rank Sharpe]])/3</f>
        <v>314.33333333333331</v>
      </c>
    </row>
    <row r="297" spans="1:48" x14ac:dyDescent="0.3">
      <c r="A297" t="s">
        <v>1406</v>
      </c>
      <c r="B297" t="s">
        <v>1407</v>
      </c>
      <c r="C297" t="s">
        <v>10173</v>
      </c>
      <c r="D297" t="s">
        <v>95</v>
      </c>
      <c r="E297">
        <v>7565.2782832800003</v>
      </c>
      <c r="F297">
        <v>973.6</v>
      </c>
      <c r="G297">
        <v>107.991955855052</v>
      </c>
      <c r="H297">
        <f>(Table2[[#This Row],[1Y Return vs Nifty]]-AVERAGE(Table2[1Y Return vs Nifty]))/_xlfn.STDEV.P(Table2[1Y Return vs Nifty])</f>
        <v>0.93970300562873454</v>
      </c>
      <c r="I297">
        <v>-20.740116265802001</v>
      </c>
      <c r="J297">
        <f>(Table2[[#This Row],[1M Return vs Nifty]]-AVERAGE(Table2[1M Return vs Nifty]))/_xlfn.STDEV.P(Table2[1M Return vs Nifty])</f>
        <v>-2.3268335351387925</v>
      </c>
      <c r="K297">
        <v>7.5025497799313099</v>
      </c>
      <c r="L297">
        <f>(Table2[[#This Row],[6M Return vs Nifty]]-AVERAGE(Table2[6M Return vs Nifty]))/_xlfn.STDEV.P(Table2[6M Return vs Nifty])</f>
        <v>5.0140256569992797E-3</v>
      </c>
      <c r="M297">
        <v>-1.3344062736125</v>
      </c>
      <c r="N297">
        <f>(Table2[[#This Row],[1W Return vs Nifty]]-AVERAGE(Table2[1W Return vs Nifty]))/_xlfn.STDEV.P(Table2[1W Return vs Nifty])</f>
        <v>-0.61122547242583414</v>
      </c>
      <c r="O297">
        <v>982.31</v>
      </c>
      <c r="P297">
        <v>969.76398787062999</v>
      </c>
      <c r="Q297">
        <v>803.20320133997598</v>
      </c>
      <c r="R297">
        <v>49.3887922331159</v>
      </c>
      <c r="S297" s="2">
        <f>(Table2[[#This Row],[Close Price]]-Table2[[#This Row],[20D EMA]])/Table2[[#This Row],[20D EMA]]</f>
        <v>-8.8668546589161495E-3</v>
      </c>
      <c r="T297" s="2">
        <f>(Table2[[#This Row],[Close Price]]-Table2[[#This Row],[50D EMA]])/Table2[[#This Row],[50D EMA]]</f>
        <v>3.955614126064837E-3</v>
      </c>
      <c r="U297" s="2">
        <f>(Table2[[#This Row],[Close Price]]-Table2[[#This Row],[200D EMA]])/Table2[[#This Row],[200D EMA]]</f>
        <v>0.21214656313091476</v>
      </c>
      <c r="V297">
        <v>1.1977119201997399</v>
      </c>
      <c r="W297">
        <v>975.9</v>
      </c>
      <c r="X297">
        <v>992.95</v>
      </c>
      <c r="Y297">
        <v>948.8</v>
      </c>
      <c r="Z297">
        <v>990</v>
      </c>
      <c r="AA297">
        <v>931.25</v>
      </c>
      <c r="AB297">
        <v>1151</v>
      </c>
      <c r="AC297" s="2">
        <f>(Table2[[#This Row],[Close Price]]/Table2[[#This Row],[Day Low]])-1</f>
        <v>-2.356798852341413E-3</v>
      </c>
      <c r="AD297" s="2">
        <f>(Table2[[#This Row],[Day High]]/Table2[[#This Row],[Close Price]])-1</f>
        <v>1.9874691865242378E-2</v>
      </c>
      <c r="AE297" s="2">
        <f>(Table2[[#This Row],[Close Price]]/Table2[[#This Row],[Current Week Low]])-1</f>
        <v>2.6138279932546471E-2</v>
      </c>
      <c r="AF297" s="2">
        <f>(Table2[[#This Row],[Current Week High]]/Table2[[#This Row],[Close Price]])-1</f>
        <v>1.6844700082169206E-2</v>
      </c>
      <c r="AG297" s="2">
        <f>(Table2[[#This Row],[Close Price]]/Table2[[#This Row],[Current Month Low]])-1</f>
        <v>4.5476510067114173E-2</v>
      </c>
      <c r="AH297" s="2">
        <f>(Table2[[#This Row],[Current Month High]]/Table2[[#This Row],[Close Price]])-1</f>
        <v>0.1822103533278554</v>
      </c>
      <c r="AI297">
        <v>20.8915365653245</v>
      </c>
      <c r="AJ297">
        <v>156.210526315789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-0.01</v>
      </c>
      <c r="AM297" t="s">
        <v>10205</v>
      </c>
      <c r="AN297">
        <v>-0.64</v>
      </c>
      <c r="AO297" t="s">
        <v>10205</v>
      </c>
      <c r="AQ297">
        <f>(Table2[[#This Row],[Sharpe Ratio]]-AVERAGE(Table2[Sharpe Ratio]))/_xlfn.STDEV.P(Table2[Sharpe Ratio])</f>
        <v>-0.66103308725010923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-2.654375063529002</v>
      </c>
      <c r="AS297">
        <f>_xlfn.RANK.AVG(Table2[[#This Row],[1Y Return vs Nifty Z-Score]],Table2[1Y Return vs Nifty Z-Score])</f>
        <v>98</v>
      </c>
      <c r="AT297">
        <f>_xlfn.RANK.AVG(Table2[[#This Row],[6M Return vs Nifty Z-Score]],Table2[6M Return vs Nifty Z-Score])</f>
        <v>314</v>
      </c>
      <c r="AU297">
        <f>_xlfn.RANK.AVG(Table2[[#This Row],[Sharpe Ratio Z-Score]],Table2[Sharpe Ratio Z-Score])</f>
        <v>532.5</v>
      </c>
      <c r="AV297">
        <f>(Table2[[#This Row],[Rank 1Y]]+Table2[[#This Row],[Rank 6M]]+Table2[[#This Row],[Rank Sharpe]])/3</f>
        <v>314.83333333333331</v>
      </c>
    </row>
    <row r="298" spans="1:48" x14ac:dyDescent="0.3">
      <c r="A298" t="s">
        <v>932</v>
      </c>
      <c r="B298" t="s">
        <v>933</v>
      </c>
      <c r="C298" t="s">
        <v>622</v>
      </c>
      <c r="D298" t="s">
        <v>622</v>
      </c>
      <c r="E298">
        <v>16096.915241999999</v>
      </c>
      <c r="F298">
        <v>556.65</v>
      </c>
      <c r="G298">
        <v>23.7780783372421</v>
      </c>
      <c r="H298">
        <f>(Table2[[#This Row],[1Y Return vs Nifty]]-AVERAGE(Table2[1Y Return vs Nifty]))/_xlfn.STDEV.P(Table2[1Y Return vs Nifty])</f>
        <v>-0.21114495798147426</v>
      </c>
      <c r="I298">
        <v>14.5440531048314</v>
      </c>
      <c r="J298">
        <f>(Table2[[#This Row],[1M Return vs Nifty]]-AVERAGE(Table2[1M Return vs Nifty]))/_xlfn.STDEV.P(Table2[1M Return vs Nifty])</f>
        <v>1.3927881169966121</v>
      </c>
      <c r="K298">
        <v>25.534533862116</v>
      </c>
      <c r="L298">
        <f>(Table2[[#This Row],[6M Return vs Nifty]]-AVERAGE(Table2[6M Return vs Nifty]))/_xlfn.STDEV.P(Table2[6M Return vs Nifty])</f>
        <v>0.60579300582577855</v>
      </c>
      <c r="M298">
        <v>4.8762183511913104</v>
      </c>
      <c r="N298">
        <f>(Table2[[#This Row],[1W Return vs Nifty]]-AVERAGE(Table2[1W Return vs Nifty]))/_xlfn.STDEV.P(Table2[1W Return vs Nifty])</f>
        <v>0.6718741133994266</v>
      </c>
      <c r="O298">
        <v>531.27</v>
      </c>
      <c r="P298">
        <v>501.44338942569402</v>
      </c>
      <c r="Q298">
        <v>442.30883299815298</v>
      </c>
      <c r="R298">
        <v>60.278271736461498</v>
      </c>
      <c r="S298" s="2">
        <f>(Table2[[#This Row],[Close Price]]-Table2[[#This Row],[20D EMA]])/Table2[[#This Row],[20D EMA]]</f>
        <v>4.777231915974927E-2</v>
      </c>
      <c r="T298" s="2">
        <f>(Table2[[#This Row],[Close Price]]-Table2[[#This Row],[50D EMA]])/Table2[[#This Row],[50D EMA]]</f>
        <v>0.1100954000760373</v>
      </c>
      <c r="U298" s="2">
        <f>(Table2[[#This Row],[Close Price]]-Table2[[#This Row],[200D EMA]])/Table2[[#This Row],[200D EMA]]</f>
        <v>0.25850979784146538</v>
      </c>
      <c r="V298">
        <v>1.0002861818573101</v>
      </c>
      <c r="W298">
        <v>552.75</v>
      </c>
      <c r="X298">
        <v>566.45000000000005</v>
      </c>
      <c r="Y298">
        <v>553</v>
      </c>
      <c r="Z298">
        <v>592</v>
      </c>
      <c r="AA298">
        <v>477.8</v>
      </c>
      <c r="AB298">
        <v>592</v>
      </c>
      <c r="AC298" s="2">
        <f>(Table2[[#This Row],[Close Price]]/Table2[[#This Row],[Day Low]])-1</f>
        <v>7.0556309362279634E-3</v>
      </c>
      <c r="AD298" s="2">
        <f>(Table2[[#This Row],[Day High]]/Table2[[#This Row],[Close Price]])-1</f>
        <v>1.7605317524476805E-2</v>
      </c>
      <c r="AE298" s="2">
        <f>(Table2[[#This Row],[Close Price]]/Table2[[#This Row],[Current Week Low]])-1</f>
        <v>6.6003616636527429E-3</v>
      </c>
      <c r="AF298" s="2">
        <f>(Table2[[#This Row],[Current Week High]]/Table2[[#This Row],[Close Price]])-1</f>
        <v>6.3504895356148339E-2</v>
      </c>
      <c r="AG298" s="2">
        <f>(Table2[[#This Row],[Close Price]]/Table2[[#This Row],[Current Month Low]])-1</f>
        <v>0.16502720803683535</v>
      </c>
      <c r="AH298" s="2">
        <f>(Table2[[#This Row],[Current Month High]]/Table2[[#This Row],[Close Price]])-1</f>
        <v>6.3504895356148339E-2</v>
      </c>
      <c r="AI298">
        <v>6.3504895356148303</v>
      </c>
      <c r="AJ298">
        <v>66.462320574162604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0.13</v>
      </c>
      <c r="AM298" t="s">
        <v>10206</v>
      </c>
      <c r="AN298">
        <v>6.51</v>
      </c>
      <c r="AO298" t="s">
        <v>10206</v>
      </c>
      <c r="AP298">
        <v>2.4004343721474E-2</v>
      </c>
      <c r="AQ298">
        <f>(Table2[[#This Row],[Sharpe Ratio]]-AVERAGE(Table2[Sharpe Ratio]))/_xlfn.STDEV.P(Table2[Sharpe Ratio])</f>
        <v>-0.38427960564803199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2.0750306725923111</v>
      </c>
      <c r="AS298">
        <f>_xlfn.RANK.AVG(Table2[[#This Row],[1Y Return vs Nifty Z-Score]],Table2[1Y Return vs Nifty Z-Score])</f>
        <v>353</v>
      </c>
      <c r="AT298">
        <f>_xlfn.RANK.AVG(Table2[[#This Row],[6M Return vs Nifty Z-Score]],Table2[6M Return vs Nifty Z-Score])</f>
        <v>157</v>
      </c>
      <c r="AU298">
        <f>_xlfn.RANK.AVG(Table2[[#This Row],[Sharpe Ratio Z-Score]],Table2[Sharpe Ratio Z-Score])</f>
        <v>436</v>
      </c>
      <c r="AV298">
        <f>(Table2[[#This Row],[Rank 1Y]]+Table2[[#This Row],[Rank 6M]]+Table2[[#This Row],[Rank Sharpe]])/3</f>
        <v>315.33333333333331</v>
      </c>
    </row>
    <row r="299" spans="1:48" x14ac:dyDescent="0.3">
      <c r="A299" t="s">
        <v>249</v>
      </c>
      <c r="B299" t="s">
        <v>250</v>
      </c>
      <c r="C299" t="s">
        <v>10165</v>
      </c>
      <c r="D299" t="s">
        <v>111</v>
      </c>
      <c r="E299">
        <v>108848.4942173</v>
      </c>
      <c r="F299">
        <v>5444.3</v>
      </c>
      <c r="G299">
        <v>43.412195951326702</v>
      </c>
      <c r="H299">
        <f>(Table2[[#This Row],[1Y Return vs Nifty]]-AVERAGE(Table2[1Y Return vs Nifty]))/_xlfn.STDEV.P(Table2[1Y Return vs Nifty])</f>
        <v>5.7170490011927116E-2</v>
      </c>
      <c r="I299">
        <v>-7.1457300213959698</v>
      </c>
      <c r="J299">
        <f>(Table2[[#This Row],[1M Return vs Nifty]]-AVERAGE(Table2[1M Return vs Nifty]))/_xlfn.STDEV.P(Table2[1M Return vs Nifty])</f>
        <v>-0.89372700821372209</v>
      </c>
      <c r="K299">
        <v>3.15822509504491</v>
      </c>
      <c r="L299">
        <f>(Table2[[#This Row],[6M Return vs Nifty]]-AVERAGE(Table2[6M Return vs Nifty]))/_xlfn.STDEV.P(Table2[6M Return vs Nifty])</f>
        <v>-0.13972761463131053</v>
      </c>
      <c r="M299">
        <v>-2.6509417889917102</v>
      </c>
      <c r="N299">
        <f>(Table2[[#This Row],[1W Return vs Nifty]]-AVERAGE(Table2[1W Return vs Nifty]))/_xlfn.STDEV.P(Table2[1W Return vs Nifty])</f>
        <v>-0.88321843232246822</v>
      </c>
      <c r="O299">
        <v>5485.27</v>
      </c>
      <c r="P299">
        <v>5373.5464531504504</v>
      </c>
      <c r="Q299">
        <v>4583.3611254563402</v>
      </c>
      <c r="R299">
        <v>44.796891632353898</v>
      </c>
      <c r="S299" s="2">
        <f>(Table2[[#This Row],[Close Price]]-Table2[[#This Row],[20D EMA]])/Table2[[#This Row],[20D EMA]]</f>
        <v>-7.4690945021849888E-3</v>
      </c>
      <c r="T299" s="2">
        <f>(Table2[[#This Row],[Close Price]]-Table2[[#This Row],[50D EMA]])/Table2[[#This Row],[50D EMA]]</f>
        <v>1.3167011296248832E-2</v>
      </c>
      <c r="U299" s="2">
        <f>(Table2[[#This Row],[Close Price]]-Table2[[#This Row],[200D EMA]])/Table2[[#This Row],[200D EMA]]</f>
        <v>0.18784006997876279</v>
      </c>
      <c r="V299">
        <v>0.71140209060417503</v>
      </c>
      <c r="W299">
        <v>5448.6</v>
      </c>
      <c r="X299">
        <v>5497</v>
      </c>
      <c r="Y299">
        <v>5397.3</v>
      </c>
      <c r="Z299">
        <v>5548</v>
      </c>
      <c r="AA299">
        <v>5329.7</v>
      </c>
      <c r="AB299">
        <v>5728.3</v>
      </c>
      <c r="AC299" s="2">
        <f>(Table2[[#This Row],[Close Price]]/Table2[[#This Row],[Day Low]])-1</f>
        <v>-7.8919355430751015E-4</v>
      </c>
      <c r="AD299" s="2">
        <f>(Table2[[#This Row],[Day High]]/Table2[[#This Row],[Close Price]])-1</f>
        <v>9.679848649045697E-3</v>
      </c>
      <c r="AE299" s="2">
        <f>(Table2[[#This Row],[Close Price]]/Table2[[#This Row],[Current Week Low]])-1</f>
        <v>8.7080577325699959E-3</v>
      </c>
      <c r="AF299" s="2">
        <f>(Table2[[#This Row],[Current Week High]]/Table2[[#This Row],[Close Price]])-1</f>
        <v>1.9047444115864343E-2</v>
      </c>
      <c r="AG299" s="2">
        <f>(Table2[[#This Row],[Close Price]]/Table2[[#This Row],[Current Month Low]])-1</f>
        <v>2.1502148338555793E-2</v>
      </c>
      <c r="AH299" s="2">
        <f>(Table2[[#This Row],[Current Month High]]/Table2[[#This Row],[Close Price]])-1</f>
        <v>5.2164649266205121E-2</v>
      </c>
      <c r="AI299">
        <v>8.2701173704608308</v>
      </c>
      <c r="AJ299">
        <v>88.384083044982702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-0.04</v>
      </c>
      <c r="AM299" t="s">
        <v>10205</v>
      </c>
      <c r="AN299">
        <v>-1.48</v>
      </c>
      <c r="AO299" t="s">
        <v>10205</v>
      </c>
      <c r="AP299">
        <v>6.2932121401554006E-2</v>
      </c>
      <c r="AQ299">
        <f>(Table2[[#This Row],[Sharpe Ratio]]-AVERAGE(Table2[Sharpe Ratio]))/_xlfn.STDEV.P(Table2[Sharpe Ratio])</f>
        <v>6.4530748386184986E-2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-1.7949718167693889</v>
      </c>
      <c r="AS299">
        <f>_xlfn.RANK.AVG(Table2[[#This Row],[1Y Return vs Nifty Z-Score]],Table2[1Y Return vs Nifty Z-Score])</f>
        <v>266</v>
      </c>
      <c r="AT299">
        <f>_xlfn.RANK.AVG(Table2[[#This Row],[6M Return vs Nifty Z-Score]],Table2[6M Return vs Nifty Z-Score])</f>
        <v>367</v>
      </c>
      <c r="AU299">
        <f>_xlfn.RANK.AVG(Table2[[#This Row],[Sharpe Ratio Z-Score]],Table2[Sharpe Ratio Z-Score])</f>
        <v>314</v>
      </c>
      <c r="AV299">
        <f>(Table2[[#This Row],[Rank 1Y]]+Table2[[#This Row],[Rank 6M]]+Table2[[#This Row],[Rank Sharpe]])/3</f>
        <v>315.66666666666669</v>
      </c>
    </row>
    <row r="300" spans="1:48" x14ac:dyDescent="0.3">
      <c r="A300" t="s">
        <v>247</v>
      </c>
      <c r="B300" t="s">
        <v>248</v>
      </c>
      <c r="C300" t="s">
        <v>10161</v>
      </c>
      <c r="D300" t="s">
        <v>54</v>
      </c>
      <c r="E300">
        <v>109473.030244544</v>
      </c>
      <c r="F300">
        <v>2912.05</v>
      </c>
      <c r="G300">
        <v>27.294663952921301</v>
      </c>
      <c r="H300">
        <f>(Table2[[#This Row],[1Y Return vs Nifty]]-AVERAGE(Table2[1Y Return vs Nifty]))/_xlfn.STDEV.P(Table2[1Y Return vs Nifty])</f>
        <v>-0.16308808761816065</v>
      </c>
      <c r="I300">
        <v>-2.3053789677973899</v>
      </c>
      <c r="J300">
        <f>(Table2[[#This Row],[1M Return vs Nifty]]-AVERAGE(Table2[1M Return vs Nifty]))/_xlfn.STDEV.P(Table2[1M Return vs Nifty])</f>
        <v>-0.38346206775896846</v>
      </c>
      <c r="K300">
        <v>3.2196105834114199</v>
      </c>
      <c r="L300">
        <f>(Table2[[#This Row],[6M Return vs Nifty]]-AVERAGE(Table2[6M Return vs Nifty]))/_xlfn.STDEV.P(Table2[6M Return vs Nifty])</f>
        <v>-0.13768240923794342</v>
      </c>
      <c r="M300">
        <v>3.1878972316955601</v>
      </c>
      <c r="N300">
        <f>(Table2[[#This Row],[1W Return vs Nifty]]-AVERAGE(Table2[1W Return vs Nifty]))/_xlfn.STDEV.P(Table2[1W Return vs Nifty])</f>
        <v>0.32307117327108653</v>
      </c>
      <c r="O300">
        <v>2817.46</v>
      </c>
      <c r="P300">
        <v>2717.6082480666</v>
      </c>
      <c r="Q300">
        <v>2367.0425035347498</v>
      </c>
      <c r="R300">
        <v>60.032236917650202</v>
      </c>
      <c r="S300" s="2">
        <f>(Table2[[#This Row],[Close Price]]-Table2[[#This Row],[20D EMA]])/Table2[[#This Row],[20D EMA]]</f>
        <v>3.3572792515244275E-2</v>
      </c>
      <c r="T300" s="2">
        <f>(Table2[[#This Row],[Close Price]]-Table2[[#This Row],[50D EMA]])/Table2[[#This Row],[50D EMA]]</f>
        <v>7.15488525882024E-2</v>
      </c>
      <c r="U300" s="2">
        <f>(Table2[[#This Row],[Close Price]]-Table2[[#This Row],[200D EMA]])/Table2[[#This Row],[200D EMA]]</f>
        <v>0.23024829323993137</v>
      </c>
      <c r="V300">
        <v>1.20173327896989</v>
      </c>
      <c r="W300">
        <v>2918.95</v>
      </c>
      <c r="X300">
        <v>2947.05</v>
      </c>
      <c r="Y300">
        <v>2892</v>
      </c>
      <c r="Z300">
        <v>3035.75</v>
      </c>
      <c r="AA300">
        <v>2635.5</v>
      </c>
      <c r="AB300">
        <v>3044</v>
      </c>
      <c r="AC300" s="2">
        <f>(Table2[[#This Row],[Close Price]]/Table2[[#This Row],[Day Low]])-1</f>
        <v>-2.363863718117698E-3</v>
      </c>
      <c r="AD300" s="2">
        <f>(Table2[[#This Row],[Day High]]/Table2[[#This Row],[Close Price]])-1</f>
        <v>1.2019024398619571E-2</v>
      </c>
      <c r="AE300" s="2">
        <f>(Table2[[#This Row],[Close Price]]/Table2[[#This Row],[Current Week Low]])-1</f>
        <v>6.9329183955739726E-3</v>
      </c>
      <c r="AF300" s="2">
        <f>(Table2[[#This Row],[Current Week High]]/Table2[[#This Row],[Close Price]])-1</f>
        <v>4.2478666231692275E-2</v>
      </c>
      <c r="AG300" s="2">
        <f>(Table2[[#This Row],[Close Price]]/Table2[[#This Row],[Current Month Low]])-1</f>
        <v>0.1049326503509771</v>
      </c>
      <c r="AH300" s="2">
        <f>(Table2[[#This Row],[Current Month High]]/Table2[[#This Row],[Close Price]])-1</f>
        <v>4.531172198279565E-2</v>
      </c>
      <c r="AI300">
        <v>5.06172627530432</v>
      </c>
      <c r="AJ300">
        <v>65.447985909891401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0.12</v>
      </c>
      <c r="AM300" t="s">
        <v>10206</v>
      </c>
      <c r="AN300">
        <v>6.32</v>
      </c>
      <c r="AO300" t="s">
        <v>10206</v>
      </c>
      <c r="AP300">
        <v>8.5172897438987996E-2</v>
      </c>
      <c r="AQ300">
        <f>(Table2[[#This Row],[Sharpe Ratio]]-AVERAGE(Table2[Sharpe Ratio]))/_xlfn.STDEV.P(Table2[Sharpe Ratio])</f>
        <v>0.32095151428221447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-4.0209877061771537E-2</v>
      </c>
      <c r="AS300">
        <f>_xlfn.RANK.AVG(Table2[[#This Row],[1Y Return vs Nifty Z-Score]],Table2[1Y Return vs Nifty Z-Score])</f>
        <v>334</v>
      </c>
      <c r="AT300">
        <f>_xlfn.RANK.AVG(Table2[[#This Row],[6M Return vs Nifty Z-Score]],Table2[6M Return vs Nifty Z-Score])</f>
        <v>365</v>
      </c>
      <c r="AU300">
        <f>_xlfn.RANK.AVG(Table2[[#This Row],[Sharpe Ratio Z-Score]],Table2[Sharpe Ratio Z-Score])</f>
        <v>249</v>
      </c>
      <c r="AV300">
        <f>(Table2[[#This Row],[Rank 1Y]]+Table2[[#This Row],[Rank 6M]]+Table2[[#This Row],[Rank Sharpe]])/3</f>
        <v>316</v>
      </c>
    </row>
    <row r="301" spans="1:48" x14ac:dyDescent="0.3">
      <c r="A301" t="s">
        <v>1187</v>
      </c>
      <c r="B301" t="s">
        <v>1188</v>
      </c>
      <c r="C301" t="s">
        <v>10173</v>
      </c>
      <c r="D301" t="s">
        <v>469</v>
      </c>
      <c r="E301">
        <v>10055.55569073</v>
      </c>
      <c r="F301">
        <v>2061.9499999999998</v>
      </c>
      <c r="G301">
        <v>17.4476389120045</v>
      </c>
      <c r="H301">
        <f>(Table2[[#This Row],[1Y Return vs Nifty]]-AVERAGE(Table2[1Y Return vs Nifty]))/_xlfn.STDEV.P(Table2[1Y Return vs Nifty])</f>
        <v>-0.29765532344649792</v>
      </c>
      <c r="I301">
        <v>-3.0713737121703102</v>
      </c>
      <c r="J301">
        <f>(Table2[[#This Row],[1M Return vs Nifty]]-AVERAGE(Table2[1M Return vs Nifty]))/_xlfn.STDEV.P(Table2[1M Return vs Nifty])</f>
        <v>-0.46421246340134975</v>
      </c>
      <c r="K301">
        <v>-9.3528011868524104</v>
      </c>
      <c r="L301">
        <f>(Table2[[#This Row],[6M Return vs Nifty]]-AVERAGE(Table2[6M Return vs Nifty]))/_xlfn.STDEV.P(Table2[6M Return vs Nifty])</f>
        <v>-0.55656258832281413</v>
      </c>
      <c r="M301">
        <v>-1.2237487026562699</v>
      </c>
      <c r="N301">
        <f>(Table2[[#This Row],[1W Return vs Nifty]]-AVERAGE(Table2[1W Return vs Nifty]))/_xlfn.STDEV.P(Table2[1W Return vs Nifty])</f>
        <v>-0.58836389375380915</v>
      </c>
      <c r="O301">
        <v>2099.9499999999998</v>
      </c>
      <c r="P301">
        <v>2076.7371388697202</v>
      </c>
      <c r="Q301">
        <v>1947.5826837217501</v>
      </c>
      <c r="R301">
        <v>39.827223987712202</v>
      </c>
      <c r="S301" s="2">
        <f>(Table2[[#This Row],[Close Price]]-Table2[[#This Row],[20D EMA]])/Table2[[#This Row],[20D EMA]]</f>
        <v>-1.8095668944498679E-2</v>
      </c>
      <c r="T301" s="2">
        <f>(Table2[[#This Row],[Close Price]]-Table2[[#This Row],[50D EMA]])/Table2[[#This Row],[50D EMA]]</f>
        <v>-7.1203709862714629E-3</v>
      </c>
      <c r="U301" s="2">
        <f>(Table2[[#This Row],[Close Price]]-Table2[[#This Row],[200D EMA]])/Table2[[#This Row],[200D EMA]]</f>
        <v>5.872270134364644E-2</v>
      </c>
      <c r="V301">
        <v>0.64055623221796298</v>
      </c>
      <c r="W301">
        <v>2054.0500000000002</v>
      </c>
      <c r="X301">
        <v>2098.5500000000002</v>
      </c>
      <c r="Y301">
        <v>2044.95</v>
      </c>
      <c r="Z301">
        <v>2122.5</v>
      </c>
      <c r="AA301">
        <v>2000</v>
      </c>
      <c r="AB301">
        <v>2350</v>
      </c>
      <c r="AC301" s="2">
        <f>(Table2[[#This Row],[Close Price]]/Table2[[#This Row],[Day Low]])-1</f>
        <v>3.8460602224870133E-3</v>
      </c>
      <c r="AD301" s="2">
        <f>(Table2[[#This Row],[Day High]]/Table2[[#This Row],[Close Price]])-1</f>
        <v>1.7750187928902372E-2</v>
      </c>
      <c r="AE301" s="2">
        <f>(Table2[[#This Row],[Close Price]]/Table2[[#This Row],[Current Week Low]])-1</f>
        <v>8.3131616909948303E-3</v>
      </c>
      <c r="AF301" s="2">
        <f>(Table2[[#This Row],[Current Week High]]/Table2[[#This Row],[Close Price]])-1</f>
        <v>2.9365406532651184E-2</v>
      </c>
      <c r="AG301" s="2">
        <f>(Table2[[#This Row],[Close Price]]/Table2[[#This Row],[Current Month Low]])-1</f>
        <v>3.0974999999999975E-2</v>
      </c>
      <c r="AH301" s="2">
        <f>(Table2[[#This Row],[Current Month High]]/Table2[[#This Row],[Close Price]])-1</f>
        <v>0.13969785882295893</v>
      </c>
      <c r="AI301">
        <v>13.969785882295801</v>
      </c>
      <c r="AJ301">
        <v>45.1055594651653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-0.08</v>
      </c>
      <c r="AM301" t="s">
        <v>10205</v>
      </c>
      <c r="AN301">
        <v>-4.29</v>
      </c>
      <c r="AO301" t="s">
        <v>10205</v>
      </c>
      <c r="AP301">
        <v>0.192413804946936</v>
      </c>
      <c r="AQ301">
        <f>(Table2[[#This Row],[Sharpe Ratio]]-AVERAGE(Table2[Sharpe Ratio]))/_xlfn.STDEV.P(Table2[Sharpe Ratio])</f>
        <v>1.5573650095797433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-0.34942925934472779</v>
      </c>
      <c r="AS301">
        <f>_xlfn.RANK.AVG(Table2[[#This Row],[1Y Return vs Nifty Z-Score]],Table2[1Y Return vs Nifty Z-Score])</f>
        <v>395</v>
      </c>
      <c r="AT301">
        <f>_xlfn.RANK.AVG(Table2[[#This Row],[6M Return vs Nifty Z-Score]],Table2[6M Return vs Nifty Z-Score])</f>
        <v>508</v>
      </c>
      <c r="AU301">
        <f>_xlfn.RANK.AVG(Table2[[#This Row],[Sharpe Ratio Z-Score]],Table2[Sharpe Ratio Z-Score])</f>
        <v>45</v>
      </c>
      <c r="AV301">
        <f>(Table2[[#This Row],[Rank 1Y]]+Table2[[#This Row],[Rank 6M]]+Table2[[#This Row],[Rank Sharpe]])/3</f>
        <v>316</v>
      </c>
    </row>
    <row r="302" spans="1:48" x14ac:dyDescent="0.3">
      <c r="A302" t="s">
        <v>1684</v>
      </c>
      <c r="B302" t="s">
        <v>1685</v>
      </c>
      <c r="C302" t="s">
        <v>10163</v>
      </c>
      <c r="D302" t="s">
        <v>274</v>
      </c>
      <c r="E302">
        <v>4865.4355376900003</v>
      </c>
      <c r="F302">
        <v>252.35</v>
      </c>
      <c r="G302">
        <v>22.265585214978799</v>
      </c>
      <c r="H302">
        <f>(Table2[[#This Row],[1Y Return vs Nifty]]-AVERAGE(Table2[1Y Return vs Nifty]))/_xlfn.STDEV.P(Table2[1Y Return vs Nifty])</f>
        <v>-0.23181434978525442</v>
      </c>
      <c r="I302">
        <v>-1.2473262940127201</v>
      </c>
      <c r="J302">
        <f>(Table2[[#This Row],[1M Return vs Nifty]]-AVERAGE(Table2[1M Return vs Nifty]))/_xlfn.STDEV.P(Table2[1M Return vs Nifty])</f>
        <v>-0.27192321890102333</v>
      </c>
      <c r="K302">
        <v>-9.1096138693562807</v>
      </c>
      <c r="L302">
        <f>(Table2[[#This Row],[6M Return vs Nifty]]-AVERAGE(Table2[6M Return vs Nifty]))/_xlfn.STDEV.P(Table2[6M Return vs Nifty])</f>
        <v>-0.54846021711788095</v>
      </c>
      <c r="M302">
        <v>6.9019539094718603</v>
      </c>
      <c r="N302">
        <f>(Table2[[#This Row],[1W Return vs Nifty]]-AVERAGE(Table2[1W Return vs Nifty]))/_xlfn.STDEV.P(Table2[1W Return vs Nifty])</f>
        <v>1.0903860365706624</v>
      </c>
      <c r="O302">
        <v>246.09</v>
      </c>
      <c r="P302">
        <v>243.98863698703201</v>
      </c>
      <c r="Q302">
        <v>226.38486012873699</v>
      </c>
      <c r="R302">
        <v>57.111041822582898</v>
      </c>
      <c r="S302" s="2">
        <f>(Table2[[#This Row],[Close Price]]-Table2[[#This Row],[20D EMA]])/Table2[[#This Row],[20D EMA]]</f>
        <v>2.5437847941809869E-2</v>
      </c>
      <c r="T302" s="2">
        <f>(Table2[[#This Row],[Close Price]]-Table2[[#This Row],[50D EMA]])/Table2[[#This Row],[50D EMA]]</f>
        <v>3.426947712082342E-2</v>
      </c>
      <c r="U302" s="2">
        <f>(Table2[[#This Row],[Close Price]]-Table2[[#This Row],[200D EMA]])/Table2[[#This Row],[200D EMA]]</f>
        <v>0.11469468345408591</v>
      </c>
      <c r="V302">
        <v>1.3393542505623901</v>
      </c>
      <c r="W302">
        <v>250.75</v>
      </c>
      <c r="X302">
        <v>255.15</v>
      </c>
      <c r="Y302">
        <v>245.2</v>
      </c>
      <c r="Z302">
        <v>266.5</v>
      </c>
      <c r="AA302">
        <v>225.55</v>
      </c>
      <c r="AB302">
        <v>266.5</v>
      </c>
      <c r="AC302" s="2">
        <f>(Table2[[#This Row],[Close Price]]/Table2[[#This Row],[Day Low]])-1</f>
        <v>6.3808574277168795E-3</v>
      </c>
      <c r="AD302" s="2">
        <f>(Table2[[#This Row],[Day High]]/Table2[[#This Row],[Close Price]])-1</f>
        <v>1.1095700416088761E-2</v>
      </c>
      <c r="AE302" s="2">
        <f>(Table2[[#This Row],[Close Price]]/Table2[[#This Row],[Current Week Low]])-1</f>
        <v>2.9159869494290502E-2</v>
      </c>
      <c r="AF302" s="2">
        <f>(Table2[[#This Row],[Current Week High]]/Table2[[#This Row],[Close Price]])-1</f>
        <v>5.6072914602734336E-2</v>
      </c>
      <c r="AG302" s="2">
        <f>(Table2[[#This Row],[Close Price]]/Table2[[#This Row],[Current Month Low]])-1</f>
        <v>0.11882066060740404</v>
      </c>
      <c r="AH302" s="2">
        <f>(Table2[[#This Row],[Current Month High]]/Table2[[#This Row],[Close Price]])-1</f>
        <v>5.6072914602734336E-2</v>
      </c>
      <c r="AI302">
        <v>15.474539330295199</v>
      </c>
      <c r="AJ302">
        <v>52.523420973103597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0.02</v>
      </c>
      <c r="AM302" t="s">
        <v>10206</v>
      </c>
      <c r="AN302">
        <v>5.72</v>
      </c>
      <c r="AO302" t="s">
        <v>10206</v>
      </c>
      <c r="AP302">
        <v>0.16730094083877201</v>
      </c>
      <c r="AQ302">
        <f>(Table2[[#This Row],[Sharpe Ratio]]-AVERAGE(Table2[Sharpe Ratio]))/_xlfn.STDEV.P(Table2[Sharpe Ratio])</f>
        <v>1.2678310545765588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1.3060193053430624</v>
      </c>
      <c r="AS302">
        <f>_xlfn.RANK.AVG(Table2[[#This Row],[1Y Return vs Nifty Z-Score]],Table2[1Y Return vs Nifty Z-Score])</f>
        <v>367</v>
      </c>
      <c r="AT302">
        <f>_xlfn.RANK.AVG(Table2[[#This Row],[6M Return vs Nifty Z-Score]],Table2[6M Return vs Nifty Z-Score])</f>
        <v>504</v>
      </c>
      <c r="AU302">
        <f>_xlfn.RANK.AVG(Table2[[#This Row],[Sharpe Ratio Z-Score]],Table2[Sharpe Ratio Z-Score])</f>
        <v>78</v>
      </c>
      <c r="AV302">
        <f>(Table2[[#This Row],[Rank 1Y]]+Table2[[#This Row],[Rank 6M]]+Table2[[#This Row],[Rank Sharpe]])/3</f>
        <v>316.33333333333331</v>
      </c>
    </row>
    <row r="303" spans="1:48" x14ac:dyDescent="0.3">
      <c r="A303" t="s">
        <v>1547</v>
      </c>
      <c r="B303" t="s">
        <v>1548</v>
      </c>
      <c r="C303" t="s">
        <v>10177</v>
      </c>
      <c r="D303" t="s">
        <v>1549</v>
      </c>
      <c r="E303">
        <v>6272.0345058599996</v>
      </c>
      <c r="F303">
        <v>352.05</v>
      </c>
      <c r="G303">
        <v>34.337916839120503</v>
      </c>
      <c r="H303">
        <f>(Table2[[#This Row],[1Y Return vs Nifty]]-AVERAGE(Table2[1Y Return vs Nifty]))/_xlfn.STDEV.P(Table2[1Y Return vs Nifty])</f>
        <v>-6.6836573257480048E-2</v>
      </c>
      <c r="I303">
        <v>2.4828151205694402</v>
      </c>
      <c r="J303">
        <f>(Table2[[#This Row],[1M Return vs Nifty]]-AVERAGE(Table2[1M Return vs Nifty]))/_xlfn.STDEV.P(Table2[1M Return vs Nifty])</f>
        <v>0.12130453787180724</v>
      </c>
      <c r="K303">
        <v>-7.1568844703334102</v>
      </c>
      <c r="L303">
        <f>(Table2[[#This Row],[6M Return vs Nifty]]-AVERAGE(Table2[6M Return vs Nifty]))/_xlfn.STDEV.P(Table2[6M Return vs Nifty])</f>
        <v>-0.48340033399333809</v>
      </c>
      <c r="M303">
        <v>-2.7845150930299298</v>
      </c>
      <c r="N303">
        <f>(Table2[[#This Row],[1W Return vs Nifty]]-AVERAGE(Table2[1W Return vs Nifty]))/_xlfn.STDEV.P(Table2[1W Return vs Nifty])</f>
        <v>-0.91081434439937392</v>
      </c>
      <c r="O303">
        <v>352.4</v>
      </c>
      <c r="P303">
        <v>332.36268766410598</v>
      </c>
      <c r="Q303">
        <v>286.04102201457903</v>
      </c>
      <c r="R303">
        <v>47.1061919742017</v>
      </c>
      <c r="S303" s="2">
        <f>(Table2[[#This Row],[Close Price]]-Table2[[#This Row],[20D EMA]])/Table2[[#This Row],[20D EMA]]</f>
        <v>-9.9318955732112914E-4</v>
      </c>
      <c r="T303" s="2">
        <f>(Table2[[#This Row],[Close Price]]-Table2[[#This Row],[50D EMA]])/Table2[[#This Row],[50D EMA]]</f>
        <v>5.9234423918820042E-2</v>
      </c>
      <c r="U303" s="2">
        <f>(Table2[[#This Row],[Close Price]]-Table2[[#This Row],[200D EMA]])/Table2[[#This Row],[200D EMA]]</f>
        <v>0.23076752250611318</v>
      </c>
      <c r="V303">
        <v>1.75361351718897</v>
      </c>
      <c r="W303">
        <v>351.35</v>
      </c>
      <c r="X303">
        <v>357.8</v>
      </c>
      <c r="Y303">
        <v>343.85</v>
      </c>
      <c r="Z303">
        <v>358.95</v>
      </c>
      <c r="AA303">
        <v>321.2</v>
      </c>
      <c r="AB303">
        <v>403.9</v>
      </c>
      <c r="AC303" s="2">
        <f>(Table2[[#This Row],[Close Price]]/Table2[[#This Row],[Day Low]])-1</f>
        <v>1.992315355058949E-3</v>
      </c>
      <c r="AD303" s="2">
        <f>(Table2[[#This Row],[Day High]]/Table2[[#This Row],[Close Price]])-1</f>
        <v>1.6332907257491813E-2</v>
      </c>
      <c r="AE303" s="2">
        <f>(Table2[[#This Row],[Close Price]]/Table2[[#This Row],[Current Week Low]])-1</f>
        <v>2.3847607968590978E-2</v>
      </c>
      <c r="AF303" s="2">
        <f>(Table2[[#This Row],[Current Week High]]/Table2[[#This Row],[Close Price]])-1</f>
        <v>1.9599488708990087E-2</v>
      </c>
      <c r="AG303" s="2">
        <f>(Table2[[#This Row],[Close Price]]/Table2[[#This Row],[Current Month Low]])-1</f>
        <v>9.6046077210460767E-2</v>
      </c>
      <c r="AH303" s="2">
        <f>(Table2[[#This Row],[Current Month High]]/Table2[[#This Row],[Close Price]])-1</f>
        <v>0.14728021587842632</v>
      </c>
      <c r="AI303">
        <v>14.7280215878426</v>
      </c>
      <c r="AJ303">
        <v>72.997542997542993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0.1</v>
      </c>
      <c r="AM303" t="s">
        <v>10206</v>
      </c>
      <c r="AN303">
        <v>-10.69</v>
      </c>
      <c r="AO303" t="s">
        <v>10205</v>
      </c>
      <c r="AP303">
        <v>0.12922091269507499</v>
      </c>
      <c r="AQ303">
        <f>(Table2[[#This Row],[Sharpe Ratio]]-AVERAGE(Table2[Sharpe Ratio]))/_xlfn.STDEV.P(Table2[Sharpe Ratio])</f>
        <v>0.82879466638964194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-0.51095204738874278</v>
      </c>
      <c r="AS303">
        <f>_xlfn.RANK.AVG(Table2[[#This Row],[1Y Return vs Nifty Z-Score]],Table2[1Y Return vs Nifty Z-Score])</f>
        <v>306</v>
      </c>
      <c r="AT303">
        <f>_xlfn.RANK.AVG(Table2[[#This Row],[6M Return vs Nifty Z-Score]],Table2[6M Return vs Nifty Z-Score])</f>
        <v>489</v>
      </c>
      <c r="AU303">
        <f>_xlfn.RANK.AVG(Table2[[#This Row],[Sharpe Ratio Z-Score]],Table2[Sharpe Ratio Z-Score])</f>
        <v>155</v>
      </c>
      <c r="AV303">
        <f>(Table2[[#This Row],[Rank 1Y]]+Table2[[#This Row],[Rank 6M]]+Table2[[#This Row],[Rank Sharpe]])/3</f>
        <v>316.66666666666669</v>
      </c>
    </row>
    <row r="304" spans="1:48" x14ac:dyDescent="0.3">
      <c r="A304" t="s">
        <v>1085</v>
      </c>
      <c r="B304" t="s">
        <v>1086</v>
      </c>
      <c r="C304" t="s">
        <v>10172</v>
      </c>
      <c r="D304" t="s">
        <v>301</v>
      </c>
      <c r="E304">
        <v>11622.876574616999</v>
      </c>
      <c r="F304">
        <v>146.79</v>
      </c>
      <c r="G304">
        <v>32.337947993709498</v>
      </c>
      <c r="H304">
        <f>(Table2[[#This Row],[1Y Return vs Nifty]]-AVERAGE(Table2[1Y Return vs Nifty]))/_xlfn.STDEV.P(Table2[1Y Return vs Nifty])</f>
        <v>-9.4167698968184319E-2</v>
      </c>
      <c r="I304">
        <v>-3.70413696913492</v>
      </c>
      <c r="J304">
        <f>(Table2[[#This Row],[1M Return vs Nifty]]-AVERAGE(Table2[1M Return vs Nifty]))/_xlfn.STDEV.P(Table2[1M Return vs Nifty])</f>
        <v>-0.5309177296230958</v>
      </c>
      <c r="K304">
        <v>-9.8543116660693997</v>
      </c>
      <c r="L304">
        <f>(Table2[[#This Row],[6M Return vs Nifty]]-AVERAGE(Table2[6M Return vs Nifty]))/_xlfn.STDEV.P(Table2[6M Return vs Nifty])</f>
        <v>-0.57327161783807501</v>
      </c>
      <c r="M304">
        <v>-1.34615973223117</v>
      </c>
      <c r="N304">
        <f>(Table2[[#This Row],[1W Return vs Nifty]]-AVERAGE(Table2[1W Return vs Nifty]))/_xlfn.STDEV.P(Table2[1W Return vs Nifty])</f>
        <v>-0.61365370771563099</v>
      </c>
      <c r="O304">
        <v>146.02000000000001</v>
      </c>
      <c r="P304">
        <v>144.979426011236</v>
      </c>
      <c r="Q304">
        <v>132.97116069994601</v>
      </c>
      <c r="R304">
        <v>53.163049539413997</v>
      </c>
      <c r="S304" s="2">
        <f>(Table2[[#This Row],[Close Price]]-Table2[[#This Row],[20D EMA]])/Table2[[#This Row],[20D EMA]]</f>
        <v>5.2732502396930676E-3</v>
      </c>
      <c r="T304" s="2">
        <f>(Table2[[#This Row],[Close Price]]-Table2[[#This Row],[50D EMA]])/Table2[[#This Row],[50D EMA]]</f>
        <v>1.2488489150341033E-2</v>
      </c>
      <c r="U304" s="2">
        <f>(Table2[[#This Row],[Close Price]]-Table2[[#This Row],[200D EMA]])/Table2[[#This Row],[200D EMA]]</f>
        <v>0.10392358183017343</v>
      </c>
      <c r="V304">
        <v>0.75368824944454305</v>
      </c>
      <c r="W304">
        <v>145.81</v>
      </c>
      <c r="X304">
        <v>147.75</v>
      </c>
      <c r="Y304">
        <v>145.55000000000001</v>
      </c>
      <c r="Z304">
        <v>148.79</v>
      </c>
      <c r="AA304">
        <v>135.80000000000001</v>
      </c>
      <c r="AB304">
        <v>152.34</v>
      </c>
      <c r="AC304" s="2">
        <f>(Table2[[#This Row],[Close Price]]/Table2[[#This Row],[Day Low]])-1</f>
        <v>6.7210753720594596E-3</v>
      </c>
      <c r="AD304" s="2">
        <f>(Table2[[#This Row],[Day High]]/Table2[[#This Row],[Close Price]])-1</f>
        <v>6.5399550378091309E-3</v>
      </c>
      <c r="AE304" s="2">
        <f>(Table2[[#This Row],[Close Price]]/Table2[[#This Row],[Current Week Low]])-1</f>
        <v>8.5194091377531755E-3</v>
      </c>
      <c r="AF304" s="2">
        <f>(Table2[[#This Row],[Current Week High]]/Table2[[#This Row],[Close Price]])-1</f>
        <v>1.3624906328769004E-2</v>
      </c>
      <c r="AG304" s="2">
        <f>(Table2[[#This Row],[Close Price]]/Table2[[#This Row],[Current Month Low]])-1</f>
        <v>8.0927835051546326E-2</v>
      </c>
      <c r="AH304" s="2">
        <f>(Table2[[#This Row],[Current Month High]]/Table2[[#This Row],[Close Price]])-1</f>
        <v>3.7809115062334087E-2</v>
      </c>
      <c r="AI304">
        <v>7.6367599972750204</v>
      </c>
      <c r="AJ304">
        <v>61.307692307692299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-0.09</v>
      </c>
      <c r="AM304" t="s">
        <v>10205</v>
      </c>
      <c r="AN304">
        <v>-2.31</v>
      </c>
      <c r="AO304" t="s">
        <v>10205</v>
      </c>
      <c r="AP304">
        <v>0.141359848969387</v>
      </c>
      <c r="AQ304">
        <f>(Table2[[#This Row],[Sharpe Ratio]]-AVERAGE(Table2[Sharpe Ratio]))/_xlfn.STDEV.P(Table2[Sharpe Ratio])</f>
        <v>0.96874820629234859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-0.84326254785263755</v>
      </c>
      <c r="AS304">
        <f>_xlfn.RANK.AVG(Table2[[#This Row],[1Y Return vs Nifty Z-Score]],Table2[1Y Return vs Nifty Z-Score])</f>
        <v>312</v>
      </c>
      <c r="AT304">
        <f>_xlfn.RANK.AVG(Table2[[#This Row],[6M Return vs Nifty Z-Score]],Table2[6M Return vs Nifty Z-Score])</f>
        <v>517</v>
      </c>
      <c r="AU304">
        <f>_xlfn.RANK.AVG(Table2[[#This Row],[Sharpe Ratio Z-Score]],Table2[Sharpe Ratio Z-Score])</f>
        <v>125</v>
      </c>
      <c r="AV304">
        <f>(Table2[[#This Row],[Rank 1Y]]+Table2[[#This Row],[Rank 6M]]+Table2[[#This Row],[Rank Sharpe]])/3</f>
        <v>318</v>
      </c>
    </row>
    <row r="305" spans="1:48" x14ac:dyDescent="0.3">
      <c r="A305" t="s">
        <v>35</v>
      </c>
      <c r="B305" t="s">
        <v>36</v>
      </c>
      <c r="C305" t="s">
        <v>10161</v>
      </c>
      <c r="D305" t="s">
        <v>37</v>
      </c>
      <c r="E305">
        <v>751472.97685580899</v>
      </c>
      <c r="F305">
        <v>1188.0999999999999</v>
      </c>
      <c r="G305">
        <v>59.129440937050198</v>
      </c>
      <c r="H305">
        <f>(Table2[[#This Row],[1Y Return vs Nifty]]-AVERAGE(Table2[1Y Return vs Nifty]))/_xlfn.STDEV.P(Table2[1Y Return vs Nifty])</f>
        <v>0.27195883509860591</v>
      </c>
      <c r="I305">
        <v>14.127776146988699</v>
      </c>
      <c r="J305">
        <f>(Table2[[#This Row],[1M Return vs Nifty]]-AVERAGE(Table2[1M Return vs Nifty]))/_xlfn.STDEV.P(Table2[1M Return vs Nifty])</f>
        <v>1.3489046187225822</v>
      </c>
      <c r="K305">
        <v>11.8589288911918</v>
      </c>
      <c r="L305">
        <f>(Table2[[#This Row],[6M Return vs Nifty]]-AVERAGE(Table2[6M Return vs Nifty]))/_xlfn.STDEV.P(Table2[6M Return vs Nifty])</f>
        <v>0.15015728819334007</v>
      </c>
      <c r="M305">
        <v>2.3132082259323199</v>
      </c>
      <c r="N305">
        <f>(Table2[[#This Row],[1W Return vs Nifty]]-AVERAGE(Table2[1W Return vs Nifty]))/_xlfn.STDEV.P(Table2[1W Return vs Nifty])</f>
        <v>0.14236260226222833</v>
      </c>
      <c r="O305">
        <v>1102.8499999999999</v>
      </c>
      <c r="P305">
        <v>1050.91159601965</v>
      </c>
      <c r="Q305">
        <v>922.73808978241095</v>
      </c>
      <c r="R305">
        <v>76.542507717846803</v>
      </c>
      <c r="S305" s="2">
        <f>(Table2[[#This Row],[Close Price]]-Table2[[#This Row],[20D EMA]])/Table2[[#This Row],[20D EMA]]</f>
        <v>7.7299723443804688E-2</v>
      </c>
      <c r="T305" s="2">
        <f>(Table2[[#This Row],[Close Price]]-Table2[[#This Row],[50D EMA]])/Table2[[#This Row],[50D EMA]]</f>
        <v>0.13054228776231408</v>
      </c>
      <c r="U305" s="2">
        <f>(Table2[[#This Row],[Close Price]]-Table2[[#This Row],[200D EMA]])/Table2[[#This Row],[200D EMA]]</f>
        <v>0.2875809649086486</v>
      </c>
      <c r="V305">
        <v>1.6969026053902201</v>
      </c>
      <c r="W305">
        <v>1173</v>
      </c>
      <c r="X305">
        <v>1193.5</v>
      </c>
      <c r="Y305">
        <v>1163.8</v>
      </c>
      <c r="Z305">
        <v>1197</v>
      </c>
      <c r="AA305">
        <v>982.2</v>
      </c>
      <c r="AB305">
        <v>1197</v>
      </c>
      <c r="AC305" s="2">
        <f>(Table2[[#This Row],[Close Price]]/Table2[[#This Row],[Day Low]])-1</f>
        <v>1.2872975277067322E-2</v>
      </c>
      <c r="AD305" s="2">
        <f>(Table2[[#This Row],[Day High]]/Table2[[#This Row],[Close Price]])-1</f>
        <v>4.5450719636395132E-3</v>
      </c>
      <c r="AE305" s="2">
        <f>(Table2[[#This Row],[Close Price]]/Table2[[#This Row],[Current Week Low]])-1</f>
        <v>2.0879876267399844E-2</v>
      </c>
      <c r="AF305" s="2">
        <f>(Table2[[#This Row],[Current Week High]]/Table2[[#This Row],[Close Price]])-1</f>
        <v>7.4909519400725433E-3</v>
      </c>
      <c r="AG305" s="2">
        <f>(Table2[[#This Row],[Close Price]]/Table2[[#This Row],[Current Month Low]])-1</f>
        <v>0.20963143962533071</v>
      </c>
      <c r="AH305" s="2">
        <f>(Table2[[#This Row],[Current Month High]]/Table2[[#This Row],[Close Price]])-1</f>
        <v>7.4909519400725433E-3</v>
      </c>
      <c r="AI305">
        <v>0.74909519400725399</v>
      </c>
      <c r="AJ305">
        <v>98.895120113836001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0.18</v>
      </c>
      <c r="AM305" t="s">
        <v>10206</v>
      </c>
      <c r="AN305">
        <v>12.37</v>
      </c>
      <c r="AO305" t="s">
        <v>10206</v>
      </c>
      <c r="AP305">
        <v>1.0010873194397999E-2</v>
      </c>
      <c r="AQ305">
        <f>(Table2[[#This Row],[Sharpe Ratio]]-AVERAGE(Table2[Sharpe Ratio]))/_xlfn.STDEV.P(Table2[Sharpe Ratio])</f>
        <v>-0.5456146428813069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1.3677687013954496</v>
      </c>
      <c r="AS305">
        <f>_xlfn.RANK.AVG(Table2[[#This Row],[1Y Return vs Nifty Z-Score]],Table2[1Y Return vs Nifty Z-Score])</f>
        <v>214</v>
      </c>
      <c r="AT305">
        <f>_xlfn.RANK.AVG(Table2[[#This Row],[6M Return vs Nifty Z-Score]],Table2[6M Return vs Nifty Z-Score])</f>
        <v>264</v>
      </c>
      <c r="AU305">
        <f>_xlfn.RANK.AVG(Table2[[#This Row],[Sharpe Ratio Z-Score]],Table2[Sharpe Ratio Z-Score])</f>
        <v>483</v>
      </c>
      <c r="AV305">
        <f>(Table2[[#This Row],[Rank 1Y]]+Table2[[#This Row],[Rank 6M]]+Table2[[#This Row],[Rank Sharpe]])/3</f>
        <v>320.33333333333331</v>
      </c>
    </row>
    <row r="306" spans="1:48" x14ac:dyDescent="0.3">
      <c r="A306" t="s">
        <v>1210</v>
      </c>
      <c r="B306" t="s">
        <v>1211</v>
      </c>
      <c r="C306" t="s">
        <v>10160</v>
      </c>
      <c r="D306" t="s">
        <v>290</v>
      </c>
      <c r="E306">
        <v>9787.2777767099997</v>
      </c>
      <c r="F306">
        <v>830.55</v>
      </c>
      <c r="G306">
        <v>53.402821162135503</v>
      </c>
      <c r="H306">
        <f>(Table2[[#This Row],[1Y Return vs Nifty]]-AVERAGE(Table2[1Y Return vs Nifty]))/_xlfn.STDEV.P(Table2[1Y Return vs Nifty])</f>
        <v>0.19370013355696569</v>
      </c>
      <c r="I306">
        <v>4.4802633251991404</v>
      </c>
      <c r="J306">
        <f>(Table2[[#This Row],[1M Return vs Nifty]]-AVERAGE(Table2[1M Return vs Nifty]))/_xlfn.STDEV.P(Table2[1M Return vs Nifty])</f>
        <v>0.33187351890451133</v>
      </c>
      <c r="K306">
        <v>-10.3570632511185</v>
      </c>
      <c r="L306">
        <f>(Table2[[#This Row],[6M Return vs Nifty]]-AVERAGE(Table2[6M Return vs Nifty]))/_xlfn.STDEV.P(Table2[6M Return vs Nifty])</f>
        <v>-0.59002199778336617</v>
      </c>
      <c r="M306">
        <v>1.4807013357998999</v>
      </c>
      <c r="N306">
        <f>(Table2[[#This Row],[1W Return vs Nifty]]-AVERAGE(Table2[1W Return vs Nifty]))/_xlfn.STDEV.P(Table2[1W Return vs Nifty])</f>
        <v>-2.9631248671779329E-2</v>
      </c>
      <c r="O306">
        <v>799.62</v>
      </c>
      <c r="P306">
        <v>771.31369867434898</v>
      </c>
      <c r="Q306">
        <v>704.00660087973495</v>
      </c>
      <c r="R306">
        <v>69.488986889313594</v>
      </c>
      <c r="S306" s="2">
        <f>(Table2[[#This Row],[Close Price]]-Table2[[#This Row],[20D EMA]])/Table2[[#This Row],[20D EMA]]</f>
        <v>3.8680873414872002E-2</v>
      </c>
      <c r="T306" s="2">
        <f>(Table2[[#This Row],[Close Price]]-Table2[[#This Row],[50D EMA]])/Table2[[#This Row],[50D EMA]]</f>
        <v>7.6799234121551263E-2</v>
      </c>
      <c r="U306" s="2">
        <f>(Table2[[#This Row],[Close Price]]-Table2[[#This Row],[200D EMA]])/Table2[[#This Row],[200D EMA]]</f>
        <v>0.17974746112058451</v>
      </c>
      <c r="V306">
        <v>0.66767855869613901</v>
      </c>
      <c r="W306">
        <v>832.4</v>
      </c>
      <c r="X306">
        <v>852.2</v>
      </c>
      <c r="Y306">
        <v>805.4</v>
      </c>
      <c r="Z306">
        <v>859</v>
      </c>
      <c r="AA306">
        <v>742.85</v>
      </c>
      <c r="AB306">
        <v>859</v>
      </c>
      <c r="AC306" s="2">
        <f>(Table2[[#This Row],[Close Price]]/Table2[[#This Row],[Day Low]])-1</f>
        <v>-2.2224891878904751E-3</v>
      </c>
      <c r="AD306" s="2">
        <f>(Table2[[#This Row],[Day High]]/Table2[[#This Row],[Close Price]])-1</f>
        <v>2.6067063993739259E-2</v>
      </c>
      <c r="AE306" s="2">
        <f>(Table2[[#This Row],[Close Price]]/Table2[[#This Row],[Current Week Low]])-1</f>
        <v>3.1226719642413636E-2</v>
      </c>
      <c r="AF306" s="2">
        <f>(Table2[[#This Row],[Current Week High]]/Table2[[#This Row],[Close Price]])-1</f>
        <v>3.425440972849314E-2</v>
      </c>
      <c r="AG306" s="2">
        <f>(Table2[[#This Row],[Close Price]]/Table2[[#This Row],[Current Month Low]])-1</f>
        <v>0.11805882748872576</v>
      </c>
      <c r="AH306" s="2">
        <f>(Table2[[#This Row],[Current Month High]]/Table2[[#This Row],[Close Price]])-1</f>
        <v>3.425440972849314E-2</v>
      </c>
      <c r="AI306">
        <v>10.9746553488652</v>
      </c>
      <c r="AJ306">
        <v>86.535654126894997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0.01</v>
      </c>
      <c r="AM306" t="s">
        <v>10206</v>
      </c>
      <c r="AN306">
        <v>2.42</v>
      </c>
      <c r="AO306" t="s">
        <v>10206</v>
      </c>
      <c r="AP306">
        <v>9.9939339436727004E-2</v>
      </c>
      <c r="AQ306">
        <f>(Table2[[#This Row],[Sharpe Ratio]]-AVERAGE(Table2[Sharpe Ratio]))/_xlfn.STDEV.P(Table2[Sharpe Ratio])</f>
        <v>0.49119837798186744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0.39711878398819878</v>
      </c>
      <c r="AS306">
        <f>_xlfn.RANK.AVG(Table2[[#This Row],[1Y Return vs Nifty Z-Score]],Table2[1Y Return vs Nifty Z-Score])</f>
        <v>232</v>
      </c>
      <c r="AT306">
        <f>_xlfn.RANK.AVG(Table2[[#This Row],[6M Return vs Nifty Z-Score]],Table2[6M Return vs Nifty Z-Score])</f>
        <v>523</v>
      </c>
      <c r="AU306">
        <f>_xlfn.RANK.AVG(Table2[[#This Row],[Sharpe Ratio Z-Score]],Table2[Sharpe Ratio Z-Score])</f>
        <v>212</v>
      </c>
      <c r="AV306">
        <f>(Table2[[#This Row],[Rank 1Y]]+Table2[[#This Row],[Rank 6M]]+Table2[[#This Row],[Rank Sharpe]])/3</f>
        <v>322.33333333333331</v>
      </c>
    </row>
    <row r="307" spans="1:48" x14ac:dyDescent="0.3">
      <c r="A307" t="s">
        <v>1452</v>
      </c>
      <c r="B307" t="s">
        <v>1453</v>
      </c>
      <c r="C307" t="s">
        <v>10163</v>
      </c>
      <c r="D307" t="s">
        <v>124</v>
      </c>
      <c r="E307">
        <v>7157.8945378500002</v>
      </c>
      <c r="F307">
        <v>1186.5</v>
      </c>
      <c r="G307">
        <v>28.9075991128792</v>
      </c>
      <c r="H307">
        <f>(Table2[[#This Row],[1Y Return vs Nifty]]-AVERAGE(Table2[1Y Return vs Nifty]))/_xlfn.STDEV.P(Table2[1Y Return vs Nifty])</f>
        <v>-0.14104607745326486</v>
      </c>
      <c r="I307">
        <v>15.885031044184601</v>
      </c>
      <c r="J307">
        <f>(Table2[[#This Row],[1M Return vs Nifty]]-AVERAGE(Table2[1M Return vs Nifty]))/_xlfn.STDEV.P(Table2[1M Return vs Nifty])</f>
        <v>1.5341526628318749</v>
      </c>
      <c r="K307">
        <v>7.5141013459889097</v>
      </c>
      <c r="L307">
        <f>(Table2[[#This Row],[6M Return vs Nifty]]-AVERAGE(Table2[6M Return vs Nifty]))/_xlfn.STDEV.P(Table2[6M Return vs Nifty])</f>
        <v>5.3988939024351007E-3</v>
      </c>
      <c r="M307">
        <v>-3.4440603414233699</v>
      </c>
      <c r="N307">
        <f>(Table2[[#This Row],[1W Return vs Nifty]]-AVERAGE(Table2[1W Return vs Nifty]))/_xlfn.STDEV.P(Table2[1W Return vs Nifty])</f>
        <v>-1.0470747507467264</v>
      </c>
      <c r="O307">
        <v>1158.57</v>
      </c>
      <c r="P307">
        <v>1078.6295954328</v>
      </c>
      <c r="Q307">
        <v>919.94858682227698</v>
      </c>
      <c r="R307">
        <v>51.6255043854215</v>
      </c>
      <c r="S307" s="2">
        <f>(Table2[[#This Row],[Close Price]]-Table2[[#This Row],[20D EMA]])/Table2[[#This Row],[20D EMA]]</f>
        <v>2.4107304694580445E-2</v>
      </c>
      <c r="T307" s="2">
        <f>(Table2[[#This Row],[Close Price]]-Table2[[#This Row],[50D EMA]])/Table2[[#This Row],[50D EMA]]</f>
        <v>0.10000690229894631</v>
      </c>
      <c r="U307" s="2">
        <f>(Table2[[#This Row],[Close Price]]-Table2[[#This Row],[200D EMA]])/Table2[[#This Row],[200D EMA]]</f>
        <v>0.28974598906494931</v>
      </c>
      <c r="V307">
        <v>1.7738357945215399</v>
      </c>
      <c r="W307">
        <v>1187.1500000000001</v>
      </c>
      <c r="X307">
        <v>1199.4000000000001</v>
      </c>
      <c r="Y307">
        <v>1182.05</v>
      </c>
      <c r="Z307">
        <v>1243.4000000000001</v>
      </c>
      <c r="AA307">
        <v>1010</v>
      </c>
      <c r="AB307">
        <v>1346.1</v>
      </c>
      <c r="AC307" s="2">
        <f>(Table2[[#This Row],[Close Price]]/Table2[[#This Row],[Day Low]])-1</f>
        <v>-5.4752979825645198E-4</v>
      </c>
      <c r="AD307" s="2">
        <f>(Table2[[#This Row],[Day High]]/Table2[[#This Row],[Close Price]])-1</f>
        <v>1.0872313527180877E-2</v>
      </c>
      <c r="AE307" s="2">
        <f>(Table2[[#This Row],[Close Price]]/Table2[[#This Row],[Current Week Low]])-1</f>
        <v>3.7646461655598262E-3</v>
      </c>
      <c r="AF307" s="2">
        <f>(Table2[[#This Row],[Current Week High]]/Table2[[#This Row],[Close Price]])-1</f>
        <v>4.7956173619890574E-2</v>
      </c>
      <c r="AG307" s="2">
        <f>(Table2[[#This Row],[Close Price]]/Table2[[#This Row],[Current Month Low]])-1</f>
        <v>0.17475247524752469</v>
      </c>
      <c r="AH307" s="2">
        <f>(Table2[[#This Row],[Current Month High]]/Table2[[#This Row],[Close Price]])-1</f>
        <v>0.13451327433628313</v>
      </c>
      <c r="AI307">
        <v>13.4513274336283</v>
      </c>
      <c r="AJ307">
        <v>82.188099808061395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0.13</v>
      </c>
      <c r="AM307" t="s">
        <v>10206</v>
      </c>
      <c r="AN307">
        <v>4.7300000000000004</v>
      </c>
      <c r="AO307" t="s">
        <v>10206</v>
      </c>
      <c r="AP307">
        <v>5.7911867906726998E-2</v>
      </c>
      <c r="AQ307">
        <f>(Table2[[#This Row],[Sharpe Ratio]]-AVERAGE(Table2[Sharpe Ratio]))/_xlfn.STDEV.P(Table2[Sharpe Ratio])</f>
        <v>6.6506976195625052E-3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0.35808142615388139</v>
      </c>
      <c r="AS307">
        <f>_xlfn.RANK.AVG(Table2[[#This Row],[1Y Return vs Nifty Z-Score]],Table2[1Y Return vs Nifty Z-Score])</f>
        <v>324</v>
      </c>
      <c r="AT307">
        <f>_xlfn.RANK.AVG(Table2[[#This Row],[6M Return vs Nifty Z-Score]],Table2[6M Return vs Nifty Z-Score])</f>
        <v>313</v>
      </c>
      <c r="AU307">
        <f>_xlfn.RANK.AVG(Table2[[#This Row],[Sharpe Ratio Z-Score]],Table2[Sharpe Ratio Z-Score])</f>
        <v>333</v>
      </c>
      <c r="AV307">
        <f>(Table2[[#This Row],[Rank 1Y]]+Table2[[#This Row],[Rank 6M]]+Table2[[#This Row],[Rank Sharpe]])/3</f>
        <v>323.33333333333331</v>
      </c>
    </row>
    <row r="308" spans="1:48" x14ac:dyDescent="0.3">
      <c r="A308" t="s">
        <v>505</v>
      </c>
      <c r="B308" t="s">
        <v>506</v>
      </c>
      <c r="C308" t="s">
        <v>10175</v>
      </c>
      <c r="D308" t="s">
        <v>285</v>
      </c>
      <c r="E308">
        <v>41977.004263365001</v>
      </c>
      <c r="F308">
        <v>3077.65</v>
      </c>
      <c r="G308">
        <v>26.537921318241501</v>
      </c>
      <c r="H308">
        <f>(Table2[[#This Row],[1Y Return vs Nifty]]-AVERAGE(Table2[1Y Return vs Nifty]))/_xlfn.STDEV.P(Table2[1Y Return vs Nifty])</f>
        <v>-0.1734295627499059</v>
      </c>
      <c r="I308">
        <v>15.392130820743301</v>
      </c>
      <c r="J308">
        <f>(Table2[[#This Row],[1M Return vs Nifty]]-AVERAGE(Table2[1M Return vs Nifty]))/_xlfn.STDEV.P(Table2[1M Return vs Nifty])</f>
        <v>1.4821916169533071</v>
      </c>
      <c r="K308">
        <v>23.229988037192999</v>
      </c>
      <c r="L308">
        <f>(Table2[[#This Row],[6M Return vs Nifty]]-AVERAGE(Table2[6M Return vs Nifty]))/_xlfn.STDEV.P(Table2[6M Return vs Nifty])</f>
        <v>0.52901151111398237</v>
      </c>
      <c r="M308">
        <v>2.9848796118486498</v>
      </c>
      <c r="N308">
        <f>(Table2[[#This Row],[1W Return vs Nifty]]-AVERAGE(Table2[1W Return vs Nifty]))/_xlfn.STDEV.P(Table2[1W Return vs Nifty])</f>
        <v>0.28112823843318691</v>
      </c>
      <c r="O308">
        <v>2812.06</v>
      </c>
      <c r="P308">
        <v>2634.6629675079398</v>
      </c>
      <c r="Q308">
        <v>2370.10930878524</v>
      </c>
      <c r="R308">
        <v>84.031355319020705</v>
      </c>
      <c r="S308" s="2">
        <f>(Table2[[#This Row],[Close Price]]-Table2[[#This Row],[20D EMA]])/Table2[[#This Row],[20D EMA]]</f>
        <v>9.4446775673349845E-2</v>
      </c>
      <c r="T308" s="2">
        <f>(Table2[[#This Row],[Close Price]]-Table2[[#This Row],[50D EMA]])/Table2[[#This Row],[50D EMA]]</f>
        <v>0.16813802674391798</v>
      </c>
      <c r="U308" s="2">
        <f>(Table2[[#This Row],[Close Price]]-Table2[[#This Row],[200D EMA]])/Table2[[#This Row],[200D EMA]]</f>
        <v>0.29852660744048054</v>
      </c>
      <c r="V308">
        <v>0.90765924146005195</v>
      </c>
      <c r="W308">
        <v>3051</v>
      </c>
      <c r="X308">
        <v>3103.95</v>
      </c>
      <c r="Y308">
        <v>2919</v>
      </c>
      <c r="Z308">
        <v>3122.05</v>
      </c>
      <c r="AA308">
        <v>2510</v>
      </c>
      <c r="AB308">
        <v>3122.05</v>
      </c>
      <c r="AC308" s="2">
        <f>(Table2[[#This Row],[Close Price]]/Table2[[#This Row],[Day Low]])-1</f>
        <v>8.7348410357259709E-3</v>
      </c>
      <c r="AD308" s="2">
        <f>(Table2[[#This Row],[Day High]]/Table2[[#This Row],[Close Price]])-1</f>
        <v>8.5454811300829103E-3</v>
      </c>
      <c r="AE308" s="2">
        <f>(Table2[[#This Row],[Close Price]]/Table2[[#This Row],[Current Week Low]])-1</f>
        <v>5.4350805070229491E-2</v>
      </c>
      <c r="AF308" s="2">
        <f>(Table2[[#This Row],[Current Week High]]/Table2[[#This Row],[Close Price]])-1</f>
        <v>1.442659171770666E-2</v>
      </c>
      <c r="AG308" s="2">
        <f>(Table2[[#This Row],[Close Price]]/Table2[[#This Row],[Current Month Low]])-1</f>
        <v>0.22615537848605571</v>
      </c>
      <c r="AH308" s="2">
        <f>(Table2[[#This Row],[Current Month High]]/Table2[[#This Row],[Close Price]])-1</f>
        <v>1.442659171770666E-2</v>
      </c>
      <c r="AI308">
        <v>1.4426591717706601</v>
      </c>
      <c r="AJ308">
        <v>60.139969300413597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0.1</v>
      </c>
      <c r="AM308" t="s">
        <v>10206</v>
      </c>
      <c r="AN308">
        <v>11.41</v>
      </c>
      <c r="AO308" t="s">
        <v>10206</v>
      </c>
      <c r="AP308">
        <v>1.8452058568521001E-2</v>
      </c>
      <c r="AQ308">
        <f>(Table2[[#This Row],[Sharpe Ratio]]-AVERAGE(Table2[Sharpe Ratio]))/_xlfn.STDEV.P(Table2[Sharpe Ratio])</f>
        <v>-0.4482936134774827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1.6706081902730876</v>
      </c>
      <c r="AS308">
        <f>_xlfn.RANK.AVG(Table2[[#This Row],[1Y Return vs Nifty Z-Score]],Table2[1Y Return vs Nifty Z-Score])</f>
        <v>338</v>
      </c>
      <c r="AT308">
        <f>_xlfn.RANK.AVG(Table2[[#This Row],[6M Return vs Nifty Z-Score]],Table2[6M Return vs Nifty Z-Score])</f>
        <v>176</v>
      </c>
      <c r="AU308">
        <f>_xlfn.RANK.AVG(Table2[[#This Row],[Sharpe Ratio Z-Score]],Table2[Sharpe Ratio Z-Score])</f>
        <v>457</v>
      </c>
      <c r="AV308">
        <f>(Table2[[#This Row],[Rank 1Y]]+Table2[[#This Row],[Rank 6M]]+Table2[[#This Row],[Rank Sharpe]])/3</f>
        <v>323.66666666666669</v>
      </c>
    </row>
    <row r="309" spans="1:48" x14ac:dyDescent="0.3">
      <c r="A309" t="s">
        <v>1280</v>
      </c>
      <c r="B309" t="s">
        <v>1281</v>
      </c>
      <c r="C309" t="s">
        <v>10178</v>
      </c>
      <c r="D309" t="s">
        <v>677</v>
      </c>
      <c r="E309">
        <v>8821.6270638000005</v>
      </c>
      <c r="F309">
        <v>520.75</v>
      </c>
      <c r="G309">
        <v>31.110152405008801</v>
      </c>
      <c r="H309">
        <f>(Table2[[#This Row],[1Y Return vs Nifty]]-AVERAGE(Table2[1Y Return vs Nifty]))/_xlfn.STDEV.P(Table2[1Y Return vs Nifty])</f>
        <v>-0.11094647812708205</v>
      </c>
      <c r="I309">
        <v>-9.3213478018355005</v>
      </c>
      <c r="J309">
        <f>(Table2[[#This Row],[1M Return vs Nifty]]-AVERAGE(Table2[1M Return vs Nifty]))/_xlfn.STDEV.P(Table2[1M Return vs Nifty])</f>
        <v>-1.1230784467551356</v>
      </c>
      <c r="K309">
        <v>4.0648449519707697</v>
      </c>
      <c r="L309">
        <f>(Table2[[#This Row],[6M Return vs Nifty]]-AVERAGE(Table2[6M Return vs Nifty]))/_xlfn.STDEV.P(Table2[6M Return vs Nifty])</f>
        <v>-0.10952139048192168</v>
      </c>
      <c r="M309">
        <v>-9.4218806678453593</v>
      </c>
      <c r="N309">
        <f>(Table2[[#This Row],[1W Return vs Nifty]]-AVERAGE(Table2[1W Return vs Nifty]))/_xlfn.STDEV.P(Table2[1W Return vs Nifty])</f>
        <v>-2.2820775481041942</v>
      </c>
      <c r="O309">
        <v>540.82000000000005</v>
      </c>
      <c r="P309">
        <v>501.19867437836302</v>
      </c>
      <c r="Q309">
        <v>421.726876052656</v>
      </c>
      <c r="R309">
        <v>37.870045630686903</v>
      </c>
      <c r="S309" s="2">
        <f>(Table2[[#This Row],[Close Price]]-Table2[[#This Row],[20D EMA]])/Table2[[#This Row],[20D EMA]]</f>
        <v>-3.7110313967678797E-2</v>
      </c>
      <c r="T309" s="2">
        <f>(Table2[[#This Row],[Close Price]]-Table2[[#This Row],[50D EMA]])/Table2[[#This Row],[50D EMA]]</f>
        <v>3.9009132747381062E-2</v>
      </c>
      <c r="U309" s="2">
        <f>(Table2[[#This Row],[Close Price]]-Table2[[#This Row],[200D EMA]])/Table2[[#This Row],[200D EMA]]</f>
        <v>0.23480392066589603</v>
      </c>
      <c r="V309">
        <v>0.43984505080369801</v>
      </c>
      <c r="W309">
        <v>511.25</v>
      </c>
      <c r="X309">
        <v>525.5</v>
      </c>
      <c r="Y309">
        <v>512.35</v>
      </c>
      <c r="Z309">
        <v>531</v>
      </c>
      <c r="AA309">
        <v>498.95</v>
      </c>
      <c r="AB309">
        <v>638.75</v>
      </c>
      <c r="AC309" s="2">
        <f>(Table2[[#This Row],[Close Price]]/Table2[[#This Row],[Day Low]])-1</f>
        <v>1.8581907090464478E-2</v>
      </c>
      <c r="AD309" s="2">
        <f>(Table2[[#This Row],[Day High]]/Table2[[#This Row],[Close Price]])-1</f>
        <v>9.1214594335093935E-3</v>
      </c>
      <c r="AE309" s="2">
        <f>(Table2[[#This Row],[Close Price]]/Table2[[#This Row],[Current Week Low]])-1</f>
        <v>1.6395042451449182E-2</v>
      </c>
      <c r="AF309" s="2">
        <f>(Table2[[#This Row],[Current Week High]]/Table2[[#This Row],[Close Price]])-1</f>
        <v>1.9683149303888703E-2</v>
      </c>
      <c r="AG309" s="2">
        <f>(Table2[[#This Row],[Close Price]]/Table2[[#This Row],[Current Month Low]])-1</f>
        <v>4.3691752680629303E-2</v>
      </c>
      <c r="AH309" s="2">
        <f>(Table2[[#This Row],[Current Month High]]/Table2[[#This Row],[Close Price]])-1</f>
        <v>0.22659625540086403</v>
      </c>
      <c r="AI309">
        <v>22.659625540086399</v>
      </c>
      <c r="AJ309">
        <v>63.193356314634897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0.3</v>
      </c>
      <c r="AM309" t="s">
        <v>10206</v>
      </c>
      <c r="AN309">
        <v>-4.55</v>
      </c>
      <c r="AO309" t="s">
        <v>10205</v>
      </c>
      <c r="AP309">
        <v>6.5296978664361002E-2</v>
      </c>
      <c r="AQ309">
        <f>(Table2[[#This Row],[Sharpe Ratio]]-AVERAGE(Table2[Sharpe Ratio]))/_xlfn.STDEV.P(Table2[Sharpe Ratio])</f>
        <v>9.1795917080978451E-2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-3.5338279463873548</v>
      </c>
      <c r="AS309">
        <f>_xlfn.RANK.AVG(Table2[[#This Row],[1Y Return vs Nifty Z-Score]],Table2[1Y Return vs Nifty Z-Score])</f>
        <v>315</v>
      </c>
      <c r="AT309">
        <f>_xlfn.RANK.AVG(Table2[[#This Row],[6M Return vs Nifty Z-Score]],Table2[6M Return vs Nifty Z-Score])</f>
        <v>355</v>
      </c>
      <c r="AU309">
        <f>_xlfn.RANK.AVG(Table2[[#This Row],[Sharpe Ratio Z-Score]],Table2[Sharpe Ratio Z-Score])</f>
        <v>305</v>
      </c>
      <c r="AV309">
        <f>(Table2[[#This Row],[Rank 1Y]]+Table2[[#This Row],[Rank 6M]]+Table2[[#This Row],[Rank Sharpe]])/3</f>
        <v>325</v>
      </c>
    </row>
    <row r="310" spans="1:48" x14ac:dyDescent="0.3">
      <c r="A310" t="s">
        <v>633</v>
      </c>
      <c r="B310" t="s">
        <v>634</v>
      </c>
      <c r="C310" t="s">
        <v>10162</v>
      </c>
      <c r="D310" t="s">
        <v>635</v>
      </c>
      <c r="E310">
        <v>29835.539424899998</v>
      </c>
      <c r="F310">
        <v>310.5</v>
      </c>
      <c r="G310">
        <v>149.474311630073</v>
      </c>
      <c r="H310">
        <f>(Table2[[#This Row],[1Y Return vs Nifty]]-AVERAGE(Table2[1Y Return vs Nifty]))/_xlfn.STDEV.P(Table2[1Y Return vs Nifty])</f>
        <v>1.5065915764505791</v>
      </c>
      <c r="I310">
        <v>-4.1392624171635903</v>
      </c>
      <c r="J310">
        <f>(Table2[[#This Row],[1M Return vs Nifty]]-AVERAGE(Table2[1M Return vs Nifty]))/_xlfn.STDEV.P(Table2[1M Return vs Nifty])</f>
        <v>-0.5767882167778714</v>
      </c>
      <c r="K310">
        <v>-23.809045996075</v>
      </c>
      <c r="L310">
        <f>(Table2[[#This Row],[6M Return vs Nifty]]-AVERAGE(Table2[6M Return vs Nifty]))/_xlfn.STDEV.P(Table2[6M Return vs Nifty])</f>
        <v>-1.0382072023581386</v>
      </c>
      <c r="M310">
        <v>-0.16316529004141</v>
      </c>
      <c r="N310">
        <f>(Table2[[#This Row],[1W Return vs Nifty]]-AVERAGE(Table2[1W Return vs Nifty]))/_xlfn.STDEV.P(Table2[1W Return vs Nifty])</f>
        <v>-0.36925000108278716</v>
      </c>
      <c r="O310">
        <v>306.48</v>
      </c>
      <c r="P310">
        <v>303.38739475093502</v>
      </c>
      <c r="Q310">
        <v>273.93618983822699</v>
      </c>
      <c r="R310">
        <v>56.4176127536278</v>
      </c>
      <c r="S310" s="2">
        <f>(Table2[[#This Row],[Close Price]]-Table2[[#This Row],[20D EMA]])/Table2[[#This Row],[20D EMA]]</f>
        <v>1.3116679718089212E-2</v>
      </c>
      <c r="T310" s="2">
        <f>(Table2[[#This Row],[Close Price]]-Table2[[#This Row],[50D EMA]])/Table2[[#This Row],[50D EMA]]</f>
        <v>2.3443970883839971E-2</v>
      </c>
      <c r="U310" s="2">
        <f>(Table2[[#This Row],[Close Price]]-Table2[[#This Row],[200D EMA]])/Table2[[#This Row],[200D EMA]]</f>
        <v>0.13347564695035644</v>
      </c>
      <c r="V310">
        <v>0.68891807190827203</v>
      </c>
      <c r="W310">
        <v>309.14999999999998</v>
      </c>
      <c r="X310">
        <v>315.39999999999998</v>
      </c>
      <c r="Y310">
        <v>305.55</v>
      </c>
      <c r="Z310">
        <v>321.5</v>
      </c>
      <c r="AA310">
        <v>282.7</v>
      </c>
      <c r="AB310">
        <v>341.5</v>
      </c>
      <c r="AC310" s="2">
        <f>(Table2[[#This Row],[Close Price]]/Table2[[#This Row],[Day Low]])-1</f>
        <v>4.366812227074357E-3</v>
      </c>
      <c r="AD310" s="2">
        <f>(Table2[[#This Row],[Day High]]/Table2[[#This Row],[Close Price]])-1</f>
        <v>1.5780998389693934E-2</v>
      </c>
      <c r="AE310" s="2">
        <f>(Table2[[#This Row],[Close Price]]/Table2[[#This Row],[Current Week Low]])-1</f>
        <v>1.6200294550809957E-2</v>
      </c>
      <c r="AF310" s="2">
        <f>(Table2[[#This Row],[Current Week High]]/Table2[[#This Row],[Close Price]])-1</f>
        <v>3.5426731078904927E-2</v>
      </c>
      <c r="AG310" s="2">
        <f>(Table2[[#This Row],[Close Price]]/Table2[[#This Row],[Current Month Low]])-1</f>
        <v>9.833746020516454E-2</v>
      </c>
      <c r="AH310" s="2">
        <f>(Table2[[#This Row],[Current Month High]]/Table2[[#This Row],[Close Price]])-1</f>
        <v>9.9838969404186795E-2</v>
      </c>
      <c r="AI310">
        <v>23.768115942028899</v>
      </c>
      <c r="AJ310">
        <v>185.25493798805601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-0.01</v>
      </c>
      <c r="AM310" t="s">
        <v>10205</v>
      </c>
      <c r="AN310">
        <v>0.63</v>
      </c>
      <c r="AO310" t="s">
        <v>10206</v>
      </c>
      <c r="AP310">
        <v>7.4513019189413998E-2</v>
      </c>
      <c r="AQ310">
        <f>(Table2[[#This Row],[Sharpe Ratio]]-AVERAGE(Table2[Sharpe Ratio]))/_xlfn.STDEV.P(Table2[Sharpe Ratio])</f>
        <v>0.19805049048189766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-0.27960335328632036</v>
      </c>
      <c r="AS310">
        <f>_xlfn.RANK.AVG(Table2[[#This Row],[1Y Return vs Nifty Z-Score]],Table2[1Y Return vs Nifty Z-Score])</f>
        <v>54</v>
      </c>
      <c r="AT310">
        <f>_xlfn.RANK.AVG(Table2[[#This Row],[6M Return vs Nifty Z-Score]],Table2[6M Return vs Nifty Z-Score])</f>
        <v>644</v>
      </c>
      <c r="AU310">
        <f>_xlfn.RANK.AVG(Table2[[#This Row],[Sharpe Ratio Z-Score]],Table2[Sharpe Ratio Z-Score])</f>
        <v>278</v>
      </c>
      <c r="AV310">
        <f>(Table2[[#This Row],[Rank 1Y]]+Table2[[#This Row],[Rank 6M]]+Table2[[#This Row],[Rank Sharpe]])/3</f>
        <v>325.33333333333331</v>
      </c>
    </row>
    <row r="311" spans="1:48" x14ac:dyDescent="0.3">
      <c r="A311" t="s">
        <v>1282</v>
      </c>
      <c r="B311" t="s">
        <v>1283</v>
      </c>
      <c r="C311" t="s">
        <v>10174</v>
      </c>
      <c r="D311" t="s">
        <v>133</v>
      </c>
      <c r="E311">
        <v>8811.1581028500004</v>
      </c>
      <c r="F311">
        <v>601.5</v>
      </c>
      <c r="G311">
        <v>39.131155474743998</v>
      </c>
      <c r="H311">
        <f>(Table2[[#This Row],[1Y Return vs Nifty]]-AVERAGE(Table2[1Y Return vs Nifty]))/_xlfn.STDEV.P(Table2[1Y Return vs Nifty])</f>
        <v>-1.3332490370928729E-3</v>
      </c>
      <c r="I311">
        <v>1.9679524763384</v>
      </c>
      <c r="J311">
        <f>(Table2[[#This Row],[1M Return vs Nifty]]-AVERAGE(Table2[1M Return vs Nifty]))/_xlfn.STDEV.P(Table2[1M Return vs Nifty])</f>
        <v>6.702823567971497E-2</v>
      </c>
      <c r="K311">
        <v>12.088480721315699</v>
      </c>
      <c r="L311">
        <f>(Table2[[#This Row],[6M Return vs Nifty]]-AVERAGE(Table2[6M Return vs Nifty]))/_xlfn.STDEV.P(Table2[6M Return vs Nifty])</f>
        <v>0.15780536029506545</v>
      </c>
      <c r="M311">
        <v>-3.50405468520289</v>
      </c>
      <c r="N311">
        <f>(Table2[[#This Row],[1W Return vs Nifty]]-AVERAGE(Table2[1W Return vs Nifty]))/_xlfn.STDEV.P(Table2[1W Return vs Nifty])</f>
        <v>-1.0594694328126697</v>
      </c>
      <c r="O311">
        <v>585.48</v>
      </c>
      <c r="P311">
        <v>549.93597567594099</v>
      </c>
      <c r="Q311">
        <v>475.82592028264202</v>
      </c>
      <c r="R311">
        <v>58.004266280783703</v>
      </c>
      <c r="S311" s="2">
        <f>(Table2[[#This Row],[Close Price]]-Table2[[#This Row],[20D EMA]])/Table2[[#This Row],[20D EMA]]</f>
        <v>2.7362164377946269E-2</v>
      </c>
      <c r="T311" s="2">
        <f>(Table2[[#This Row],[Close Price]]-Table2[[#This Row],[50D EMA]])/Table2[[#This Row],[50D EMA]]</f>
        <v>9.376368632854086E-2</v>
      </c>
      <c r="U311" s="2">
        <f>(Table2[[#This Row],[Close Price]]-Table2[[#This Row],[200D EMA]])/Table2[[#This Row],[200D EMA]]</f>
        <v>0.26411776736060788</v>
      </c>
      <c r="V311">
        <v>1.51718438626705</v>
      </c>
      <c r="W311">
        <v>599</v>
      </c>
      <c r="X311">
        <v>604.54999999999995</v>
      </c>
      <c r="Y311">
        <v>587.5</v>
      </c>
      <c r="Z311">
        <v>612.4</v>
      </c>
      <c r="AA311">
        <v>517.6</v>
      </c>
      <c r="AB311">
        <v>699</v>
      </c>
      <c r="AC311" s="2">
        <f>(Table2[[#This Row],[Close Price]]/Table2[[#This Row],[Day Low]])-1</f>
        <v>4.1736227045074958E-3</v>
      </c>
      <c r="AD311" s="2">
        <f>(Table2[[#This Row],[Day High]]/Table2[[#This Row],[Close Price]])-1</f>
        <v>5.0706566916043361E-3</v>
      </c>
      <c r="AE311" s="2">
        <f>(Table2[[#This Row],[Close Price]]/Table2[[#This Row],[Current Week Low]])-1</f>
        <v>2.3829787234042499E-2</v>
      </c>
      <c r="AF311" s="2">
        <f>(Table2[[#This Row],[Current Week High]]/Table2[[#This Row],[Close Price]])-1</f>
        <v>1.8121363258520429E-2</v>
      </c>
      <c r="AG311" s="2">
        <f>(Table2[[#This Row],[Close Price]]/Table2[[#This Row],[Current Month Low]])-1</f>
        <v>0.16209428129829972</v>
      </c>
      <c r="AH311" s="2">
        <f>(Table2[[#This Row],[Current Month High]]/Table2[[#This Row],[Close Price]])-1</f>
        <v>0.16209476309226933</v>
      </c>
      <c r="AI311">
        <v>16.209476309226901</v>
      </c>
      <c r="AJ311">
        <v>71.2455516014235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0.24</v>
      </c>
      <c r="AM311" t="s">
        <v>10206</v>
      </c>
      <c r="AN311">
        <v>5.28</v>
      </c>
      <c r="AO311" t="s">
        <v>10206</v>
      </c>
      <c r="AP311">
        <v>2.652425834697E-2</v>
      </c>
      <c r="AQ311">
        <f>(Table2[[#This Row],[Sharpe Ratio]]-AVERAGE(Table2[Sharpe Ratio]))/_xlfn.STDEV.P(Table2[Sharpe Ratio])</f>
        <v>-0.35522673279976774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-1.1911958186747498</v>
      </c>
      <c r="AS311">
        <f>_xlfn.RANK.AVG(Table2[[#This Row],[1Y Return vs Nifty Z-Score]],Table2[1Y Return vs Nifty Z-Score])</f>
        <v>286</v>
      </c>
      <c r="AT311">
        <f>_xlfn.RANK.AVG(Table2[[#This Row],[6M Return vs Nifty Z-Score]],Table2[6M Return vs Nifty Z-Score])</f>
        <v>262</v>
      </c>
      <c r="AU311">
        <f>_xlfn.RANK.AVG(Table2[[#This Row],[Sharpe Ratio Z-Score]],Table2[Sharpe Ratio Z-Score])</f>
        <v>428</v>
      </c>
      <c r="AV311">
        <f>(Table2[[#This Row],[Rank 1Y]]+Table2[[#This Row],[Rank 6M]]+Table2[[#This Row],[Rank Sharpe]])/3</f>
        <v>325.33333333333331</v>
      </c>
    </row>
    <row r="312" spans="1:48" x14ac:dyDescent="0.3">
      <c r="A312" t="s">
        <v>1032</v>
      </c>
      <c r="B312" t="s">
        <v>1033</v>
      </c>
      <c r="C312" t="s">
        <v>10160</v>
      </c>
      <c r="D312" t="s">
        <v>290</v>
      </c>
      <c r="E312">
        <v>12951.05172679</v>
      </c>
      <c r="F312">
        <v>2395.15</v>
      </c>
      <c r="G312">
        <v>33.156301029719799</v>
      </c>
      <c r="H312">
        <f>(Table2[[#This Row],[1Y Return vs Nifty]]-AVERAGE(Table2[1Y Return vs Nifty]))/_xlfn.STDEV.P(Table2[1Y Return vs Nifty])</f>
        <v>-8.2984269909149352E-2</v>
      </c>
      <c r="I312">
        <v>-2.0568783505473198</v>
      </c>
      <c r="J312">
        <f>(Table2[[#This Row],[1M Return vs Nifty]]-AVERAGE(Table2[1M Return vs Nifty]))/_xlfn.STDEV.P(Table2[1M Return vs Nifty])</f>
        <v>-0.35726538258882867</v>
      </c>
      <c r="K312">
        <v>8.4406558879910296</v>
      </c>
      <c r="L312">
        <f>(Table2[[#This Row],[6M Return vs Nifty]]-AVERAGE(Table2[6M Return vs Nifty]))/_xlfn.STDEV.P(Table2[6M Return vs Nifty])</f>
        <v>3.6269290098311834E-2</v>
      </c>
      <c r="M312">
        <v>2.5628782306773701</v>
      </c>
      <c r="N312">
        <f>(Table2[[#This Row],[1W Return vs Nifty]]-AVERAGE(Table2[1W Return vs Nifty]))/_xlfn.STDEV.P(Table2[1W Return vs Nifty])</f>
        <v>0.19394380367664879</v>
      </c>
      <c r="O312">
        <v>2368.1799999999998</v>
      </c>
      <c r="P312">
        <v>2245.0973547040398</v>
      </c>
      <c r="Q312">
        <v>1981.66495691574</v>
      </c>
      <c r="R312">
        <v>51.246882752039497</v>
      </c>
      <c r="S312" s="2">
        <f>(Table2[[#This Row],[Close Price]]-Table2[[#This Row],[20D EMA]])/Table2[[#This Row],[20D EMA]]</f>
        <v>1.1388492428785082E-2</v>
      </c>
      <c r="T312" s="2">
        <f>(Table2[[#This Row],[Close Price]]-Table2[[#This Row],[50D EMA]])/Table2[[#This Row],[50D EMA]]</f>
        <v>6.6835696448335508E-2</v>
      </c>
      <c r="U312" s="2">
        <f>(Table2[[#This Row],[Close Price]]-Table2[[#This Row],[200D EMA]])/Table2[[#This Row],[200D EMA]]</f>
        <v>0.20865537417980456</v>
      </c>
      <c r="V312">
        <v>1.00610176731292</v>
      </c>
      <c r="W312">
        <v>2375.0500000000002</v>
      </c>
      <c r="X312">
        <v>2403.25</v>
      </c>
      <c r="Y312">
        <v>2350</v>
      </c>
      <c r="Z312">
        <v>2502</v>
      </c>
      <c r="AA312">
        <v>2235.15</v>
      </c>
      <c r="AB312">
        <v>2690</v>
      </c>
      <c r="AC312" s="2">
        <f>(Table2[[#This Row],[Close Price]]/Table2[[#This Row],[Day Low]])-1</f>
        <v>8.4629797267425921E-3</v>
      </c>
      <c r="AD312" s="2">
        <f>(Table2[[#This Row],[Day High]]/Table2[[#This Row],[Close Price]])-1</f>
        <v>3.3818341231237614E-3</v>
      </c>
      <c r="AE312" s="2">
        <f>(Table2[[#This Row],[Close Price]]/Table2[[#This Row],[Current Week Low]])-1</f>
        <v>1.9212765957446809E-2</v>
      </c>
      <c r="AF312" s="2">
        <f>(Table2[[#This Row],[Current Week High]]/Table2[[#This Row],[Close Price]])-1</f>
        <v>4.4610984698244316E-2</v>
      </c>
      <c r="AG312" s="2">
        <f>(Table2[[#This Row],[Close Price]]/Table2[[#This Row],[Current Month Low]])-1</f>
        <v>7.1583562624432329E-2</v>
      </c>
      <c r="AH312" s="2">
        <f>(Table2[[#This Row],[Current Month High]]/Table2[[#This Row],[Close Price]])-1</f>
        <v>0.12310293718556253</v>
      </c>
      <c r="AI312">
        <v>14.725591299083501</v>
      </c>
      <c r="AJ312">
        <v>62.366538996034301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7.0000000000000007E-2</v>
      </c>
      <c r="AM312" t="s">
        <v>10206</v>
      </c>
      <c r="AN312">
        <v>-1.2</v>
      </c>
      <c r="AO312" t="s">
        <v>10205</v>
      </c>
      <c r="AP312">
        <v>4.6799695466737998E-2</v>
      </c>
      <c r="AQ312">
        <f>(Table2[[#This Row],[Sharpe Ratio]]-AVERAGE(Table2[Sharpe Ratio]))/_xlfn.STDEV.P(Table2[Sharpe Ratio])</f>
        <v>-0.12146496538764776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-0.33150152411066525</v>
      </c>
      <c r="AS312">
        <f>_xlfn.RANK.AVG(Table2[[#This Row],[1Y Return vs Nifty Z-Score]],Table2[1Y Return vs Nifty Z-Score])</f>
        <v>309</v>
      </c>
      <c r="AT312">
        <f>_xlfn.RANK.AVG(Table2[[#This Row],[6M Return vs Nifty Z-Score]],Table2[6M Return vs Nifty Z-Score])</f>
        <v>304</v>
      </c>
      <c r="AU312">
        <f>_xlfn.RANK.AVG(Table2[[#This Row],[Sharpe Ratio Z-Score]],Table2[Sharpe Ratio Z-Score])</f>
        <v>370</v>
      </c>
      <c r="AV312">
        <f>(Table2[[#This Row],[Rank 1Y]]+Table2[[#This Row],[Rank 6M]]+Table2[[#This Row],[Rank Sharpe]])/3</f>
        <v>327.66666666666669</v>
      </c>
    </row>
    <row r="313" spans="1:48" x14ac:dyDescent="0.3">
      <c r="A313" t="s">
        <v>627</v>
      </c>
      <c r="B313" t="s">
        <v>628</v>
      </c>
      <c r="C313" t="s">
        <v>10166</v>
      </c>
      <c r="D313" t="s">
        <v>60</v>
      </c>
      <c r="E313">
        <v>30164.10569172</v>
      </c>
      <c r="F313">
        <v>1943.4</v>
      </c>
      <c r="G313">
        <v>28.877934036214501</v>
      </c>
      <c r="H313">
        <f>(Table2[[#This Row],[1Y Return vs Nifty]]-AVERAGE(Table2[1Y Return vs Nifty]))/_xlfn.STDEV.P(Table2[1Y Return vs Nifty])</f>
        <v>-0.14145147373801245</v>
      </c>
      <c r="I313">
        <v>2.3429652826184801</v>
      </c>
      <c r="J313">
        <f>(Table2[[#This Row],[1M Return vs Nifty]]-AVERAGE(Table2[1M Return vs Nifty]))/_xlfn.STDEV.P(Table2[1M Return vs Nifty])</f>
        <v>0.10656170859259612</v>
      </c>
      <c r="K313">
        <v>2.2067202358746001</v>
      </c>
      <c r="L313">
        <f>(Table2[[#This Row],[6M Return vs Nifty]]-AVERAGE(Table2[6M Return vs Nifty]))/_xlfn.STDEV.P(Table2[6M Return vs Nifty])</f>
        <v>-0.17142929073708926</v>
      </c>
      <c r="M313">
        <v>4.5591296701486899</v>
      </c>
      <c r="N313">
        <f>(Table2[[#This Row],[1W Return vs Nifty]]-AVERAGE(Table2[1W Return vs Nifty]))/_xlfn.STDEV.P(Table2[1W Return vs Nifty])</f>
        <v>0.60636438130407921</v>
      </c>
      <c r="O313">
        <v>1826.32</v>
      </c>
      <c r="P313">
        <v>1795.90173146947</v>
      </c>
      <c r="Q313">
        <v>1645.6331325787801</v>
      </c>
      <c r="R313">
        <v>86.3473050084216</v>
      </c>
      <c r="S313" s="2">
        <f>(Table2[[#This Row],[Close Price]]-Table2[[#This Row],[20D EMA]])/Table2[[#This Row],[20D EMA]]</f>
        <v>6.4107056813701963E-2</v>
      </c>
      <c r="T313" s="2">
        <f>(Table2[[#This Row],[Close Price]]-Table2[[#This Row],[50D EMA]])/Table2[[#This Row],[50D EMA]]</f>
        <v>8.2130478492184467E-2</v>
      </c>
      <c r="U313" s="2">
        <f>(Table2[[#This Row],[Close Price]]-Table2[[#This Row],[200D EMA]])/Table2[[#This Row],[200D EMA]]</f>
        <v>0.18094365112508773</v>
      </c>
      <c r="V313">
        <v>0.73709395645755205</v>
      </c>
      <c r="W313">
        <v>1889.15</v>
      </c>
      <c r="X313">
        <v>1950</v>
      </c>
      <c r="Y313">
        <v>1880.05</v>
      </c>
      <c r="Z313">
        <v>1963.2</v>
      </c>
      <c r="AA313">
        <v>1690.1</v>
      </c>
      <c r="AB313">
        <v>1963.2</v>
      </c>
      <c r="AC313" s="2">
        <f>(Table2[[#This Row],[Close Price]]/Table2[[#This Row],[Day Low]])-1</f>
        <v>2.8716618585078013E-2</v>
      </c>
      <c r="AD313" s="2">
        <f>(Table2[[#This Row],[Day High]]/Table2[[#This Row],[Close Price]])-1</f>
        <v>3.3961099104662384E-3</v>
      </c>
      <c r="AE313" s="2">
        <f>(Table2[[#This Row],[Close Price]]/Table2[[#This Row],[Current Week Low]])-1</f>
        <v>3.3695912342756928E-2</v>
      </c>
      <c r="AF313" s="2">
        <f>(Table2[[#This Row],[Current Week High]]/Table2[[#This Row],[Close Price]])-1</f>
        <v>1.0188329731398493E-2</v>
      </c>
      <c r="AG313" s="2">
        <f>(Table2[[#This Row],[Close Price]]/Table2[[#This Row],[Current Month Low]])-1</f>
        <v>0.14987278859239117</v>
      </c>
      <c r="AH313" s="2">
        <f>(Table2[[#This Row],[Current Month High]]/Table2[[#This Row],[Close Price]])-1</f>
        <v>1.0188329731398493E-2</v>
      </c>
      <c r="AI313">
        <v>1.01883297313984</v>
      </c>
      <c r="AJ313">
        <v>62.359280686731097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-0.08</v>
      </c>
      <c r="AM313" t="s">
        <v>10205</v>
      </c>
      <c r="AN313">
        <v>12.91</v>
      </c>
      <c r="AO313" t="s">
        <v>10206</v>
      </c>
      <c r="AP313">
        <v>7.2886598359353003E-2</v>
      </c>
      <c r="AQ313">
        <f>(Table2[[#This Row],[Sharpe Ratio]]-AVERAGE(Table2[Sharpe Ratio]))/_xlfn.STDEV.P(Table2[Sharpe Ratio])</f>
        <v>0.17929898315087861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0.57934430857245223</v>
      </c>
      <c r="AS313">
        <f>_xlfn.RANK.AVG(Table2[[#This Row],[1Y Return vs Nifty Z-Score]],Table2[1Y Return vs Nifty Z-Score])</f>
        <v>325</v>
      </c>
      <c r="AT313">
        <f>_xlfn.RANK.AVG(Table2[[#This Row],[6M Return vs Nifty Z-Score]],Table2[6M Return vs Nifty Z-Score])</f>
        <v>377</v>
      </c>
      <c r="AU313">
        <f>_xlfn.RANK.AVG(Table2[[#This Row],[Sharpe Ratio Z-Score]],Table2[Sharpe Ratio Z-Score])</f>
        <v>284</v>
      </c>
      <c r="AV313">
        <f>(Table2[[#This Row],[Rank 1Y]]+Table2[[#This Row],[Rank 6M]]+Table2[[#This Row],[Rank Sharpe]])/3</f>
        <v>328.66666666666669</v>
      </c>
    </row>
    <row r="314" spans="1:48" x14ac:dyDescent="0.3">
      <c r="A314" t="s">
        <v>1922</v>
      </c>
      <c r="B314" t="s">
        <v>1923</v>
      </c>
      <c r="C314" t="s">
        <v>10165</v>
      </c>
      <c r="D314" t="s">
        <v>202</v>
      </c>
      <c r="E314">
        <v>3608.0305911</v>
      </c>
      <c r="F314">
        <v>1370.85</v>
      </c>
      <c r="G314">
        <v>16.323266978377202</v>
      </c>
      <c r="H314">
        <f>(Table2[[#This Row],[1Y Return vs Nifty]]-AVERAGE(Table2[1Y Return vs Nifty]))/_xlfn.STDEV.P(Table2[1Y Return vs Nifty])</f>
        <v>-0.31302073812986519</v>
      </c>
      <c r="I314">
        <v>0.87373327993820704</v>
      </c>
      <c r="J314">
        <f>(Table2[[#This Row],[1M Return vs Nifty]]-AVERAGE(Table2[1M Return vs Nifty]))/_xlfn.STDEV.P(Table2[1M Return vs Nifty])</f>
        <v>-4.8323251622118507E-2</v>
      </c>
      <c r="K314">
        <v>-0.92974926705637895</v>
      </c>
      <c r="L314">
        <f>(Table2[[#This Row],[6M Return vs Nifty]]-AVERAGE(Table2[6M Return vs Nifty]))/_xlfn.STDEV.P(Table2[6M Return vs Nifty])</f>
        <v>-0.27592832649006749</v>
      </c>
      <c r="M314">
        <v>1.87464847453058</v>
      </c>
      <c r="N314">
        <f>(Table2[[#This Row],[1W Return vs Nifty]]-AVERAGE(Table2[1W Return vs Nifty]))/_xlfn.STDEV.P(Table2[1W Return vs Nifty])</f>
        <v>5.1757249438964197E-2</v>
      </c>
      <c r="O314">
        <v>1332.75</v>
      </c>
      <c r="P314">
        <v>1291.1936421790001</v>
      </c>
      <c r="Q314">
        <v>1152.12356723431</v>
      </c>
      <c r="R314">
        <v>62.251749109239697</v>
      </c>
      <c r="S314" s="2">
        <f>(Table2[[#This Row],[Close Price]]-Table2[[#This Row],[20D EMA]])/Table2[[#This Row],[20D EMA]]</f>
        <v>2.8587507034327449E-2</v>
      </c>
      <c r="T314" s="2">
        <f>(Table2[[#This Row],[Close Price]]-Table2[[#This Row],[50D EMA]])/Table2[[#This Row],[50D EMA]]</f>
        <v>6.1692030706233081E-2</v>
      </c>
      <c r="U314" s="2">
        <f>(Table2[[#This Row],[Close Price]]-Table2[[#This Row],[200D EMA]])/Table2[[#This Row],[200D EMA]]</f>
        <v>0.18984633157947284</v>
      </c>
      <c r="V314">
        <v>0.61275693501100703</v>
      </c>
      <c r="W314">
        <v>1371.45</v>
      </c>
      <c r="X314">
        <v>1402.85</v>
      </c>
      <c r="Y314">
        <v>1331.7</v>
      </c>
      <c r="Z314">
        <v>1384.95</v>
      </c>
      <c r="AA314">
        <v>1251.55</v>
      </c>
      <c r="AB314">
        <v>1406.8</v>
      </c>
      <c r="AC314" s="2">
        <f>(Table2[[#This Row],[Close Price]]/Table2[[#This Row],[Day Low]])-1</f>
        <v>-4.3749316416941131E-4</v>
      </c>
      <c r="AD314" s="2">
        <f>(Table2[[#This Row],[Day High]]/Table2[[#This Row],[Close Price]])-1</f>
        <v>2.334318123791812E-2</v>
      </c>
      <c r="AE314" s="2">
        <f>(Table2[[#This Row],[Close Price]]/Table2[[#This Row],[Current Week Low]])-1</f>
        <v>2.9398513178643837E-2</v>
      </c>
      <c r="AF314" s="2">
        <f>(Table2[[#This Row],[Current Week High]]/Table2[[#This Row],[Close Price]])-1</f>
        <v>1.0285589232957859E-2</v>
      </c>
      <c r="AG314" s="2">
        <f>(Table2[[#This Row],[Close Price]]/Table2[[#This Row],[Current Month Low]])-1</f>
        <v>9.5321800966801096E-2</v>
      </c>
      <c r="AH314" s="2">
        <f>(Table2[[#This Row],[Current Month High]]/Table2[[#This Row],[Close Price]])-1</f>
        <v>2.6224605171973669E-2</v>
      </c>
      <c r="AI314">
        <v>2.6224605171973598</v>
      </c>
      <c r="AJ314">
        <v>66.770072992700705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0.03</v>
      </c>
      <c r="AM314" t="s">
        <v>10206</v>
      </c>
      <c r="AN314">
        <v>0.98</v>
      </c>
      <c r="AO314" t="s">
        <v>10206</v>
      </c>
      <c r="AP314">
        <v>0.12418996357015499</v>
      </c>
      <c r="AQ314">
        <f>(Table2[[#This Row],[Sharpe Ratio]]-AVERAGE(Table2[Sharpe Ratio]))/_xlfn.STDEV.P(Table2[Sharpe Ratio])</f>
        <v>0.77079130240519067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0.18527623560210371</v>
      </c>
      <c r="AS314">
        <f>_xlfn.RANK.AVG(Table2[[#This Row],[1Y Return vs Nifty Z-Score]],Table2[1Y Return vs Nifty Z-Score])</f>
        <v>397</v>
      </c>
      <c r="AT314">
        <f>_xlfn.RANK.AVG(Table2[[#This Row],[6M Return vs Nifty Z-Score]],Table2[6M Return vs Nifty Z-Score])</f>
        <v>423</v>
      </c>
      <c r="AU314">
        <f>_xlfn.RANK.AVG(Table2[[#This Row],[Sharpe Ratio Z-Score]],Table2[Sharpe Ratio Z-Score])</f>
        <v>166</v>
      </c>
      <c r="AV314">
        <f>(Table2[[#This Row],[Rank 1Y]]+Table2[[#This Row],[Rank 6M]]+Table2[[#This Row],[Rank Sharpe]])/3</f>
        <v>328.66666666666669</v>
      </c>
    </row>
    <row r="315" spans="1:48" x14ac:dyDescent="0.3">
      <c r="A315" t="s">
        <v>1665</v>
      </c>
      <c r="B315" t="s">
        <v>1666</v>
      </c>
      <c r="C315" t="s">
        <v>10171</v>
      </c>
      <c r="D315" t="s">
        <v>1667</v>
      </c>
      <c r="E315">
        <v>4996.2691571120004</v>
      </c>
      <c r="F315">
        <v>73.86</v>
      </c>
      <c r="G315">
        <v>40.389565867361299</v>
      </c>
      <c r="H315">
        <f>(Table2[[#This Row],[1Y Return vs Nifty]]-AVERAGE(Table2[1Y Return vs Nifty]))/_xlfn.STDEV.P(Table2[1Y Return vs Nifty])</f>
        <v>1.5863905166182753E-2</v>
      </c>
      <c r="I315">
        <v>-6.5530732326783703</v>
      </c>
      <c r="J315">
        <f>(Table2[[#This Row],[1M Return vs Nifty]]-AVERAGE(Table2[1M Return vs Nifty]))/_xlfn.STDEV.P(Table2[1M Return vs Nifty])</f>
        <v>-0.83124972554219734</v>
      </c>
      <c r="K315">
        <v>-2.3879001030836098</v>
      </c>
      <c r="L315">
        <f>(Table2[[#This Row],[6M Return vs Nifty]]-AVERAGE(Table2[6M Return vs Nifty]))/_xlfn.STDEV.P(Table2[6M Return vs Nifty])</f>
        <v>-0.32451013358395198</v>
      </c>
      <c r="M315">
        <v>1.38817172876989</v>
      </c>
      <c r="N315">
        <f>(Table2[[#This Row],[1W Return vs Nifty]]-AVERAGE(Table2[1W Return vs Nifty]))/_xlfn.STDEV.P(Table2[1W Return vs Nifty])</f>
        <v>-4.8747635127115982E-2</v>
      </c>
      <c r="O315">
        <v>73.42</v>
      </c>
      <c r="P315">
        <v>71.264822437255603</v>
      </c>
      <c r="Q315">
        <v>63.091909198970903</v>
      </c>
      <c r="R315">
        <v>52.278668406892898</v>
      </c>
      <c r="S315" s="2">
        <f>(Table2[[#This Row],[Close Price]]-Table2[[#This Row],[20D EMA]])/Table2[[#This Row],[20D EMA]]</f>
        <v>5.9929174611822083E-3</v>
      </c>
      <c r="T315" s="2">
        <f>(Table2[[#This Row],[Close Price]]-Table2[[#This Row],[50D EMA]])/Table2[[#This Row],[50D EMA]]</f>
        <v>3.6415968973041286E-2</v>
      </c>
      <c r="U315" s="2">
        <f>(Table2[[#This Row],[Close Price]]-Table2[[#This Row],[200D EMA]])/Table2[[#This Row],[200D EMA]]</f>
        <v>0.17067308530908643</v>
      </c>
      <c r="V315">
        <v>0.79109173707456804</v>
      </c>
      <c r="W315">
        <v>74</v>
      </c>
      <c r="X315">
        <v>76</v>
      </c>
      <c r="Y315">
        <v>73.25</v>
      </c>
      <c r="Z315">
        <v>76.400000000000006</v>
      </c>
      <c r="AA315">
        <v>66.84</v>
      </c>
      <c r="AB315">
        <v>79.59</v>
      </c>
      <c r="AC315" s="2">
        <f>(Table2[[#This Row],[Close Price]]/Table2[[#This Row],[Day Low]])-1</f>
        <v>-1.8918918918918726E-3</v>
      </c>
      <c r="AD315" s="2">
        <f>(Table2[[#This Row],[Day High]]/Table2[[#This Row],[Close Price]])-1</f>
        <v>2.8973734091524594E-2</v>
      </c>
      <c r="AE315" s="2">
        <f>(Table2[[#This Row],[Close Price]]/Table2[[#This Row],[Current Week Low]])-1</f>
        <v>8.3276450511944322E-3</v>
      </c>
      <c r="AF315" s="2">
        <f>(Table2[[#This Row],[Current Week High]]/Table2[[#This Row],[Close Price]])-1</f>
        <v>3.4389385323585264E-2</v>
      </c>
      <c r="AG315" s="2">
        <f>(Table2[[#This Row],[Close Price]]/Table2[[#This Row],[Current Month Low]])-1</f>
        <v>0.10502692998204655</v>
      </c>
      <c r="AH315" s="2">
        <f>(Table2[[#This Row],[Current Month High]]/Table2[[#This Row],[Close Price]])-1</f>
        <v>7.7579203899268867E-2</v>
      </c>
      <c r="AI315">
        <v>13.9859193067966</v>
      </c>
      <c r="AJ315">
        <v>71.368909512760993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-0.04</v>
      </c>
      <c r="AM315" t="s">
        <v>10205</v>
      </c>
      <c r="AN315">
        <v>-5.0199999999999996</v>
      </c>
      <c r="AO315" t="s">
        <v>10205</v>
      </c>
      <c r="AP315">
        <v>7.7254578859438996E-2</v>
      </c>
      <c r="AQ315">
        <f>(Table2[[#This Row],[Sharpe Ratio]]-AVERAGE(Table2[Sharpe Ratio]))/_xlfn.STDEV.P(Table2[Sharpe Ratio])</f>
        <v>0.22965877740292287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-0.95898481168415972</v>
      </c>
      <c r="AS315">
        <f>_xlfn.RANK.AVG(Table2[[#This Row],[1Y Return vs Nifty Z-Score]],Table2[1Y Return vs Nifty Z-Score])</f>
        <v>280</v>
      </c>
      <c r="AT315">
        <f>_xlfn.RANK.AVG(Table2[[#This Row],[6M Return vs Nifty Z-Score]],Table2[6M Return vs Nifty Z-Score])</f>
        <v>438</v>
      </c>
      <c r="AU315">
        <f>_xlfn.RANK.AVG(Table2[[#This Row],[Sharpe Ratio Z-Score]],Table2[Sharpe Ratio Z-Score])</f>
        <v>270</v>
      </c>
      <c r="AV315">
        <f>(Table2[[#This Row],[Rank 1Y]]+Table2[[#This Row],[Rank 6M]]+Table2[[#This Row],[Rank Sharpe]])/3</f>
        <v>329.33333333333331</v>
      </c>
    </row>
    <row r="316" spans="1:48" x14ac:dyDescent="0.3">
      <c r="A316" t="s">
        <v>1398</v>
      </c>
      <c r="B316" t="s">
        <v>1399</v>
      </c>
      <c r="C316" t="s">
        <v>10175</v>
      </c>
      <c r="D316" t="s">
        <v>373</v>
      </c>
      <c r="E316">
        <v>7698.8434260539898</v>
      </c>
      <c r="F316">
        <v>94.49</v>
      </c>
      <c r="G316">
        <v>18.8435423993039</v>
      </c>
      <c r="H316">
        <f>(Table2[[#This Row],[1Y Return vs Nifty]]-AVERAGE(Table2[1Y Return vs Nifty]))/_xlfn.STDEV.P(Table2[1Y Return vs Nifty])</f>
        <v>-0.27857921944671282</v>
      </c>
      <c r="I316">
        <v>-0.90987173616002304</v>
      </c>
      <c r="J316">
        <f>(Table2[[#This Row],[1M Return vs Nifty]]-AVERAGE(Table2[1M Return vs Nifty]))/_xlfn.STDEV.P(Table2[1M Return vs Nifty])</f>
        <v>-0.23634909876755175</v>
      </c>
      <c r="K316">
        <v>4.6432310934380601</v>
      </c>
      <c r="L316">
        <f>(Table2[[#This Row],[6M Return vs Nifty]]-AVERAGE(Table2[6M Return vs Nifty]))/_xlfn.STDEV.P(Table2[6M Return vs Nifty])</f>
        <v>-9.0251063121895847E-2</v>
      </c>
      <c r="M316">
        <v>-3.9429261264409501</v>
      </c>
      <c r="N316">
        <f>(Table2[[#This Row],[1W Return vs Nifty]]-AVERAGE(Table2[1W Return vs Nifty]))/_xlfn.STDEV.P(Table2[1W Return vs Nifty])</f>
        <v>-1.1501391799801501</v>
      </c>
      <c r="O316">
        <v>86.14</v>
      </c>
      <c r="P316">
        <v>81.622594547372202</v>
      </c>
      <c r="Q316">
        <v>73.682303108949</v>
      </c>
      <c r="R316">
        <v>71.850226545598701</v>
      </c>
      <c r="S316" s="2">
        <f>(Table2[[#This Row],[Close Price]]-Table2[[#This Row],[20D EMA]])/Table2[[#This Row],[20D EMA]]</f>
        <v>9.6935221732064009E-2</v>
      </c>
      <c r="T316" s="2">
        <f>(Table2[[#This Row],[Close Price]]-Table2[[#This Row],[50D EMA]])/Table2[[#This Row],[50D EMA]]</f>
        <v>0.15764514132370291</v>
      </c>
      <c r="U316" s="2">
        <f>(Table2[[#This Row],[Close Price]]-Table2[[#This Row],[200D EMA]])/Table2[[#This Row],[200D EMA]]</f>
        <v>0.28239748234096418</v>
      </c>
      <c r="V316">
        <v>1.2823830998447501</v>
      </c>
      <c r="W316">
        <v>94.4</v>
      </c>
      <c r="X316">
        <v>98.35</v>
      </c>
      <c r="Y316">
        <v>85.21</v>
      </c>
      <c r="Z316">
        <v>95.35</v>
      </c>
      <c r="AA316">
        <v>82</v>
      </c>
      <c r="AB316">
        <v>95.74</v>
      </c>
      <c r="AC316" s="2">
        <f>(Table2[[#This Row],[Close Price]]/Table2[[#This Row],[Day Low]])-1</f>
        <v>9.5338983050829995E-4</v>
      </c>
      <c r="AD316" s="2">
        <f>(Table2[[#This Row],[Day High]]/Table2[[#This Row],[Close Price]])-1</f>
        <v>4.0850883691395889E-2</v>
      </c>
      <c r="AE316" s="2">
        <f>(Table2[[#This Row],[Close Price]]/Table2[[#This Row],[Current Week Low]])-1</f>
        <v>0.10890740523412745</v>
      </c>
      <c r="AF316" s="2">
        <f>(Table2[[#This Row],[Current Week High]]/Table2[[#This Row],[Close Price]])-1</f>
        <v>9.101492221398999E-3</v>
      </c>
      <c r="AG316" s="2">
        <f>(Table2[[#This Row],[Close Price]]/Table2[[#This Row],[Current Month Low]])-1</f>
        <v>0.15231707317073173</v>
      </c>
      <c r="AH316" s="2">
        <f>(Table2[[#This Row],[Current Month High]]/Table2[[#This Row],[Close Price]])-1</f>
        <v>1.3228913112498741E-2</v>
      </c>
      <c r="AI316">
        <v>1.3228913112498699</v>
      </c>
      <c r="AJ316">
        <v>61.108269394714398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0.28999999999999998</v>
      </c>
      <c r="AM316" t="s">
        <v>10206</v>
      </c>
      <c r="AN316">
        <v>7.39</v>
      </c>
      <c r="AO316" t="s">
        <v>10206</v>
      </c>
      <c r="AP316">
        <v>8.7197949655081E-2</v>
      </c>
      <c r="AQ316">
        <f>(Table2[[#This Row],[Sharpe Ratio]]-AVERAGE(Table2[Sharpe Ratio]))/_xlfn.STDEV.P(Table2[Sharpe Ratio])</f>
        <v>0.34429896579901548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-1.4110195955172951</v>
      </c>
      <c r="AS316">
        <f>_xlfn.RANK.AVG(Table2[[#This Row],[1Y Return vs Nifty Z-Score]],Table2[1Y Return vs Nifty Z-Score])</f>
        <v>392</v>
      </c>
      <c r="AT316">
        <f>_xlfn.RANK.AVG(Table2[[#This Row],[6M Return vs Nifty Z-Score]],Table2[6M Return vs Nifty Z-Score])</f>
        <v>351</v>
      </c>
      <c r="AU316">
        <f>_xlfn.RANK.AVG(Table2[[#This Row],[Sharpe Ratio Z-Score]],Table2[Sharpe Ratio Z-Score])</f>
        <v>246</v>
      </c>
      <c r="AV316">
        <f>(Table2[[#This Row],[Rank 1Y]]+Table2[[#This Row],[Rank 6M]]+Table2[[#This Row],[Rank Sharpe]])/3</f>
        <v>329.66666666666669</v>
      </c>
    </row>
    <row r="317" spans="1:48" x14ac:dyDescent="0.3">
      <c r="A317" t="s">
        <v>304</v>
      </c>
      <c r="B317" t="s">
        <v>305</v>
      </c>
      <c r="C317" t="s">
        <v>10172</v>
      </c>
      <c r="D317" t="s">
        <v>146</v>
      </c>
      <c r="E317">
        <v>90547.87600068</v>
      </c>
      <c r="F317">
        <v>7009.8</v>
      </c>
      <c r="G317">
        <v>26.289815979226201</v>
      </c>
      <c r="H317">
        <f>(Table2[[#This Row],[1Y Return vs Nifty]]-AVERAGE(Table2[1Y Return vs Nifty]))/_xlfn.STDEV.P(Table2[1Y Return vs Nifty])</f>
        <v>-0.17682011467059372</v>
      </c>
      <c r="I317">
        <v>1.22496902588015</v>
      </c>
      <c r="J317">
        <f>(Table2[[#This Row],[1M Return vs Nifty]]-AVERAGE(Table2[1M Return vs Nifty]))/_xlfn.STDEV.P(Table2[1M Return vs Nifty])</f>
        <v>-1.1296332499092876E-2</v>
      </c>
      <c r="K317">
        <v>27.773957746146401</v>
      </c>
      <c r="L317">
        <f>(Table2[[#This Row],[6M Return vs Nifty]]-AVERAGE(Table2[6M Return vs Nifty]))/_xlfn.STDEV.P(Table2[6M Return vs Nifty])</f>
        <v>0.6804048062289646</v>
      </c>
      <c r="M317">
        <v>0.21606621775481499</v>
      </c>
      <c r="N317">
        <f>(Table2[[#This Row],[1W Return vs Nifty]]-AVERAGE(Table2[1W Return vs Nifty]))/_xlfn.STDEV.P(Table2[1W Return vs Nifty])</f>
        <v>-0.29090171568780621</v>
      </c>
      <c r="O317">
        <v>6870.73</v>
      </c>
      <c r="P317">
        <v>6568.1001020562899</v>
      </c>
      <c r="Q317">
        <v>5663.7171091837799</v>
      </c>
      <c r="R317">
        <v>55.945111832538899</v>
      </c>
      <c r="S317" s="2">
        <f>(Table2[[#This Row],[Close Price]]-Table2[[#This Row],[20D EMA]])/Table2[[#This Row],[20D EMA]]</f>
        <v>2.0240935097144062E-2</v>
      </c>
      <c r="T317" s="2">
        <f>(Table2[[#This Row],[Close Price]]-Table2[[#This Row],[50D EMA]])/Table2[[#This Row],[50D EMA]]</f>
        <v>6.7249264030769917E-2</v>
      </c>
      <c r="U317" s="2">
        <f>(Table2[[#This Row],[Close Price]]-Table2[[#This Row],[200D EMA]])/Table2[[#This Row],[200D EMA]]</f>
        <v>0.23766774802956384</v>
      </c>
      <c r="V317">
        <v>0.68695826490447298</v>
      </c>
      <c r="W317">
        <v>7020</v>
      </c>
      <c r="X317">
        <v>7107.55</v>
      </c>
      <c r="Y317">
        <v>6988.95</v>
      </c>
      <c r="Z317">
        <v>7260.5</v>
      </c>
      <c r="AA317">
        <v>6569.1</v>
      </c>
      <c r="AB317">
        <v>7260.5</v>
      </c>
      <c r="AC317" s="2">
        <f>(Table2[[#This Row],[Close Price]]/Table2[[#This Row],[Day Low]])-1</f>
        <v>-1.4529914529913812E-3</v>
      </c>
      <c r="AD317" s="2">
        <f>(Table2[[#This Row],[Day High]]/Table2[[#This Row],[Close Price]])-1</f>
        <v>1.3944763046021214E-2</v>
      </c>
      <c r="AE317" s="2">
        <f>(Table2[[#This Row],[Close Price]]/Table2[[#This Row],[Current Week Low]])-1</f>
        <v>2.9832807503273884E-3</v>
      </c>
      <c r="AF317" s="2">
        <f>(Table2[[#This Row],[Current Week High]]/Table2[[#This Row],[Close Price]])-1</f>
        <v>3.5764215812148725E-2</v>
      </c>
      <c r="AG317" s="2">
        <f>(Table2[[#This Row],[Close Price]]/Table2[[#This Row],[Current Month Low]])-1</f>
        <v>6.7086815545508438E-2</v>
      </c>
      <c r="AH317" s="2">
        <f>(Table2[[#This Row],[Current Month High]]/Table2[[#This Row],[Close Price]])-1</f>
        <v>3.5764215812148725E-2</v>
      </c>
      <c r="AI317">
        <v>3.5764215812148699</v>
      </c>
      <c r="AJ317">
        <v>76.4781410103095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-0.06</v>
      </c>
      <c r="AM317" t="s">
        <v>10205</v>
      </c>
      <c r="AN317">
        <v>5.99</v>
      </c>
      <c r="AO317" t="s">
        <v>10206</v>
      </c>
      <c r="AP317">
        <v>1.1913948758349999E-3</v>
      </c>
      <c r="AQ317">
        <f>(Table2[[#This Row],[Sharpe Ratio]]-AVERAGE(Table2[Sharpe Ratio]))/_xlfn.STDEV.P(Table2[Sharpe Ratio])</f>
        <v>-0.64729712830551023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-0.4459104849340384</v>
      </c>
      <c r="AS317">
        <f>_xlfn.RANK.AVG(Table2[[#This Row],[1Y Return vs Nifty Z-Score]],Table2[1Y Return vs Nifty Z-Score])</f>
        <v>339</v>
      </c>
      <c r="AT317">
        <f>_xlfn.RANK.AVG(Table2[[#This Row],[6M Return vs Nifty Z-Score]],Table2[6M Return vs Nifty Z-Score])</f>
        <v>143</v>
      </c>
      <c r="AU317">
        <f>_xlfn.RANK.AVG(Table2[[#This Row],[Sharpe Ratio Z-Score]],Table2[Sharpe Ratio Z-Score])</f>
        <v>509</v>
      </c>
      <c r="AV317">
        <f>(Table2[[#This Row],[Rank 1Y]]+Table2[[#This Row],[Rank 6M]]+Table2[[#This Row],[Rank Sharpe]])/3</f>
        <v>330.33333333333331</v>
      </c>
    </row>
    <row r="318" spans="1:48" x14ac:dyDescent="0.3">
      <c r="A318" t="s">
        <v>1043</v>
      </c>
      <c r="B318" t="s">
        <v>1044</v>
      </c>
      <c r="C318" t="s">
        <v>10167</v>
      </c>
      <c r="D318" t="s">
        <v>65</v>
      </c>
      <c r="E318">
        <v>12565.085181647901</v>
      </c>
      <c r="F318">
        <v>31.28</v>
      </c>
      <c r="G318">
        <v>63.6262873139638</v>
      </c>
      <c r="H318">
        <f>(Table2[[#This Row],[1Y Return vs Nifty]]-AVERAGE(Table2[1Y Return vs Nifty]))/_xlfn.STDEV.P(Table2[1Y Return vs Nifty])</f>
        <v>0.33341172918301015</v>
      </c>
      <c r="I318">
        <v>3.4575504286359902</v>
      </c>
      <c r="J318">
        <f>(Table2[[#This Row],[1M Return vs Nifty]]-AVERAGE(Table2[1M Return vs Nifty]))/_xlfn.STDEV.P(Table2[1M Return vs Nifty])</f>
        <v>0.22406015382242095</v>
      </c>
      <c r="K318">
        <v>-11.055894488826</v>
      </c>
      <c r="L318">
        <f>(Table2[[#This Row],[6M Return vs Nifty]]-AVERAGE(Table2[6M Return vs Nifty]))/_xlfn.STDEV.P(Table2[6M Return vs Nifty])</f>
        <v>-0.61330524361956884</v>
      </c>
      <c r="M318">
        <v>13.3445070286392</v>
      </c>
      <c r="N318">
        <f>(Table2[[#This Row],[1W Return vs Nifty]]-AVERAGE(Table2[1W Return vs Nifty]))/_xlfn.STDEV.P(Table2[1W Return vs Nifty])</f>
        <v>2.4214014719338945</v>
      </c>
      <c r="O318">
        <v>28.85</v>
      </c>
      <c r="P318">
        <v>28.1743073564928</v>
      </c>
      <c r="Q318">
        <v>25.205891588925699</v>
      </c>
      <c r="R318">
        <v>77.422432183778</v>
      </c>
      <c r="S318" s="2">
        <f>(Table2[[#This Row],[Close Price]]-Table2[[#This Row],[20D EMA]])/Table2[[#This Row],[20D EMA]]</f>
        <v>8.4228769497400338E-2</v>
      </c>
      <c r="T318" s="2">
        <f>(Table2[[#This Row],[Close Price]]-Table2[[#This Row],[50D EMA]])/Table2[[#This Row],[50D EMA]]</f>
        <v>0.11023137513943145</v>
      </c>
      <c r="U318" s="2">
        <f>(Table2[[#This Row],[Close Price]]-Table2[[#This Row],[200D EMA]])/Table2[[#This Row],[200D EMA]]</f>
        <v>0.24097970863855434</v>
      </c>
      <c r="V318">
        <v>1.06929234106292</v>
      </c>
      <c r="W318">
        <v>31.36</v>
      </c>
      <c r="X318">
        <v>32.4</v>
      </c>
      <c r="Y318">
        <v>30.03</v>
      </c>
      <c r="Z318">
        <v>31.8</v>
      </c>
      <c r="AA318">
        <v>25.75</v>
      </c>
      <c r="AB318">
        <v>31.8</v>
      </c>
      <c r="AC318" s="2">
        <f>(Table2[[#This Row],[Close Price]]/Table2[[#This Row],[Day Low]])-1</f>
        <v>-2.5510204081632404E-3</v>
      </c>
      <c r="AD318" s="2">
        <f>(Table2[[#This Row],[Day High]]/Table2[[#This Row],[Close Price]])-1</f>
        <v>3.5805626598465423E-2</v>
      </c>
      <c r="AE318" s="2">
        <f>(Table2[[#This Row],[Close Price]]/Table2[[#This Row],[Current Week Low]])-1</f>
        <v>4.1625041625041659E-2</v>
      </c>
      <c r="AF318" s="2">
        <f>(Table2[[#This Row],[Current Week High]]/Table2[[#This Row],[Close Price]])-1</f>
        <v>1.6624040920716121E-2</v>
      </c>
      <c r="AG318" s="2">
        <f>(Table2[[#This Row],[Close Price]]/Table2[[#This Row],[Current Month Low]])-1</f>
        <v>0.21475728155339802</v>
      </c>
      <c r="AH318" s="2">
        <f>(Table2[[#This Row],[Current Month High]]/Table2[[#This Row],[Close Price]])-1</f>
        <v>1.6624040920716121E-2</v>
      </c>
      <c r="AI318">
        <v>10.1342710997442</v>
      </c>
      <c r="AJ318">
        <v>101.15755627009599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0.12</v>
      </c>
      <c r="AM318" t="s">
        <v>10206</v>
      </c>
      <c r="AN318">
        <v>13.09</v>
      </c>
      <c r="AO318" t="s">
        <v>10206</v>
      </c>
      <c r="AP318">
        <v>7.8894564762477998E-2</v>
      </c>
      <c r="AQ318">
        <f>(Table2[[#This Row],[Sharpe Ratio]]-AVERAGE(Table2[Sharpe Ratio]))/_xlfn.STDEV.P(Table2[Sharpe Ratio])</f>
        <v>0.24856668064371601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2.614134791963473</v>
      </c>
      <c r="AS318">
        <f>_xlfn.RANK.AVG(Table2[[#This Row],[1Y Return vs Nifty Z-Score]],Table2[1Y Return vs Nifty Z-Score])</f>
        <v>200</v>
      </c>
      <c r="AT318">
        <f>_xlfn.RANK.AVG(Table2[[#This Row],[6M Return vs Nifty Z-Score]],Table2[6M Return vs Nifty Z-Score])</f>
        <v>530</v>
      </c>
      <c r="AU318">
        <f>_xlfn.RANK.AVG(Table2[[#This Row],[Sharpe Ratio Z-Score]],Table2[Sharpe Ratio Z-Score])</f>
        <v>266</v>
      </c>
      <c r="AV318">
        <f>(Table2[[#This Row],[Rank 1Y]]+Table2[[#This Row],[Rank 6M]]+Table2[[#This Row],[Rank Sharpe]])/3</f>
        <v>332</v>
      </c>
    </row>
    <row r="319" spans="1:48" x14ac:dyDescent="0.3">
      <c r="A319" t="s">
        <v>881</v>
      </c>
      <c r="B319" t="s">
        <v>882</v>
      </c>
      <c r="C319" t="s">
        <v>10166</v>
      </c>
      <c r="D319" t="s">
        <v>60</v>
      </c>
      <c r="E319">
        <v>17479.375</v>
      </c>
      <c r="F319">
        <v>6991.75</v>
      </c>
      <c r="G319">
        <v>54.326613751128498</v>
      </c>
      <c r="H319">
        <f>(Table2[[#This Row],[1Y Return vs Nifty]]-AVERAGE(Table2[1Y Return vs Nifty]))/_xlfn.STDEV.P(Table2[1Y Return vs Nifty])</f>
        <v>0.20632447590025646</v>
      </c>
      <c r="I319">
        <v>9.6681355860904503</v>
      </c>
      <c r="J319">
        <f>(Table2[[#This Row],[1M Return vs Nifty]]-AVERAGE(Table2[1M Return vs Nifty]))/_xlfn.STDEV.P(Table2[1M Return vs Nifty])</f>
        <v>0.87877379555335244</v>
      </c>
      <c r="K319">
        <v>-5.3773236166468799</v>
      </c>
      <c r="L319">
        <f>(Table2[[#This Row],[6M Return vs Nifty]]-AVERAGE(Table2[6M Return vs Nifty]))/_xlfn.STDEV.P(Table2[6M Return vs Nifty])</f>
        <v>-0.42410997803731487</v>
      </c>
      <c r="M319">
        <v>10.5024080465764</v>
      </c>
      <c r="N319">
        <f>(Table2[[#This Row],[1W Return vs Nifty]]-AVERAGE(Table2[1W Return vs Nifty]))/_xlfn.STDEV.P(Table2[1W Return vs Nifty])</f>
        <v>1.8342308977866331</v>
      </c>
      <c r="O319">
        <v>6753.17</v>
      </c>
      <c r="P319">
        <v>6432.5339399448003</v>
      </c>
      <c r="Q319">
        <v>5585.9028780435501</v>
      </c>
      <c r="R319">
        <v>57.606964453817703</v>
      </c>
      <c r="S319" s="2">
        <f>(Table2[[#This Row],[Close Price]]-Table2[[#This Row],[20D EMA]])/Table2[[#This Row],[20D EMA]]</f>
        <v>3.5328593830749107E-2</v>
      </c>
      <c r="T319" s="2">
        <f>(Table2[[#This Row],[Close Price]]-Table2[[#This Row],[50D EMA]])/Table2[[#This Row],[50D EMA]]</f>
        <v>8.6935578618959994E-2</v>
      </c>
      <c r="U319" s="2">
        <f>(Table2[[#This Row],[Close Price]]-Table2[[#This Row],[200D EMA]])/Table2[[#This Row],[200D EMA]]</f>
        <v>0.25167768803900947</v>
      </c>
      <c r="V319">
        <v>1.8185165777072201</v>
      </c>
      <c r="W319">
        <v>6931</v>
      </c>
      <c r="X319">
        <v>7180</v>
      </c>
      <c r="Y319">
        <v>6953.85</v>
      </c>
      <c r="Z319">
        <v>7234.35</v>
      </c>
      <c r="AA319">
        <v>6150</v>
      </c>
      <c r="AB319">
        <v>7572.2</v>
      </c>
      <c r="AC319" s="2">
        <f>(Table2[[#This Row],[Close Price]]/Table2[[#This Row],[Day Low]])-1</f>
        <v>8.7649689799451647E-3</v>
      </c>
      <c r="AD319" s="2">
        <f>(Table2[[#This Row],[Day High]]/Table2[[#This Row],[Close Price]])-1</f>
        <v>2.6924589694997669E-2</v>
      </c>
      <c r="AE319" s="2">
        <f>(Table2[[#This Row],[Close Price]]/Table2[[#This Row],[Current Week Low]])-1</f>
        <v>5.4502182244366981E-3</v>
      </c>
      <c r="AF319" s="2">
        <f>(Table2[[#This Row],[Current Week High]]/Table2[[#This Row],[Close Price]])-1</f>
        <v>3.4698036972145685E-2</v>
      </c>
      <c r="AG319" s="2">
        <f>(Table2[[#This Row],[Close Price]]/Table2[[#This Row],[Current Month Low]])-1</f>
        <v>0.13686991869918708</v>
      </c>
      <c r="AH319" s="2">
        <f>(Table2[[#This Row],[Current Month High]]/Table2[[#This Row],[Close Price]])-1</f>
        <v>8.3019272714270453E-2</v>
      </c>
      <c r="AI319">
        <v>8.30192727142704</v>
      </c>
      <c r="AJ319">
        <v>86.446666666666601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0.15</v>
      </c>
      <c r="AM319" t="s">
        <v>10206</v>
      </c>
      <c r="AN319">
        <v>1.65</v>
      </c>
      <c r="AO319" t="s">
        <v>10206</v>
      </c>
      <c r="AP319">
        <v>6.7124939785802001E-2</v>
      </c>
      <c r="AQ319">
        <f>(Table2[[#This Row],[Sharpe Ratio]]-AVERAGE(Table2[Sharpe Ratio]))/_xlfn.STDEV.P(Table2[Sharpe Ratio])</f>
        <v>0.11287104458548368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2.6080902357884108</v>
      </c>
      <c r="AS319">
        <f>_xlfn.RANK.AVG(Table2[[#This Row],[1Y Return vs Nifty Z-Score]],Table2[1Y Return vs Nifty Z-Score])</f>
        <v>228</v>
      </c>
      <c r="AT319">
        <f>_xlfn.RANK.AVG(Table2[[#This Row],[6M Return vs Nifty Z-Score]],Table2[6M Return vs Nifty Z-Score])</f>
        <v>473</v>
      </c>
      <c r="AU319">
        <f>_xlfn.RANK.AVG(Table2[[#This Row],[Sharpe Ratio Z-Score]],Table2[Sharpe Ratio Z-Score])</f>
        <v>296</v>
      </c>
      <c r="AV319">
        <f>(Table2[[#This Row],[Rank 1Y]]+Table2[[#This Row],[Rank 6M]]+Table2[[#This Row],[Rank Sharpe]])/3</f>
        <v>332.33333333333331</v>
      </c>
    </row>
    <row r="320" spans="1:48" x14ac:dyDescent="0.3">
      <c r="A320" t="s">
        <v>1630</v>
      </c>
      <c r="B320" t="s">
        <v>1631</v>
      </c>
      <c r="C320" t="s">
        <v>10165</v>
      </c>
      <c r="D320" t="s">
        <v>202</v>
      </c>
      <c r="E320">
        <v>5435.7538850909996</v>
      </c>
      <c r="F320">
        <v>213.77</v>
      </c>
      <c r="G320">
        <v>12.2409458397454</v>
      </c>
      <c r="H320">
        <f>(Table2[[#This Row],[1Y Return vs Nifty]]-AVERAGE(Table2[1Y Return vs Nifty]))/_xlfn.STDEV.P(Table2[1Y Return vs Nifty])</f>
        <v>-0.36880882327300252</v>
      </c>
      <c r="I320">
        <v>-4.7740051423929302</v>
      </c>
      <c r="J320">
        <f>(Table2[[#This Row],[1M Return vs Nifty]]-AVERAGE(Table2[1M Return vs Nifty]))/_xlfn.STDEV.P(Table2[1M Return vs Nifty])</f>
        <v>-0.64370215655346708</v>
      </c>
      <c r="K320">
        <v>16.1756838577972</v>
      </c>
      <c r="L320">
        <f>(Table2[[#This Row],[6M Return vs Nifty]]-AVERAGE(Table2[6M Return vs Nifty]))/_xlfn.STDEV.P(Table2[6M Return vs Nifty])</f>
        <v>0.29398037691478351</v>
      </c>
      <c r="M320">
        <v>1.41980040994543</v>
      </c>
      <c r="N320">
        <f>(Table2[[#This Row],[1W Return vs Nifty]]-AVERAGE(Table2[1W Return vs Nifty]))/_xlfn.STDEV.P(Table2[1W Return vs Nifty])</f>
        <v>-4.2213228337425884E-2</v>
      </c>
      <c r="O320">
        <v>208.02</v>
      </c>
      <c r="P320">
        <v>197.68601103766599</v>
      </c>
      <c r="Q320">
        <v>169.840555361036</v>
      </c>
      <c r="R320">
        <v>61.273982481112299</v>
      </c>
      <c r="S320" s="2">
        <f>(Table2[[#This Row],[Close Price]]-Table2[[#This Row],[20D EMA]])/Table2[[#This Row],[20D EMA]]</f>
        <v>2.7641572925680223E-2</v>
      </c>
      <c r="T320" s="2">
        <f>(Table2[[#This Row],[Close Price]]-Table2[[#This Row],[50D EMA]])/Table2[[#This Row],[50D EMA]]</f>
        <v>8.136129045200606E-2</v>
      </c>
      <c r="U320" s="2">
        <f>(Table2[[#This Row],[Close Price]]-Table2[[#This Row],[200D EMA]])/Table2[[#This Row],[200D EMA]]</f>
        <v>0.25865108922649044</v>
      </c>
      <c r="V320">
        <v>0.369883922563018</v>
      </c>
      <c r="W320">
        <v>212.01</v>
      </c>
      <c r="X320">
        <v>214.91</v>
      </c>
      <c r="Y320">
        <v>207.74</v>
      </c>
      <c r="Z320">
        <v>217</v>
      </c>
      <c r="AA320">
        <v>197.7</v>
      </c>
      <c r="AB320">
        <v>225.7</v>
      </c>
      <c r="AC320" s="2">
        <f>(Table2[[#This Row],[Close Price]]/Table2[[#This Row],[Day Low]])-1</f>
        <v>8.3014952124900176E-3</v>
      </c>
      <c r="AD320" s="2">
        <f>(Table2[[#This Row],[Day High]]/Table2[[#This Row],[Close Price]])-1</f>
        <v>5.3328343546801271E-3</v>
      </c>
      <c r="AE320" s="2">
        <f>(Table2[[#This Row],[Close Price]]/Table2[[#This Row],[Current Week Low]])-1</f>
        <v>2.9026667950322604E-2</v>
      </c>
      <c r="AF320" s="2">
        <f>(Table2[[#This Row],[Current Week High]]/Table2[[#This Row],[Close Price]])-1</f>
        <v>1.510969733826073E-2</v>
      </c>
      <c r="AG320" s="2">
        <f>(Table2[[#This Row],[Close Price]]/Table2[[#This Row],[Current Month Low]])-1</f>
        <v>8.1284774911482227E-2</v>
      </c>
      <c r="AH320" s="2">
        <f>(Table2[[#This Row],[Current Month High]]/Table2[[#This Row],[Close Price]])-1</f>
        <v>5.5807643729241629E-2</v>
      </c>
      <c r="AI320">
        <v>5.5807643729241603</v>
      </c>
      <c r="AJ320">
        <v>69.591431971439903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0.11</v>
      </c>
      <c r="AM320" t="s">
        <v>10206</v>
      </c>
      <c r="AN320">
        <v>0.23</v>
      </c>
      <c r="AO320" t="s">
        <v>10206</v>
      </c>
      <c r="AP320">
        <v>5.1664826862291999E-2</v>
      </c>
      <c r="AQ320">
        <f>(Table2[[#This Row],[Sharpe Ratio]]-AVERAGE(Table2[Sharpe Ratio]))/_xlfn.STDEV.P(Table2[Sharpe Ratio])</f>
        <v>-6.5373365142537457E-2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-0.82611719639164938</v>
      </c>
      <c r="AS320">
        <f>_xlfn.RANK.AVG(Table2[[#This Row],[1Y Return vs Nifty Z-Score]],Table2[1Y Return vs Nifty Z-Score])</f>
        <v>419</v>
      </c>
      <c r="AT320">
        <f>_xlfn.RANK.AVG(Table2[[#This Row],[6M Return vs Nifty Z-Score]],Table2[6M Return vs Nifty Z-Score])</f>
        <v>222</v>
      </c>
      <c r="AU320">
        <f>_xlfn.RANK.AVG(Table2[[#This Row],[Sharpe Ratio Z-Score]],Table2[Sharpe Ratio Z-Score])</f>
        <v>357</v>
      </c>
      <c r="AV320">
        <f>(Table2[[#This Row],[Rank 1Y]]+Table2[[#This Row],[Rank 6M]]+Table2[[#This Row],[Rank Sharpe]])/3</f>
        <v>332.66666666666669</v>
      </c>
    </row>
    <row r="321" spans="1:48" x14ac:dyDescent="0.3">
      <c r="A321" t="s">
        <v>1898</v>
      </c>
      <c r="B321" t="s">
        <v>1899</v>
      </c>
      <c r="C321" t="s">
        <v>10171</v>
      </c>
      <c r="D321" t="s">
        <v>485</v>
      </c>
      <c r="E321">
        <v>3701.8649574400001</v>
      </c>
      <c r="F321">
        <v>4284.8</v>
      </c>
      <c r="G321">
        <v>11.5333398553599</v>
      </c>
      <c r="H321">
        <f>(Table2[[#This Row],[1Y Return vs Nifty]]-AVERAGE(Table2[1Y Return vs Nifty]))/_xlfn.STDEV.P(Table2[1Y Return vs Nifty])</f>
        <v>-0.37847880796164518</v>
      </c>
      <c r="I321">
        <v>-0.345587746337017</v>
      </c>
      <c r="J321">
        <f>(Table2[[#This Row],[1M Return vs Nifty]]-AVERAGE(Table2[1M Return vs Nifty]))/_xlfn.STDEV.P(Table2[1M Return vs Nifty])</f>
        <v>-0.1768628480228788</v>
      </c>
      <c r="K321">
        <v>13.031304961826899</v>
      </c>
      <c r="L321">
        <f>(Table2[[#This Row],[6M Return vs Nifty]]-AVERAGE(Table2[6M Return vs Nifty]))/_xlfn.STDEV.P(Table2[6M Return vs Nifty])</f>
        <v>0.18921782068273546</v>
      </c>
      <c r="M321">
        <v>-0.57573804293461295</v>
      </c>
      <c r="N321">
        <f>(Table2[[#This Row],[1W Return vs Nifty]]-AVERAGE(Table2[1W Return vs Nifty]))/_xlfn.STDEV.P(Table2[1W Return vs Nifty])</f>
        <v>-0.45448650471011409</v>
      </c>
      <c r="O321">
        <v>4145.8100000000004</v>
      </c>
      <c r="P321">
        <v>3939.4341634808202</v>
      </c>
      <c r="Q321">
        <v>3545.5666098976799</v>
      </c>
      <c r="R321">
        <v>66.049676901934703</v>
      </c>
      <c r="S321" s="2">
        <f>(Table2[[#This Row],[Close Price]]-Table2[[#This Row],[20D EMA]])/Table2[[#This Row],[20D EMA]]</f>
        <v>3.352541481640494E-2</v>
      </c>
      <c r="T321" s="2">
        <f>(Table2[[#This Row],[Close Price]]-Table2[[#This Row],[50D EMA]])/Table2[[#This Row],[50D EMA]]</f>
        <v>8.766889410686847E-2</v>
      </c>
      <c r="U321" s="2">
        <f>(Table2[[#This Row],[Close Price]]-Table2[[#This Row],[200D EMA]])/Table2[[#This Row],[200D EMA]]</f>
        <v>0.20849513531594702</v>
      </c>
      <c r="V321">
        <v>0.73061249850685295</v>
      </c>
      <c r="W321">
        <v>4248.3</v>
      </c>
      <c r="X321">
        <v>4292.7</v>
      </c>
      <c r="Y321">
        <v>4251.05</v>
      </c>
      <c r="Z321">
        <v>4384</v>
      </c>
      <c r="AA321">
        <v>3945.6</v>
      </c>
      <c r="AB321">
        <v>4384</v>
      </c>
      <c r="AC321" s="2">
        <f>(Table2[[#This Row],[Close Price]]/Table2[[#This Row],[Day Low]])-1</f>
        <v>8.5916719629028915E-3</v>
      </c>
      <c r="AD321" s="2">
        <f>(Table2[[#This Row],[Day High]]/Table2[[#This Row],[Close Price]])-1</f>
        <v>1.8437266616877501E-3</v>
      </c>
      <c r="AE321" s="2">
        <f>(Table2[[#This Row],[Close Price]]/Table2[[#This Row],[Current Week Low]])-1</f>
        <v>7.9392150174661946E-3</v>
      </c>
      <c r="AF321" s="2">
        <f>(Table2[[#This Row],[Current Week High]]/Table2[[#This Row],[Close Price]])-1</f>
        <v>2.3151605675877374E-2</v>
      </c>
      <c r="AG321" s="2">
        <f>(Table2[[#This Row],[Close Price]]/Table2[[#This Row],[Current Month Low]])-1</f>
        <v>8.5969180859691852E-2</v>
      </c>
      <c r="AH321" s="2">
        <f>(Table2[[#This Row],[Current Month High]]/Table2[[#This Row],[Close Price]])-1</f>
        <v>2.3151605675877374E-2</v>
      </c>
      <c r="AI321">
        <v>2.5018670649738599</v>
      </c>
      <c r="AJ321">
        <v>44.0268907563025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0.12</v>
      </c>
      <c r="AM321" t="s">
        <v>10206</v>
      </c>
      <c r="AN321">
        <v>3.75</v>
      </c>
      <c r="AO321" t="s">
        <v>10206</v>
      </c>
      <c r="AP321">
        <v>6.2502893993291994E-2</v>
      </c>
      <c r="AQ321">
        <f>(Table2[[#This Row],[Sharpe Ratio]]-AVERAGE(Table2[Sharpe Ratio]))/_xlfn.STDEV.P(Table2[Sharpe Ratio])</f>
        <v>5.9582053224430588E-2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-0.76102828678747203</v>
      </c>
      <c r="AS321">
        <f>_xlfn.RANK.AVG(Table2[[#This Row],[1Y Return vs Nifty Z-Score]],Table2[1Y Return vs Nifty Z-Score])</f>
        <v>427</v>
      </c>
      <c r="AT321">
        <f>_xlfn.RANK.AVG(Table2[[#This Row],[6M Return vs Nifty Z-Score]],Table2[6M Return vs Nifty Z-Score])</f>
        <v>255</v>
      </c>
      <c r="AU321">
        <f>_xlfn.RANK.AVG(Table2[[#This Row],[Sharpe Ratio Z-Score]],Table2[Sharpe Ratio Z-Score])</f>
        <v>316</v>
      </c>
      <c r="AV321">
        <f>(Table2[[#This Row],[Rank 1Y]]+Table2[[#This Row],[Rank 6M]]+Table2[[#This Row],[Rank Sharpe]])/3</f>
        <v>332.66666666666669</v>
      </c>
    </row>
    <row r="322" spans="1:48" x14ac:dyDescent="0.3">
      <c r="A322" t="s">
        <v>806</v>
      </c>
      <c r="B322" t="s">
        <v>807</v>
      </c>
      <c r="C322" t="s">
        <v>10163</v>
      </c>
      <c r="D322" t="s">
        <v>40</v>
      </c>
      <c r="E322">
        <v>19660.350799759999</v>
      </c>
      <c r="F322">
        <v>535.4</v>
      </c>
      <c r="G322">
        <v>45.1869479353971</v>
      </c>
      <c r="H322">
        <f>(Table2[[#This Row],[1Y Return vs Nifty]]-AVERAGE(Table2[1Y Return vs Nifty]))/_xlfn.STDEV.P(Table2[1Y Return vs Nifty])</f>
        <v>8.1423852604673733E-2</v>
      </c>
      <c r="I322">
        <v>20.682099324935901</v>
      </c>
      <c r="J322">
        <f>(Table2[[#This Row],[1M Return vs Nifty]]-AVERAGE(Table2[1M Return vs Nifty]))/_xlfn.STDEV.P(Table2[1M Return vs Nifty])</f>
        <v>2.0398547768996429</v>
      </c>
      <c r="K322">
        <v>-15.5433013137608</v>
      </c>
      <c r="L322">
        <f>(Table2[[#This Row],[6M Return vs Nifty]]-AVERAGE(Table2[6M Return vs Nifty]))/_xlfn.STDEV.P(Table2[6M Return vs Nifty])</f>
        <v>-0.76281401002039395</v>
      </c>
      <c r="M322">
        <v>7.2503477049907703</v>
      </c>
      <c r="N322">
        <f>(Table2[[#This Row],[1W Return vs Nifty]]-AVERAGE(Table2[1W Return vs Nifty]))/_xlfn.STDEV.P(Table2[1W Return vs Nifty])</f>
        <v>1.16236332738117</v>
      </c>
      <c r="O322">
        <v>502.14</v>
      </c>
      <c r="P322">
        <v>474.14007676556599</v>
      </c>
      <c r="Q322">
        <v>429.06181544954097</v>
      </c>
      <c r="R322">
        <v>70.062456731772897</v>
      </c>
      <c r="S322" s="2">
        <f>(Table2[[#This Row],[Close Price]]-Table2[[#This Row],[20D EMA]])/Table2[[#This Row],[20D EMA]]</f>
        <v>6.623650774684349E-2</v>
      </c>
      <c r="T322" s="2">
        <f>(Table2[[#This Row],[Close Price]]-Table2[[#This Row],[50D EMA]])/Table2[[#This Row],[50D EMA]]</f>
        <v>0.12920216247554911</v>
      </c>
      <c r="U322" s="2">
        <f>(Table2[[#This Row],[Close Price]]-Table2[[#This Row],[200D EMA]])/Table2[[#This Row],[200D EMA]]</f>
        <v>0.24783884447756155</v>
      </c>
      <c r="V322">
        <v>1.63946048409447</v>
      </c>
      <c r="W322">
        <v>530</v>
      </c>
      <c r="X322">
        <v>539.75</v>
      </c>
      <c r="Y322">
        <v>531.54999999999995</v>
      </c>
      <c r="Z322">
        <v>561.29999999999995</v>
      </c>
      <c r="AA322">
        <v>430.2</v>
      </c>
      <c r="AB322">
        <v>573.85</v>
      </c>
      <c r="AC322" s="2">
        <f>(Table2[[#This Row],[Close Price]]/Table2[[#This Row],[Day Low]])-1</f>
        <v>1.0188679245282994E-2</v>
      </c>
      <c r="AD322" s="2">
        <f>(Table2[[#This Row],[Day High]]/Table2[[#This Row],[Close Price]])-1</f>
        <v>8.1247665296975136E-3</v>
      </c>
      <c r="AE322" s="2">
        <f>(Table2[[#This Row],[Close Price]]/Table2[[#This Row],[Current Week Low]])-1</f>
        <v>7.2429686765120849E-3</v>
      </c>
      <c r="AF322" s="2">
        <f>(Table2[[#This Row],[Current Week High]]/Table2[[#This Row],[Close Price]])-1</f>
        <v>4.8375046694060453E-2</v>
      </c>
      <c r="AG322" s="2">
        <f>(Table2[[#This Row],[Close Price]]/Table2[[#This Row],[Current Month Low]])-1</f>
        <v>0.24453742445374238</v>
      </c>
      <c r="AH322" s="2">
        <f>(Table2[[#This Row],[Current Month High]]/Table2[[#This Row],[Close Price]])-1</f>
        <v>7.1815465072842866E-2</v>
      </c>
      <c r="AI322">
        <v>7.1815465072842803</v>
      </c>
      <c r="AJ322">
        <v>79.664429530201303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0.04</v>
      </c>
      <c r="AM322" t="s">
        <v>10206</v>
      </c>
      <c r="AN322">
        <v>9.57</v>
      </c>
      <c r="AO322" t="s">
        <v>10206</v>
      </c>
      <c r="AP322">
        <v>0.12216164486233599</v>
      </c>
      <c r="AQ322">
        <f>(Table2[[#This Row],[Sharpe Ratio]]-AVERAGE(Table2[Sharpe Ratio]))/_xlfn.STDEV.P(Table2[Sharpe Ratio])</f>
        <v>0.74740619049790857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3.2682341373630015</v>
      </c>
      <c r="AS322">
        <f>_xlfn.RANK.AVG(Table2[[#This Row],[1Y Return vs Nifty Z-Score]],Table2[1Y Return vs Nifty Z-Score])</f>
        <v>261</v>
      </c>
      <c r="AT322">
        <f>_xlfn.RANK.AVG(Table2[[#This Row],[6M Return vs Nifty Z-Score]],Table2[6M Return vs Nifty Z-Score])</f>
        <v>575</v>
      </c>
      <c r="AU322">
        <f>_xlfn.RANK.AVG(Table2[[#This Row],[Sharpe Ratio Z-Score]],Table2[Sharpe Ratio Z-Score])</f>
        <v>168</v>
      </c>
      <c r="AV322">
        <f>(Table2[[#This Row],[Rank 1Y]]+Table2[[#This Row],[Rank 6M]]+Table2[[#This Row],[Rank Sharpe]])/3</f>
        <v>334.66666666666669</v>
      </c>
    </row>
    <row r="323" spans="1:48" x14ac:dyDescent="0.3">
      <c r="A323" t="s">
        <v>1083</v>
      </c>
      <c r="B323" t="s">
        <v>1084</v>
      </c>
      <c r="C323" t="s">
        <v>10166</v>
      </c>
      <c r="D323" t="s">
        <v>60</v>
      </c>
      <c r="E323">
        <v>11626.902864225</v>
      </c>
      <c r="F323">
        <v>734.25</v>
      </c>
      <c r="G323">
        <v>68.054939694204606</v>
      </c>
      <c r="H323">
        <f>(Table2[[#This Row],[1Y Return vs Nifty]]-AVERAGE(Table2[1Y Return vs Nifty]))/_xlfn.STDEV.P(Table2[1Y Return vs Nifty])</f>
        <v>0.39393269940267217</v>
      </c>
      <c r="I323">
        <v>-4.8224028475645202</v>
      </c>
      <c r="J323">
        <f>(Table2[[#This Row],[1M Return vs Nifty]]-AVERAGE(Table2[1M Return vs Nifty]))/_xlfn.STDEV.P(Table2[1M Return vs Nifty])</f>
        <v>-0.64880419396233813</v>
      </c>
      <c r="K323">
        <v>15.783542596703199</v>
      </c>
      <c r="L323">
        <f>(Table2[[#This Row],[6M Return vs Nifty]]-AVERAGE(Table2[6M Return vs Nifty]))/_xlfn.STDEV.P(Table2[6M Return vs Nifty])</f>
        <v>0.28091524631970322</v>
      </c>
      <c r="M323">
        <v>-1.77961694527464</v>
      </c>
      <c r="N323">
        <f>(Table2[[#This Row],[1W Return vs Nifty]]-AVERAGE(Table2[1W Return vs Nifty]))/_xlfn.STDEV.P(Table2[1W Return vs Nifty])</f>
        <v>-0.70320488881709986</v>
      </c>
      <c r="O323">
        <v>729.98</v>
      </c>
      <c r="P323">
        <v>717.97672997851203</v>
      </c>
      <c r="Q323">
        <v>612.16801838767299</v>
      </c>
      <c r="R323">
        <v>54.160288301865599</v>
      </c>
      <c r="S323" s="2">
        <f>(Table2[[#This Row],[Close Price]]-Table2[[#This Row],[20D EMA]])/Table2[[#This Row],[20D EMA]]</f>
        <v>5.8494753280911556E-3</v>
      </c>
      <c r="T323" s="2">
        <f>(Table2[[#This Row],[Close Price]]-Table2[[#This Row],[50D EMA]])/Table2[[#This Row],[50D EMA]]</f>
        <v>2.2665456054508908E-2</v>
      </c>
      <c r="U323" s="2">
        <f>(Table2[[#This Row],[Close Price]]-Table2[[#This Row],[200D EMA]])/Table2[[#This Row],[200D EMA]]</f>
        <v>0.19942561183425805</v>
      </c>
      <c r="V323">
        <v>1.6774937900672799</v>
      </c>
      <c r="W323">
        <v>735.7</v>
      </c>
      <c r="X323">
        <v>780</v>
      </c>
      <c r="Y323">
        <v>719.95</v>
      </c>
      <c r="Z323">
        <v>743.9</v>
      </c>
      <c r="AA323">
        <v>701.8</v>
      </c>
      <c r="AB323">
        <v>800</v>
      </c>
      <c r="AC323" s="2">
        <f>(Table2[[#This Row],[Close Price]]/Table2[[#This Row],[Day Low]])-1</f>
        <v>-1.9709120565448712E-3</v>
      </c>
      <c r="AD323" s="2">
        <f>(Table2[[#This Row],[Day High]]/Table2[[#This Row],[Close Price]])-1</f>
        <v>6.2308478038815007E-2</v>
      </c>
      <c r="AE323" s="2">
        <f>(Table2[[#This Row],[Close Price]]/Table2[[#This Row],[Current Week Low]])-1</f>
        <v>1.9862490450725634E-2</v>
      </c>
      <c r="AF323" s="2">
        <f>(Table2[[#This Row],[Current Week High]]/Table2[[#This Row],[Close Price]])-1</f>
        <v>1.3142662580864828E-2</v>
      </c>
      <c r="AG323" s="2">
        <f>(Table2[[#This Row],[Close Price]]/Table2[[#This Row],[Current Month Low]])-1</f>
        <v>4.6238244514106741E-2</v>
      </c>
      <c r="AH323" s="2">
        <f>(Table2[[#This Row],[Current Month High]]/Table2[[#This Row],[Close Price]])-1</f>
        <v>8.9547156962887398E-2</v>
      </c>
      <c r="AI323">
        <v>8.9547156962887406</v>
      </c>
      <c r="AJ323">
        <v>130.35294117647001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-0.09</v>
      </c>
      <c r="AM323" t="s">
        <v>10205</v>
      </c>
      <c r="AN323">
        <v>1.36</v>
      </c>
      <c r="AO323" t="s">
        <v>10206</v>
      </c>
      <c r="AP323">
        <v>-2.2674783252445999E-2</v>
      </c>
      <c r="AQ323">
        <f>(Table2[[#This Row],[Sharpe Ratio]]-AVERAGE(Table2[Sharpe Ratio]))/_xlfn.STDEV.P(Table2[Sharpe Ratio])</f>
        <v>-0.92245765617398578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-1.5996187932310484</v>
      </c>
      <c r="AS323">
        <f>_xlfn.RANK.AVG(Table2[[#This Row],[1Y Return vs Nifty Z-Score]],Table2[1Y Return vs Nifty Z-Score])</f>
        <v>183</v>
      </c>
      <c r="AT323">
        <f>_xlfn.RANK.AVG(Table2[[#This Row],[6M Return vs Nifty Z-Score]],Table2[6M Return vs Nifty Z-Score])</f>
        <v>224</v>
      </c>
      <c r="AU323">
        <f>_xlfn.RANK.AVG(Table2[[#This Row],[Sharpe Ratio Z-Score]],Table2[Sharpe Ratio Z-Score])</f>
        <v>597</v>
      </c>
      <c r="AV323">
        <f>(Table2[[#This Row],[Rank 1Y]]+Table2[[#This Row],[Rank 6M]]+Table2[[#This Row],[Rank Sharpe]])/3</f>
        <v>334.66666666666669</v>
      </c>
    </row>
    <row r="324" spans="1:48" x14ac:dyDescent="0.3">
      <c r="A324" t="s">
        <v>1504</v>
      </c>
      <c r="B324" t="s">
        <v>1505</v>
      </c>
      <c r="C324" t="s">
        <v>10170</v>
      </c>
      <c r="D324" t="s">
        <v>70</v>
      </c>
      <c r="E324">
        <v>6674.9759999999997</v>
      </c>
      <c r="F324">
        <v>948.15</v>
      </c>
      <c r="G324">
        <v>88.742787052936194</v>
      </c>
      <c r="H324">
        <f>(Table2[[#This Row],[1Y Return vs Nifty]]-AVERAGE(Table2[1Y Return vs Nifty]))/_xlfn.STDEV.P(Table2[1Y Return vs Nifty])</f>
        <v>0.67664818176767727</v>
      </c>
      <c r="I324">
        <v>5.4421722771743202</v>
      </c>
      <c r="J324">
        <f>(Table2[[#This Row],[1M Return vs Nifty]]-AVERAGE(Table2[1M Return vs Nifty]))/_xlfn.STDEV.P(Table2[1M Return vs Nifty])</f>
        <v>0.43327699329457675</v>
      </c>
      <c r="K324">
        <v>-29.881025633175401</v>
      </c>
      <c r="L324">
        <f>(Table2[[#This Row],[6M Return vs Nifty]]-AVERAGE(Table2[6M Return vs Nifty]))/_xlfn.STDEV.P(Table2[6M Return vs Nifty])</f>
        <v>-1.2405098284782923</v>
      </c>
      <c r="M324">
        <v>8.3390345599314895</v>
      </c>
      <c r="N324">
        <f>(Table2[[#This Row],[1W Return vs Nifty]]-AVERAGE(Table2[1W Return vs Nifty]))/_xlfn.STDEV.P(Table2[1W Return vs Nifty])</f>
        <v>1.3872833212717957</v>
      </c>
      <c r="O324">
        <v>900.59</v>
      </c>
      <c r="P324">
        <v>889.35780837467496</v>
      </c>
      <c r="Q324">
        <v>775.19443172211595</v>
      </c>
      <c r="R324">
        <v>65.376860550367596</v>
      </c>
      <c r="S324" s="2">
        <f>(Table2[[#This Row],[Close Price]]-Table2[[#This Row],[20D EMA]])/Table2[[#This Row],[20D EMA]]</f>
        <v>5.2809824670493728E-2</v>
      </c>
      <c r="T324" s="2">
        <f>(Table2[[#This Row],[Close Price]]-Table2[[#This Row],[50D EMA]])/Table2[[#This Row],[50D EMA]]</f>
        <v>6.6106342207496116E-2</v>
      </c>
      <c r="U324" s="2">
        <f>(Table2[[#This Row],[Close Price]]-Table2[[#This Row],[200D EMA]])/Table2[[#This Row],[200D EMA]]</f>
        <v>0.22311250081306497</v>
      </c>
      <c r="V324">
        <v>1.8780455058301899</v>
      </c>
      <c r="W324">
        <v>945.6</v>
      </c>
      <c r="X324">
        <v>955.55</v>
      </c>
      <c r="Y324">
        <v>930.6</v>
      </c>
      <c r="Z324">
        <v>988.7</v>
      </c>
      <c r="AA324">
        <v>800</v>
      </c>
      <c r="AB324">
        <v>1036.9000000000001</v>
      </c>
      <c r="AC324" s="2">
        <f>(Table2[[#This Row],[Close Price]]/Table2[[#This Row],[Day Low]])-1</f>
        <v>2.6967005076141692E-3</v>
      </c>
      <c r="AD324" s="2">
        <f>(Table2[[#This Row],[Day High]]/Table2[[#This Row],[Close Price]])-1</f>
        <v>7.8046722564995008E-3</v>
      </c>
      <c r="AE324" s="2">
        <f>(Table2[[#This Row],[Close Price]]/Table2[[#This Row],[Current Week Low]])-1</f>
        <v>1.8858800773694284E-2</v>
      </c>
      <c r="AF324" s="2">
        <f>(Table2[[#This Row],[Current Week High]]/Table2[[#This Row],[Close Price]])-1</f>
        <v>4.2767494594737165E-2</v>
      </c>
      <c r="AG324" s="2">
        <f>(Table2[[#This Row],[Close Price]]/Table2[[#This Row],[Current Month Low]])-1</f>
        <v>0.18518750000000006</v>
      </c>
      <c r="AH324" s="2">
        <f>(Table2[[#This Row],[Current Month High]]/Table2[[#This Row],[Close Price]])-1</f>
        <v>9.3603332805990647E-2</v>
      </c>
      <c r="AI324">
        <v>22.8708537678637</v>
      </c>
      <c r="AJ324">
        <v>152.16755319148899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-0.04</v>
      </c>
      <c r="AM324" t="s">
        <v>10205</v>
      </c>
      <c r="AN324">
        <v>4.42</v>
      </c>
      <c r="AO324" t="s">
        <v>10206</v>
      </c>
      <c r="AP324">
        <v>0.110460504802408</v>
      </c>
      <c r="AQ324">
        <f>(Table2[[#This Row],[Sharpe Ratio]]-AVERAGE(Table2[Sharpe Ratio]))/_xlfn.STDEV.P(Table2[Sharpe Ratio])</f>
        <v>0.61250013816532023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1.8691988060210776</v>
      </c>
      <c r="AS324">
        <f>_xlfn.RANK.AVG(Table2[[#This Row],[1Y Return vs Nifty Z-Score]],Table2[1Y Return vs Nifty Z-Score])</f>
        <v>125</v>
      </c>
      <c r="AT324">
        <f>_xlfn.RANK.AVG(Table2[[#This Row],[6M Return vs Nifty Z-Score]],Table2[6M Return vs Nifty Z-Score])</f>
        <v>685</v>
      </c>
      <c r="AU324">
        <f>_xlfn.RANK.AVG(Table2[[#This Row],[Sharpe Ratio Z-Score]],Table2[Sharpe Ratio Z-Score])</f>
        <v>196</v>
      </c>
      <c r="AV324">
        <f>(Table2[[#This Row],[Rank 1Y]]+Table2[[#This Row],[Rank 6M]]+Table2[[#This Row],[Rank Sharpe]])/3</f>
        <v>335.33333333333331</v>
      </c>
    </row>
    <row r="325" spans="1:48" x14ac:dyDescent="0.3">
      <c r="A325" t="s">
        <v>463</v>
      </c>
      <c r="B325" t="s">
        <v>464</v>
      </c>
      <c r="C325" t="s">
        <v>10161</v>
      </c>
      <c r="D325" t="s">
        <v>54</v>
      </c>
      <c r="E325">
        <v>47859.319358125002</v>
      </c>
      <c r="F325">
        <v>4343.3500000000004</v>
      </c>
      <c r="G325">
        <v>37.516688032233603</v>
      </c>
      <c r="H325">
        <f>(Table2[[#This Row],[1Y Return vs Nifty]]-AVERAGE(Table2[1Y Return vs Nifty]))/_xlfn.STDEV.P(Table2[1Y Return vs Nifty])</f>
        <v>-2.3396199031707858E-2</v>
      </c>
      <c r="I325">
        <v>-11.242699172526301</v>
      </c>
      <c r="J325">
        <f>(Table2[[#This Row],[1M Return vs Nifty]]-AVERAGE(Table2[1M Return vs Nifty]))/_xlfn.STDEV.P(Table2[1M Return vs Nifty])</f>
        <v>-1.3256253760794703</v>
      </c>
      <c r="K325">
        <v>7.34956396183681</v>
      </c>
      <c r="L325">
        <f>(Table2[[#This Row],[6M Return vs Nifty]]-AVERAGE(Table2[6M Return vs Nifty]))/_xlfn.STDEV.P(Table2[6M Return vs Nifty])</f>
        <v>-8.306534287057177E-5</v>
      </c>
      <c r="M325">
        <v>-4.5674610529491098</v>
      </c>
      <c r="N325">
        <f>(Table2[[#This Row],[1W Return vs Nifty]]-AVERAGE(Table2[1W Return vs Nifty]))/_xlfn.STDEV.P(Table2[1W Return vs Nifty])</f>
        <v>-1.2791665409859432</v>
      </c>
      <c r="O325">
        <v>4444.22</v>
      </c>
      <c r="P325">
        <v>4480.4097955925299</v>
      </c>
      <c r="Q325">
        <v>4008.26540017959</v>
      </c>
      <c r="R325">
        <v>42.929867089513003</v>
      </c>
      <c r="S325" s="2">
        <f>(Table2[[#This Row],[Close Price]]-Table2[[#This Row],[20D EMA]])/Table2[[#This Row],[20D EMA]]</f>
        <v>-2.2696896193257734E-2</v>
      </c>
      <c r="T325" s="2">
        <f>(Table2[[#This Row],[Close Price]]-Table2[[#This Row],[50D EMA]])/Table2[[#This Row],[50D EMA]]</f>
        <v>-3.0590906154914235E-2</v>
      </c>
      <c r="U325" s="2">
        <f>(Table2[[#This Row],[Close Price]]-Table2[[#This Row],[200D EMA]])/Table2[[#This Row],[200D EMA]]</f>
        <v>8.3598406384317009E-2</v>
      </c>
      <c r="V325">
        <v>0.28379545925445698</v>
      </c>
      <c r="W325">
        <v>4300</v>
      </c>
      <c r="X325">
        <v>4364.95</v>
      </c>
      <c r="Y325">
        <v>4252.2</v>
      </c>
      <c r="Z325">
        <v>4418</v>
      </c>
      <c r="AA325">
        <v>4135.2</v>
      </c>
      <c r="AB325">
        <v>4843.5</v>
      </c>
      <c r="AC325" s="2">
        <f>(Table2[[#This Row],[Close Price]]/Table2[[#This Row],[Day Low]])-1</f>
        <v>1.008139534883723E-2</v>
      </c>
      <c r="AD325" s="2">
        <f>(Table2[[#This Row],[Day High]]/Table2[[#This Row],[Close Price]])-1</f>
        <v>4.9731198268616605E-3</v>
      </c>
      <c r="AE325" s="2">
        <f>(Table2[[#This Row],[Close Price]]/Table2[[#This Row],[Current Week Low]])-1</f>
        <v>2.1435962560556909E-2</v>
      </c>
      <c r="AF325" s="2">
        <f>(Table2[[#This Row],[Current Week High]]/Table2[[#This Row],[Close Price]])-1</f>
        <v>1.7187194216445656E-2</v>
      </c>
      <c r="AG325" s="2">
        <f>(Table2[[#This Row],[Close Price]]/Table2[[#This Row],[Current Month Low]])-1</f>
        <v>5.0336138518088713E-2</v>
      </c>
      <c r="AH325" s="2">
        <f>(Table2[[#This Row],[Current Month High]]/Table2[[#This Row],[Close Price]])-1</f>
        <v>0.11515305006504195</v>
      </c>
      <c r="AI325">
        <v>15.072467104884399</v>
      </c>
      <c r="AJ325">
        <v>74.2148329389114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-0.14000000000000001</v>
      </c>
      <c r="AM325" t="s">
        <v>10205</v>
      </c>
      <c r="AN325">
        <v>-2.69</v>
      </c>
      <c r="AO325" t="s">
        <v>10205</v>
      </c>
      <c r="AP325">
        <v>3.3170047053516998E-2</v>
      </c>
      <c r="AQ325">
        <f>(Table2[[#This Row],[Sharpe Ratio]]-AVERAGE(Table2[Sharpe Ratio]))/_xlfn.STDEV.P(Table2[Sharpe Ratio])</f>
        <v>-0.27860538526910056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292</v>
      </c>
      <c r="AT325">
        <f>_xlfn.RANK.AVG(Table2[[#This Row],[6M Return vs Nifty Z-Score]],Table2[6M Return vs Nifty Z-Score])</f>
        <v>317</v>
      </c>
      <c r="AU325">
        <f>_xlfn.RANK.AVG(Table2[[#This Row],[Sharpe Ratio Z-Score]],Table2[Sharpe Ratio Z-Score])</f>
        <v>402</v>
      </c>
      <c r="AV325">
        <f>(Table2[[#This Row],[Rank 1Y]]+Table2[[#This Row],[Rank 6M]]+Table2[[#This Row],[Rank Sharpe]])/3</f>
        <v>337</v>
      </c>
    </row>
    <row r="326" spans="1:48" x14ac:dyDescent="0.3">
      <c r="A326" t="s">
        <v>546</v>
      </c>
      <c r="B326" t="s">
        <v>547</v>
      </c>
      <c r="C326" t="s">
        <v>10173</v>
      </c>
      <c r="D326" t="s">
        <v>548</v>
      </c>
      <c r="E326">
        <v>36861.874192199997</v>
      </c>
      <c r="F326">
        <v>1355.5</v>
      </c>
      <c r="G326">
        <v>4.5671549569590999</v>
      </c>
      <c r="H326">
        <f>(Table2[[#This Row],[1Y Return vs Nifty]]-AVERAGE(Table2[1Y Return vs Nifty]))/_xlfn.STDEV.P(Table2[1Y Return vs Nifty])</f>
        <v>-0.47367712848502064</v>
      </c>
      <c r="I326">
        <v>6.1424879059445603</v>
      </c>
      <c r="J326">
        <f>(Table2[[#This Row],[1M Return vs Nifty]]-AVERAGE(Table2[1M Return vs Nifty]))/_xlfn.STDEV.P(Table2[1M Return vs Nifty])</f>
        <v>0.50710356261919398</v>
      </c>
      <c r="K326">
        <v>1.8880862599213</v>
      </c>
      <c r="L326">
        <f>(Table2[[#This Row],[6M Return vs Nifty]]-AVERAGE(Table2[6M Return vs Nifty]))/_xlfn.STDEV.P(Table2[6M Return vs Nifty])</f>
        <v>-0.18204534908362893</v>
      </c>
      <c r="M326">
        <v>-7.3884689988457097E-4</v>
      </c>
      <c r="N326">
        <f>(Table2[[#This Row],[1W Return vs Nifty]]-AVERAGE(Table2[1W Return vs Nifty]))/_xlfn.STDEV.P(Table2[1W Return vs Nifty])</f>
        <v>-0.33569310229846477</v>
      </c>
      <c r="O326">
        <v>1301.5899999999999</v>
      </c>
      <c r="P326">
        <v>1242.8993170756501</v>
      </c>
      <c r="Q326">
        <v>1157.5832381804901</v>
      </c>
      <c r="R326">
        <v>68.084861854812402</v>
      </c>
      <c r="S326" s="2">
        <f>(Table2[[#This Row],[Close Price]]-Table2[[#This Row],[20D EMA]])/Table2[[#This Row],[20D EMA]]</f>
        <v>4.1418572668812825E-2</v>
      </c>
      <c r="T326" s="2">
        <f>(Table2[[#This Row],[Close Price]]-Table2[[#This Row],[50D EMA]])/Table2[[#This Row],[50D EMA]]</f>
        <v>9.0595176437365768E-2</v>
      </c>
      <c r="U326" s="2">
        <f>(Table2[[#This Row],[Close Price]]-Table2[[#This Row],[200D EMA]])/Table2[[#This Row],[200D EMA]]</f>
        <v>0.17097410820374268</v>
      </c>
      <c r="V326">
        <v>0.55110744548061796</v>
      </c>
      <c r="W326">
        <v>1349.95</v>
      </c>
      <c r="X326">
        <v>1371.95</v>
      </c>
      <c r="Y326">
        <v>1311.85</v>
      </c>
      <c r="Z326">
        <v>1380.95</v>
      </c>
      <c r="AA326">
        <v>1210.6500000000001</v>
      </c>
      <c r="AB326">
        <v>1398</v>
      </c>
      <c r="AC326" s="2">
        <f>(Table2[[#This Row],[Close Price]]/Table2[[#This Row],[Day Low]])-1</f>
        <v>4.1112633801252407E-3</v>
      </c>
      <c r="AD326" s="2">
        <f>(Table2[[#This Row],[Day High]]/Table2[[#This Row],[Close Price]])-1</f>
        <v>1.2135743268166799E-2</v>
      </c>
      <c r="AE326" s="2">
        <f>(Table2[[#This Row],[Close Price]]/Table2[[#This Row],[Current Week Low]])-1</f>
        <v>3.3273621221938665E-2</v>
      </c>
      <c r="AF326" s="2">
        <f>(Table2[[#This Row],[Current Week High]]/Table2[[#This Row],[Close Price]])-1</f>
        <v>1.8775359645887058E-2</v>
      </c>
      <c r="AG326" s="2">
        <f>(Table2[[#This Row],[Close Price]]/Table2[[#This Row],[Current Month Low]])-1</f>
        <v>0.11964647090405967</v>
      </c>
      <c r="AH326" s="2">
        <f>(Table2[[#This Row],[Current Month High]]/Table2[[#This Row],[Close Price]])-1</f>
        <v>3.1353744005901962E-2</v>
      </c>
      <c r="AI326">
        <v>6.32239026189598</v>
      </c>
      <c r="AJ326">
        <v>37.957355859752603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0.16</v>
      </c>
      <c r="AM326" t="s">
        <v>10206</v>
      </c>
      <c r="AN326">
        <v>2.58</v>
      </c>
      <c r="AO326" t="s">
        <v>10206</v>
      </c>
      <c r="AP326">
        <v>0.12759822066470899</v>
      </c>
      <c r="AQ326">
        <f>(Table2[[#This Row],[Sharpe Ratio]]-AVERAGE(Table2[Sharpe Ratio]))/_xlfn.STDEV.P(Table2[Sharpe Ratio])</f>
        <v>0.81008614954025238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0.32577413229233204</v>
      </c>
      <c r="AS326">
        <f>_xlfn.RANK.AVG(Table2[[#This Row],[1Y Return vs Nifty Z-Score]],Table2[1Y Return vs Nifty Z-Score])</f>
        <v>473</v>
      </c>
      <c r="AT326">
        <f>_xlfn.RANK.AVG(Table2[[#This Row],[6M Return vs Nifty Z-Score]],Table2[6M Return vs Nifty Z-Score])</f>
        <v>382</v>
      </c>
      <c r="AU326">
        <f>_xlfn.RANK.AVG(Table2[[#This Row],[Sharpe Ratio Z-Score]],Table2[Sharpe Ratio Z-Score])</f>
        <v>158</v>
      </c>
      <c r="AV326">
        <f>(Table2[[#This Row],[Rank 1Y]]+Table2[[#This Row],[Rank 6M]]+Table2[[#This Row],[Rank Sharpe]])/3</f>
        <v>337.66666666666669</v>
      </c>
    </row>
    <row r="327" spans="1:48" x14ac:dyDescent="0.3">
      <c r="A327" t="s">
        <v>602</v>
      </c>
      <c r="B327" t="s">
        <v>603</v>
      </c>
      <c r="C327" t="s">
        <v>10171</v>
      </c>
      <c r="D327" t="s">
        <v>261</v>
      </c>
      <c r="E327">
        <v>31691.90919622</v>
      </c>
      <c r="F327">
        <v>4213.3</v>
      </c>
      <c r="G327">
        <v>-6.7275649693012403</v>
      </c>
      <c r="H327">
        <f>(Table2[[#This Row],[1Y Return vs Nifty]]-AVERAGE(Table2[1Y Return vs Nifty]))/_xlfn.STDEV.P(Table2[1Y Return vs Nifty])</f>
        <v>-0.62802823794361773</v>
      </c>
      <c r="I327">
        <v>-7.5090431740411301</v>
      </c>
      <c r="J327">
        <f>(Table2[[#This Row],[1M Return vs Nifty]]-AVERAGE(Table2[1M Return vs Nifty]))/_xlfn.STDEV.P(Table2[1M Return vs Nifty])</f>
        <v>-0.93202711540596506</v>
      </c>
      <c r="K327">
        <v>11.3393208008016</v>
      </c>
      <c r="L327">
        <f>(Table2[[#This Row],[6M Return vs Nifty]]-AVERAGE(Table2[6M Return vs Nifty]))/_xlfn.STDEV.P(Table2[6M Return vs Nifty])</f>
        <v>0.13284529317330843</v>
      </c>
      <c r="M327">
        <v>4.6808547861330503</v>
      </c>
      <c r="N327">
        <f>(Table2[[#This Row],[1W Return vs Nifty]]-AVERAGE(Table2[1W Return vs Nifty]))/_xlfn.STDEV.P(Table2[1W Return vs Nifty])</f>
        <v>0.63151248722571163</v>
      </c>
      <c r="O327">
        <v>4095.88</v>
      </c>
      <c r="P327">
        <v>4026.49701566574</v>
      </c>
      <c r="Q327">
        <v>3516.38536308935</v>
      </c>
      <c r="R327">
        <v>67.198066793128106</v>
      </c>
      <c r="S327" s="2">
        <f>(Table2[[#This Row],[Close Price]]-Table2[[#This Row],[20D EMA]])/Table2[[#This Row],[20D EMA]]</f>
        <v>2.8667832065392557E-2</v>
      </c>
      <c r="T327" s="2">
        <f>(Table2[[#This Row],[Close Price]]-Table2[[#This Row],[50D EMA]])/Table2[[#This Row],[50D EMA]]</f>
        <v>4.6393424261205914E-2</v>
      </c>
      <c r="U327" s="2">
        <f>(Table2[[#This Row],[Close Price]]-Table2[[#This Row],[200D EMA]])/Table2[[#This Row],[200D EMA]]</f>
        <v>0.19819063184200322</v>
      </c>
      <c r="V327">
        <v>0.74764058726847704</v>
      </c>
      <c r="W327">
        <v>4201.8500000000004</v>
      </c>
      <c r="X327">
        <v>4253.5</v>
      </c>
      <c r="Y327">
        <v>4059.25</v>
      </c>
      <c r="Z327">
        <v>4274</v>
      </c>
      <c r="AA327">
        <v>3753.45</v>
      </c>
      <c r="AB327">
        <v>4534.95</v>
      </c>
      <c r="AC327" s="2">
        <f>(Table2[[#This Row],[Close Price]]/Table2[[#This Row],[Day Low]])-1</f>
        <v>2.7249901828956258E-3</v>
      </c>
      <c r="AD327" s="2">
        <f>(Table2[[#This Row],[Day High]]/Table2[[#This Row],[Close Price]])-1</f>
        <v>9.5412147247999624E-3</v>
      </c>
      <c r="AE327" s="2">
        <f>(Table2[[#This Row],[Close Price]]/Table2[[#This Row],[Current Week Low]])-1</f>
        <v>3.7950360288230733E-2</v>
      </c>
      <c r="AF327" s="2">
        <f>(Table2[[#This Row],[Current Week High]]/Table2[[#This Row],[Close Price]])-1</f>
        <v>1.4406759547148207E-2</v>
      </c>
      <c r="AG327" s="2">
        <f>(Table2[[#This Row],[Close Price]]/Table2[[#This Row],[Current Month Low]])-1</f>
        <v>0.12251395382914398</v>
      </c>
      <c r="AH327" s="2">
        <f>(Table2[[#This Row],[Current Month High]]/Table2[[#This Row],[Close Price]])-1</f>
        <v>7.6341584980893717E-2</v>
      </c>
      <c r="AI327">
        <v>14.349797071179299</v>
      </c>
      <c r="AJ327">
        <v>66.896415131709205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0.06</v>
      </c>
      <c r="AM327" t="s">
        <v>10206</v>
      </c>
      <c r="AN327">
        <v>3.23</v>
      </c>
      <c r="AO327" t="s">
        <v>10206</v>
      </c>
      <c r="AP327">
        <v>0.106094758820806</v>
      </c>
      <c r="AQ327">
        <f>(Table2[[#This Row],[Sharpe Ratio]]-AVERAGE(Table2[Sharpe Ratio]))/_xlfn.STDEV.P(Table2[Sharpe Ratio])</f>
        <v>0.56216610636599385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-0.23353146658456891</v>
      </c>
      <c r="AS327">
        <f>_xlfn.RANK.AVG(Table2[[#This Row],[1Y Return vs Nifty Z-Score]],Table2[1Y Return vs Nifty Z-Score])</f>
        <v>548</v>
      </c>
      <c r="AT327">
        <f>_xlfn.RANK.AVG(Table2[[#This Row],[6M Return vs Nifty Z-Score]],Table2[6M Return vs Nifty Z-Score])</f>
        <v>270</v>
      </c>
      <c r="AU327">
        <f>_xlfn.RANK.AVG(Table2[[#This Row],[Sharpe Ratio Z-Score]],Table2[Sharpe Ratio Z-Score])</f>
        <v>201</v>
      </c>
      <c r="AV327">
        <f>(Table2[[#This Row],[Rank 1Y]]+Table2[[#This Row],[Rank 6M]]+Table2[[#This Row],[Rank Sharpe]])/3</f>
        <v>339.66666666666669</v>
      </c>
    </row>
    <row r="328" spans="1:48" x14ac:dyDescent="0.3">
      <c r="A328" t="s">
        <v>1206</v>
      </c>
      <c r="B328" t="s">
        <v>1207</v>
      </c>
      <c r="C328" t="s">
        <v>10168</v>
      </c>
      <c r="D328" t="s">
        <v>130</v>
      </c>
      <c r="E328">
        <v>9831.4374329999991</v>
      </c>
      <c r="F328">
        <v>277.86</v>
      </c>
      <c r="G328">
        <v>11.178742198018501</v>
      </c>
      <c r="H328">
        <f>(Table2[[#This Row],[1Y Return vs Nifty]]-AVERAGE(Table2[1Y Return vs Nifty]))/_xlfn.STDEV.P(Table2[1Y Return vs Nifty])</f>
        <v>-0.38332466002166932</v>
      </c>
      <c r="I328">
        <v>15.7717362505431</v>
      </c>
      <c r="J328">
        <f>(Table2[[#This Row],[1M Return vs Nifty]]-AVERAGE(Table2[1M Return vs Nifty]))/_xlfn.STDEV.P(Table2[1M Return vs Nifty])</f>
        <v>1.5222092396191444</v>
      </c>
      <c r="K328">
        <v>-1.4091726719609501</v>
      </c>
      <c r="L328">
        <f>(Table2[[#This Row],[6M Return vs Nifty]]-AVERAGE(Table2[6M Return vs Nifty]))/_xlfn.STDEV.P(Table2[6M Return vs Nifty])</f>
        <v>-0.29190147192735627</v>
      </c>
      <c r="M328">
        <v>0.53866856983511302</v>
      </c>
      <c r="N328">
        <f>(Table2[[#This Row],[1W Return vs Nifty]]-AVERAGE(Table2[1W Return vs Nifty]))/_xlfn.STDEV.P(Table2[1W Return vs Nifty])</f>
        <v>-0.22425287288263326</v>
      </c>
      <c r="O328">
        <v>266.52999999999997</v>
      </c>
      <c r="P328">
        <v>253.658195149113</v>
      </c>
      <c r="Q328">
        <v>228.71264650015701</v>
      </c>
      <c r="R328">
        <v>66.1301121121531</v>
      </c>
      <c r="S328" s="2">
        <f>(Table2[[#This Row],[Close Price]]-Table2[[#This Row],[20D EMA]])/Table2[[#This Row],[20D EMA]]</f>
        <v>4.2509286009079814E-2</v>
      </c>
      <c r="T328" s="2">
        <f>(Table2[[#This Row],[Close Price]]-Table2[[#This Row],[50D EMA]])/Table2[[#This Row],[50D EMA]]</f>
        <v>9.5411089859170448E-2</v>
      </c>
      <c r="U328" s="2">
        <f>(Table2[[#This Row],[Close Price]]-Table2[[#This Row],[200D EMA]])/Table2[[#This Row],[200D EMA]]</f>
        <v>0.2148869083188597</v>
      </c>
      <c r="V328">
        <v>0.99478947729329703</v>
      </c>
      <c r="W328">
        <v>275.60000000000002</v>
      </c>
      <c r="X328">
        <v>281.58999999999997</v>
      </c>
      <c r="Y328">
        <v>274.01</v>
      </c>
      <c r="Z328">
        <v>282.39</v>
      </c>
      <c r="AA328">
        <v>229.92</v>
      </c>
      <c r="AB328">
        <v>299</v>
      </c>
      <c r="AC328" s="2">
        <f>(Table2[[#This Row],[Close Price]]/Table2[[#This Row],[Day Low]])-1</f>
        <v>8.2002902757618568E-3</v>
      </c>
      <c r="AD328" s="2">
        <f>(Table2[[#This Row],[Day High]]/Table2[[#This Row],[Close Price]])-1</f>
        <v>1.3424026488159324E-2</v>
      </c>
      <c r="AE328" s="2">
        <f>(Table2[[#This Row],[Close Price]]/Table2[[#This Row],[Current Week Low]])-1</f>
        <v>1.4050582095544106E-2</v>
      </c>
      <c r="AF328" s="2">
        <f>(Table2[[#This Row],[Current Week High]]/Table2[[#This Row],[Close Price]])-1</f>
        <v>1.6303174260418718E-2</v>
      </c>
      <c r="AG328" s="2">
        <f>(Table2[[#This Row],[Close Price]]/Table2[[#This Row],[Current Month Low]])-1</f>
        <v>0.20850730688935304</v>
      </c>
      <c r="AH328" s="2">
        <f>(Table2[[#This Row],[Current Month High]]/Table2[[#This Row],[Close Price]])-1</f>
        <v>7.6081479881954905E-2</v>
      </c>
      <c r="AI328">
        <v>7.6081479881954897</v>
      </c>
      <c r="AJ328">
        <v>60.473577822697003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-0.02</v>
      </c>
      <c r="AM328" t="s">
        <v>10205</v>
      </c>
      <c r="AN328">
        <v>-1.03</v>
      </c>
      <c r="AO328" t="s">
        <v>10205</v>
      </c>
      <c r="AP328">
        <v>0.12638121503134001</v>
      </c>
      <c r="AQ328">
        <f>(Table2[[#This Row],[Sharpe Ratio]]-AVERAGE(Table2[Sharpe Ratio]))/_xlfn.STDEV.P(Table2[Sharpe Ratio])</f>
        <v>0.79605491627379565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1.4187851510612812</v>
      </c>
      <c r="AS328">
        <f>_xlfn.RANK.AVG(Table2[[#This Row],[1Y Return vs Nifty Z-Score]],Table2[1Y Return vs Nifty Z-Score])</f>
        <v>433</v>
      </c>
      <c r="AT328">
        <f>_xlfn.RANK.AVG(Table2[[#This Row],[6M Return vs Nifty Z-Score]],Table2[6M Return vs Nifty Z-Score])</f>
        <v>427</v>
      </c>
      <c r="AU328">
        <f>_xlfn.RANK.AVG(Table2[[#This Row],[Sharpe Ratio Z-Score]],Table2[Sharpe Ratio Z-Score])</f>
        <v>161</v>
      </c>
      <c r="AV328">
        <f>(Table2[[#This Row],[Rank 1Y]]+Table2[[#This Row],[Rank 6M]]+Table2[[#This Row],[Rank Sharpe]])/3</f>
        <v>340.33333333333331</v>
      </c>
    </row>
    <row r="329" spans="1:48" x14ac:dyDescent="0.3">
      <c r="A329" t="s">
        <v>992</v>
      </c>
      <c r="B329" t="s">
        <v>993</v>
      </c>
      <c r="C329" t="s">
        <v>10165</v>
      </c>
      <c r="D329" t="s">
        <v>231</v>
      </c>
      <c r="E329">
        <v>14072.3319549649</v>
      </c>
      <c r="F329">
        <v>1714.45</v>
      </c>
      <c r="G329">
        <v>22.537477304115701</v>
      </c>
      <c r="H329">
        <f>(Table2[[#This Row],[1Y Return vs Nifty]]-AVERAGE(Table2[1Y Return vs Nifty]))/_xlfn.STDEV.P(Table2[1Y Return vs Nifty])</f>
        <v>-0.22809873347203155</v>
      </c>
      <c r="I329">
        <v>-7.7868070989726998</v>
      </c>
      <c r="J329">
        <f>(Table2[[#This Row],[1M Return vs Nifty]]-AVERAGE(Table2[1M Return vs Nifty]))/_xlfn.STDEV.P(Table2[1M Return vs Nifty])</f>
        <v>-0.96130870904374754</v>
      </c>
      <c r="K329">
        <v>-13.5764673485948</v>
      </c>
      <c r="L329">
        <f>(Table2[[#This Row],[6M Return vs Nifty]]-AVERAGE(Table2[6M Return vs Nifty]))/_xlfn.STDEV.P(Table2[6M Return vs Nifty])</f>
        <v>-0.6972841993036033</v>
      </c>
      <c r="M329">
        <v>-4.4144475598502897</v>
      </c>
      <c r="N329">
        <f>(Table2[[#This Row],[1W Return vs Nifty]]-AVERAGE(Table2[1W Return vs Nifty]))/_xlfn.STDEV.P(Table2[1W Return vs Nifty])</f>
        <v>-1.2475543342464359</v>
      </c>
      <c r="O329">
        <v>1758.89</v>
      </c>
      <c r="P329">
        <v>1768.15727213986</v>
      </c>
      <c r="Q329">
        <v>1604.5899109875099</v>
      </c>
      <c r="R329">
        <v>34.228477953997903</v>
      </c>
      <c r="S329" s="2">
        <f>(Table2[[#This Row],[Close Price]]-Table2[[#This Row],[20D EMA]])/Table2[[#This Row],[20D EMA]]</f>
        <v>-2.526593476567611E-2</v>
      </c>
      <c r="T329" s="2">
        <f>(Table2[[#This Row],[Close Price]]-Table2[[#This Row],[50D EMA]])/Table2[[#This Row],[50D EMA]]</f>
        <v>-3.0374714391136873E-2</v>
      </c>
      <c r="U329" s="2">
        <f>(Table2[[#This Row],[Close Price]]-Table2[[#This Row],[200D EMA]])/Table2[[#This Row],[200D EMA]]</f>
        <v>6.8466147182041734E-2</v>
      </c>
      <c r="V329">
        <v>0.58478358869756997</v>
      </c>
      <c r="W329">
        <v>1712.9</v>
      </c>
      <c r="X329">
        <v>1730.75</v>
      </c>
      <c r="Y329">
        <v>1700</v>
      </c>
      <c r="Z329">
        <v>1757</v>
      </c>
      <c r="AA329">
        <v>1615.9</v>
      </c>
      <c r="AB329">
        <v>1960</v>
      </c>
      <c r="AC329" s="2">
        <f>(Table2[[#This Row],[Close Price]]/Table2[[#This Row],[Day Low]])-1</f>
        <v>9.0489812598515407E-4</v>
      </c>
      <c r="AD329" s="2">
        <f>(Table2[[#This Row],[Day High]]/Table2[[#This Row],[Close Price]])-1</f>
        <v>9.5074222053719293E-3</v>
      </c>
      <c r="AE329" s="2">
        <f>(Table2[[#This Row],[Close Price]]/Table2[[#This Row],[Current Week Low]])-1</f>
        <v>8.499999999999952E-3</v>
      </c>
      <c r="AF329" s="2">
        <f>(Table2[[#This Row],[Current Week High]]/Table2[[#This Row],[Close Price]])-1</f>
        <v>2.4818454898072329E-2</v>
      </c>
      <c r="AG329" s="2">
        <f>(Table2[[#This Row],[Close Price]]/Table2[[#This Row],[Current Month Low]])-1</f>
        <v>6.098768488149009E-2</v>
      </c>
      <c r="AH329" s="2">
        <f>(Table2[[#This Row],[Current Month High]]/Table2[[#This Row],[Close Price]])-1</f>
        <v>0.14322377438828782</v>
      </c>
      <c r="AI329">
        <v>29.601329872553801</v>
      </c>
      <c r="AJ329">
        <v>69.244817374136204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-0.08</v>
      </c>
      <c r="AM329" t="s">
        <v>10205</v>
      </c>
      <c r="AN329">
        <v>-6.84</v>
      </c>
      <c r="AO329" t="s">
        <v>10205</v>
      </c>
      <c r="AP329">
        <v>0.15238546931775199</v>
      </c>
      <c r="AQ329">
        <f>(Table2[[#This Row],[Sharpe Ratio]]-AVERAGE(Table2[Sharpe Ratio]))/_xlfn.STDEV.P(Table2[Sharpe Ratio])</f>
        <v>1.0958659835429296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362</v>
      </c>
      <c r="AT329">
        <f>_xlfn.RANK.AVG(Table2[[#This Row],[6M Return vs Nifty Z-Score]],Table2[6M Return vs Nifty Z-Score])</f>
        <v>558</v>
      </c>
      <c r="AU329">
        <f>_xlfn.RANK.AVG(Table2[[#This Row],[Sharpe Ratio Z-Score]],Table2[Sharpe Ratio Z-Score])</f>
        <v>103</v>
      </c>
      <c r="AV329">
        <f>(Table2[[#This Row],[Rank 1Y]]+Table2[[#This Row],[Rank 6M]]+Table2[[#This Row],[Rank Sharpe]])/3</f>
        <v>341</v>
      </c>
    </row>
    <row r="330" spans="1:48" x14ac:dyDescent="0.3">
      <c r="A330" t="s">
        <v>1726</v>
      </c>
      <c r="B330" t="s">
        <v>1727</v>
      </c>
      <c r="C330" t="s">
        <v>10165</v>
      </c>
      <c r="D330" t="s">
        <v>261</v>
      </c>
      <c r="E330">
        <v>4619.0800902399997</v>
      </c>
      <c r="F330">
        <v>1471.4</v>
      </c>
      <c r="G330">
        <v>11.400820816424901</v>
      </c>
      <c r="H330">
        <f>(Table2[[#This Row],[1Y Return vs Nifty]]-AVERAGE(Table2[1Y Return vs Nifty]))/_xlfn.STDEV.P(Table2[1Y Return vs Nifty])</f>
        <v>-0.38028978342784042</v>
      </c>
      <c r="I330">
        <v>-4.38424032830806</v>
      </c>
      <c r="J330">
        <f>(Table2[[#This Row],[1M Return vs Nifty]]-AVERAGE(Table2[1M Return vs Nifty]))/_xlfn.STDEV.P(Table2[1M Return vs Nifty])</f>
        <v>-0.60261354181290738</v>
      </c>
      <c r="K330">
        <v>-8.8181656328321895E-2</v>
      </c>
      <c r="L330">
        <f>(Table2[[#This Row],[6M Return vs Nifty]]-AVERAGE(Table2[6M Return vs Nifty]))/_xlfn.STDEV.P(Table2[6M Return vs Nifty])</f>
        <v>-0.24788947460267038</v>
      </c>
      <c r="M330">
        <v>-0.57677780108210996</v>
      </c>
      <c r="N330">
        <f>(Table2[[#This Row],[1W Return vs Nifty]]-AVERAGE(Table2[1W Return vs Nifty]))/_xlfn.STDEV.P(Table2[1W Return vs Nifty])</f>
        <v>-0.45470131615485737</v>
      </c>
      <c r="O330">
        <v>1418.59</v>
      </c>
      <c r="P330">
        <v>1364.7168439186601</v>
      </c>
      <c r="Q330">
        <v>1233.32742232899</v>
      </c>
      <c r="R330">
        <v>69.825866901241696</v>
      </c>
      <c r="S330" s="2">
        <f>(Table2[[#This Row],[Close Price]]-Table2[[#This Row],[20D EMA]])/Table2[[#This Row],[20D EMA]]</f>
        <v>3.7227105788141868E-2</v>
      </c>
      <c r="T330" s="2">
        <f>(Table2[[#This Row],[Close Price]]-Table2[[#This Row],[50D EMA]])/Table2[[#This Row],[50D EMA]]</f>
        <v>7.8172374406260764E-2</v>
      </c>
      <c r="U330" s="2">
        <f>(Table2[[#This Row],[Close Price]]-Table2[[#This Row],[200D EMA]])/Table2[[#This Row],[200D EMA]]</f>
        <v>0.19303274488248934</v>
      </c>
      <c r="V330">
        <v>0.86692006531440902</v>
      </c>
      <c r="W330">
        <v>1455.35</v>
      </c>
      <c r="X330">
        <v>1490.55</v>
      </c>
      <c r="Y330">
        <v>1422.05</v>
      </c>
      <c r="Z330">
        <v>1490</v>
      </c>
      <c r="AA330">
        <v>1355</v>
      </c>
      <c r="AB330">
        <v>1526.6</v>
      </c>
      <c r="AC330" s="2">
        <f>(Table2[[#This Row],[Close Price]]/Table2[[#This Row],[Day Low]])-1</f>
        <v>1.1028274985398934E-2</v>
      </c>
      <c r="AD330" s="2">
        <f>(Table2[[#This Row],[Day High]]/Table2[[#This Row],[Close Price]])-1</f>
        <v>1.3014815821666303E-2</v>
      </c>
      <c r="AE330" s="2">
        <f>(Table2[[#This Row],[Close Price]]/Table2[[#This Row],[Current Week Low]])-1</f>
        <v>3.4703421117401101E-2</v>
      </c>
      <c r="AF330" s="2">
        <f>(Table2[[#This Row],[Current Week High]]/Table2[[#This Row],[Close Price]])-1</f>
        <v>1.264102215577001E-2</v>
      </c>
      <c r="AG330" s="2">
        <f>(Table2[[#This Row],[Close Price]]/Table2[[#This Row],[Current Month Low]])-1</f>
        <v>8.5904059040590397E-2</v>
      </c>
      <c r="AH330" s="2">
        <f>(Table2[[#This Row],[Current Month High]]/Table2[[#This Row],[Close Price]])-1</f>
        <v>3.7515291559059305E-2</v>
      </c>
      <c r="AI330">
        <v>3.7515291559059301</v>
      </c>
      <c r="AJ330">
        <v>52.650689905591797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</v>
      </c>
      <c r="AM330" t="s">
        <v>10207</v>
      </c>
      <c r="AN330">
        <v>3.17</v>
      </c>
      <c r="AO330" t="s">
        <v>10206</v>
      </c>
      <c r="AP330">
        <v>0.11424943866296799</v>
      </c>
      <c r="AQ330">
        <f>(Table2[[#This Row],[Sharpe Ratio]]-AVERAGE(Table2[Sharpe Ratio]))/_xlfn.STDEV.P(Table2[Sharpe Ratio])</f>
        <v>0.65618392513475576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-1.0293101908635198</v>
      </c>
      <c r="AS330">
        <f>_xlfn.RANK.AVG(Table2[[#This Row],[1Y Return vs Nifty Z-Score]],Table2[1Y Return vs Nifty Z-Score])</f>
        <v>429</v>
      </c>
      <c r="AT330">
        <f>_xlfn.RANK.AVG(Table2[[#This Row],[6M Return vs Nifty Z-Score]],Table2[6M Return vs Nifty Z-Score])</f>
        <v>408</v>
      </c>
      <c r="AU330">
        <f>_xlfn.RANK.AVG(Table2[[#This Row],[Sharpe Ratio Z-Score]],Table2[Sharpe Ratio Z-Score])</f>
        <v>191</v>
      </c>
      <c r="AV330">
        <f>(Table2[[#This Row],[Rank 1Y]]+Table2[[#This Row],[Rank 6M]]+Table2[[#This Row],[Rank Sharpe]])/3</f>
        <v>342.66666666666669</v>
      </c>
    </row>
    <row r="331" spans="1:48" x14ac:dyDescent="0.3">
      <c r="A331" t="s">
        <v>865</v>
      </c>
      <c r="B331" t="s">
        <v>866</v>
      </c>
      <c r="C331" t="s">
        <v>10164</v>
      </c>
      <c r="D331" t="s">
        <v>606</v>
      </c>
      <c r="E331">
        <v>18141.590959065001</v>
      </c>
      <c r="F331">
        <v>754.95</v>
      </c>
      <c r="G331">
        <v>36.003913352355198</v>
      </c>
      <c r="H331">
        <f>(Table2[[#This Row],[1Y Return vs Nifty]]-AVERAGE(Table2[1Y Return vs Nifty]))/_xlfn.STDEV.P(Table2[1Y Return vs Nifty])</f>
        <v>-4.4069438538711432E-2</v>
      </c>
      <c r="I331">
        <v>6.5033531066354398</v>
      </c>
      <c r="J331">
        <f>(Table2[[#This Row],[1M Return vs Nifty]]-AVERAGE(Table2[1M Return vs Nifty]))/_xlfn.STDEV.P(Table2[1M Return vs Nifty])</f>
        <v>0.54514560917815724</v>
      </c>
      <c r="K331">
        <v>-10.802411878206801</v>
      </c>
      <c r="L331">
        <f>(Table2[[#This Row],[6M Return vs Nifty]]-AVERAGE(Table2[6M Return vs Nifty]))/_xlfn.STDEV.P(Table2[6M Return vs Nifty])</f>
        <v>-0.60485985992777747</v>
      </c>
      <c r="M331">
        <v>1.7545698222966499</v>
      </c>
      <c r="N331">
        <f>(Table2[[#This Row],[1W Return vs Nifty]]-AVERAGE(Table2[1W Return vs Nifty]))/_xlfn.STDEV.P(Table2[1W Return vs Nifty])</f>
        <v>2.694929882921723E-2</v>
      </c>
      <c r="O331">
        <v>720.24</v>
      </c>
      <c r="P331">
        <v>709.16962005796699</v>
      </c>
      <c r="Q331">
        <v>633.26433259286296</v>
      </c>
      <c r="R331">
        <v>61.676464429759903</v>
      </c>
      <c r="S331" s="2">
        <f>(Table2[[#This Row],[Close Price]]-Table2[[#This Row],[20D EMA]])/Table2[[#This Row],[20D EMA]]</f>
        <v>4.8192269243585523E-2</v>
      </c>
      <c r="T331" s="2">
        <f>(Table2[[#This Row],[Close Price]]-Table2[[#This Row],[50D EMA]])/Table2[[#This Row],[50D EMA]]</f>
        <v>6.4554908511578649E-2</v>
      </c>
      <c r="U331" s="2">
        <f>(Table2[[#This Row],[Close Price]]-Table2[[#This Row],[200D EMA]])/Table2[[#This Row],[200D EMA]]</f>
        <v>0.19215619946397802</v>
      </c>
      <c r="V331">
        <v>1.7314447590750699</v>
      </c>
      <c r="W331">
        <v>748.65</v>
      </c>
      <c r="X331">
        <v>767.7</v>
      </c>
      <c r="Y331">
        <v>701.2</v>
      </c>
      <c r="Z331">
        <v>771</v>
      </c>
      <c r="AA331">
        <v>658.6</v>
      </c>
      <c r="AB331">
        <v>796.9</v>
      </c>
      <c r="AC331" s="2">
        <f>(Table2[[#This Row],[Close Price]]/Table2[[#This Row],[Day Low]])-1</f>
        <v>8.4151472650773051E-3</v>
      </c>
      <c r="AD331" s="2">
        <f>(Table2[[#This Row],[Day High]]/Table2[[#This Row],[Close Price]])-1</f>
        <v>1.6888535664613569E-2</v>
      </c>
      <c r="AE331" s="2">
        <f>(Table2[[#This Row],[Close Price]]/Table2[[#This Row],[Current Week Low]])-1</f>
        <v>7.6654306902453007E-2</v>
      </c>
      <c r="AF331" s="2">
        <f>(Table2[[#This Row],[Current Week High]]/Table2[[#This Row],[Close Price]])-1</f>
        <v>2.1259686071925188E-2</v>
      </c>
      <c r="AG331" s="2">
        <f>(Table2[[#This Row],[Close Price]]/Table2[[#This Row],[Current Month Low]])-1</f>
        <v>0.14629517157607053</v>
      </c>
      <c r="AH331" s="2">
        <f>(Table2[[#This Row],[Current Month High]]/Table2[[#This Row],[Close Price]])-1</f>
        <v>5.5566593814159848E-2</v>
      </c>
      <c r="AI331">
        <v>9.4045963308828409</v>
      </c>
      <c r="AJ331">
        <v>74.635669673837597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0.03</v>
      </c>
      <c r="AM331" t="s">
        <v>10206</v>
      </c>
      <c r="AN331">
        <v>4.5599999999999996</v>
      </c>
      <c r="AO331" t="s">
        <v>10206</v>
      </c>
      <c r="AP331">
        <v>0.102893568025559</v>
      </c>
      <c r="AQ331">
        <f>(Table2[[#This Row],[Sharpe Ratio]]-AVERAGE(Table2[Sharpe Ratio]))/_xlfn.STDEV.P(Table2[Sharpe Ratio])</f>
        <v>0.52525859045400591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0.44842419999489141</v>
      </c>
      <c r="AS331">
        <f>_xlfn.RANK.AVG(Table2[[#This Row],[1Y Return vs Nifty Z-Score]],Table2[1Y Return vs Nifty Z-Score])</f>
        <v>296</v>
      </c>
      <c r="AT331">
        <f>_xlfn.RANK.AVG(Table2[[#This Row],[6M Return vs Nifty Z-Score]],Table2[6M Return vs Nifty Z-Score])</f>
        <v>527</v>
      </c>
      <c r="AU331">
        <f>_xlfn.RANK.AVG(Table2[[#This Row],[Sharpe Ratio Z-Score]],Table2[Sharpe Ratio Z-Score])</f>
        <v>207</v>
      </c>
      <c r="AV331">
        <f>(Table2[[#This Row],[Rank 1Y]]+Table2[[#This Row],[Rank 6M]]+Table2[[#This Row],[Rank Sharpe]])/3</f>
        <v>343.33333333333331</v>
      </c>
    </row>
    <row r="332" spans="1:48" x14ac:dyDescent="0.3">
      <c r="A332" t="s">
        <v>491</v>
      </c>
      <c r="B332" t="s">
        <v>492</v>
      </c>
      <c r="C332" t="s">
        <v>10171</v>
      </c>
      <c r="D332" t="s">
        <v>261</v>
      </c>
      <c r="E332">
        <v>43960.366447749999</v>
      </c>
      <c r="F332">
        <v>4660.75</v>
      </c>
      <c r="G332">
        <v>8.2423368444095395</v>
      </c>
      <c r="H332">
        <f>(Table2[[#This Row],[1Y Return vs Nifty]]-AVERAGE(Table2[1Y Return vs Nifty]))/_xlfn.STDEV.P(Table2[1Y Return vs Nifty])</f>
        <v>-0.42345291703988236</v>
      </c>
      <c r="I332">
        <v>2.5005229685578301</v>
      </c>
      <c r="J332">
        <f>(Table2[[#This Row],[1M Return vs Nifty]]-AVERAGE(Table2[1M Return vs Nifty]))/_xlfn.STDEV.P(Table2[1M Return vs Nifty])</f>
        <v>0.12317128139915119</v>
      </c>
      <c r="K332">
        <v>4.48200480733568</v>
      </c>
      <c r="L332">
        <f>(Table2[[#This Row],[6M Return vs Nifty]]-AVERAGE(Table2[6M Return vs Nifty]))/_xlfn.STDEV.P(Table2[6M Return vs Nifty])</f>
        <v>-9.5622705160815197E-2</v>
      </c>
      <c r="M332">
        <v>1.54662478857491</v>
      </c>
      <c r="N332">
        <f>(Table2[[#This Row],[1W Return vs Nifty]]-AVERAGE(Table2[1W Return vs Nifty]))/_xlfn.STDEV.P(Table2[1W Return vs Nifty])</f>
        <v>-1.6011627448180001E-2</v>
      </c>
      <c r="O332">
        <v>4317.59</v>
      </c>
      <c r="P332">
        <v>4145.3685689351696</v>
      </c>
      <c r="Q332">
        <v>3813.9301529286899</v>
      </c>
      <c r="R332">
        <v>75.504017742065002</v>
      </c>
      <c r="S332" s="2">
        <f>(Table2[[#This Row],[Close Price]]-Table2[[#This Row],[20D EMA]])/Table2[[#This Row],[20D EMA]]</f>
        <v>7.9479524456930795E-2</v>
      </c>
      <c r="T332" s="2">
        <f>(Table2[[#This Row],[Close Price]]-Table2[[#This Row],[50D EMA]])/Table2[[#This Row],[50D EMA]]</f>
        <v>0.12432704655673539</v>
      </c>
      <c r="U332" s="2">
        <f>(Table2[[#This Row],[Close Price]]-Table2[[#This Row],[200D EMA]])/Table2[[#This Row],[200D EMA]]</f>
        <v>0.2220333915714327</v>
      </c>
      <c r="V332">
        <v>1.3810123511336201</v>
      </c>
      <c r="W332">
        <v>4600.25</v>
      </c>
      <c r="X332">
        <v>4795</v>
      </c>
      <c r="Y332">
        <v>4418.7</v>
      </c>
      <c r="Z332">
        <v>4699</v>
      </c>
      <c r="AA332">
        <v>4167.7</v>
      </c>
      <c r="AB332">
        <v>4699.95</v>
      </c>
      <c r="AC332" s="2">
        <f>(Table2[[#This Row],[Close Price]]/Table2[[#This Row],[Day Low]])-1</f>
        <v>1.3151459159828294E-2</v>
      </c>
      <c r="AD332" s="2">
        <f>(Table2[[#This Row],[Day High]]/Table2[[#This Row],[Close Price]])-1</f>
        <v>2.8804376977954238E-2</v>
      </c>
      <c r="AE332" s="2">
        <f>(Table2[[#This Row],[Close Price]]/Table2[[#This Row],[Current Week Low]])-1</f>
        <v>5.4778554778554867E-2</v>
      </c>
      <c r="AF332" s="2">
        <f>(Table2[[#This Row],[Current Week High]]/Table2[[#This Row],[Close Price]])-1</f>
        <v>8.2068336641099027E-3</v>
      </c>
      <c r="AG332" s="2">
        <f>(Table2[[#This Row],[Close Price]]/Table2[[#This Row],[Current Month Low]])-1</f>
        <v>0.11830266094008701</v>
      </c>
      <c r="AH332" s="2">
        <f>(Table2[[#This Row],[Current Month High]]/Table2[[#This Row],[Close Price]])-1</f>
        <v>8.4106635198197832E-3</v>
      </c>
      <c r="AI332">
        <v>0.84106635198197799</v>
      </c>
      <c r="AJ332">
        <v>40.130787733012603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0.06</v>
      </c>
      <c r="AM332" t="s">
        <v>10206</v>
      </c>
      <c r="AN332">
        <v>8.9700000000000006</v>
      </c>
      <c r="AO332" t="s">
        <v>10206</v>
      </c>
      <c r="AP332">
        <v>9.2602235615147993E-2</v>
      </c>
      <c r="AQ332">
        <f>(Table2[[#This Row],[Sharpe Ratio]]-AVERAGE(Table2[Sharpe Ratio]))/_xlfn.STDEV.P(Table2[Sharpe Ratio])</f>
        <v>0.40660664529136381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-5.3093229583625542E-3</v>
      </c>
      <c r="AS332">
        <f>_xlfn.RANK.AVG(Table2[[#This Row],[1Y Return vs Nifty Z-Score]],Table2[1Y Return vs Nifty Z-Score])</f>
        <v>451</v>
      </c>
      <c r="AT332">
        <f>_xlfn.RANK.AVG(Table2[[#This Row],[6M Return vs Nifty Z-Score]],Table2[6M Return vs Nifty Z-Score])</f>
        <v>352</v>
      </c>
      <c r="AU332">
        <f>_xlfn.RANK.AVG(Table2[[#This Row],[Sharpe Ratio Z-Score]],Table2[Sharpe Ratio Z-Score])</f>
        <v>234</v>
      </c>
      <c r="AV332">
        <f>(Table2[[#This Row],[Rank 1Y]]+Table2[[#This Row],[Rank 6M]]+Table2[[#This Row],[Rank Sharpe]])/3</f>
        <v>345.66666666666669</v>
      </c>
    </row>
    <row r="333" spans="1:48" x14ac:dyDescent="0.3">
      <c r="A333" t="s">
        <v>1408</v>
      </c>
      <c r="B333" t="s">
        <v>1409</v>
      </c>
      <c r="C333" t="s">
        <v>10164</v>
      </c>
      <c r="D333" t="s">
        <v>46</v>
      </c>
      <c r="E333">
        <v>7543.9614287449904</v>
      </c>
      <c r="F333">
        <v>515.95000000000005</v>
      </c>
      <c r="G333">
        <v>66.491018970039406</v>
      </c>
      <c r="H333">
        <f>(Table2[[#This Row],[1Y Return vs Nifty]]-AVERAGE(Table2[1Y Return vs Nifty]))/_xlfn.STDEV.P(Table2[1Y Return vs Nifty])</f>
        <v>0.37256050952490899</v>
      </c>
      <c r="I333">
        <v>-4.9453428922200402</v>
      </c>
      <c r="J333">
        <f>(Table2[[#This Row],[1M Return vs Nifty]]-AVERAGE(Table2[1M Return vs Nifty]))/_xlfn.STDEV.P(Table2[1M Return vs Nifty])</f>
        <v>-0.66176440983738616</v>
      </c>
      <c r="K333">
        <v>14.4492216021108</v>
      </c>
      <c r="L333">
        <f>(Table2[[#This Row],[6M Return vs Nifty]]-AVERAGE(Table2[6M Return vs Nifty]))/_xlfn.STDEV.P(Table2[6M Return vs Nifty])</f>
        <v>0.23645912864039512</v>
      </c>
      <c r="M333">
        <v>-3.73317450059344</v>
      </c>
      <c r="N333">
        <f>(Table2[[#This Row],[1W Return vs Nifty]]-AVERAGE(Table2[1W Return vs Nifty]))/_xlfn.STDEV.P(Table2[1W Return vs Nifty])</f>
        <v>-1.1068050162671699</v>
      </c>
      <c r="O333">
        <v>519.45000000000005</v>
      </c>
      <c r="P333">
        <v>500.59533605361599</v>
      </c>
      <c r="Q333">
        <v>428.60098273983198</v>
      </c>
      <c r="R333">
        <v>45.523197070458799</v>
      </c>
      <c r="S333" s="2">
        <f>(Table2[[#This Row],[Close Price]]-Table2[[#This Row],[20D EMA]])/Table2[[#This Row],[20D EMA]]</f>
        <v>-6.7378958513812683E-3</v>
      </c>
      <c r="T333" s="2">
        <f>(Table2[[#This Row],[Close Price]]-Table2[[#This Row],[50D EMA]])/Table2[[#This Row],[50D EMA]]</f>
        <v>3.0672806637454364E-2</v>
      </c>
      <c r="U333" s="2">
        <f>(Table2[[#This Row],[Close Price]]-Table2[[#This Row],[200D EMA]])/Table2[[#This Row],[200D EMA]]</f>
        <v>0.20380031959280503</v>
      </c>
      <c r="V333">
        <v>0.46769661483333302</v>
      </c>
      <c r="W333">
        <v>517.95000000000005</v>
      </c>
      <c r="X333">
        <v>528.95000000000005</v>
      </c>
      <c r="Y333">
        <v>512</v>
      </c>
      <c r="Z333">
        <v>527.45000000000005</v>
      </c>
      <c r="AA333">
        <v>475</v>
      </c>
      <c r="AB333">
        <v>559</v>
      </c>
      <c r="AC333" s="2">
        <f>(Table2[[#This Row],[Close Price]]/Table2[[#This Row],[Day Low]])-1</f>
        <v>-3.8613765807510303E-3</v>
      </c>
      <c r="AD333" s="2">
        <f>(Table2[[#This Row],[Day High]]/Table2[[#This Row],[Close Price]])-1</f>
        <v>2.519623994573128E-2</v>
      </c>
      <c r="AE333" s="2">
        <f>(Table2[[#This Row],[Close Price]]/Table2[[#This Row],[Current Week Low]])-1</f>
        <v>7.7148437500000888E-3</v>
      </c>
      <c r="AF333" s="2">
        <f>(Table2[[#This Row],[Current Week High]]/Table2[[#This Row],[Close Price]])-1</f>
        <v>2.2288981490454551E-2</v>
      </c>
      <c r="AG333" s="2">
        <f>(Table2[[#This Row],[Close Price]]/Table2[[#This Row],[Current Month Low]])-1</f>
        <v>8.6210526315789515E-2</v>
      </c>
      <c r="AH333" s="2">
        <f>(Table2[[#This Row],[Current Month High]]/Table2[[#This Row],[Close Price]])-1</f>
        <v>8.3438317666440387E-2</v>
      </c>
      <c r="AI333">
        <v>9.31291791840294</v>
      </c>
      <c r="AJ333">
        <v>102.293667908253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-0.04</v>
      </c>
      <c r="AM333" t="s">
        <v>10205</v>
      </c>
      <c r="AN333">
        <v>-3.52</v>
      </c>
      <c r="AO333" t="s">
        <v>10205</v>
      </c>
      <c r="AP333">
        <v>-2.5488416473816E-2</v>
      </c>
      <c r="AQ333">
        <f>(Table2[[#This Row],[Sharpe Ratio]]-AVERAGE(Table2[Sharpe Ratio]))/_xlfn.STDEV.P(Table2[Sharpe Ratio])</f>
        <v>-0.95489690129564353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-2.1144466892348954</v>
      </c>
      <c r="AS333">
        <f>_xlfn.RANK.AVG(Table2[[#This Row],[1Y Return vs Nifty Z-Score]],Table2[1Y Return vs Nifty Z-Score])</f>
        <v>188</v>
      </c>
      <c r="AT333">
        <f>_xlfn.RANK.AVG(Table2[[#This Row],[6M Return vs Nifty Z-Score]],Table2[6M Return vs Nifty Z-Score])</f>
        <v>246</v>
      </c>
      <c r="AU333">
        <f>_xlfn.RANK.AVG(Table2[[#This Row],[Sharpe Ratio Z-Score]],Table2[Sharpe Ratio Z-Score])</f>
        <v>606</v>
      </c>
      <c r="AV333">
        <f>(Table2[[#This Row],[Rank 1Y]]+Table2[[#This Row],[Rank 6M]]+Table2[[#This Row],[Rank Sharpe]])/3</f>
        <v>346.66666666666669</v>
      </c>
    </row>
    <row r="334" spans="1:48" x14ac:dyDescent="0.3">
      <c r="A334" t="s">
        <v>320</v>
      </c>
      <c r="B334" t="s">
        <v>321</v>
      </c>
      <c r="C334" t="s">
        <v>10166</v>
      </c>
      <c r="D334" t="s">
        <v>60</v>
      </c>
      <c r="E334">
        <v>81999.178636505007</v>
      </c>
      <c r="F334">
        <v>1399.45</v>
      </c>
      <c r="G334">
        <v>43.671940088571198</v>
      </c>
      <c r="H334">
        <f>(Table2[[#This Row],[1Y Return vs Nifty]]-AVERAGE(Table2[1Y Return vs Nifty]))/_xlfn.STDEV.P(Table2[1Y Return vs Nifty])</f>
        <v>6.0720095138995407E-2</v>
      </c>
      <c r="I334">
        <v>12.34515126182</v>
      </c>
      <c r="J334">
        <f>(Table2[[#This Row],[1M Return vs Nifty]]-AVERAGE(Table2[1M Return vs Nifty]))/_xlfn.STDEV.P(Table2[1M Return vs Nifty])</f>
        <v>1.1609820959940884</v>
      </c>
      <c r="K334">
        <v>5.5578236156600402</v>
      </c>
      <c r="L334">
        <f>(Table2[[#This Row],[6M Return vs Nifty]]-AVERAGE(Table2[6M Return vs Nifty]))/_xlfn.STDEV.P(Table2[6M Return vs Nifty])</f>
        <v>-5.9779210425809096E-2</v>
      </c>
      <c r="M334">
        <v>2.7297009533220802</v>
      </c>
      <c r="N334">
        <f>(Table2[[#This Row],[1W Return vs Nifty]]-AVERAGE(Table2[1W Return vs Nifty]))/_xlfn.STDEV.P(Table2[1W Return vs Nifty])</f>
        <v>0.22840896286157242</v>
      </c>
      <c r="O334">
        <v>1336.52</v>
      </c>
      <c r="P334">
        <v>1274.2502284826001</v>
      </c>
      <c r="Q334">
        <v>1101.5147816751</v>
      </c>
      <c r="R334">
        <v>73.9386126048949</v>
      </c>
      <c r="S334" s="2">
        <f>(Table2[[#This Row],[Close Price]]-Table2[[#This Row],[20D EMA]])/Table2[[#This Row],[20D EMA]]</f>
        <v>4.7084966929039643E-2</v>
      </c>
      <c r="T334" s="2">
        <f>(Table2[[#This Row],[Close Price]]-Table2[[#This Row],[50D EMA]])/Table2[[#This Row],[50D EMA]]</f>
        <v>9.8253677903193407E-2</v>
      </c>
      <c r="U334" s="2">
        <f>(Table2[[#This Row],[Close Price]]-Table2[[#This Row],[200D EMA]])/Table2[[#This Row],[200D EMA]]</f>
        <v>0.27047773055920571</v>
      </c>
      <c r="V334">
        <v>0.68566940376902796</v>
      </c>
      <c r="W334">
        <v>1399.45</v>
      </c>
      <c r="X334">
        <v>1419.6</v>
      </c>
      <c r="Y334">
        <v>1387.6</v>
      </c>
      <c r="Z334">
        <v>1423.05</v>
      </c>
      <c r="AA334">
        <v>1203</v>
      </c>
      <c r="AB334">
        <v>1423.05</v>
      </c>
      <c r="AC334" s="2">
        <f>(Table2[[#This Row],[Close Price]]/Table2[[#This Row],[Day Low]])-1</f>
        <v>0</v>
      </c>
      <c r="AD334" s="2">
        <f>(Table2[[#This Row],[Day High]]/Table2[[#This Row],[Close Price]])-1</f>
        <v>1.4398513701811222E-2</v>
      </c>
      <c r="AE334" s="2">
        <f>(Table2[[#This Row],[Close Price]]/Table2[[#This Row],[Current Week Low]])-1</f>
        <v>8.5399250504469837E-3</v>
      </c>
      <c r="AF334" s="2">
        <f>(Table2[[#This Row],[Current Week High]]/Table2[[#This Row],[Close Price]])-1</f>
        <v>1.686376790882127E-2</v>
      </c>
      <c r="AG334" s="2">
        <f>(Table2[[#This Row],[Close Price]]/Table2[[#This Row],[Current Month Low]])-1</f>
        <v>0.16330008312551958</v>
      </c>
      <c r="AH334" s="2">
        <f>(Table2[[#This Row],[Current Month High]]/Table2[[#This Row],[Close Price]])-1</f>
        <v>1.686376790882127E-2</v>
      </c>
      <c r="AI334">
        <v>1.6863767908821199</v>
      </c>
      <c r="AJ334">
        <v>73.704462235462003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7.0000000000000007E-2</v>
      </c>
      <c r="AM334" t="s">
        <v>10206</v>
      </c>
      <c r="AN334">
        <v>6.19</v>
      </c>
      <c r="AO334" t="s">
        <v>10206</v>
      </c>
      <c r="AP334">
        <v>2.4202107860402999E-2</v>
      </c>
      <c r="AQ334">
        <f>(Table2[[#This Row],[Sharpe Ratio]]-AVERAGE(Table2[Sharpe Ratio]))/_xlfn.STDEV.P(Table2[Sharpe Ratio])</f>
        <v>-0.38199952190070269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1.0083324216681444</v>
      </c>
      <c r="AS334">
        <f>_xlfn.RANK.AVG(Table2[[#This Row],[1Y Return vs Nifty Z-Score]],Table2[1Y Return vs Nifty Z-Score])</f>
        <v>265</v>
      </c>
      <c r="AT334">
        <f>_xlfn.RANK.AVG(Table2[[#This Row],[6M Return vs Nifty Z-Score]],Table2[6M Return vs Nifty Z-Score])</f>
        <v>341</v>
      </c>
      <c r="AU334">
        <f>_xlfn.RANK.AVG(Table2[[#This Row],[Sharpe Ratio Z-Score]],Table2[Sharpe Ratio Z-Score])</f>
        <v>435</v>
      </c>
      <c r="AV334">
        <f>(Table2[[#This Row],[Rank 1Y]]+Table2[[#This Row],[Rank 6M]]+Table2[[#This Row],[Rank Sharpe]])/3</f>
        <v>347</v>
      </c>
    </row>
    <row r="335" spans="1:48" x14ac:dyDescent="0.3">
      <c r="A335" t="s">
        <v>620</v>
      </c>
      <c r="B335" t="s">
        <v>621</v>
      </c>
      <c r="C335" t="s">
        <v>622</v>
      </c>
      <c r="D335" t="s">
        <v>622</v>
      </c>
      <c r="E335">
        <v>30472.718099999998</v>
      </c>
      <c r="F335">
        <v>891.5</v>
      </c>
      <c r="G335">
        <v>12.738546575008</v>
      </c>
      <c r="H335">
        <f>(Table2[[#This Row],[1Y Return vs Nifty]]-AVERAGE(Table2[1Y Return vs Nifty]))/_xlfn.STDEV.P(Table2[1Y Return vs Nifty])</f>
        <v>-0.36200872322124089</v>
      </c>
      <c r="I335">
        <v>-4.7851397476931998</v>
      </c>
      <c r="J335">
        <f>(Table2[[#This Row],[1M Return vs Nifty]]-AVERAGE(Table2[1M Return vs Nifty]))/_xlfn.STDEV.P(Table2[1M Return vs Nifty])</f>
        <v>-0.64487595544689769</v>
      </c>
      <c r="K335">
        <v>3.5525797403843802</v>
      </c>
      <c r="L335">
        <f>(Table2[[#This Row],[6M Return vs Nifty]]-AVERAGE(Table2[6M Return vs Nifty]))/_xlfn.STDEV.P(Table2[6M Return vs Nifty])</f>
        <v>-0.12658873980910279</v>
      </c>
      <c r="M335">
        <v>1.7346459708322399</v>
      </c>
      <c r="N335">
        <f>(Table2[[#This Row],[1W Return vs Nifty]]-AVERAGE(Table2[1W Return vs Nifty]))/_xlfn.STDEV.P(Table2[1W Return vs Nifty])</f>
        <v>2.2833080718090273E-2</v>
      </c>
      <c r="O335">
        <v>864.15</v>
      </c>
      <c r="P335">
        <v>854.47511989563702</v>
      </c>
      <c r="Q335">
        <v>801.97248683881605</v>
      </c>
      <c r="R335">
        <v>65.034810988323599</v>
      </c>
      <c r="S335" s="2">
        <f>(Table2[[#This Row],[Close Price]]-Table2[[#This Row],[20D EMA]])/Table2[[#This Row],[20D EMA]]</f>
        <v>3.1649597870740058E-2</v>
      </c>
      <c r="T335" s="2">
        <f>(Table2[[#This Row],[Close Price]]-Table2[[#This Row],[50D EMA]])/Table2[[#This Row],[50D EMA]]</f>
        <v>4.3330553742612285E-2</v>
      </c>
      <c r="U335" s="2">
        <f>(Table2[[#This Row],[Close Price]]-Table2[[#This Row],[200D EMA]])/Table2[[#This Row],[200D EMA]]</f>
        <v>0.11163414534840219</v>
      </c>
      <c r="V335">
        <v>0.79229539789329595</v>
      </c>
      <c r="W335">
        <v>877.85</v>
      </c>
      <c r="X335">
        <v>893</v>
      </c>
      <c r="Y335">
        <v>865.2</v>
      </c>
      <c r="Z335">
        <v>900</v>
      </c>
      <c r="AA335">
        <v>821.65</v>
      </c>
      <c r="AB335">
        <v>934</v>
      </c>
      <c r="AC335" s="2">
        <f>(Table2[[#This Row],[Close Price]]/Table2[[#This Row],[Day Low]])-1</f>
        <v>1.5549353534202837E-2</v>
      </c>
      <c r="AD335" s="2">
        <f>(Table2[[#This Row],[Day High]]/Table2[[#This Row],[Close Price]])-1</f>
        <v>1.6825574873808868E-3</v>
      </c>
      <c r="AE335" s="2">
        <f>(Table2[[#This Row],[Close Price]]/Table2[[#This Row],[Current Week Low]])-1</f>
        <v>3.0397595931576538E-2</v>
      </c>
      <c r="AF335" s="2">
        <f>(Table2[[#This Row],[Current Week High]]/Table2[[#This Row],[Close Price]])-1</f>
        <v>9.534492428491248E-3</v>
      </c>
      <c r="AG335" s="2">
        <f>(Table2[[#This Row],[Close Price]]/Table2[[#This Row],[Current Month Low]])-1</f>
        <v>8.5011866366457856E-2</v>
      </c>
      <c r="AH335" s="2">
        <f>(Table2[[#This Row],[Current Month High]]/Table2[[#This Row],[Close Price]])-1</f>
        <v>4.7672462142456462E-2</v>
      </c>
      <c r="AI335">
        <v>4.76724621424564</v>
      </c>
      <c r="AJ335">
        <v>44.959349593495901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-0.01</v>
      </c>
      <c r="AM335" t="s">
        <v>10205</v>
      </c>
      <c r="AN335">
        <v>4.28</v>
      </c>
      <c r="AO335" t="s">
        <v>10206</v>
      </c>
      <c r="AP335">
        <v>7.7277138297208003E-2</v>
      </c>
      <c r="AQ335">
        <f>(Table2[[#This Row],[Sharpe Ratio]]-AVERAGE(Table2[Sharpe Ratio]))/_xlfn.STDEV.P(Table2[Sharpe Ratio])</f>
        <v>0.22991887211819614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-0.88072146564095488</v>
      </c>
      <c r="AS335">
        <f>_xlfn.RANK.AVG(Table2[[#This Row],[1Y Return vs Nifty Z-Score]],Table2[1Y Return vs Nifty Z-Score])</f>
        <v>413</v>
      </c>
      <c r="AT335">
        <f>_xlfn.RANK.AVG(Table2[[#This Row],[6M Return vs Nifty Z-Score]],Table2[6M Return vs Nifty Z-Score])</f>
        <v>360</v>
      </c>
      <c r="AU335">
        <f>_xlfn.RANK.AVG(Table2[[#This Row],[Sharpe Ratio Z-Score]],Table2[Sharpe Ratio Z-Score])</f>
        <v>269</v>
      </c>
      <c r="AV335">
        <f>(Table2[[#This Row],[Rank 1Y]]+Table2[[#This Row],[Rank 6M]]+Table2[[#This Row],[Rank Sharpe]])/3</f>
        <v>347.33333333333331</v>
      </c>
    </row>
    <row r="336" spans="1:48" x14ac:dyDescent="0.3">
      <c r="A336" t="s">
        <v>741</v>
      </c>
      <c r="B336" t="s">
        <v>742</v>
      </c>
      <c r="C336" t="s">
        <v>10171</v>
      </c>
      <c r="D336" t="s">
        <v>261</v>
      </c>
      <c r="E336">
        <v>22540.6016626399</v>
      </c>
      <c r="F336">
        <v>712.9</v>
      </c>
      <c r="G336">
        <v>6.5898003799565199</v>
      </c>
      <c r="H336">
        <f>(Table2[[#This Row],[1Y Return vs Nifty]]-AVERAGE(Table2[1Y Return vs Nifty]))/_xlfn.STDEV.P(Table2[1Y Return vs Nifty])</f>
        <v>-0.44603610975067004</v>
      </c>
      <c r="I336">
        <v>-4.5185878896641096</v>
      </c>
      <c r="J336">
        <f>(Table2[[#This Row],[1M Return vs Nifty]]-AVERAGE(Table2[1M Return vs Nifty]))/_xlfn.STDEV.P(Table2[1M Return vs Nifty])</f>
        <v>-0.61677632662675264</v>
      </c>
      <c r="K336">
        <v>1.8724852110688901</v>
      </c>
      <c r="L336">
        <f>(Table2[[#This Row],[6M Return vs Nifty]]-AVERAGE(Table2[6M Return vs Nifty]))/_xlfn.STDEV.P(Table2[6M Return vs Nifty])</f>
        <v>-0.18256513560165133</v>
      </c>
      <c r="M336">
        <v>3.07390811893826</v>
      </c>
      <c r="N336">
        <f>(Table2[[#This Row],[1W Return vs Nifty]]-AVERAGE(Table2[1W Return vs Nifty]))/_xlfn.STDEV.P(Table2[1W Return vs Nifty])</f>
        <v>0.29952130635699958</v>
      </c>
      <c r="O336">
        <v>700.15</v>
      </c>
      <c r="P336">
        <v>683.930472376475</v>
      </c>
      <c r="Q336">
        <v>616.69443858997204</v>
      </c>
      <c r="R336">
        <v>59.642970804597098</v>
      </c>
      <c r="S336" s="2">
        <f>(Table2[[#This Row],[Close Price]]-Table2[[#This Row],[20D EMA]])/Table2[[#This Row],[20D EMA]]</f>
        <v>1.8210383489252302E-2</v>
      </c>
      <c r="T336" s="2">
        <f>(Table2[[#This Row],[Close Price]]-Table2[[#This Row],[50D EMA]])/Table2[[#This Row],[50D EMA]]</f>
        <v>4.2357416131589574E-2</v>
      </c>
      <c r="U336" s="2">
        <f>(Table2[[#This Row],[Close Price]]-Table2[[#This Row],[200D EMA]])/Table2[[#This Row],[200D EMA]]</f>
        <v>0.1560019928669944</v>
      </c>
      <c r="V336">
        <v>0.934052459160439</v>
      </c>
      <c r="W336">
        <v>702</v>
      </c>
      <c r="X336">
        <v>718.6</v>
      </c>
      <c r="Y336">
        <v>704.05</v>
      </c>
      <c r="Z336">
        <v>719.75</v>
      </c>
      <c r="AA336">
        <v>651</v>
      </c>
      <c r="AB336">
        <v>762.2</v>
      </c>
      <c r="AC336" s="2">
        <f>(Table2[[#This Row],[Close Price]]/Table2[[#This Row],[Day Low]])-1</f>
        <v>1.5527065527065398E-2</v>
      </c>
      <c r="AD336" s="2">
        <f>(Table2[[#This Row],[Day High]]/Table2[[#This Row],[Close Price]])-1</f>
        <v>7.9955112919063431E-3</v>
      </c>
      <c r="AE336" s="2">
        <f>(Table2[[#This Row],[Close Price]]/Table2[[#This Row],[Current Week Low]])-1</f>
        <v>1.2570129962360621E-2</v>
      </c>
      <c r="AF336" s="2">
        <f>(Table2[[#This Row],[Current Week High]]/Table2[[#This Row],[Close Price]])-1</f>
        <v>9.6086407630804338E-3</v>
      </c>
      <c r="AG336" s="2">
        <f>(Table2[[#This Row],[Close Price]]/Table2[[#This Row],[Current Month Low]])-1</f>
        <v>9.5084485407066044E-2</v>
      </c>
      <c r="AH336" s="2">
        <f>(Table2[[#This Row],[Current Month High]]/Table2[[#This Row],[Close Price]])-1</f>
        <v>6.9154159068593124E-2</v>
      </c>
      <c r="AI336">
        <v>12.070416608219899</v>
      </c>
      <c r="AJ336">
        <v>53.974082073434097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-0.01</v>
      </c>
      <c r="AM336" t="s">
        <v>10205</v>
      </c>
      <c r="AN336">
        <v>0.69</v>
      </c>
      <c r="AO336" t="s">
        <v>10206</v>
      </c>
      <c r="AP336">
        <v>0.110691510837041</v>
      </c>
      <c r="AQ336">
        <f>(Table2[[#This Row],[Sharpe Ratio]]-AVERAGE(Table2[Sharpe Ratio]))/_xlfn.STDEV.P(Table2[Sharpe Ratio])</f>
        <v>0.61516347797987969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-0.33069278764219467</v>
      </c>
      <c r="AS336">
        <f>_xlfn.RANK.AVG(Table2[[#This Row],[1Y Return vs Nifty Z-Score]],Table2[1Y Return vs Nifty Z-Score])</f>
        <v>464</v>
      </c>
      <c r="AT336">
        <f>_xlfn.RANK.AVG(Table2[[#This Row],[6M Return vs Nifty Z-Score]],Table2[6M Return vs Nifty Z-Score])</f>
        <v>383</v>
      </c>
      <c r="AU336">
        <f>_xlfn.RANK.AVG(Table2[[#This Row],[Sharpe Ratio Z-Score]],Table2[Sharpe Ratio Z-Score])</f>
        <v>195</v>
      </c>
      <c r="AV336">
        <f>(Table2[[#This Row],[Rank 1Y]]+Table2[[#This Row],[Rank 6M]]+Table2[[#This Row],[Rank Sharpe]])/3</f>
        <v>347.33333333333331</v>
      </c>
    </row>
    <row r="337" spans="1:48" x14ac:dyDescent="0.3">
      <c r="A337" t="s">
        <v>540</v>
      </c>
      <c r="B337" t="s">
        <v>541</v>
      </c>
      <c r="C337" t="s">
        <v>10166</v>
      </c>
      <c r="D337" t="s">
        <v>293</v>
      </c>
      <c r="E337">
        <v>37913.99819256</v>
      </c>
      <c r="F337">
        <v>502.2</v>
      </c>
      <c r="G337">
        <v>18.681771511524701</v>
      </c>
      <c r="H337">
        <f>(Table2[[#This Row],[1Y Return vs Nifty]]-AVERAGE(Table2[1Y Return vs Nifty]))/_xlfn.STDEV.P(Table2[1Y Return vs Nifty])</f>
        <v>-0.28078994411893488</v>
      </c>
      <c r="I337">
        <v>0.256294936124564</v>
      </c>
      <c r="J337">
        <f>(Table2[[#This Row],[1M Return vs Nifty]]-AVERAGE(Table2[1M Return vs Nifty]))/_xlfn.STDEV.P(Table2[1M Return vs Nifty])</f>
        <v>-0.11341298091072448</v>
      </c>
      <c r="K337">
        <v>4.0747995250065099</v>
      </c>
      <c r="L337">
        <f>(Table2[[#This Row],[6M Return vs Nifty]]-AVERAGE(Table2[6M Return vs Nifty]))/_xlfn.STDEV.P(Table2[6M Return vs Nifty])</f>
        <v>-0.10918972990540553</v>
      </c>
      <c r="M337">
        <v>-1.2827316621126299</v>
      </c>
      <c r="N337">
        <f>(Table2[[#This Row],[1W Return vs Nifty]]-AVERAGE(Table2[1W Return vs Nifty]))/_xlfn.STDEV.P(Table2[1W Return vs Nifty])</f>
        <v>-0.60054962633647901</v>
      </c>
      <c r="O337">
        <v>486.59</v>
      </c>
      <c r="P337">
        <v>473.902625517594</v>
      </c>
      <c r="Q337">
        <v>424.58136767296702</v>
      </c>
      <c r="R337">
        <v>61.453334257732699</v>
      </c>
      <c r="S337" s="2">
        <f>(Table2[[#This Row],[Close Price]]-Table2[[#This Row],[20D EMA]])/Table2[[#This Row],[20D EMA]]</f>
        <v>3.2080396226802879E-2</v>
      </c>
      <c r="T337" s="2">
        <f>(Table2[[#This Row],[Close Price]]-Table2[[#This Row],[50D EMA]])/Table2[[#This Row],[50D EMA]]</f>
        <v>5.9711368873510119E-2</v>
      </c>
      <c r="U337" s="2">
        <f>(Table2[[#This Row],[Close Price]]-Table2[[#This Row],[200D EMA]])/Table2[[#This Row],[200D EMA]]</f>
        <v>0.18281214918224714</v>
      </c>
      <c r="V337">
        <v>1.10128656655751</v>
      </c>
      <c r="W337">
        <v>500.25</v>
      </c>
      <c r="X337">
        <v>506.95</v>
      </c>
      <c r="Y337">
        <v>494.05</v>
      </c>
      <c r="Z337">
        <v>517.15</v>
      </c>
      <c r="AA337">
        <v>453</v>
      </c>
      <c r="AB337">
        <v>532.25</v>
      </c>
      <c r="AC337" s="2">
        <f>(Table2[[#This Row],[Close Price]]/Table2[[#This Row],[Day Low]])-1</f>
        <v>3.89805097451279E-3</v>
      </c>
      <c r="AD337" s="2">
        <f>(Table2[[#This Row],[Day High]]/Table2[[#This Row],[Close Price]])-1</f>
        <v>9.458383114297142E-3</v>
      </c>
      <c r="AE337" s="2">
        <f>(Table2[[#This Row],[Close Price]]/Table2[[#This Row],[Current Week Low]])-1</f>
        <v>1.6496306041898556E-2</v>
      </c>
      <c r="AF337" s="2">
        <f>(Table2[[#This Row],[Current Week High]]/Table2[[#This Row],[Close Price]])-1</f>
        <v>2.9769016328156095E-2</v>
      </c>
      <c r="AG337" s="2">
        <f>(Table2[[#This Row],[Close Price]]/Table2[[#This Row],[Current Month Low]])-1</f>
        <v>0.10860927152317879</v>
      </c>
      <c r="AH337" s="2">
        <f>(Table2[[#This Row],[Current Month High]]/Table2[[#This Row],[Close Price]])-1</f>
        <v>5.9836718438869063E-2</v>
      </c>
      <c r="AI337">
        <v>5.9836718438869001</v>
      </c>
      <c r="AJ337">
        <v>62.787682333873498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-0.02</v>
      </c>
      <c r="AM337" t="s">
        <v>10205</v>
      </c>
      <c r="AN337">
        <v>6.78</v>
      </c>
      <c r="AO337" t="s">
        <v>10206</v>
      </c>
      <c r="AP337">
        <v>6.6996853178415999E-2</v>
      </c>
      <c r="AQ337">
        <f>(Table2[[#This Row],[Sharpe Ratio]]-AVERAGE(Table2[Sharpe Ratio]))/_xlfn.STDEV.P(Table2[Sharpe Ratio])</f>
        <v>0.11139429458756715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-0.99254798668397681</v>
      </c>
      <c r="AS337">
        <f>_xlfn.RANK.AVG(Table2[[#This Row],[1Y Return vs Nifty Z-Score]],Table2[1Y Return vs Nifty Z-Score])</f>
        <v>393</v>
      </c>
      <c r="AT337">
        <f>_xlfn.RANK.AVG(Table2[[#This Row],[6M Return vs Nifty Z-Score]],Table2[6M Return vs Nifty Z-Score])</f>
        <v>354</v>
      </c>
      <c r="AU337">
        <f>_xlfn.RANK.AVG(Table2[[#This Row],[Sharpe Ratio Z-Score]],Table2[Sharpe Ratio Z-Score])</f>
        <v>298</v>
      </c>
      <c r="AV337">
        <f>(Table2[[#This Row],[Rank 1Y]]+Table2[[#This Row],[Rank 6M]]+Table2[[#This Row],[Rank Sharpe]])/3</f>
        <v>348.33333333333331</v>
      </c>
    </row>
    <row r="338" spans="1:48" x14ac:dyDescent="0.3">
      <c r="A338" t="s">
        <v>1238</v>
      </c>
      <c r="B338" t="s">
        <v>1239</v>
      </c>
      <c r="C338" t="s">
        <v>10163</v>
      </c>
      <c r="D338" t="s">
        <v>398</v>
      </c>
      <c r="E338">
        <v>9416.6167174500006</v>
      </c>
      <c r="F338">
        <v>691.15</v>
      </c>
      <c r="G338">
        <v>42.9361235707376</v>
      </c>
      <c r="H338">
        <f>(Table2[[#This Row],[1Y Return vs Nifty]]-AVERAGE(Table2[1Y Return vs Nifty]))/_xlfn.STDEV.P(Table2[1Y Return vs Nifty])</f>
        <v>5.0664591626994507E-2</v>
      </c>
      <c r="I338">
        <v>13.6885987498438</v>
      </c>
      <c r="J338">
        <f>(Table2[[#This Row],[1M Return vs Nifty]]-AVERAGE(Table2[1M Return vs Nifty]))/_xlfn.STDEV.P(Table2[1M Return vs Nifty])</f>
        <v>1.3026069791667467</v>
      </c>
      <c r="K338">
        <v>22.361154936823102</v>
      </c>
      <c r="L338">
        <f>(Table2[[#This Row],[6M Return vs Nifty]]-AVERAGE(Table2[6M Return vs Nifty]))/_xlfn.STDEV.P(Table2[6M Return vs Nifty])</f>
        <v>0.50006424376957448</v>
      </c>
      <c r="M338">
        <v>11.781155925254</v>
      </c>
      <c r="N338">
        <f>(Table2[[#This Row],[1W Return vs Nifty]]-AVERAGE(Table2[1W Return vs Nifty]))/_xlfn.STDEV.P(Table2[1W Return vs Nifty])</f>
        <v>2.0984170260149173</v>
      </c>
      <c r="O338">
        <v>646.16</v>
      </c>
      <c r="P338">
        <v>607.27323803647596</v>
      </c>
      <c r="Q338">
        <v>524.12189303356399</v>
      </c>
      <c r="R338">
        <v>63.061414269540499</v>
      </c>
      <c r="S338" s="2">
        <f>(Table2[[#This Row],[Close Price]]-Table2[[#This Row],[20D EMA]])/Table2[[#This Row],[20D EMA]]</f>
        <v>6.962671784078249E-2</v>
      </c>
      <c r="T338" s="2">
        <f>(Table2[[#This Row],[Close Price]]-Table2[[#This Row],[50D EMA]])/Table2[[#This Row],[50D EMA]]</f>
        <v>0.13812030023705071</v>
      </c>
      <c r="U338" s="2">
        <f>(Table2[[#This Row],[Close Price]]-Table2[[#This Row],[200D EMA]])/Table2[[#This Row],[200D EMA]]</f>
        <v>0.31868179747213832</v>
      </c>
      <c r="V338">
        <v>3.2035355820467499</v>
      </c>
      <c r="W338">
        <v>683</v>
      </c>
      <c r="X338">
        <v>696.2</v>
      </c>
      <c r="Y338">
        <v>687</v>
      </c>
      <c r="Z338">
        <v>719.8</v>
      </c>
      <c r="AA338">
        <v>589.95000000000005</v>
      </c>
      <c r="AB338">
        <v>764.4</v>
      </c>
      <c r="AC338" s="2">
        <f>(Table2[[#This Row],[Close Price]]/Table2[[#This Row],[Day Low]])-1</f>
        <v>1.193265007320643E-2</v>
      </c>
      <c r="AD338" s="2">
        <f>(Table2[[#This Row],[Day High]]/Table2[[#This Row],[Close Price]])-1</f>
        <v>7.3066628083628959E-3</v>
      </c>
      <c r="AE338" s="2">
        <f>(Table2[[#This Row],[Close Price]]/Table2[[#This Row],[Current Week Low]])-1</f>
        <v>6.0407569141194273E-3</v>
      </c>
      <c r="AF338" s="2">
        <f>(Table2[[#This Row],[Current Week High]]/Table2[[#This Row],[Close Price]])-1</f>
        <v>4.1452651378137917E-2</v>
      </c>
      <c r="AG338" s="2">
        <f>(Table2[[#This Row],[Close Price]]/Table2[[#This Row],[Current Month Low]])-1</f>
        <v>0.17153996101364499</v>
      </c>
      <c r="AH338" s="2">
        <f>(Table2[[#This Row],[Current Month High]]/Table2[[#This Row],[Close Price]])-1</f>
        <v>0.1059827823193229</v>
      </c>
      <c r="AI338">
        <v>10.5982782319322</v>
      </c>
      <c r="AJ338">
        <v>79.1008033169214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0.19</v>
      </c>
      <c r="AM338" t="s">
        <v>10206</v>
      </c>
      <c r="AN338">
        <v>13.28</v>
      </c>
      <c r="AO338" t="s">
        <v>10206</v>
      </c>
      <c r="AP338">
        <v>-2.300533838527E-2</v>
      </c>
      <c r="AQ338">
        <f>(Table2[[#This Row],[Sharpe Ratio]]-AVERAGE(Table2[Sharpe Ratio]))/_xlfn.STDEV.P(Table2[Sharpe Ratio])</f>
        <v>-0.92626872824210671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3.0254841123361262</v>
      </c>
      <c r="AS338">
        <f>_xlfn.RANK.AVG(Table2[[#This Row],[1Y Return vs Nifty Z-Score]],Table2[1Y Return vs Nifty Z-Score])</f>
        <v>270</v>
      </c>
      <c r="AT338">
        <f>_xlfn.RANK.AVG(Table2[[#This Row],[6M Return vs Nifty Z-Score]],Table2[6M Return vs Nifty Z-Score])</f>
        <v>181</v>
      </c>
      <c r="AU338">
        <f>_xlfn.RANK.AVG(Table2[[#This Row],[Sharpe Ratio Z-Score]],Table2[Sharpe Ratio Z-Score])</f>
        <v>598</v>
      </c>
      <c r="AV338">
        <f>(Table2[[#This Row],[Rank 1Y]]+Table2[[#This Row],[Rank 6M]]+Table2[[#This Row],[Rank Sharpe]])/3</f>
        <v>349.66666666666669</v>
      </c>
    </row>
    <row r="339" spans="1:48" x14ac:dyDescent="0.3">
      <c r="A339" t="s">
        <v>718</v>
      </c>
      <c r="B339" t="s">
        <v>719</v>
      </c>
      <c r="C339" t="s">
        <v>10166</v>
      </c>
      <c r="D339" t="s">
        <v>60</v>
      </c>
      <c r="E339">
        <v>23076.510757600001</v>
      </c>
      <c r="F339">
        <v>1174</v>
      </c>
      <c r="G339">
        <v>25.075551299494698</v>
      </c>
      <c r="H339">
        <f>(Table2[[#This Row],[1Y Return vs Nifty]]-AVERAGE(Table2[1Y Return vs Nifty]))/_xlfn.STDEV.P(Table2[1Y Return vs Nifty])</f>
        <v>-0.19341398346207964</v>
      </c>
      <c r="I339">
        <v>36.701119305700303</v>
      </c>
      <c r="J339">
        <f>(Table2[[#This Row],[1M Return vs Nifty]]-AVERAGE(Table2[1M Return vs Nifty]))/_xlfn.STDEV.P(Table2[1M Return vs Nifty])</f>
        <v>3.7285637540204863</v>
      </c>
      <c r="K339">
        <v>14.774121064540999</v>
      </c>
      <c r="L339">
        <f>(Table2[[#This Row],[6M Return vs Nifty]]-AVERAGE(Table2[6M Return vs Nifty]))/_xlfn.STDEV.P(Table2[6M Return vs Nifty])</f>
        <v>0.24728393675948873</v>
      </c>
      <c r="M339">
        <v>9.1732356025458106</v>
      </c>
      <c r="N339">
        <f>(Table2[[#This Row],[1W Return vs Nifty]]-AVERAGE(Table2[1W Return vs Nifty]))/_xlfn.STDEV.P(Table2[1W Return vs Nifty])</f>
        <v>1.5596271798908872</v>
      </c>
      <c r="O339">
        <v>1082.75</v>
      </c>
      <c r="P339">
        <v>1011.0211987732999</v>
      </c>
      <c r="Q339">
        <v>911.88395878324297</v>
      </c>
      <c r="R339">
        <v>63.060649920019202</v>
      </c>
      <c r="S339" s="2">
        <f>(Table2[[#This Row],[Close Price]]-Table2[[#This Row],[20D EMA]])/Table2[[#This Row],[20D EMA]]</f>
        <v>8.42761486954514E-2</v>
      </c>
      <c r="T339" s="2">
        <f>(Table2[[#This Row],[Close Price]]-Table2[[#This Row],[50D EMA]])/Table2[[#This Row],[50D EMA]]</f>
        <v>0.16120216017670724</v>
      </c>
      <c r="U339" s="2">
        <f>(Table2[[#This Row],[Close Price]]-Table2[[#This Row],[200D EMA]])/Table2[[#This Row],[200D EMA]]</f>
        <v>0.28744451384637487</v>
      </c>
      <c r="V339">
        <v>3.5952219786364701</v>
      </c>
      <c r="W339">
        <v>1169</v>
      </c>
      <c r="X339">
        <v>1185.95</v>
      </c>
      <c r="Y339">
        <v>1169</v>
      </c>
      <c r="Z339">
        <v>1255</v>
      </c>
      <c r="AA339">
        <v>880.45</v>
      </c>
      <c r="AB339">
        <v>1255</v>
      </c>
      <c r="AC339" s="2">
        <f>(Table2[[#This Row],[Close Price]]/Table2[[#This Row],[Day Low]])-1</f>
        <v>4.2771599657827064E-3</v>
      </c>
      <c r="AD339" s="2">
        <f>(Table2[[#This Row],[Day High]]/Table2[[#This Row],[Close Price]])-1</f>
        <v>1.0178875638841678E-2</v>
      </c>
      <c r="AE339" s="2">
        <f>(Table2[[#This Row],[Close Price]]/Table2[[#This Row],[Current Week Low]])-1</f>
        <v>4.2771599657827064E-3</v>
      </c>
      <c r="AF339" s="2">
        <f>(Table2[[#This Row],[Current Week High]]/Table2[[#This Row],[Close Price]])-1</f>
        <v>6.8994889267461668E-2</v>
      </c>
      <c r="AG339" s="2">
        <f>(Table2[[#This Row],[Close Price]]/Table2[[#This Row],[Current Month Low]])-1</f>
        <v>0.33340905218922146</v>
      </c>
      <c r="AH339" s="2">
        <f>(Table2[[#This Row],[Current Month High]]/Table2[[#This Row],[Close Price]])-1</f>
        <v>6.8994889267461668E-2</v>
      </c>
      <c r="AI339">
        <v>6.8994889267461597</v>
      </c>
      <c r="AJ339">
        <v>66.018525065403296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0.04</v>
      </c>
      <c r="AM339" t="s">
        <v>10206</v>
      </c>
      <c r="AN339">
        <v>17.489999999999998</v>
      </c>
      <c r="AO339" t="s">
        <v>10206</v>
      </c>
      <c r="AP339">
        <v>1.4617081759893E-2</v>
      </c>
      <c r="AQ339">
        <f>(Table2[[#This Row],[Sharpe Ratio]]-AVERAGE(Table2[Sharpe Ratio]))/_xlfn.STDEV.P(Table2[Sharpe Ratio])</f>
        <v>-0.49250824379464309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4.8495526434141398</v>
      </c>
      <c r="AS339">
        <f>_xlfn.RANK.AVG(Table2[[#This Row],[1Y Return vs Nifty Z-Score]],Table2[1Y Return vs Nifty Z-Score])</f>
        <v>345</v>
      </c>
      <c r="AT339">
        <f>_xlfn.RANK.AVG(Table2[[#This Row],[6M Return vs Nifty Z-Score]],Table2[6M Return vs Nifty Z-Score])</f>
        <v>236</v>
      </c>
      <c r="AU339">
        <f>_xlfn.RANK.AVG(Table2[[#This Row],[Sharpe Ratio Z-Score]],Table2[Sharpe Ratio Z-Score])</f>
        <v>472</v>
      </c>
      <c r="AV339">
        <f>(Table2[[#This Row],[Rank 1Y]]+Table2[[#This Row],[Rank 6M]]+Table2[[#This Row],[Rank Sharpe]])/3</f>
        <v>351</v>
      </c>
    </row>
    <row r="340" spans="1:48" x14ac:dyDescent="0.3">
      <c r="A340" t="s">
        <v>910</v>
      </c>
      <c r="B340" t="s">
        <v>911</v>
      </c>
      <c r="C340" t="s">
        <v>10161</v>
      </c>
      <c r="D340" t="s">
        <v>912</v>
      </c>
      <c r="E340">
        <v>16793.94914855</v>
      </c>
      <c r="F340">
        <v>188.86</v>
      </c>
      <c r="G340">
        <v>25.9732924698612</v>
      </c>
      <c r="H340">
        <f>(Table2[[#This Row],[1Y Return vs Nifty]]-AVERAGE(Table2[1Y Return vs Nifty]))/_xlfn.STDEV.P(Table2[1Y Return vs Nifty])</f>
        <v>-0.18114565396321722</v>
      </c>
      <c r="I340">
        <v>-0.189342616771523</v>
      </c>
      <c r="J340">
        <f>(Table2[[#This Row],[1M Return vs Nifty]]-AVERAGE(Table2[1M Return vs Nifty]))/_xlfn.STDEV.P(Table2[1M Return vs Nifty])</f>
        <v>-0.16039164358930594</v>
      </c>
      <c r="K340">
        <v>14.6618823250459</v>
      </c>
      <c r="L340">
        <f>(Table2[[#This Row],[6M Return vs Nifty]]-AVERAGE(Table2[6M Return vs Nifty]))/_xlfn.STDEV.P(Table2[6M Return vs Nifty])</f>
        <v>0.24354443282348451</v>
      </c>
      <c r="M340">
        <v>8.0271502968428496</v>
      </c>
      <c r="N340">
        <f>(Table2[[#This Row],[1W Return vs Nifty]]-AVERAGE(Table2[1W Return vs Nifty]))/_xlfn.STDEV.P(Table2[1W Return vs Nifty])</f>
        <v>1.3228488089690831</v>
      </c>
      <c r="O340">
        <v>177.94</v>
      </c>
      <c r="P340">
        <v>172.127598279691</v>
      </c>
      <c r="Q340">
        <v>155.93463164190501</v>
      </c>
      <c r="R340">
        <v>73.041768567147699</v>
      </c>
      <c r="S340" s="2">
        <f>(Table2[[#This Row],[Close Price]]-Table2[[#This Row],[20D EMA]])/Table2[[#This Row],[20D EMA]]</f>
        <v>6.1369000786782153E-2</v>
      </c>
      <c r="T340" s="2">
        <f>(Table2[[#This Row],[Close Price]]-Table2[[#This Row],[50D EMA]])/Table2[[#This Row],[50D EMA]]</f>
        <v>9.7209290593368122E-2</v>
      </c>
      <c r="U340" s="2">
        <f>(Table2[[#This Row],[Close Price]]-Table2[[#This Row],[200D EMA]])/Table2[[#This Row],[200D EMA]]</f>
        <v>0.21114853071065207</v>
      </c>
      <c r="V340">
        <v>0.94363185675749295</v>
      </c>
      <c r="W340">
        <v>188.91</v>
      </c>
      <c r="X340">
        <v>194.3</v>
      </c>
      <c r="Y340">
        <v>178.05</v>
      </c>
      <c r="Z340">
        <v>192.15</v>
      </c>
      <c r="AA340">
        <v>159.35</v>
      </c>
      <c r="AB340">
        <v>192.15</v>
      </c>
      <c r="AC340" s="2">
        <f>(Table2[[#This Row],[Close Price]]/Table2[[#This Row],[Day Low]])-1</f>
        <v>-2.646763008838926E-4</v>
      </c>
      <c r="AD340" s="2">
        <f>(Table2[[#This Row],[Day High]]/Table2[[#This Row],[Close Price]])-1</f>
        <v>2.8804405379646347E-2</v>
      </c>
      <c r="AE340" s="2">
        <f>(Table2[[#This Row],[Close Price]]/Table2[[#This Row],[Current Week Low]])-1</f>
        <v>6.0713282785734402E-2</v>
      </c>
      <c r="AF340" s="2">
        <f>(Table2[[#This Row],[Current Week High]]/Table2[[#This Row],[Close Price]])-1</f>
        <v>1.7420311341734607E-2</v>
      </c>
      <c r="AG340" s="2">
        <f>(Table2[[#This Row],[Close Price]]/Table2[[#This Row],[Current Month Low]])-1</f>
        <v>0.18518983369940401</v>
      </c>
      <c r="AH340" s="2">
        <f>(Table2[[#This Row],[Current Month High]]/Table2[[#This Row],[Close Price]])-1</f>
        <v>1.7420311341734607E-2</v>
      </c>
      <c r="AI340">
        <v>1.74203113417346</v>
      </c>
      <c r="AJ340">
        <v>55.6324680675731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0.16</v>
      </c>
      <c r="AM340" t="s">
        <v>10206</v>
      </c>
      <c r="AN340">
        <v>6.66</v>
      </c>
      <c r="AO340" t="s">
        <v>10206</v>
      </c>
      <c r="AP340">
        <v>1.4356467030720001E-2</v>
      </c>
      <c r="AQ340">
        <f>(Table2[[#This Row],[Sharpe Ratio]]-AVERAGE(Table2[Sharpe Ratio]))/_xlfn.STDEV.P(Table2[Sharpe Ratio])</f>
        <v>-0.49551295137974932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0.72934299286029514</v>
      </c>
      <c r="AS340">
        <f>_xlfn.RANK.AVG(Table2[[#This Row],[1Y Return vs Nifty Z-Score]],Table2[1Y Return vs Nifty Z-Score])</f>
        <v>342</v>
      </c>
      <c r="AT340">
        <f>_xlfn.RANK.AVG(Table2[[#This Row],[6M Return vs Nifty Z-Score]],Table2[6M Return vs Nifty Z-Score])</f>
        <v>242</v>
      </c>
      <c r="AU340">
        <f>_xlfn.RANK.AVG(Table2[[#This Row],[Sharpe Ratio Z-Score]],Table2[Sharpe Ratio Z-Score])</f>
        <v>473</v>
      </c>
      <c r="AV340">
        <f>(Table2[[#This Row],[Rank 1Y]]+Table2[[#This Row],[Rank 6M]]+Table2[[#This Row],[Rank Sharpe]])/3</f>
        <v>352.33333333333331</v>
      </c>
    </row>
    <row r="341" spans="1:48" x14ac:dyDescent="0.3">
      <c r="A341" t="s">
        <v>1022</v>
      </c>
      <c r="B341" t="s">
        <v>1023</v>
      </c>
      <c r="C341" t="s">
        <v>10165</v>
      </c>
      <c r="D341" t="s">
        <v>261</v>
      </c>
      <c r="E341">
        <v>13119.735704594999</v>
      </c>
      <c r="F341">
        <v>5499.65</v>
      </c>
      <c r="G341">
        <v>-8.3882965799239901</v>
      </c>
      <c r="H341">
        <f>(Table2[[#This Row],[1Y Return vs Nifty]]-AVERAGE(Table2[1Y Return vs Nifty]))/_xlfn.STDEV.P(Table2[1Y Return vs Nifty])</f>
        <v>-0.65072342368404501</v>
      </c>
      <c r="I341">
        <v>-7.7717814525409699</v>
      </c>
      <c r="J341">
        <f>(Table2[[#This Row],[1M Return vs Nifty]]-AVERAGE(Table2[1M Return vs Nifty]))/_xlfn.STDEV.P(Table2[1M Return vs Nifty])</f>
        <v>-0.95972472050719704</v>
      </c>
      <c r="K341">
        <v>6.31043842791376</v>
      </c>
      <c r="L341">
        <f>(Table2[[#This Row],[6M Return vs Nifty]]-AVERAGE(Table2[6M Return vs Nifty]))/_xlfn.STDEV.P(Table2[6M Return vs Nifty])</f>
        <v>-3.4704035264556093E-2</v>
      </c>
      <c r="M341">
        <v>-0.54029226756535498</v>
      </c>
      <c r="N341">
        <f>(Table2[[#This Row],[1W Return vs Nifty]]-AVERAGE(Table2[1W Return vs Nifty]))/_xlfn.STDEV.P(Table2[1W Return vs Nifty])</f>
        <v>-0.44716349576284792</v>
      </c>
      <c r="O341">
        <v>5286.93</v>
      </c>
      <c r="P341">
        <v>5038.19186669194</v>
      </c>
      <c r="Q341">
        <v>4624.1829013904999</v>
      </c>
      <c r="R341">
        <v>64.436989489133595</v>
      </c>
      <c r="S341" s="2">
        <f>(Table2[[#This Row],[Close Price]]-Table2[[#This Row],[20D EMA]])/Table2[[#This Row],[20D EMA]]</f>
        <v>4.0235070258164821E-2</v>
      </c>
      <c r="T341" s="2">
        <f>(Table2[[#This Row],[Close Price]]-Table2[[#This Row],[50D EMA]])/Table2[[#This Row],[50D EMA]]</f>
        <v>9.1592012673993584E-2</v>
      </c>
      <c r="U341" s="2">
        <f>(Table2[[#This Row],[Close Price]]-Table2[[#This Row],[200D EMA]])/Table2[[#This Row],[200D EMA]]</f>
        <v>0.18932363128332258</v>
      </c>
      <c r="V341">
        <v>0.409885649660718</v>
      </c>
      <c r="W341">
        <v>5498</v>
      </c>
      <c r="X341">
        <v>5599</v>
      </c>
      <c r="Y341">
        <v>5292.1</v>
      </c>
      <c r="Z341">
        <v>5530.5</v>
      </c>
      <c r="AA341">
        <v>4997.95</v>
      </c>
      <c r="AB341">
        <v>5840</v>
      </c>
      <c r="AC341" s="2">
        <f>(Table2[[#This Row],[Close Price]]/Table2[[#This Row],[Day Low]])-1</f>
        <v>3.0010913059297373E-4</v>
      </c>
      <c r="AD341" s="2">
        <f>(Table2[[#This Row],[Day High]]/Table2[[#This Row],[Close Price]])-1</f>
        <v>1.8064785940923533E-2</v>
      </c>
      <c r="AE341" s="2">
        <f>(Table2[[#This Row],[Close Price]]/Table2[[#This Row],[Current Week Low]])-1</f>
        <v>3.9218835622909509E-2</v>
      </c>
      <c r="AF341" s="2">
        <f>(Table2[[#This Row],[Current Week High]]/Table2[[#This Row],[Close Price]])-1</f>
        <v>5.6094478739556752E-3</v>
      </c>
      <c r="AG341" s="2">
        <f>(Table2[[#This Row],[Close Price]]/Table2[[#This Row],[Current Month Low]])-1</f>
        <v>0.1003811562740724</v>
      </c>
      <c r="AH341" s="2">
        <f>(Table2[[#This Row],[Current Month High]]/Table2[[#This Row],[Close Price]])-1</f>
        <v>6.1885756366314215E-2</v>
      </c>
      <c r="AI341">
        <v>6.1885756366314197</v>
      </c>
      <c r="AJ341">
        <v>45.414523869330097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0.1</v>
      </c>
      <c r="AM341" t="s">
        <v>10206</v>
      </c>
      <c r="AN341">
        <v>2.44</v>
      </c>
      <c r="AO341" t="s">
        <v>10206</v>
      </c>
      <c r="AP341">
        <v>0.116557726957985</v>
      </c>
      <c r="AQ341">
        <f>(Table2[[#This Row],[Sharpe Ratio]]-AVERAGE(Table2[Sharpe Ratio]))/_xlfn.STDEV.P(Table2[Sharpe Ratio])</f>
        <v>0.68279689275427002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-1.409518782464376</v>
      </c>
      <c r="AS341">
        <f>_xlfn.RANK.AVG(Table2[[#This Row],[1Y Return vs Nifty Z-Score]],Table2[1Y Return vs Nifty Z-Score])</f>
        <v>557</v>
      </c>
      <c r="AT341">
        <f>_xlfn.RANK.AVG(Table2[[#This Row],[6M Return vs Nifty Z-Score]],Table2[6M Return vs Nifty Z-Score])</f>
        <v>327</v>
      </c>
      <c r="AU341">
        <f>_xlfn.RANK.AVG(Table2[[#This Row],[Sharpe Ratio Z-Score]],Table2[Sharpe Ratio Z-Score])</f>
        <v>181</v>
      </c>
      <c r="AV341">
        <f>(Table2[[#This Row],[Rank 1Y]]+Table2[[#This Row],[Rank 6M]]+Table2[[#This Row],[Rank Sharpe]])/3</f>
        <v>355</v>
      </c>
    </row>
    <row r="342" spans="1:48" x14ac:dyDescent="0.3">
      <c r="A342" t="s">
        <v>96</v>
      </c>
      <c r="B342" t="s">
        <v>97</v>
      </c>
      <c r="C342" t="s">
        <v>10167</v>
      </c>
      <c r="D342" t="s">
        <v>98</v>
      </c>
      <c r="E342">
        <v>290258.11126872001</v>
      </c>
      <c r="F342">
        <v>1832.4</v>
      </c>
      <c r="G342">
        <v>41.076982443207697</v>
      </c>
      <c r="H342">
        <f>(Table2[[#This Row],[1Y Return vs Nifty]]-AVERAGE(Table2[1Y Return vs Nifty]))/_xlfn.STDEV.P(Table2[1Y Return vs Nifty])</f>
        <v>2.5257985925585182E-2</v>
      </c>
      <c r="I342">
        <v>-0.37493936718503801</v>
      </c>
      <c r="J342">
        <f>(Table2[[#This Row],[1M Return vs Nifty]]-AVERAGE(Table2[1M Return vs Nifty]))/_xlfn.STDEV.P(Table2[1M Return vs Nifty])</f>
        <v>-0.17995706637572559</v>
      </c>
      <c r="K342">
        <v>-6.38948087291286</v>
      </c>
      <c r="L342">
        <f>(Table2[[#This Row],[6M Return vs Nifty]]-AVERAGE(Table2[6M Return vs Nifty]))/_xlfn.STDEV.P(Table2[6M Return vs Nifty])</f>
        <v>-0.45783243483510455</v>
      </c>
      <c r="M342">
        <v>3.38637061969983</v>
      </c>
      <c r="N342">
        <f>(Table2[[#This Row],[1W Return vs Nifty]]-AVERAGE(Table2[1W Return vs Nifty]))/_xlfn.STDEV.P(Table2[1W Return vs Nifty])</f>
        <v>0.36407528112338799</v>
      </c>
      <c r="O342">
        <v>1776.74</v>
      </c>
      <c r="P342">
        <v>1789.9383916694901</v>
      </c>
      <c r="Q342">
        <v>1653.06178424156</v>
      </c>
      <c r="R342">
        <v>69.629879473344801</v>
      </c>
      <c r="S342" s="2">
        <f>(Table2[[#This Row],[Close Price]]-Table2[[#This Row],[20D EMA]])/Table2[[#This Row],[20D EMA]]</f>
        <v>3.1327037157940996E-2</v>
      </c>
      <c r="T342" s="2">
        <f>(Table2[[#This Row],[Close Price]]-Table2[[#This Row],[50D EMA]])/Table2[[#This Row],[50D EMA]]</f>
        <v>2.3722385378250756E-2</v>
      </c>
      <c r="U342" s="2">
        <f>(Table2[[#This Row],[Close Price]]-Table2[[#This Row],[200D EMA]])/Table2[[#This Row],[200D EMA]]</f>
        <v>0.10848851353775756</v>
      </c>
      <c r="V342">
        <v>1.55966252945999</v>
      </c>
      <c r="W342">
        <v>1811.25</v>
      </c>
      <c r="X342">
        <v>1860.4</v>
      </c>
      <c r="Y342">
        <v>1800.1</v>
      </c>
      <c r="Z342">
        <v>1876.45</v>
      </c>
      <c r="AA342">
        <v>1680</v>
      </c>
      <c r="AB342">
        <v>1903.65</v>
      </c>
      <c r="AC342" s="2">
        <f>(Table2[[#This Row],[Close Price]]/Table2[[#This Row],[Day Low]])-1</f>
        <v>1.1677018633540426E-2</v>
      </c>
      <c r="AD342" s="2">
        <f>(Table2[[#This Row],[Day High]]/Table2[[#This Row],[Close Price]])-1</f>
        <v>1.5280506439641961E-2</v>
      </c>
      <c r="AE342" s="2">
        <f>(Table2[[#This Row],[Close Price]]/Table2[[#This Row],[Current Week Low]])-1</f>
        <v>1.794344758624522E-2</v>
      </c>
      <c r="AF342" s="2">
        <f>(Table2[[#This Row],[Current Week High]]/Table2[[#This Row],[Close Price]])-1</f>
        <v>2.4039511023793869E-2</v>
      </c>
      <c r="AG342" s="2">
        <f>(Table2[[#This Row],[Close Price]]/Table2[[#This Row],[Current Month Low]])-1</f>
        <v>9.0714285714285747E-2</v>
      </c>
      <c r="AH342" s="2">
        <f>(Table2[[#This Row],[Current Month High]]/Table2[[#This Row],[Close Price]])-1</f>
        <v>3.8883431565160498E-2</v>
      </c>
      <c r="AI342">
        <v>18.6476751800916</v>
      </c>
      <c r="AJ342">
        <v>124.682729446385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-0.05</v>
      </c>
      <c r="AM342" t="s">
        <v>10205</v>
      </c>
      <c r="AN342">
        <v>4.8899999999999997</v>
      </c>
      <c r="AO342" t="s">
        <v>10206</v>
      </c>
      <c r="AP342">
        <v>6.4572111687885E-2</v>
      </c>
      <c r="AQ342">
        <f>(Table2[[#This Row],[Sharpe Ratio]]-AVERAGE(Table2[Sharpe Ratio]))/_xlfn.STDEV.P(Table2[Sharpe Ratio])</f>
        <v>8.3438702163303291E-2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276</v>
      </c>
      <c r="AT342">
        <f>_xlfn.RANK.AVG(Table2[[#This Row],[6M Return vs Nifty Z-Score]],Table2[6M Return vs Nifty Z-Score])</f>
        <v>481</v>
      </c>
      <c r="AU342">
        <f>_xlfn.RANK.AVG(Table2[[#This Row],[Sharpe Ratio Z-Score]],Table2[Sharpe Ratio Z-Score])</f>
        <v>309</v>
      </c>
      <c r="AV342">
        <f>(Table2[[#This Row],[Rank 1Y]]+Table2[[#This Row],[Rank 6M]]+Table2[[#This Row],[Rank Sharpe]])/3</f>
        <v>355.33333333333331</v>
      </c>
    </row>
    <row r="343" spans="1:48" x14ac:dyDescent="0.3">
      <c r="A343" t="s">
        <v>1682</v>
      </c>
      <c r="B343" t="s">
        <v>1683</v>
      </c>
      <c r="C343" t="s">
        <v>10176</v>
      </c>
      <c r="D343" t="s">
        <v>121</v>
      </c>
      <c r="E343">
        <v>4866.7694571599995</v>
      </c>
      <c r="F343">
        <v>284.60000000000002</v>
      </c>
      <c r="G343">
        <v>61.329097108620999</v>
      </c>
      <c r="H343">
        <f>(Table2[[#This Row],[1Y Return vs Nifty]]-AVERAGE(Table2[1Y Return vs Nifty]))/_xlfn.STDEV.P(Table2[1Y Return vs Nifty])</f>
        <v>0.30201884302496601</v>
      </c>
      <c r="I343">
        <v>2.8468218732956401</v>
      </c>
      <c r="J343">
        <f>(Table2[[#This Row],[1M Return vs Nifty]]-AVERAGE(Table2[1M Return vs Nifty]))/_xlfn.STDEV.P(Table2[1M Return vs Nifty])</f>
        <v>0.15967776368708639</v>
      </c>
      <c r="K343">
        <v>-15.391106710860999</v>
      </c>
      <c r="L343">
        <f>(Table2[[#This Row],[6M Return vs Nifty]]-AVERAGE(Table2[6M Return vs Nifty]))/_xlfn.STDEV.P(Table2[6M Return vs Nifty])</f>
        <v>-0.7577432802603965</v>
      </c>
      <c r="M343">
        <v>2.2097418577487602</v>
      </c>
      <c r="N343">
        <f>(Table2[[#This Row],[1W Return vs Nifty]]-AVERAGE(Table2[1W Return vs Nifty]))/_xlfn.STDEV.P(Table2[1W Return vs Nifty])</f>
        <v>0.12098670818017969</v>
      </c>
      <c r="O343">
        <v>282.93</v>
      </c>
      <c r="P343">
        <v>277.663991810825</v>
      </c>
      <c r="Q343">
        <v>239.59197788503801</v>
      </c>
      <c r="R343">
        <v>51.021784376856701</v>
      </c>
      <c r="S343" s="2">
        <f>(Table2[[#This Row],[Close Price]]-Table2[[#This Row],[20D EMA]])/Table2[[#This Row],[20D EMA]]</f>
        <v>5.9025200579649242E-3</v>
      </c>
      <c r="T343" s="2">
        <f>(Table2[[#This Row],[Close Price]]-Table2[[#This Row],[50D EMA]])/Table2[[#This Row],[50D EMA]]</f>
        <v>2.4979861968924631E-2</v>
      </c>
      <c r="U343" s="2">
        <f>(Table2[[#This Row],[Close Price]]-Table2[[#This Row],[200D EMA]])/Table2[[#This Row],[200D EMA]]</f>
        <v>0.1878527925361422</v>
      </c>
      <c r="V343">
        <v>0.51395246285551199</v>
      </c>
      <c r="W343">
        <v>285.10000000000002</v>
      </c>
      <c r="X343">
        <v>299.2</v>
      </c>
      <c r="Y343">
        <v>281.5</v>
      </c>
      <c r="Z343">
        <v>295</v>
      </c>
      <c r="AA343">
        <v>254.75</v>
      </c>
      <c r="AB343">
        <v>311.5</v>
      </c>
      <c r="AC343" s="2">
        <f>(Table2[[#This Row],[Close Price]]/Table2[[#This Row],[Day Low]])-1</f>
        <v>-1.7537706068045944E-3</v>
      </c>
      <c r="AD343" s="2">
        <f>(Table2[[#This Row],[Day High]]/Table2[[#This Row],[Close Price]])-1</f>
        <v>5.1300070274068688E-2</v>
      </c>
      <c r="AE343" s="2">
        <f>(Table2[[#This Row],[Close Price]]/Table2[[#This Row],[Current Week Low]])-1</f>
        <v>1.10124333925401E-2</v>
      </c>
      <c r="AF343" s="2">
        <f>(Table2[[#This Row],[Current Week High]]/Table2[[#This Row],[Close Price]])-1</f>
        <v>3.6542515811665455E-2</v>
      </c>
      <c r="AG343" s="2">
        <f>(Table2[[#This Row],[Close Price]]/Table2[[#This Row],[Current Month Low]])-1</f>
        <v>0.11717369970559388</v>
      </c>
      <c r="AH343" s="2">
        <f>(Table2[[#This Row],[Current Month High]]/Table2[[#This Row],[Close Price]])-1</f>
        <v>9.4518622628250171E-2</v>
      </c>
      <c r="AI343">
        <v>12.5966268446942</v>
      </c>
      <c r="AJ343">
        <v>119.938176197836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</v>
      </c>
      <c r="AM343">
        <v>0</v>
      </c>
      <c r="AN343">
        <v>-4.7</v>
      </c>
      <c r="AO343" t="s">
        <v>10205</v>
      </c>
      <c r="AP343">
        <v>6.7963930682010995E-2</v>
      </c>
      <c r="AQ343">
        <f>(Table2[[#This Row],[Sharpe Ratio]]-AVERAGE(Table2[Sharpe Ratio]))/_xlfn.STDEV.P(Table2[Sharpe Ratio])</f>
        <v>0.12254402936909051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-5.2515935999073851E-2</v>
      </c>
      <c r="AS343">
        <f>_xlfn.RANK.AVG(Table2[[#This Row],[1Y Return vs Nifty Z-Score]],Table2[1Y Return vs Nifty Z-Score])</f>
        <v>203</v>
      </c>
      <c r="AT343">
        <f>_xlfn.RANK.AVG(Table2[[#This Row],[6M Return vs Nifty Z-Score]],Table2[6M Return vs Nifty Z-Score])</f>
        <v>573</v>
      </c>
      <c r="AU343">
        <f>_xlfn.RANK.AVG(Table2[[#This Row],[Sharpe Ratio Z-Score]],Table2[Sharpe Ratio Z-Score])</f>
        <v>293</v>
      </c>
      <c r="AV343">
        <f>(Table2[[#This Row],[Rank 1Y]]+Table2[[#This Row],[Rank 6M]]+Table2[[#This Row],[Rank Sharpe]])/3</f>
        <v>356.33333333333331</v>
      </c>
    </row>
    <row r="344" spans="1:48" x14ac:dyDescent="0.3">
      <c r="A344" t="s">
        <v>1355</v>
      </c>
      <c r="B344" t="s">
        <v>1356</v>
      </c>
      <c r="C344" t="s">
        <v>10166</v>
      </c>
      <c r="D344" t="s">
        <v>293</v>
      </c>
      <c r="E344">
        <v>8094.4258177499996</v>
      </c>
      <c r="F344">
        <v>788.95</v>
      </c>
      <c r="G344">
        <v>49.030608915342398</v>
      </c>
      <c r="H344">
        <f>(Table2[[#This Row],[1Y Return vs Nifty]]-AVERAGE(Table2[1Y Return vs Nifty]))/_xlfn.STDEV.P(Table2[1Y Return vs Nifty])</f>
        <v>0.133950461543237</v>
      </c>
      <c r="I344">
        <v>2.64936520442332</v>
      </c>
      <c r="J344">
        <f>(Table2[[#This Row],[1M Return vs Nifty]]-AVERAGE(Table2[1M Return vs Nifty]))/_xlfn.STDEV.P(Table2[1M Return vs Nifty])</f>
        <v>0.13886208022346208</v>
      </c>
      <c r="K344">
        <v>5.8616235301046302</v>
      </c>
      <c r="L344">
        <f>(Table2[[#This Row],[6M Return vs Nifty]]-AVERAGE(Table2[6M Return vs Nifty]))/_xlfn.STDEV.P(Table2[6M Return vs Nifty])</f>
        <v>-4.9657384566628875E-2</v>
      </c>
      <c r="M344">
        <v>3.16246509150622</v>
      </c>
      <c r="N344">
        <f>(Table2[[#This Row],[1W Return vs Nifty]]-AVERAGE(Table2[1W Return vs Nifty]))/_xlfn.STDEV.P(Table2[1W Return vs Nifty])</f>
        <v>0.31781695642254804</v>
      </c>
      <c r="O344">
        <v>782.06</v>
      </c>
      <c r="P344">
        <v>770.93526513440702</v>
      </c>
      <c r="Q344">
        <v>676.44552267461302</v>
      </c>
      <c r="R344">
        <v>55.288280642092701</v>
      </c>
      <c r="S344" s="2">
        <f>(Table2[[#This Row],[Close Price]]-Table2[[#This Row],[20D EMA]])/Table2[[#This Row],[20D EMA]]</f>
        <v>8.8100657238576324E-3</v>
      </c>
      <c r="T344" s="2">
        <f>(Table2[[#This Row],[Close Price]]-Table2[[#This Row],[50D EMA]])/Table2[[#This Row],[50D EMA]]</f>
        <v>2.3367376847720524E-2</v>
      </c>
      <c r="U344" s="2">
        <f>(Table2[[#This Row],[Close Price]]-Table2[[#This Row],[200D EMA]])/Table2[[#This Row],[200D EMA]]</f>
        <v>0.16631712910236005</v>
      </c>
      <c r="V344">
        <v>0.32292861804262601</v>
      </c>
      <c r="W344">
        <v>792.75</v>
      </c>
      <c r="X344">
        <v>800.9</v>
      </c>
      <c r="Y344">
        <v>775</v>
      </c>
      <c r="Z344">
        <v>804</v>
      </c>
      <c r="AA344">
        <v>745</v>
      </c>
      <c r="AB344">
        <v>863.7</v>
      </c>
      <c r="AC344" s="2">
        <f>(Table2[[#This Row],[Close Price]]/Table2[[#This Row],[Day Low]])-1</f>
        <v>-4.7934405550299486E-3</v>
      </c>
      <c r="AD344" s="2">
        <f>(Table2[[#This Row],[Day High]]/Table2[[#This Row],[Close Price]])-1</f>
        <v>1.514671398694456E-2</v>
      </c>
      <c r="AE344" s="2">
        <f>(Table2[[#This Row],[Close Price]]/Table2[[#This Row],[Current Week Low]])-1</f>
        <v>1.8000000000000016E-2</v>
      </c>
      <c r="AF344" s="2">
        <f>(Table2[[#This Row],[Current Week High]]/Table2[[#This Row],[Close Price]])-1</f>
        <v>1.9075987071423883E-2</v>
      </c>
      <c r="AG344" s="2">
        <f>(Table2[[#This Row],[Close Price]]/Table2[[#This Row],[Current Month Low]])-1</f>
        <v>5.8993288590604154E-2</v>
      </c>
      <c r="AH344" s="2">
        <f>(Table2[[#This Row],[Current Month High]]/Table2[[#This Row],[Close Price]])-1</f>
        <v>9.4746181633817095E-2</v>
      </c>
      <c r="AI344">
        <v>11.540655301349799</v>
      </c>
      <c r="AJ344">
        <v>80.434534019439695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-0.15</v>
      </c>
      <c r="AM344" t="s">
        <v>10205</v>
      </c>
      <c r="AN344">
        <v>-0.77</v>
      </c>
      <c r="AO344" t="s">
        <v>10205</v>
      </c>
      <c r="AP344">
        <v>8.5422375985839995E-3</v>
      </c>
      <c r="AQ344">
        <f>(Table2[[#This Row],[Sharpe Ratio]]-AVERAGE(Table2[Sharpe Ratio]))/_xlfn.STDEV.P(Table2[Sharpe Ratio])</f>
        <v>-0.5625469955863992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-2.157488196378099E-2</v>
      </c>
      <c r="AS344">
        <f>_xlfn.RANK.AVG(Table2[[#This Row],[1Y Return vs Nifty Z-Score]],Table2[1Y Return vs Nifty Z-Score])</f>
        <v>245</v>
      </c>
      <c r="AT344">
        <f>_xlfn.RANK.AVG(Table2[[#This Row],[6M Return vs Nifty Z-Score]],Table2[6M Return vs Nifty Z-Score])</f>
        <v>335</v>
      </c>
      <c r="AU344">
        <f>_xlfn.RANK.AVG(Table2[[#This Row],[Sharpe Ratio Z-Score]],Table2[Sharpe Ratio Z-Score])</f>
        <v>491</v>
      </c>
      <c r="AV344">
        <f>(Table2[[#This Row],[Rank 1Y]]+Table2[[#This Row],[Rank 6M]]+Table2[[#This Row],[Rank Sharpe]])/3</f>
        <v>357</v>
      </c>
    </row>
    <row r="345" spans="1:48" x14ac:dyDescent="0.3">
      <c r="A345" t="s">
        <v>877</v>
      </c>
      <c r="B345" t="s">
        <v>878</v>
      </c>
      <c r="C345" t="s">
        <v>622</v>
      </c>
      <c r="D345" t="s">
        <v>622</v>
      </c>
      <c r="E345">
        <v>17851.612718408</v>
      </c>
      <c r="F345">
        <v>185.56</v>
      </c>
      <c r="G345">
        <v>42.703677795143797</v>
      </c>
      <c r="H345">
        <f>(Table2[[#This Row],[1Y Return vs Nifty]]-AVERAGE(Table2[1Y Return vs Nifty]))/_xlfn.STDEV.P(Table2[1Y Return vs Nifty])</f>
        <v>4.7488039788072839E-2</v>
      </c>
      <c r="I345">
        <v>19.473640808642799</v>
      </c>
      <c r="J345">
        <f>(Table2[[#This Row],[1M Return vs Nifty]]-AVERAGE(Table2[1M Return vs Nifty]))/_xlfn.STDEV.P(Table2[1M Return vs Nifty])</f>
        <v>1.9124602953775018</v>
      </c>
      <c r="K345">
        <v>5.9431615294941604</v>
      </c>
      <c r="L345">
        <f>(Table2[[#This Row],[6M Return vs Nifty]]-AVERAGE(Table2[6M Return vs Nifty]))/_xlfn.STDEV.P(Table2[6M Return vs Nifty])</f>
        <v>-4.694074973071849E-2</v>
      </c>
      <c r="M345">
        <v>5.1102065516917099</v>
      </c>
      <c r="N345">
        <f>(Table2[[#This Row],[1W Return vs Nifty]]-AVERAGE(Table2[1W Return vs Nifty]))/_xlfn.STDEV.P(Table2[1W Return vs Nifty])</f>
        <v>0.72021549309753463</v>
      </c>
      <c r="O345">
        <v>171.3</v>
      </c>
      <c r="P345">
        <v>159.77388961000301</v>
      </c>
      <c r="Q345">
        <v>144.723571541696</v>
      </c>
      <c r="R345">
        <v>69.608825863372601</v>
      </c>
      <c r="S345" s="2">
        <f>(Table2[[#This Row],[Close Price]]-Table2[[#This Row],[20D EMA]])/Table2[[#This Row],[20D EMA]]</f>
        <v>8.3245767659077582E-2</v>
      </c>
      <c r="T345" s="2">
        <f>(Table2[[#This Row],[Close Price]]-Table2[[#This Row],[50D EMA]])/Table2[[#This Row],[50D EMA]]</f>
        <v>0.16139126645122742</v>
      </c>
      <c r="U345" s="2">
        <f>(Table2[[#This Row],[Close Price]]-Table2[[#This Row],[200D EMA]])/Table2[[#This Row],[200D EMA]]</f>
        <v>0.28216846795090805</v>
      </c>
      <c r="V345">
        <v>2.1521321249332401</v>
      </c>
      <c r="W345">
        <v>183.5</v>
      </c>
      <c r="X345">
        <v>187</v>
      </c>
      <c r="Y345">
        <v>184.13</v>
      </c>
      <c r="Z345">
        <v>191</v>
      </c>
      <c r="AA345">
        <v>149.32</v>
      </c>
      <c r="AB345">
        <v>191</v>
      </c>
      <c r="AC345" s="2">
        <f>(Table2[[#This Row],[Close Price]]/Table2[[#This Row],[Day Low]])-1</f>
        <v>1.1226158038147194E-2</v>
      </c>
      <c r="AD345" s="2">
        <f>(Table2[[#This Row],[Day High]]/Table2[[#This Row],[Close Price]])-1</f>
        <v>7.7602931666307384E-3</v>
      </c>
      <c r="AE345" s="2">
        <f>(Table2[[#This Row],[Close Price]]/Table2[[#This Row],[Current Week Low]])-1</f>
        <v>7.7662521044914445E-3</v>
      </c>
      <c r="AF345" s="2">
        <f>(Table2[[#This Row],[Current Week High]]/Table2[[#This Row],[Close Price]])-1</f>
        <v>2.931666307393832E-2</v>
      </c>
      <c r="AG345" s="2">
        <f>(Table2[[#This Row],[Close Price]]/Table2[[#This Row],[Current Month Low]])-1</f>
        <v>0.24270024109295485</v>
      </c>
      <c r="AH345" s="2">
        <f>(Table2[[#This Row],[Current Month High]]/Table2[[#This Row],[Close Price]])-1</f>
        <v>2.931666307393832E-2</v>
      </c>
      <c r="AI345">
        <v>2.9316663073938298</v>
      </c>
      <c r="AJ345">
        <v>84.545002486325203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0.18</v>
      </c>
      <c r="AM345" t="s">
        <v>10206</v>
      </c>
      <c r="AN345">
        <v>6.48</v>
      </c>
      <c r="AO345" t="s">
        <v>10206</v>
      </c>
      <c r="AP345">
        <v>1.5124005277797E-2</v>
      </c>
      <c r="AQ345">
        <f>(Table2[[#This Row],[Sharpe Ratio]]-AVERAGE(Table2[Sharpe Ratio]))/_xlfn.STDEV.P(Table2[Sharpe Ratio])</f>
        <v>-0.48666376622367752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2.146559312308713</v>
      </c>
      <c r="AS345">
        <f>_xlfn.RANK.AVG(Table2[[#This Row],[1Y Return vs Nifty Z-Score]],Table2[1Y Return vs Nifty Z-Score])</f>
        <v>271</v>
      </c>
      <c r="AT345">
        <f>_xlfn.RANK.AVG(Table2[[#This Row],[6M Return vs Nifty Z-Score]],Table2[6M Return vs Nifty Z-Score])</f>
        <v>334</v>
      </c>
      <c r="AU345">
        <f>_xlfn.RANK.AVG(Table2[[#This Row],[Sharpe Ratio Z-Score]],Table2[Sharpe Ratio Z-Score])</f>
        <v>468</v>
      </c>
      <c r="AV345">
        <f>(Table2[[#This Row],[Rank 1Y]]+Table2[[#This Row],[Rank 6M]]+Table2[[#This Row],[Rank Sharpe]])/3</f>
        <v>357.66666666666669</v>
      </c>
    </row>
    <row r="346" spans="1:48" x14ac:dyDescent="0.3">
      <c r="A346" t="s">
        <v>955</v>
      </c>
      <c r="B346" t="s">
        <v>956</v>
      </c>
      <c r="C346" t="s">
        <v>10163</v>
      </c>
      <c r="D346" t="s">
        <v>124</v>
      </c>
      <c r="E346">
        <v>15168.94864744</v>
      </c>
      <c r="F346">
        <v>2383.85</v>
      </c>
      <c r="G346">
        <v>35.723758626840201</v>
      </c>
      <c r="H346">
        <f>(Table2[[#This Row],[1Y Return vs Nifty]]-AVERAGE(Table2[1Y Return vs Nifty]))/_xlfn.STDEV.P(Table2[1Y Return vs Nifty])</f>
        <v>-4.7897970187625538E-2</v>
      </c>
      <c r="I346">
        <v>29.737180730474201</v>
      </c>
      <c r="J346">
        <f>(Table2[[#This Row],[1M Return vs Nifty]]-AVERAGE(Table2[1M Return vs Nifty]))/_xlfn.STDEV.P(Table2[1M Return vs Nifty])</f>
        <v>2.9944323525849486</v>
      </c>
      <c r="K346">
        <v>33.354448068782403</v>
      </c>
      <c r="L346">
        <f>(Table2[[#This Row],[6M Return vs Nifty]]-AVERAGE(Table2[6M Return vs Nifty]))/_xlfn.STDEV.P(Table2[6M Return vs Nifty])</f>
        <v>0.8663322820738083</v>
      </c>
      <c r="M346">
        <v>4.8162093459298001</v>
      </c>
      <c r="N346">
        <f>(Table2[[#This Row],[1W Return vs Nifty]]-AVERAGE(Table2[1W Return vs Nifty]))/_xlfn.STDEV.P(Table2[1W Return vs Nifty])</f>
        <v>0.6594764023078048</v>
      </c>
      <c r="O346">
        <v>2203.67</v>
      </c>
      <c r="P346">
        <v>2015.3426564177601</v>
      </c>
      <c r="Q346">
        <v>1743.55241887486</v>
      </c>
      <c r="R346">
        <v>87.372111797815904</v>
      </c>
      <c r="S346" s="2">
        <f>(Table2[[#This Row],[Close Price]]-Table2[[#This Row],[20D EMA]])/Table2[[#This Row],[20D EMA]]</f>
        <v>8.1763603443346697E-2</v>
      </c>
      <c r="T346" s="2">
        <f>(Table2[[#This Row],[Close Price]]-Table2[[#This Row],[50D EMA]])/Table2[[#This Row],[50D EMA]]</f>
        <v>0.18285096204794071</v>
      </c>
      <c r="U346" s="2">
        <f>(Table2[[#This Row],[Close Price]]-Table2[[#This Row],[200D EMA]])/Table2[[#This Row],[200D EMA]]</f>
        <v>0.36723735644170269</v>
      </c>
      <c r="V346">
        <v>1.2491774790423</v>
      </c>
      <c r="W346">
        <v>2365</v>
      </c>
      <c r="X346">
        <v>2418</v>
      </c>
      <c r="Y346">
        <v>2368</v>
      </c>
      <c r="Z346">
        <v>2484</v>
      </c>
      <c r="AA346">
        <v>1791</v>
      </c>
      <c r="AB346">
        <v>2484</v>
      </c>
      <c r="AC346" s="2">
        <f>(Table2[[#This Row],[Close Price]]/Table2[[#This Row],[Day Low]])-1</f>
        <v>7.9704016913317854E-3</v>
      </c>
      <c r="AD346" s="2">
        <f>(Table2[[#This Row],[Day High]]/Table2[[#This Row],[Close Price]])-1</f>
        <v>1.4325565786437844E-2</v>
      </c>
      <c r="AE346" s="2">
        <f>(Table2[[#This Row],[Close Price]]/Table2[[#This Row],[Current Week Low]])-1</f>
        <v>6.6934121621620157E-3</v>
      </c>
      <c r="AF346" s="2">
        <f>(Table2[[#This Row],[Current Week High]]/Table2[[#This Row],[Close Price]])-1</f>
        <v>4.2011871552320779E-2</v>
      </c>
      <c r="AG346" s="2">
        <f>(Table2[[#This Row],[Close Price]]/Table2[[#This Row],[Current Month Low]])-1</f>
        <v>0.33101619207146848</v>
      </c>
      <c r="AH346" s="2">
        <f>(Table2[[#This Row],[Current Month High]]/Table2[[#This Row],[Close Price]])-1</f>
        <v>4.2011871552320779E-2</v>
      </c>
      <c r="AI346">
        <v>4.2011871552320699</v>
      </c>
      <c r="AJ346">
        <v>67.281849759657504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0.25</v>
      </c>
      <c r="AM346" t="s">
        <v>10206</v>
      </c>
      <c r="AN346">
        <v>9.58</v>
      </c>
      <c r="AO346" t="s">
        <v>10206</v>
      </c>
      <c r="AP346">
        <v>-5.2771749346538999E-2</v>
      </c>
      <c r="AQ346">
        <f>(Table2[[#This Row],[Sharpe Ratio]]-AVERAGE(Table2[Sharpe Ratio]))/_xlfn.STDEV.P(Table2[Sharpe Ratio])</f>
        <v>-1.269454860048737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3.2028882067301989</v>
      </c>
      <c r="AS346">
        <f>_xlfn.RANK.AVG(Table2[[#This Row],[1Y Return vs Nifty Z-Score]],Table2[1Y Return vs Nifty Z-Score])</f>
        <v>298</v>
      </c>
      <c r="AT346">
        <f>_xlfn.RANK.AVG(Table2[[#This Row],[6M Return vs Nifty Z-Score]],Table2[6M Return vs Nifty Z-Score])</f>
        <v>119</v>
      </c>
      <c r="AU346">
        <f>_xlfn.RANK.AVG(Table2[[#This Row],[Sharpe Ratio Z-Score]],Table2[Sharpe Ratio Z-Score])</f>
        <v>658</v>
      </c>
      <c r="AV346">
        <f>(Table2[[#This Row],[Rank 1Y]]+Table2[[#This Row],[Rank 6M]]+Table2[[#This Row],[Rank Sharpe]])/3</f>
        <v>358.33333333333331</v>
      </c>
    </row>
    <row r="347" spans="1:48" x14ac:dyDescent="0.3">
      <c r="A347" t="s">
        <v>1146</v>
      </c>
      <c r="B347" t="s">
        <v>1147</v>
      </c>
      <c r="C347" t="s">
        <v>10170</v>
      </c>
      <c r="D347" t="s">
        <v>1148</v>
      </c>
      <c r="E347">
        <v>10718.88389736</v>
      </c>
      <c r="F347">
        <v>721.2</v>
      </c>
      <c r="G347">
        <v>41.664610137535902</v>
      </c>
      <c r="H347">
        <f>(Table2[[#This Row],[1Y Return vs Nifty]]-AVERAGE(Table2[1Y Return vs Nifty]))/_xlfn.STDEV.P(Table2[1Y Return vs Nifty])</f>
        <v>3.3288374209696152E-2</v>
      </c>
      <c r="I347">
        <v>14.686273083775101</v>
      </c>
      <c r="J347">
        <f>(Table2[[#This Row],[1M Return vs Nifty]]-AVERAGE(Table2[1M Return vs Nifty]))/_xlfn.STDEV.P(Table2[1M Return vs Nifty])</f>
        <v>1.4077808041557864</v>
      </c>
      <c r="K347">
        <v>30.850773550980499</v>
      </c>
      <c r="L347">
        <f>(Table2[[#This Row],[6M Return vs Nifty]]-AVERAGE(Table2[6M Return vs Nifty]))/_xlfn.STDEV.P(Table2[6M Return vs Nifty])</f>
        <v>0.78291633535246719</v>
      </c>
      <c r="M347">
        <v>15.048082294361899</v>
      </c>
      <c r="N347">
        <f>(Table2[[#This Row],[1W Return vs Nifty]]-AVERAGE(Table2[1W Return vs Nifty]))/_xlfn.STDEV.P(Table2[1W Return vs Nifty])</f>
        <v>2.7733558806967658</v>
      </c>
      <c r="O347">
        <v>655.83</v>
      </c>
      <c r="P347">
        <v>628.23063680780399</v>
      </c>
      <c r="Q347">
        <v>556.98543142107303</v>
      </c>
      <c r="R347">
        <v>83.562288478562493</v>
      </c>
      <c r="S347" s="2">
        <f>(Table2[[#This Row],[Close Price]]-Table2[[#This Row],[20D EMA]])/Table2[[#This Row],[20D EMA]]</f>
        <v>9.9675220712684684E-2</v>
      </c>
      <c r="T347" s="2">
        <f>(Table2[[#This Row],[Close Price]]-Table2[[#This Row],[50D EMA]])/Table2[[#This Row],[50D EMA]]</f>
        <v>0.1479860384787926</v>
      </c>
      <c r="U347" s="2">
        <f>(Table2[[#This Row],[Close Price]]-Table2[[#This Row],[200D EMA]])/Table2[[#This Row],[200D EMA]]</f>
        <v>0.29482740358209325</v>
      </c>
      <c r="V347">
        <v>2.58881200025712</v>
      </c>
      <c r="W347">
        <v>721.35</v>
      </c>
      <c r="X347">
        <v>741</v>
      </c>
      <c r="Y347">
        <v>709.65</v>
      </c>
      <c r="Z347">
        <v>752.6</v>
      </c>
      <c r="AA347">
        <v>592.04999999999995</v>
      </c>
      <c r="AB347">
        <v>752.6</v>
      </c>
      <c r="AC347" s="2">
        <f>(Table2[[#This Row],[Close Price]]/Table2[[#This Row],[Day Low]])-1</f>
        <v>-2.0794343938446147E-4</v>
      </c>
      <c r="AD347" s="2">
        <f>(Table2[[#This Row],[Day High]]/Table2[[#This Row],[Close Price]])-1</f>
        <v>2.7454242928452555E-2</v>
      </c>
      <c r="AE347" s="2">
        <f>(Table2[[#This Row],[Close Price]]/Table2[[#This Row],[Current Week Low]])-1</f>
        <v>1.6275628831114108E-2</v>
      </c>
      <c r="AF347" s="2">
        <f>(Table2[[#This Row],[Current Week High]]/Table2[[#This Row],[Close Price]])-1</f>
        <v>4.3538546866333849E-2</v>
      </c>
      <c r="AG347" s="2">
        <f>(Table2[[#This Row],[Close Price]]/Table2[[#This Row],[Current Month Low]])-1</f>
        <v>0.21814035976691182</v>
      </c>
      <c r="AH347" s="2">
        <f>(Table2[[#This Row],[Current Month High]]/Table2[[#This Row],[Close Price]])-1</f>
        <v>4.3538546866333849E-2</v>
      </c>
      <c r="AI347">
        <v>4.3538546866333796</v>
      </c>
      <c r="AJ347">
        <v>81.342720643701298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-0.09</v>
      </c>
      <c r="AM347" t="s">
        <v>10205</v>
      </c>
      <c r="AN347">
        <v>15.78</v>
      </c>
      <c r="AO347" t="s">
        <v>10206</v>
      </c>
      <c r="AP347">
        <v>-6.7156562272298007E-2</v>
      </c>
      <c r="AQ347">
        <f>(Table2[[#This Row],[Sharpe Ratio]]-AVERAGE(Table2[Sharpe Ratio]))/_xlfn.STDEV.P(Table2[Sharpe Ratio])</f>
        <v>-1.4353018044847545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3.5620395899299608</v>
      </c>
      <c r="AS347">
        <f>_xlfn.RANK.AVG(Table2[[#This Row],[1Y Return vs Nifty Z-Score]],Table2[1Y Return vs Nifty Z-Score])</f>
        <v>273</v>
      </c>
      <c r="AT347">
        <f>_xlfn.RANK.AVG(Table2[[#This Row],[6M Return vs Nifty Z-Score]],Table2[6M Return vs Nifty Z-Score])</f>
        <v>128</v>
      </c>
      <c r="AU347">
        <f>_xlfn.RANK.AVG(Table2[[#This Row],[Sharpe Ratio Z-Score]],Table2[Sharpe Ratio Z-Score])</f>
        <v>674</v>
      </c>
      <c r="AV347">
        <f>(Table2[[#This Row],[Rank 1Y]]+Table2[[#This Row],[Rank 6M]]+Table2[[#This Row],[Rank Sharpe]])/3</f>
        <v>358.33333333333331</v>
      </c>
    </row>
    <row r="348" spans="1:48" x14ac:dyDescent="0.3">
      <c r="A348" t="s">
        <v>61</v>
      </c>
      <c r="B348" t="s">
        <v>62</v>
      </c>
      <c r="C348" t="s">
        <v>10165</v>
      </c>
      <c r="D348" t="s">
        <v>51</v>
      </c>
      <c r="E348">
        <v>404750.86967751</v>
      </c>
      <c r="F348">
        <v>12873.65</v>
      </c>
      <c r="G348">
        <v>4.5605321325806596</v>
      </c>
      <c r="H348">
        <f>(Table2[[#This Row],[1Y Return vs Nifty]]-AVERAGE(Table2[1Y Return vs Nifty]))/_xlfn.STDEV.P(Table2[1Y Return vs Nifty])</f>
        <v>-0.47376763451768328</v>
      </c>
      <c r="I348">
        <v>2.2513024525182299</v>
      </c>
      <c r="J348">
        <f>(Table2[[#This Row],[1M Return vs Nifty]]-AVERAGE(Table2[1M Return vs Nifty]))/_xlfn.STDEV.P(Table2[1M Return vs Nifty])</f>
        <v>9.689870522257292E-2</v>
      </c>
      <c r="K348">
        <v>13.8653360548425</v>
      </c>
      <c r="L348">
        <f>(Table2[[#This Row],[6M Return vs Nifty]]-AVERAGE(Table2[6M Return vs Nifty]))/_xlfn.STDEV.P(Table2[6M Return vs Nifty])</f>
        <v>0.21700557533065643</v>
      </c>
      <c r="M348">
        <v>-1.28928250808903</v>
      </c>
      <c r="N348">
        <f>(Table2[[#This Row],[1W Return vs Nifty]]-AVERAGE(Table2[1W Return vs Nifty]))/_xlfn.STDEV.P(Table2[1W Return vs Nifty])</f>
        <v>-0.60190301480654607</v>
      </c>
      <c r="O348">
        <v>12570.13</v>
      </c>
      <c r="P348">
        <v>12485.197307598901</v>
      </c>
      <c r="Q348">
        <v>11604.9669594106</v>
      </c>
      <c r="R348">
        <v>70.129642121656303</v>
      </c>
      <c r="S348" s="2">
        <f>(Table2[[#This Row],[Close Price]]-Table2[[#This Row],[20D EMA]])/Table2[[#This Row],[20D EMA]]</f>
        <v>2.4146130549166991E-2</v>
      </c>
      <c r="T348" s="2">
        <f>(Table2[[#This Row],[Close Price]]-Table2[[#This Row],[50D EMA]])/Table2[[#This Row],[50D EMA]]</f>
        <v>3.1113059956583446E-2</v>
      </c>
      <c r="U348" s="2">
        <f>(Table2[[#This Row],[Close Price]]-Table2[[#This Row],[200D EMA]])/Table2[[#This Row],[200D EMA]]</f>
        <v>0.10932241729138317</v>
      </c>
      <c r="V348">
        <v>0.65493263299100102</v>
      </c>
      <c r="W348">
        <v>12895.15</v>
      </c>
      <c r="X348">
        <v>13076.3</v>
      </c>
      <c r="Y348">
        <v>12603</v>
      </c>
      <c r="Z348">
        <v>12968.8</v>
      </c>
      <c r="AA348">
        <v>11960</v>
      </c>
      <c r="AB348">
        <v>13300</v>
      </c>
      <c r="AC348" s="2">
        <f>(Table2[[#This Row],[Close Price]]/Table2[[#This Row],[Day Low]])-1</f>
        <v>-1.6672935173301928E-3</v>
      </c>
      <c r="AD348" s="2">
        <f>(Table2[[#This Row],[Day High]]/Table2[[#This Row],[Close Price]])-1</f>
        <v>1.5741456385718111E-2</v>
      </c>
      <c r="AE348" s="2">
        <f>(Table2[[#This Row],[Close Price]]/Table2[[#This Row],[Current Week Low]])-1</f>
        <v>2.1475045624057776E-2</v>
      </c>
      <c r="AF348" s="2">
        <f>(Table2[[#This Row],[Current Week High]]/Table2[[#This Row],[Close Price]])-1</f>
        <v>7.3910662477230105E-3</v>
      </c>
      <c r="AG348" s="2">
        <f>(Table2[[#This Row],[Close Price]]/Table2[[#This Row],[Current Month Low]])-1</f>
        <v>7.6392140468227288E-2</v>
      </c>
      <c r="AH348" s="2">
        <f>(Table2[[#This Row],[Current Month High]]/Table2[[#This Row],[Close Price]])-1</f>
        <v>3.3118035677527358E-2</v>
      </c>
      <c r="AI348">
        <v>3.31180356775273</v>
      </c>
      <c r="AJ348">
        <v>39.112182102083899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-0.13</v>
      </c>
      <c r="AM348" t="s">
        <v>10205</v>
      </c>
      <c r="AN348">
        <v>1.25</v>
      </c>
      <c r="AO348" t="s">
        <v>10206</v>
      </c>
      <c r="AP348">
        <v>5.1329763965171998E-2</v>
      </c>
      <c r="AQ348">
        <f>(Table2[[#This Row],[Sharpe Ratio]]-AVERAGE(Table2[Sharpe Ratio]))/_xlfn.STDEV.P(Table2[Sharpe Ratio])</f>
        <v>-6.9236408615402062E-2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-0.83100277738640205</v>
      </c>
      <c r="AS348">
        <f>_xlfn.RANK.AVG(Table2[[#This Row],[1Y Return vs Nifty Z-Score]],Table2[1Y Return vs Nifty Z-Score])</f>
        <v>474</v>
      </c>
      <c r="AT348">
        <f>_xlfn.RANK.AVG(Table2[[#This Row],[6M Return vs Nifty Z-Score]],Table2[6M Return vs Nifty Z-Score])</f>
        <v>248</v>
      </c>
      <c r="AU348">
        <f>_xlfn.RANK.AVG(Table2[[#This Row],[Sharpe Ratio Z-Score]],Table2[Sharpe Ratio Z-Score])</f>
        <v>359</v>
      </c>
      <c r="AV348">
        <f>(Table2[[#This Row],[Rank 1Y]]+Table2[[#This Row],[Rank 6M]]+Table2[[#This Row],[Rank Sharpe]])/3</f>
        <v>360.33333333333331</v>
      </c>
    </row>
    <row r="349" spans="1:48" x14ac:dyDescent="0.3">
      <c r="A349" t="s">
        <v>229</v>
      </c>
      <c r="B349" t="s">
        <v>230</v>
      </c>
      <c r="C349" t="s">
        <v>10173</v>
      </c>
      <c r="D349" t="s">
        <v>231</v>
      </c>
      <c r="E349">
        <v>113835.9647306</v>
      </c>
      <c r="F349">
        <v>1815.8</v>
      </c>
      <c r="G349">
        <v>9.5861515161344606</v>
      </c>
      <c r="H349">
        <f>(Table2[[#This Row],[1Y Return vs Nifty]]-AVERAGE(Table2[1Y Return vs Nifty]))/_xlfn.STDEV.P(Table2[1Y Return vs Nifty])</f>
        <v>-0.40508864711184017</v>
      </c>
      <c r="I349">
        <v>-3.30000995903558</v>
      </c>
      <c r="J349">
        <f>(Table2[[#This Row],[1M Return vs Nifty]]-AVERAGE(Table2[1M Return vs Nifty]))/_xlfn.STDEV.P(Table2[1M Return vs Nifty])</f>
        <v>-0.4883150666217857</v>
      </c>
      <c r="K349">
        <v>24.708760498786798</v>
      </c>
      <c r="L349">
        <f>(Table2[[#This Row],[6M Return vs Nifty]]-AVERAGE(Table2[6M Return vs Nifty]))/_xlfn.STDEV.P(Table2[6M Return vs Nifty])</f>
        <v>0.57828037733130211</v>
      </c>
      <c r="M349">
        <v>2.1071123965330898</v>
      </c>
      <c r="N349">
        <f>(Table2[[#This Row],[1W Return vs Nifty]]-AVERAGE(Table2[1W Return vs Nifty]))/_xlfn.STDEV.P(Table2[1W Return vs Nifty])</f>
        <v>9.9783716994175403E-2</v>
      </c>
      <c r="O349">
        <v>1838.44</v>
      </c>
      <c r="P349">
        <v>1812.17627173387</v>
      </c>
      <c r="Q349">
        <v>1594.76862811462</v>
      </c>
      <c r="R349">
        <v>43.3730213362931</v>
      </c>
      <c r="S349" s="2">
        <f>(Table2[[#This Row],[Close Price]]-Table2[[#This Row],[20D EMA]])/Table2[[#This Row],[20D EMA]]</f>
        <v>-1.2314788625138759E-2</v>
      </c>
      <c r="T349" s="2">
        <f>(Table2[[#This Row],[Close Price]]-Table2[[#This Row],[50D EMA]])/Table2[[#This Row],[50D EMA]]</f>
        <v>1.9996555095950237E-3</v>
      </c>
      <c r="U349" s="2">
        <f>(Table2[[#This Row],[Close Price]]-Table2[[#This Row],[200D EMA]])/Table2[[#This Row],[200D EMA]]</f>
        <v>0.13859776771925178</v>
      </c>
      <c r="V349">
        <v>0.98840140995759795</v>
      </c>
      <c r="W349">
        <v>1819.1</v>
      </c>
      <c r="X349">
        <v>1833.6</v>
      </c>
      <c r="Y349">
        <v>1812</v>
      </c>
      <c r="Z349">
        <v>1862.65</v>
      </c>
      <c r="AA349">
        <v>1687.55</v>
      </c>
      <c r="AB349">
        <v>1949.7</v>
      </c>
      <c r="AC349" s="2">
        <f>(Table2[[#This Row],[Close Price]]/Table2[[#This Row],[Day Low]])-1</f>
        <v>-1.8140838876367082E-3</v>
      </c>
      <c r="AD349" s="2">
        <f>(Table2[[#This Row],[Day High]]/Table2[[#This Row],[Close Price]])-1</f>
        <v>9.8028417226565523E-3</v>
      </c>
      <c r="AE349" s="2">
        <f>(Table2[[#This Row],[Close Price]]/Table2[[#This Row],[Current Week Low]])-1</f>
        <v>2.0971302428256511E-3</v>
      </c>
      <c r="AF349" s="2">
        <f>(Table2[[#This Row],[Current Week High]]/Table2[[#This Row],[Close Price]])-1</f>
        <v>2.580129970261047E-2</v>
      </c>
      <c r="AG349" s="2">
        <f>(Table2[[#This Row],[Close Price]]/Table2[[#This Row],[Current Month Low]])-1</f>
        <v>7.5997748214867711E-2</v>
      </c>
      <c r="AH349" s="2">
        <f>(Table2[[#This Row],[Current Month High]]/Table2[[#This Row],[Close Price]])-1</f>
        <v>7.3741601497962384E-2</v>
      </c>
      <c r="AI349">
        <v>9.3402357087785095</v>
      </c>
      <c r="AJ349">
        <v>47.284746725067897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-0.06</v>
      </c>
      <c r="AM349" t="s">
        <v>10205</v>
      </c>
      <c r="AN349">
        <v>-5.43</v>
      </c>
      <c r="AO349" t="s">
        <v>10205</v>
      </c>
      <c r="AP349">
        <v>1.3040253202453E-2</v>
      </c>
      <c r="AQ349">
        <f>(Table2[[#This Row],[Sharpe Ratio]]-AVERAGE(Table2[Sharpe Ratio]))/_xlfn.STDEV.P(Table2[Sharpe Ratio])</f>
        <v>-0.51068798652056935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-0.72602760592871773</v>
      </c>
      <c r="AS349">
        <f>_xlfn.RANK.AVG(Table2[[#This Row],[1Y Return vs Nifty Z-Score]],Table2[1Y Return vs Nifty Z-Score])</f>
        <v>442</v>
      </c>
      <c r="AT349">
        <f>_xlfn.RANK.AVG(Table2[[#This Row],[6M Return vs Nifty Z-Score]],Table2[6M Return vs Nifty Z-Score])</f>
        <v>164</v>
      </c>
      <c r="AU349">
        <f>_xlfn.RANK.AVG(Table2[[#This Row],[Sharpe Ratio Z-Score]],Table2[Sharpe Ratio Z-Score])</f>
        <v>477</v>
      </c>
      <c r="AV349">
        <f>(Table2[[#This Row],[Rank 1Y]]+Table2[[#This Row],[Rank 6M]]+Table2[[#This Row],[Rank Sharpe]])/3</f>
        <v>361</v>
      </c>
    </row>
    <row r="350" spans="1:48" x14ac:dyDescent="0.3">
      <c r="A350" t="s">
        <v>871</v>
      </c>
      <c r="B350" t="s">
        <v>872</v>
      </c>
      <c r="C350" t="s">
        <v>10175</v>
      </c>
      <c r="D350" t="s">
        <v>557</v>
      </c>
      <c r="E350">
        <v>18005.530805639999</v>
      </c>
      <c r="F350">
        <v>5872.65</v>
      </c>
      <c r="G350">
        <v>3.5743348912967501</v>
      </c>
      <c r="H350">
        <f>(Table2[[#This Row],[1Y Return vs Nifty]]-AVERAGE(Table2[1Y Return vs Nifty]))/_xlfn.STDEV.P(Table2[1Y Return vs Nifty])</f>
        <v>-0.4872447848437631</v>
      </c>
      <c r="I350">
        <v>5.5406218352584098</v>
      </c>
      <c r="J350">
        <f>(Table2[[#This Row],[1M Return vs Nifty]]-AVERAGE(Table2[1M Return vs Nifty]))/_xlfn.STDEV.P(Table2[1M Return vs Nifty])</f>
        <v>0.44365544670370027</v>
      </c>
      <c r="K350">
        <v>12.643235671011899</v>
      </c>
      <c r="L350">
        <f>(Table2[[#This Row],[6M Return vs Nifty]]-AVERAGE(Table2[6M Return vs Nifty]))/_xlfn.STDEV.P(Table2[6M Return vs Nifty])</f>
        <v>0.17628835758493916</v>
      </c>
      <c r="M350">
        <v>0.70613498774972105</v>
      </c>
      <c r="N350">
        <f>(Table2[[#This Row],[1W Return vs Nifty]]-AVERAGE(Table2[1W Return vs Nifty]))/_xlfn.STDEV.P(Table2[1W Return vs Nifty])</f>
        <v>-0.18965472785746015</v>
      </c>
      <c r="O350">
        <v>5250.4</v>
      </c>
      <c r="P350">
        <v>4976.53260212244</v>
      </c>
      <c r="Q350">
        <v>4665.9225450042904</v>
      </c>
      <c r="R350">
        <v>82.857183840166599</v>
      </c>
      <c r="S350" s="2">
        <f>(Table2[[#This Row],[Close Price]]-Table2[[#This Row],[20D EMA]])/Table2[[#This Row],[20D EMA]]</f>
        <v>0.11851477982629896</v>
      </c>
      <c r="T350" s="2">
        <f>(Table2[[#This Row],[Close Price]]-Table2[[#This Row],[50D EMA]])/Table2[[#This Row],[50D EMA]]</f>
        <v>0.18006862800323556</v>
      </c>
      <c r="U350" s="2">
        <f>(Table2[[#This Row],[Close Price]]-Table2[[#This Row],[200D EMA]])/Table2[[#This Row],[200D EMA]]</f>
        <v>0.25862569370932403</v>
      </c>
      <c r="V350">
        <v>1.8021541121937199</v>
      </c>
      <c r="W350">
        <v>5565</v>
      </c>
      <c r="X350">
        <v>5800</v>
      </c>
      <c r="Y350">
        <v>5200</v>
      </c>
      <c r="Z350">
        <v>5958.85</v>
      </c>
      <c r="AA350">
        <v>4914.05</v>
      </c>
      <c r="AB350">
        <v>5958.85</v>
      </c>
      <c r="AC350" s="2">
        <f>(Table2[[#This Row],[Close Price]]/Table2[[#This Row],[Day Low]])-1</f>
        <v>5.5283018867924527E-2</v>
      </c>
      <c r="AD350" s="2">
        <f>(Table2[[#This Row],[Day High]]/Table2[[#This Row],[Close Price]])-1</f>
        <v>-1.2370905809132138E-2</v>
      </c>
      <c r="AE350" s="2">
        <f>(Table2[[#This Row],[Close Price]]/Table2[[#This Row],[Current Week Low]])-1</f>
        <v>0.12935576923076919</v>
      </c>
      <c r="AF350" s="2">
        <f>(Table2[[#This Row],[Current Week High]]/Table2[[#This Row],[Close Price]])-1</f>
        <v>1.4678211710216216E-2</v>
      </c>
      <c r="AG350" s="2">
        <f>(Table2[[#This Row],[Close Price]]/Table2[[#This Row],[Current Month Low]])-1</f>
        <v>0.19507331020237872</v>
      </c>
      <c r="AH350" s="2">
        <f>(Table2[[#This Row],[Current Month High]]/Table2[[#This Row],[Close Price]])-1</f>
        <v>1.4678211710216216E-2</v>
      </c>
      <c r="AI350">
        <v>1.46782117102162</v>
      </c>
      <c r="AJ350">
        <v>46.049490176572903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0.19</v>
      </c>
      <c r="AM350" t="s">
        <v>10206</v>
      </c>
      <c r="AN350">
        <v>10.08</v>
      </c>
      <c r="AO350" t="s">
        <v>10206</v>
      </c>
      <c r="AP350">
        <v>5.6657921414433002E-2</v>
      </c>
      <c r="AQ350">
        <f>(Table2[[#This Row],[Sharpe Ratio]]-AVERAGE(Table2[Sharpe Ratio]))/_xlfn.STDEV.P(Table2[Sharpe Ratio])</f>
        <v>-7.8064382018439883E-3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-6.4762146614427835E-2</v>
      </c>
      <c r="AS350">
        <f>_xlfn.RANK.AVG(Table2[[#This Row],[1Y Return vs Nifty Z-Score]],Table2[1Y Return vs Nifty Z-Score])</f>
        <v>485</v>
      </c>
      <c r="AT350">
        <f>_xlfn.RANK.AVG(Table2[[#This Row],[6M Return vs Nifty Z-Score]],Table2[6M Return vs Nifty Z-Score])</f>
        <v>259</v>
      </c>
      <c r="AU350">
        <f>_xlfn.RANK.AVG(Table2[[#This Row],[Sharpe Ratio Z-Score]],Table2[Sharpe Ratio Z-Score])</f>
        <v>339</v>
      </c>
      <c r="AV350">
        <f>(Table2[[#This Row],[Rank 1Y]]+Table2[[#This Row],[Rank 6M]]+Table2[[#This Row],[Rank Sharpe]])/3</f>
        <v>361</v>
      </c>
    </row>
    <row r="351" spans="1:48" x14ac:dyDescent="0.3">
      <c r="A351" t="s">
        <v>326</v>
      </c>
      <c r="B351" t="s">
        <v>327</v>
      </c>
      <c r="C351" t="s">
        <v>10165</v>
      </c>
      <c r="D351" t="s">
        <v>328</v>
      </c>
      <c r="E351">
        <v>80923.268359640002</v>
      </c>
      <c r="F351">
        <v>4183.8999999999996</v>
      </c>
      <c r="G351">
        <v>9.3505132408812095</v>
      </c>
      <c r="H351">
        <f>(Table2[[#This Row],[1Y Return vs Nifty]]-AVERAGE(Table2[1Y Return vs Nifty]))/_xlfn.STDEV.P(Table2[1Y Return vs Nifty])</f>
        <v>-0.40830882693512965</v>
      </c>
      <c r="I351">
        <v>-5.6781238972394998</v>
      </c>
      <c r="J351">
        <f>(Table2[[#This Row],[1M Return vs Nifty]]-AVERAGE(Table2[1M Return vs Nifty]))/_xlfn.STDEV.P(Table2[1M Return vs Nifty])</f>
        <v>-0.73901344647795009</v>
      </c>
      <c r="K351">
        <v>-9.1118650106205994</v>
      </c>
      <c r="L351">
        <f>(Table2[[#This Row],[6M Return vs Nifty]]-AVERAGE(Table2[6M Return vs Nifty]))/_xlfn.STDEV.P(Table2[6M Return vs Nifty])</f>
        <v>-0.54853521931103011</v>
      </c>
      <c r="M351">
        <v>-1.68927204289378</v>
      </c>
      <c r="N351">
        <f>(Table2[[#This Row],[1W Return vs Nifty]]-AVERAGE(Table2[1W Return vs Nifty]))/_xlfn.STDEV.P(Table2[1W Return vs Nifty])</f>
        <v>-0.68453985690334651</v>
      </c>
      <c r="O351">
        <v>4134.05</v>
      </c>
      <c r="P351">
        <v>4064.2235615330601</v>
      </c>
      <c r="Q351">
        <v>3695.5852109769398</v>
      </c>
      <c r="R351">
        <v>55.709464756220598</v>
      </c>
      <c r="S351" s="2">
        <f>(Table2[[#This Row],[Close Price]]-Table2[[#This Row],[20D EMA]])/Table2[[#This Row],[20D EMA]]</f>
        <v>1.2058393101196031E-2</v>
      </c>
      <c r="T351" s="2">
        <f>(Table2[[#This Row],[Close Price]]-Table2[[#This Row],[50D EMA]])/Table2[[#This Row],[50D EMA]]</f>
        <v>2.9446322687474547E-2</v>
      </c>
      <c r="U351" s="2">
        <f>(Table2[[#This Row],[Close Price]]-Table2[[#This Row],[200D EMA]])/Table2[[#This Row],[200D EMA]]</f>
        <v>0.13213463122772162</v>
      </c>
      <c r="V351">
        <v>0.86852585182536102</v>
      </c>
      <c r="W351">
        <v>4127.8999999999996</v>
      </c>
      <c r="X351">
        <v>4220</v>
      </c>
      <c r="Y351">
        <v>4069.15</v>
      </c>
      <c r="Z351">
        <v>4238.25</v>
      </c>
      <c r="AA351">
        <v>3911.15</v>
      </c>
      <c r="AB351">
        <v>4681.7</v>
      </c>
      <c r="AC351" s="2">
        <f>(Table2[[#This Row],[Close Price]]/Table2[[#This Row],[Day Low]])-1</f>
        <v>1.3566220111921323E-2</v>
      </c>
      <c r="AD351" s="2">
        <f>(Table2[[#This Row],[Day High]]/Table2[[#This Row],[Close Price]])-1</f>
        <v>8.6283132962070574E-3</v>
      </c>
      <c r="AE351" s="2">
        <f>(Table2[[#This Row],[Close Price]]/Table2[[#This Row],[Current Week Low]])-1</f>
        <v>2.8199992627452763E-2</v>
      </c>
      <c r="AF351" s="2">
        <f>(Table2[[#This Row],[Current Week High]]/Table2[[#This Row],[Close Price]])-1</f>
        <v>1.2990272234040035E-2</v>
      </c>
      <c r="AG351" s="2">
        <f>(Table2[[#This Row],[Close Price]]/Table2[[#This Row],[Current Month Low]])-1</f>
        <v>6.973652250616813E-2</v>
      </c>
      <c r="AH351" s="2">
        <f>(Table2[[#This Row],[Current Month High]]/Table2[[#This Row],[Close Price]])-1</f>
        <v>0.11897989913716867</v>
      </c>
      <c r="AI351">
        <v>11.897989913716801</v>
      </c>
      <c r="AJ351">
        <v>51.700507614213102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-0.12</v>
      </c>
      <c r="AM351" t="s">
        <v>10205</v>
      </c>
      <c r="AN351">
        <v>-1.53</v>
      </c>
      <c r="AO351" t="s">
        <v>10205</v>
      </c>
      <c r="AP351">
        <v>0.138003508947391</v>
      </c>
      <c r="AQ351">
        <f>(Table2[[#This Row],[Sharpe Ratio]]-AVERAGE(Table2[Sharpe Ratio]))/_xlfn.STDEV.P(Table2[Sharpe Ratio])</f>
        <v>0.9300519270978117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-1.4503454225296446</v>
      </c>
      <c r="AS351">
        <f>_xlfn.RANK.AVG(Table2[[#This Row],[1Y Return vs Nifty Z-Score]],Table2[1Y Return vs Nifty Z-Score])</f>
        <v>444</v>
      </c>
      <c r="AT351">
        <f>_xlfn.RANK.AVG(Table2[[#This Row],[6M Return vs Nifty Z-Score]],Table2[6M Return vs Nifty Z-Score])</f>
        <v>505</v>
      </c>
      <c r="AU351">
        <f>_xlfn.RANK.AVG(Table2[[#This Row],[Sharpe Ratio Z-Score]],Table2[Sharpe Ratio Z-Score])</f>
        <v>135</v>
      </c>
      <c r="AV351">
        <f>(Table2[[#This Row],[Rank 1Y]]+Table2[[#This Row],[Rank 6M]]+Table2[[#This Row],[Rank Sharpe]])/3</f>
        <v>361.33333333333331</v>
      </c>
    </row>
    <row r="352" spans="1:48" x14ac:dyDescent="0.3">
      <c r="A352" t="s">
        <v>1554</v>
      </c>
      <c r="B352" t="s">
        <v>1555</v>
      </c>
      <c r="C352" t="s">
        <v>10170</v>
      </c>
      <c r="D352" t="s">
        <v>133</v>
      </c>
      <c r="E352">
        <v>6235.23</v>
      </c>
      <c r="F352">
        <v>218.78</v>
      </c>
      <c r="G352">
        <v>76.612658890983099</v>
      </c>
      <c r="H352">
        <f>(Table2[[#This Row],[1Y Return vs Nifty]]-AVERAGE(Table2[1Y Return vs Nifty]))/_xlfn.STDEV.P(Table2[1Y Return vs Nifty])</f>
        <v>0.51088057071613457</v>
      </c>
      <c r="I352">
        <v>12.0726293240785</v>
      </c>
      <c r="J352">
        <f>(Table2[[#This Row],[1M Return vs Nifty]]-AVERAGE(Table2[1M Return vs Nifty]))/_xlfn.STDEV.P(Table2[1M Return vs Nifty])</f>
        <v>1.1322531073743689</v>
      </c>
      <c r="K352">
        <v>-9.5242386371219698</v>
      </c>
      <c r="L352">
        <f>(Table2[[#This Row],[6M Return vs Nifty]]-AVERAGE(Table2[6M Return vs Nifty]))/_xlfn.STDEV.P(Table2[6M Return vs Nifty])</f>
        <v>-0.56227443988979953</v>
      </c>
      <c r="M352">
        <v>-0.37409829582719001</v>
      </c>
      <c r="N352">
        <f>(Table2[[#This Row],[1W Return vs Nifty]]-AVERAGE(Table2[1W Return vs Nifty]))/_xlfn.STDEV.P(Table2[1W Return vs Nifty])</f>
        <v>-0.41282823494990989</v>
      </c>
      <c r="O352">
        <v>213.8</v>
      </c>
      <c r="P352">
        <v>207.00572871477999</v>
      </c>
      <c r="Q352">
        <v>183.96189408676699</v>
      </c>
      <c r="R352">
        <v>55.332000634437797</v>
      </c>
      <c r="S352" s="2">
        <f>(Table2[[#This Row],[Close Price]]-Table2[[#This Row],[20D EMA]])/Table2[[#This Row],[20D EMA]]</f>
        <v>2.3292797006548127E-2</v>
      </c>
      <c r="T352" s="2">
        <f>(Table2[[#This Row],[Close Price]]-Table2[[#This Row],[50D EMA]])/Table2[[#This Row],[50D EMA]]</f>
        <v>5.6878963487252222E-2</v>
      </c>
      <c r="U352" s="2">
        <f>(Table2[[#This Row],[Close Price]]-Table2[[#This Row],[200D EMA]])/Table2[[#This Row],[200D EMA]]</f>
        <v>0.18926803339397449</v>
      </c>
      <c r="V352">
        <v>1.15803067427302</v>
      </c>
      <c r="W352">
        <v>217.21</v>
      </c>
      <c r="X352">
        <v>222.11</v>
      </c>
      <c r="Y352">
        <v>218.05</v>
      </c>
      <c r="Z352">
        <v>224.55</v>
      </c>
      <c r="AA352">
        <v>188.14</v>
      </c>
      <c r="AB352">
        <v>242</v>
      </c>
      <c r="AC352" s="2">
        <f>(Table2[[#This Row],[Close Price]]/Table2[[#This Row],[Day Low]])-1</f>
        <v>7.2280281754983911E-3</v>
      </c>
      <c r="AD352" s="2">
        <f>(Table2[[#This Row],[Day High]]/Table2[[#This Row],[Close Price]])-1</f>
        <v>1.5220769723009564E-2</v>
      </c>
      <c r="AE352" s="2">
        <f>(Table2[[#This Row],[Close Price]]/Table2[[#This Row],[Current Week Low]])-1</f>
        <v>3.3478559963311394E-3</v>
      </c>
      <c r="AF352" s="2">
        <f>(Table2[[#This Row],[Current Week High]]/Table2[[#This Row],[Close Price]])-1</f>
        <v>2.6373525916445706E-2</v>
      </c>
      <c r="AG352" s="2">
        <f>(Table2[[#This Row],[Close Price]]/Table2[[#This Row],[Current Month Low]])-1</f>
        <v>0.16285744658233248</v>
      </c>
      <c r="AH352" s="2">
        <f>(Table2[[#This Row],[Current Month High]]/Table2[[#This Row],[Close Price]])-1</f>
        <v>0.10613401590638993</v>
      </c>
      <c r="AI352">
        <v>21.1033915348752</v>
      </c>
      <c r="AJ352">
        <v>104.08582089552201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-0.04</v>
      </c>
      <c r="AM352" t="s">
        <v>10205</v>
      </c>
      <c r="AN352">
        <v>-0.91</v>
      </c>
      <c r="AO352" t="s">
        <v>10205</v>
      </c>
      <c r="AP352">
        <v>2.6716509961062999E-2</v>
      </c>
      <c r="AQ352">
        <f>(Table2[[#This Row],[Sharpe Ratio]]-AVERAGE(Table2[Sharpe Ratio]))/_xlfn.STDEV.P(Table2[Sharpe Ratio])</f>
        <v>-0.35301020465131189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0.31502079859948212</v>
      </c>
      <c r="AS352">
        <f>_xlfn.RANK.AVG(Table2[[#This Row],[1Y Return vs Nifty Z-Score]],Table2[1Y Return vs Nifty Z-Score])</f>
        <v>148</v>
      </c>
      <c r="AT352">
        <f>_xlfn.RANK.AVG(Table2[[#This Row],[6M Return vs Nifty Z-Score]],Table2[6M Return vs Nifty Z-Score])</f>
        <v>511</v>
      </c>
      <c r="AU352">
        <f>_xlfn.RANK.AVG(Table2[[#This Row],[Sharpe Ratio Z-Score]],Table2[Sharpe Ratio Z-Score])</f>
        <v>425</v>
      </c>
      <c r="AV352">
        <f>(Table2[[#This Row],[Rank 1Y]]+Table2[[#This Row],[Rank 6M]]+Table2[[#This Row],[Rank Sharpe]])/3</f>
        <v>361.33333333333331</v>
      </c>
    </row>
    <row r="353" spans="1:48" x14ac:dyDescent="0.3">
      <c r="A353" t="s">
        <v>727</v>
      </c>
      <c r="B353" t="s">
        <v>728</v>
      </c>
      <c r="C353" t="s">
        <v>10166</v>
      </c>
      <c r="D353" t="s">
        <v>60</v>
      </c>
      <c r="E353">
        <v>22935.271444223999</v>
      </c>
      <c r="F353">
        <v>173.82</v>
      </c>
      <c r="G353">
        <v>43.964715488822399</v>
      </c>
      <c r="H353">
        <f>(Table2[[#This Row],[1Y Return vs Nifty]]-AVERAGE(Table2[1Y Return vs Nifty]))/_xlfn.STDEV.P(Table2[1Y Return vs Nifty])</f>
        <v>6.4721098098430477E-2</v>
      </c>
      <c r="I353">
        <v>4.3892248126988704</v>
      </c>
      <c r="J353">
        <f>(Table2[[#This Row],[1M Return vs Nifty]]-AVERAGE(Table2[1M Return vs Nifty]))/_xlfn.STDEV.P(Table2[1M Return vs Nifty])</f>
        <v>0.32227633046804383</v>
      </c>
      <c r="K353">
        <v>9.5537306658081498</v>
      </c>
      <c r="L353">
        <f>(Table2[[#This Row],[6M Return vs Nifty]]-AVERAGE(Table2[6M Return vs Nifty]))/_xlfn.STDEV.P(Table2[6M Return vs Nifty])</f>
        <v>7.3354057188874916E-2</v>
      </c>
      <c r="M353">
        <v>9.2204291954634492</v>
      </c>
      <c r="N353">
        <f>(Table2[[#This Row],[1W Return vs Nifty]]-AVERAGE(Table2[1W Return vs Nifty]))/_xlfn.STDEV.P(Table2[1W Return vs Nifty])</f>
        <v>1.5693772586968722</v>
      </c>
      <c r="O353">
        <v>159.6</v>
      </c>
      <c r="P353">
        <v>154.61699704238899</v>
      </c>
      <c r="Q353">
        <v>137.58610255961599</v>
      </c>
      <c r="R353">
        <v>83.347752278811697</v>
      </c>
      <c r="S353" s="2">
        <f>(Table2[[#This Row],[Close Price]]-Table2[[#This Row],[20D EMA]])/Table2[[#This Row],[20D EMA]]</f>
        <v>8.9097744360902245E-2</v>
      </c>
      <c r="T353" s="2">
        <f>(Table2[[#This Row],[Close Price]]-Table2[[#This Row],[50D EMA]])/Table2[[#This Row],[50D EMA]]</f>
        <v>0.1241972313842469</v>
      </c>
      <c r="U353" s="2">
        <f>(Table2[[#This Row],[Close Price]]-Table2[[#This Row],[200D EMA]])/Table2[[#This Row],[200D EMA]]</f>
        <v>0.26335434150904791</v>
      </c>
      <c r="V353">
        <v>1.19185655700886</v>
      </c>
      <c r="W353">
        <v>172.08</v>
      </c>
      <c r="X353">
        <v>175</v>
      </c>
      <c r="Y353">
        <v>164.15</v>
      </c>
      <c r="Z353">
        <v>177.2</v>
      </c>
      <c r="AA353">
        <v>145.25</v>
      </c>
      <c r="AB353">
        <v>177.2</v>
      </c>
      <c r="AC353" s="2">
        <f>(Table2[[#This Row],[Close Price]]/Table2[[#This Row],[Day Low]])-1</f>
        <v>1.0111576011157419E-2</v>
      </c>
      <c r="AD353" s="2">
        <f>(Table2[[#This Row],[Day High]]/Table2[[#This Row],[Close Price]])-1</f>
        <v>6.7886319180761046E-3</v>
      </c>
      <c r="AE353" s="2">
        <f>(Table2[[#This Row],[Close Price]]/Table2[[#This Row],[Current Week Low]])-1</f>
        <v>5.8909533962838712E-2</v>
      </c>
      <c r="AF353" s="2">
        <f>(Table2[[#This Row],[Current Week High]]/Table2[[#This Row],[Close Price]])-1</f>
        <v>1.9445403290760499E-2</v>
      </c>
      <c r="AG353" s="2">
        <f>(Table2[[#This Row],[Close Price]]/Table2[[#This Row],[Current Month Low]])-1</f>
        <v>0.19669535283993111</v>
      </c>
      <c r="AH353" s="2">
        <f>(Table2[[#This Row],[Current Month High]]/Table2[[#This Row],[Close Price]])-1</f>
        <v>1.9445403290760499E-2</v>
      </c>
      <c r="AI353">
        <v>1.9445403290760499</v>
      </c>
      <c r="AJ353">
        <v>98.651428571428497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</v>
      </c>
      <c r="AM353" t="s">
        <v>10207</v>
      </c>
      <c r="AN353">
        <v>14.66</v>
      </c>
      <c r="AO353" t="s">
        <v>10206</v>
      </c>
      <c r="AQ353">
        <f>(Table2[[#This Row],[Sharpe Ratio]]-AVERAGE(Table2[Sharpe Ratio]))/_xlfn.STDEV.P(Table2[Sharpe Ratio])</f>
        <v>-0.66103308725010923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1.3686956572021123</v>
      </c>
      <c r="AS353">
        <f>_xlfn.RANK.AVG(Table2[[#This Row],[1Y Return vs Nifty Z-Score]],Table2[1Y Return vs Nifty Z-Score])</f>
        <v>263</v>
      </c>
      <c r="AT353">
        <f>_xlfn.RANK.AVG(Table2[[#This Row],[6M Return vs Nifty Z-Score]],Table2[6M Return vs Nifty Z-Score])</f>
        <v>289</v>
      </c>
      <c r="AU353">
        <f>_xlfn.RANK.AVG(Table2[[#This Row],[Sharpe Ratio Z-Score]],Table2[Sharpe Ratio Z-Score])</f>
        <v>532.5</v>
      </c>
      <c r="AV353">
        <f>(Table2[[#This Row],[Rank 1Y]]+Table2[[#This Row],[Rank 6M]]+Table2[[#This Row],[Rank Sharpe]])/3</f>
        <v>361.5</v>
      </c>
    </row>
    <row r="354" spans="1:48" x14ac:dyDescent="0.3">
      <c r="A354" t="s">
        <v>44</v>
      </c>
      <c r="B354" t="s">
        <v>45</v>
      </c>
      <c r="C354" t="s">
        <v>10164</v>
      </c>
      <c r="D354" t="s">
        <v>46</v>
      </c>
      <c r="E354">
        <v>520387.44482849998</v>
      </c>
      <c r="F354">
        <v>3784.65</v>
      </c>
      <c r="G354">
        <v>14.6214949519073</v>
      </c>
      <c r="H354">
        <f>(Table2[[#This Row],[1Y Return vs Nifty]]-AVERAGE(Table2[1Y Return vs Nifty]))/_xlfn.STDEV.P(Table2[1Y Return vs Nifty])</f>
        <v>-0.33627677298917347</v>
      </c>
      <c r="I354">
        <v>3.1724353082824601</v>
      </c>
      <c r="J354">
        <f>(Table2[[#This Row],[1M Return vs Nifty]]-AVERAGE(Table2[1M Return vs Nifty]))/_xlfn.STDEV.P(Table2[1M Return vs Nifty])</f>
        <v>0.19400360455585836</v>
      </c>
      <c r="K354">
        <v>-11.3309944993161</v>
      </c>
      <c r="L354">
        <f>(Table2[[#This Row],[6M Return vs Nifty]]-AVERAGE(Table2[6M Return vs Nifty]))/_xlfn.STDEV.P(Table2[6M Return vs Nifty])</f>
        <v>-0.62247086305409083</v>
      </c>
      <c r="M354">
        <v>1.2598502346453599</v>
      </c>
      <c r="N354">
        <f>(Table2[[#This Row],[1W Return vs Nifty]]-AVERAGE(Table2[1W Return vs Nifty]))/_xlfn.STDEV.P(Table2[1W Return vs Nifty])</f>
        <v>-7.5258536350495647E-2</v>
      </c>
      <c r="O354">
        <v>3643.65</v>
      </c>
      <c r="P354">
        <v>3609.5362333120202</v>
      </c>
      <c r="Q354">
        <v>3383.56946234621</v>
      </c>
      <c r="R354">
        <v>70.510087969717702</v>
      </c>
      <c r="S354" s="2">
        <f>(Table2[[#This Row],[Close Price]]-Table2[[#This Row],[20D EMA]])/Table2[[#This Row],[20D EMA]]</f>
        <v>3.8697459964595941E-2</v>
      </c>
      <c r="T354" s="2">
        <f>(Table2[[#This Row],[Close Price]]-Table2[[#This Row],[50D EMA]])/Table2[[#This Row],[50D EMA]]</f>
        <v>4.851420109649375E-2</v>
      </c>
      <c r="U354" s="2">
        <f>(Table2[[#This Row],[Close Price]]-Table2[[#This Row],[200D EMA]])/Table2[[#This Row],[200D EMA]]</f>
        <v>0.11853769875783066</v>
      </c>
      <c r="V354">
        <v>1.0154425203492901</v>
      </c>
      <c r="W354">
        <v>3763.1</v>
      </c>
      <c r="X354">
        <v>3813.35</v>
      </c>
      <c r="Y354">
        <v>3686.6</v>
      </c>
      <c r="Z354">
        <v>3795</v>
      </c>
      <c r="AA354">
        <v>3460</v>
      </c>
      <c r="AB354">
        <v>3795</v>
      </c>
      <c r="AC354" s="2">
        <f>(Table2[[#This Row],[Close Price]]/Table2[[#This Row],[Day Low]])-1</f>
        <v>5.726661529058541E-3</v>
      </c>
      <c r="AD354" s="2">
        <f>(Table2[[#This Row],[Day High]]/Table2[[#This Row],[Close Price]])-1</f>
        <v>7.583263974211496E-3</v>
      </c>
      <c r="AE354" s="2">
        <f>(Table2[[#This Row],[Close Price]]/Table2[[#This Row],[Current Week Low]])-1</f>
        <v>2.6596321814137847E-2</v>
      </c>
      <c r="AF354" s="2">
        <f>(Table2[[#This Row],[Current Week High]]/Table2[[#This Row],[Close Price]])-1</f>
        <v>2.7347310847767314E-3</v>
      </c>
      <c r="AG354" s="2">
        <f>(Table2[[#This Row],[Close Price]]/Table2[[#This Row],[Current Month Low]])-1</f>
        <v>9.3829479768786195E-2</v>
      </c>
      <c r="AH354" s="2">
        <f>(Table2[[#This Row],[Current Month High]]/Table2[[#This Row],[Close Price]])-1</f>
        <v>2.7347310847767314E-3</v>
      </c>
      <c r="AI354">
        <v>3.5736461760004201</v>
      </c>
      <c r="AJ354">
        <v>46.334531956849503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0.01</v>
      </c>
      <c r="AM354" t="s">
        <v>10206</v>
      </c>
      <c r="AN354">
        <v>4.5199999999999996</v>
      </c>
      <c r="AO354" t="s">
        <v>10206</v>
      </c>
      <c r="AP354">
        <v>0.12973313825695601</v>
      </c>
      <c r="AQ354">
        <f>(Table2[[#This Row],[Sharpe Ratio]]-AVERAGE(Table2[Sharpe Ratio]))/_xlfn.STDEV.P(Table2[Sharpe Ratio])</f>
        <v>0.83470027286074633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-5.302294977155203E-3</v>
      </c>
      <c r="AS354">
        <f>_xlfn.RANK.AVG(Table2[[#This Row],[1Y Return vs Nifty Z-Score]],Table2[1Y Return vs Nifty Z-Score])</f>
        <v>405</v>
      </c>
      <c r="AT354">
        <f>_xlfn.RANK.AVG(Table2[[#This Row],[6M Return vs Nifty Z-Score]],Table2[6M Return vs Nifty Z-Score])</f>
        <v>533</v>
      </c>
      <c r="AU354">
        <f>_xlfn.RANK.AVG(Table2[[#This Row],[Sharpe Ratio Z-Score]],Table2[Sharpe Ratio Z-Score])</f>
        <v>151</v>
      </c>
      <c r="AV354">
        <f>(Table2[[#This Row],[Rank 1Y]]+Table2[[#This Row],[Rank 6M]]+Table2[[#This Row],[Rank Sharpe]])/3</f>
        <v>363</v>
      </c>
    </row>
    <row r="355" spans="1:48" x14ac:dyDescent="0.3">
      <c r="A355" t="s">
        <v>968</v>
      </c>
      <c r="B355" t="s">
        <v>969</v>
      </c>
      <c r="C355" t="s">
        <v>10172</v>
      </c>
      <c r="D355" t="s">
        <v>848</v>
      </c>
      <c r="E355">
        <v>14690.205981700001</v>
      </c>
      <c r="F355">
        <v>357.05</v>
      </c>
      <c r="G355">
        <v>20.468959633366701</v>
      </c>
      <c r="H355">
        <f>(Table2[[#This Row],[1Y Return vs Nifty]]-AVERAGE(Table2[1Y Return vs Nifty]))/_xlfn.STDEV.P(Table2[1Y Return vs Nifty])</f>
        <v>-0.25636663205643967</v>
      </c>
      <c r="I355">
        <v>-2.1141292803276301</v>
      </c>
      <c r="J355">
        <f>(Table2[[#This Row],[1M Return vs Nifty]]-AVERAGE(Table2[1M Return vs Nifty]))/_xlfn.STDEV.P(Table2[1M Return vs Nifty])</f>
        <v>-0.36330071803285824</v>
      </c>
      <c r="K355">
        <v>-28.294284437800702</v>
      </c>
      <c r="L355">
        <f>(Table2[[#This Row],[6M Return vs Nifty]]-AVERAGE(Table2[6M Return vs Nifty]))/_xlfn.STDEV.P(Table2[6M Return vs Nifty])</f>
        <v>-1.187643723849749</v>
      </c>
      <c r="M355">
        <v>3.3481695365872102</v>
      </c>
      <c r="N355">
        <f>(Table2[[#This Row],[1W Return vs Nifty]]-AVERAGE(Table2[1W Return vs Nifty]))/_xlfn.STDEV.P(Table2[1W Return vs Nifty])</f>
        <v>0.35618303245581906</v>
      </c>
      <c r="O355">
        <v>353.94</v>
      </c>
      <c r="P355">
        <v>349.50070150253998</v>
      </c>
      <c r="Q355">
        <v>322.03547729439299</v>
      </c>
      <c r="R355">
        <v>54.331403375447103</v>
      </c>
      <c r="S355" s="2">
        <f>(Table2[[#This Row],[Close Price]]-Table2[[#This Row],[20D EMA]])/Table2[[#This Row],[20D EMA]]</f>
        <v>8.78680002260274E-3</v>
      </c>
      <c r="T355" s="2">
        <f>(Table2[[#This Row],[Close Price]]-Table2[[#This Row],[50D EMA]])/Table2[[#This Row],[50D EMA]]</f>
        <v>2.160023846877791E-2</v>
      </c>
      <c r="U355" s="2">
        <f>(Table2[[#This Row],[Close Price]]-Table2[[#This Row],[200D EMA]])/Table2[[#This Row],[200D EMA]]</f>
        <v>0.10872877423252976</v>
      </c>
      <c r="V355">
        <v>0.66439666712617196</v>
      </c>
      <c r="W355">
        <v>357.55</v>
      </c>
      <c r="X355">
        <v>364</v>
      </c>
      <c r="Y355">
        <v>352</v>
      </c>
      <c r="Z355">
        <v>365.55</v>
      </c>
      <c r="AA355">
        <v>325.05</v>
      </c>
      <c r="AB355">
        <v>400</v>
      </c>
      <c r="AC355" s="2">
        <f>(Table2[[#This Row],[Close Price]]/Table2[[#This Row],[Day Low]])-1</f>
        <v>-1.3984058173681646E-3</v>
      </c>
      <c r="AD355" s="2">
        <f>(Table2[[#This Row],[Day High]]/Table2[[#This Row],[Close Price]])-1</f>
        <v>1.9465060915837995E-2</v>
      </c>
      <c r="AE355" s="2">
        <f>(Table2[[#This Row],[Close Price]]/Table2[[#This Row],[Current Week Low]])-1</f>
        <v>1.4346590909090962E-2</v>
      </c>
      <c r="AF355" s="2">
        <f>(Table2[[#This Row],[Current Week High]]/Table2[[#This Row],[Close Price]])-1</f>
        <v>2.3806189609298478E-2</v>
      </c>
      <c r="AG355" s="2">
        <f>(Table2[[#This Row],[Close Price]]/Table2[[#This Row],[Current Month Low]])-1</f>
        <v>9.8446392862636456E-2</v>
      </c>
      <c r="AH355" s="2">
        <f>(Table2[[#This Row],[Current Month High]]/Table2[[#This Row],[Close Price]])-1</f>
        <v>0.12029127573169029</v>
      </c>
      <c r="AI355">
        <v>20.417308500210002</v>
      </c>
      <c r="AJ355">
        <v>65.646021804685603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-0.01</v>
      </c>
      <c r="AM355" t="s">
        <v>10205</v>
      </c>
      <c r="AN355">
        <v>-4.22</v>
      </c>
      <c r="AO355" t="s">
        <v>10205</v>
      </c>
      <c r="AP355">
        <v>0.19702852063273599</v>
      </c>
      <c r="AQ355">
        <f>(Table2[[#This Row],[Sharpe Ratio]]-AVERAGE(Table2[Sharpe Ratio]))/_xlfn.STDEV.P(Table2[Sharpe Ratio])</f>
        <v>1.610569489879963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0.15944144839673502</v>
      </c>
      <c r="AS355">
        <f>_xlfn.RANK.AVG(Table2[[#This Row],[1Y Return vs Nifty Z-Score]],Table2[1Y Return vs Nifty Z-Score])</f>
        <v>380</v>
      </c>
      <c r="AT355">
        <f>_xlfn.RANK.AVG(Table2[[#This Row],[6M Return vs Nifty Z-Score]],Table2[6M Return vs Nifty Z-Score])</f>
        <v>673</v>
      </c>
      <c r="AU355">
        <f>_xlfn.RANK.AVG(Table2[[#This Row],[Sharpe Ratio Z-Score]],Table2[Sharpe Ratio Z-Score])</f>
        <v>38</v>
      </c>
      <c r="AV355">
        <f>(Table2[[#This Row],[Rank 1Y]]+Table2[[#This Row],[Rank 6M]]+Table2[[#This Row],[Rank Sharpe]])/3</f>
        <v>363.66666666666669</v>
      </c>
    </row>
    <row r="356" spans="1:48" x14ac:dyDescent="0.3">
      <c r="A356" t="s">
        <v>1410</v>
      </c>
      <c r="B356" t="s">
        <v>1411</v>
      </c>
      <c r="C356" t="s">
        <v>10164</v>
      </c>
      <c r="D356" t="s">
        <v>46</v>
      </c>
      <c r="E356">
        <v>7525.9882101599997</v>
      </c>
      <c r="F356">
        <v>202.72</v>
      </c>
      <c r="G356">
        <v>30.378336397875</v>
      </c>
      <c r="H356">
        <f>(Table2[[#This Row],[1Y Return vs Nifty]]-AVERAGE(Table2[1Y Return vs Nifty]))/_xlfn.STDEV.P(Table2[1Y Return vs Nifty])</f>
        <v>-0.12094731155704941</v>
      </c>
      <c r="I356">
        <v>2.9944953356011301</v>
      </c>
      <c r="J356">
        <f>(Table2[[#This Row],[1M Return vs Nifty]]-AVERAGE(Table2[1M Return vs Nifty]))/_xlfn.STDEV.P(Table2[1M Return vs Nifty])</f>
        <v>0.17524535157805909</v>
      </c>
      <c r="K356">
        <v>-27.909677220973698</v>
      </c>
      <c r="L356">
        <f>(Table2[[#This Row],[6M Return vs Nifty]]-AVERAGE(Table2[6M Return vs Nifty]))/_xlfn.STDEV.P(Table2[6M Return vs Nifty])</f>
        <v>-1.1748296080853522</v>
      </c>
      <c r="M356">
        <v>3.0601957516809102</v>
      </c>
      <c r="N356">
        <f>(Table2[[#This Row],[1W Return vs Nifty]]-AVERAGE(Table2[1W Return vs Nifty]))/_xlfn.STDEV.P(Table2[1W Return vs Nifty])</f>
        <v>0.29668836541925209</v>
      </c>
      <c r="O356">
        <v>200.43</v>
      </c>
      <c r="P356">
        <v>199.86267860138901</v>
      </c>
      <c r="Q356">
        <v>189.594234824018</v>
      </c>
      <c r="R356">
        <v>52.249312063332503</v>
      </c>
      <c r="S356" s="2">
        <f>(Table2[[#This Row],[Close Price]]-Table2[[#This Row],[20D EMA]])/Table2[[#This Row],[20D EMA]]</f>
        <v>1.14254353140747E-2</v>
      </c>
      <c r="T356" s="2">
        <f>(Table2[[#This Row],[Close Price]]-Table2[[#This Row],[50D EMA]])/Table2[[#This Row],[50D EMA]]</f>
        <v>1.4296423017074155E-2</v>
      </c>
      <c r="U356" s="2">
        <f>(Table2[[#This Row],[Close Price]]-Table2[[#This Row],[200D EMA]])/Table2[[#This Row],[200D EMA]]</f>
        <v>6.9230824387489287E-2</v>
      </c>
      <c r="V356">
        <v>1.7179091383906799</v>
      </c>
      <c r="W356">
        <v>202.77</v>
      </c>
      <c r="X356">
        <v>205.38</v>
      </c>
      <c r="Y356">
        <v>200</v>
      </c>
      <c r="Z356">
        <v>218.8</v>
      </c>
      <c r="AA356">
        <v>186.1</v>
      </c>
      <c r="AB356">
        <v>218.8</v>
      </c>
      <c r="AC356" s="2">
        <f>(Table2[[#This Row],[Close Price]]/Table2[[#This Row],[Day Low]])-1</f>
        <v>-2.4658480051298337E-4</v>
      </c>
      <c r="AD356" s="2">
        <f>(Table2[[#This Row],[Day High]]/Table2[[#This Row],[Close Price]])-1</f>
        <v>1.3121546961325947E-2</v>
      </c>
      <c r="AE356" s="2">
        <f>(Table2[[#This Row],[Close Price]]/Table2[[#This Row],[Current Week Low]])-1</f>
        <v>1.3600000000000056E-2</v>
      </c>
      <c r="AF356" s="2">
        <f>(Table2[[#This Row],[Current Week High]]/Table2[[#This Row],[Close Price]])-1</f>
        <v>7.9321231254932956E-2</v>
      </c>
      <c r="AG356" s="2">
        <f>(Table2[[#This Row],[Close Price]]/Table2[[#This Row],[Current Month Low]])-1</f>
        <v>8.9306824288017284E-2</v>
      </c>
      <c r="AH356" s="2">
        <f>(Table2[[#This Row],[Current Month High]]/Table2[[#This Row],[Close Price]])-1</f>
        <v>7.9321231254932956E-2</v>
      </c>
      <c r="AI356">
        <v>22.977505919494799</v>
      </c>
      <c r="AJ356">
        <v>65.148676171079401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-0.13</v>
      </c>
      <c r="AM356" t="s">
        <v>10205</v>
      </c>
      <c r="AN356">
        <v>0.87</v>
      </c>
      <c r="AO356" t="s">
        <v>10206</v>
      </c>
      <c r="AP356">
        <v>0.15256407508163899</v>
      </c>
      <c r="AQ356">
        <f>(Table2[[#This Row],[Sharpe Ratio]]-AVERAGE(Table2[Sharpe Ratio]))/_xlfn.STDEV.P(Table2[Sharpe Ratio])</f>
        <v>1.0979251844760387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0.27408198183094817</v>
      </c>
      <c r="AS356">
        <f>_xlfn.RANK.AVG(Table2[[#This Row],[1Y Return vs Nifty Z-Score]],Table2[1Y Return vs Nifty Z-Score])</f>
        <v>319</v>
      </c>
      <c r="AT356">
        <f>_xlfn.RANK.AVG(Table2[[#This Row],[6M Return vs Nifty Z-Score]],Table2[6M Return vs Nifty Z-Score])</f>
        <v>670</v>
      </c>
      <c r="AU356">
        <f>_xlfn.RANK.AVG(Table2[[#This Row],[Sharpe Ratio Z-Score]],Table2[Sharpe Ratio Z-Score])</f>
        <v>102</v>
      </c>
      <c r="AV356">
        <f>(Table2[[#This Row],[Rank 1Y]]+Table2[[#This Row],[Rank 6M]]+Table2[[#This Row],[Rank Sharpe]])/3</f>
        <v>363.66666666666669</v>
      </c>
    </row>
    <row r="357" spans="1:48" x14ac:dyDescent="0.3">
      <c r="A357" t="s">
        <v>1496</v>
      </c>
      <c r="B357" t="s">
        <v>1497</v>
      </c>
      <c r="C357" t="s">
        <v>10167</v>
      </c>
      <c r="D357" t="s">
        <v>912</v>
      </c>
      <c r="E357">
        <v>6736.5573693180004</v>
      </c>
      <c r="F357">
        <v>227.58</v>
      </c>
      <c r="G357">
        <v>66.666162224300706</v>
      </c>
      <c r="H357">
        <f>(Table2[[#This Row],[1Y Return vs Nifty]]-AVERAGE(Table2[1Y Return vs Nifty]))/_xlfn.STDEV.P(Table2[1Y Return vs Nifty])</f>
        <v>0.37495397795847035</v>
      </c>
      <c r="I357">
        <v>4.9575789839420397</v>
      </c>
      <c r="J357">
        <f>(Table2[[#This Row],[1M Return vs Nifty]]-AVERAGE(Table2[1M Return vs Nifty]))/_xlfn.STDEV.P(Table2[1M Return vs Nifty])</f>
        <v>0.38219165564492258</v>
      </c>
      <c r="K357">
        <v>-21.358056140527498</v>
      </c>
      <c r="L357">
        <f>(Table2[[#This Row],[6M Return vs Nifty]]-AVERAGE(Table2[6M Return vs Nifty]))/_xlfn.STDEV.P(Table2[6M Return vs Nifty])</f>
        <v>-0.95654657205208904</v>
      </c>
      <c r="M357">
        <v>1.7773669054003001</v>
      </c>
      <c r="N357">
        <f>(Table2[[#This Row],[1W Return vs Nifty]]-AVERAGE(Table2[1W Return vs Nifty]))/_xlfn.STDEV.P(Table2[1W Return vs Nifty])</f>
        <v>3.1659119443957981E-2</v>
      </c>
      <c r="O357">
        <v>219.14</v>
      </c>
      <c r="P357">
        <v>215.538422376131</v>
      </c>
      <c r="Q357">
        <v>192.601199083262</v>
      </c>
      <c r="R357">
        <v>69.908462599629402</v>
      </c>
      <c r="S357" s="2">
        <f>(Table2[[#This Row],[Close Price]]-Table2[[#This Row],[20D EMA]])/Table2[[#This Row],[20D EMA]]</f>
        <v>3.8514191840832469E-2</v>
      </c>
      <c r="T357" s="2">
        <f>(Table2[[#This Row],[Close Price]]-Table2[[#This Row],[50D EMA]])/Table2[[#This Row],[50D EMA]]</f>
        <v>5.5867429533540638E-2</v>
      </c>
      <c r="U357" s="2">
        <f>(Table2[[#This Row],[Close Price]]-Table2[[#This Row],[200D EMA]])/Table2[[#This Row],[200D EMA]]</f>
        <v>0.18161258124678956</v>
      </c>
      <c r="V357">
        <v>0.892384077275724</v>
      </c>
      <c r="W357">
        <v>224.22</v>
      </c>
      <c r="X357">
        <v>228.7</v>
      </c>
      <c r="Y357">
        <v>222.5</v>
      </c>
      <c r="Z357">
        <v>231.73</v>
      </c>
      <c r="AA357">
        <v>200.69</v>
      </c>
      <c r="AB357">
        <v>235</v>
      </c>
      <c r="AC357" s="2">
        <f>(Table2[[#This Row],[Close Price]]/Table2[[#This Row],[Day Low]])-1</f>
        <v>1.4985282312015125E-2</v>
      </c>
      <c r="AD357" s="2">
        <f>(Table2[[#This Row],[Day High]]/Table2[[#This Row],[Close Price]])-1</f>
        <v>4.9213463397486112E-3</v>
      </c>
      <c r="AE357" s="2">
        <f>(Table2[[#This Row],[Close Price]]/Table2[[#This Row],[Current Week Low]])-1</f>
        <v>2.2831460674157311E-2</v>
      </c>
      <c r="AF357" s="2">
        <f>(Table2[[#This Row],[Current Week High]]/Table2[[#This Row],[Close Price]])-1</f>
        <v>1.8235345812461556E-2</v>
      </c>
      <c r="AG357" s="2">
        <f>(Table2[[#This Row],[Close Price]]/Table2[[#This Row],[Current Month Low]])-1</f>
        <v>0.13398774228910271</v>
      </c>
      <c r="AH357" s="2">
        <f>(Table2[[#This Row],[Current Month High]]/Table2[[#This Row],[Close Price]])-1</f>
        <v>3.2603919500834744E-2</v>
      </c>
      <c r="AI357">
        <v>11.8727480446436</v>
      </c>
      <c r="AJ357">
        <v>99.631578947368396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-0.04</v>
      </c>
      <c r="AM357" t="s">
        <v>10205</v>
      </c>
      <c r="AN357">
        <v>1.59</v>
      </c>
      <c r="AO357" t="s">
        <v>10206</v>
      </c>
      <c r="AP357">
        <v>7.6696823699654998E-2</v>
      </c>
      <c r="AQ357">
        <f>(Table2[[#This Row],[Sharpe Ratio]]-AVERAGE(Table2[Sharpe Ratio]))/_xlfn.STDEV.P(Table2[Sharpe Ratio])</f>
        <v>0.22322824615646122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5.5486427151723181E-2</v>
      </c>
      <c r="AS357">
        <f>_xlfn.RANK.AVG(Table2[[#This Row],[1Y Return vs Nifty Z-Score]],Table2[1Y Return vs Nifty Z-Score])</f>
        <v>187</v>
      </c>
      <c r="AT357">
        <f>_xlfn.RANK.AVG(Table2[[#This Row],[6M Return vs Nifty Z-Score]],Table2[6M Return vs Nifty Z-Score])</f>
        <v>631</v>
      </c>
      <c r="AU357">
        <f>_xlfn.RANK.AVG(Table2[[#This Row],[Sharpe Ratio Z-Score]],Table2[Sharpe Ratio Z-Score])</f>
        <v>273</v>
      </c>
      <c r="AV357">
        <f>(Table2[[#This Row],[Rank 1Y]]+Table2[[#This Row],[Rank 6M]]+Table2[[#This Row],[Rank Sharpe]])/3</f>
        <v>363.66666666666669</v>
      </c>
    </row>
    <row r="358" spans="1:48" x14ac:dyDescent="0.3">
      <c r="A358" t="s">
        <v>270</v>
      </c>
      <c r="B358" t="s">
        <v>271</v>
      </c>
      <c r="C358" t="s">
        <v>10161</v>
      </c>
      <c r="D358" t="s">
        <v>32</v>
      </c>
      <c r="E358">
        <v>102977.3989</v>
      </c>
      <c r="F358">
        <v>134.9</v>
      </c>
      <c r="G358">
        <v>25.047345337938399</v>
      </c>
      <c r="H358">
        <f>(Table2[[#This Row],[1Y Return vs Nifty]]-AVERAGE(Table2[1Y Return vs Nifty]))/_xlfn.STDEV.P(Table2[1Y Return vs Nifty])</f>
        <v>-0.19379943980698988</v>
      </c>
      <c r="I358">
        <v>-3.90487134742061</v>
      </c>
      <c r="J358">
        <f>(Table2[[#This Row],[1M Return vs Nifty]]-AVERAGE(Table2[1M Return vs Nifty]))/_xlfn.STDEV.P(Table2[1M Return vs Nifty])</f>
        <v>-0.55207894591690565</v>
      </c>
      <c r="K358">
        <v>-19.822870181173801</v>
      </c>
      <c r="L358">
        <f>(Table2[[#This Row],[6M Return vs Nifty]]-AVERAGE(Table2[6M Return vs Nifty]))/_xlfn.STDEV.P(Table2[6M Return vs Nifty])</f>
        <v>-0.90539815428362125</v>
      </c>
      <c r="M358">
        <v>-0.94982950420982504</v>
      </c>
      <c r="N358">
        <f>(Table2[[#This Row],[1W Return vs Nifty]]-AVERAGE(Table2[1W Return vs Nifty]))/_xlfn.STDEV.P(Table2[1W Return vs Nifty])</f>
        <v>-0.53177286929025558</v>
      </c>
      <c r="O358">
        <v>136.79</v>
      </c>
      <c r="P358">
        <v>140.37604975164899</v>
      </c>
      <c r="Q358">
        <v>131.139364172868</v>
      </c>
      <c r="R358">
        <v>45.833298841298699</v>
      </c>
      <c r="S358" s="2">
        <f>(Table2[[#This Row],[Close Price]]-Table2[[#This Row],[20D EMA]])/Table2[[#This Row],[20D EMA]]</f>
        <v>-1.3816799473645636E-2</v>
      </c>
      <c r="T358" s="2">
        <f>(Table2[[#This Row],[Close Price]]-Table2[[#This Row],[50D EMA]])/Table2[[#This Row],[50D EMA]]</f>
        <v>-3.9009857887703239E-2</v>
      </c>
      <c r="U358" s="2">
        <f>(Table2[[#This Row],[Close Price]]-Table2[[#This Row],[200D EMA]])/Table2[[#This Row],[200D EMA]]</f>
        <v>2.8676636118005982E-2</v>
      </c>
      <c r="V358">
        <v>0.65467729192613799</v>
      </c>
      <c r="W358">
        <v>134.11000000000001</v>
      </c>
      <c r="X358">
        <v>135.5</v>
      </c>
      <c r="Y358">
        <v>134.25</v>
      </c>
      <c r="Z358">
        <v>137.46</v>
      </c>
      <c r="AA358">
        <v>129.1</v>
      </c>
      <c r="AB358">
        <v>142.74</v>
      </c>
      <c r="AC358" s="2">
        <f>(Table2[[#This Row],[Close Price]]/Table2[[#This Row],[Day Low]])-1</f>
        <v>5.8906867496830717E-3</v>
      </c>
      <c r="AD358" s="2">
        <f>(Table2[[#This Row],[Day High]]/Table2[[#This Row],[Close Price]])-1</f>
        <v>4.4477390659747318E-3</v>
      </c>
      <c r="AE358" s="2">
        <f>(Table2[[#This Row],[Close Price]]/Table2[[#This Row],[Current Week Low]])-1</f>
        <v>4.8417132216014291E-3</v>
      </c>
      <c r="AF358" s="2">
        <f>(Table2[[#This Row],[Current Week High]]/Table2[[#This Row],[Close Price]])-1</f>
        <v>1.8977020014825818E-2</v>
      </c>
      <c r="AG358" s="2">
        <f>(Table2[[#This Row],[Close Price]]/Table2[[#This Row],[Current Month Low]])-1</f>
        <v>4.4926413632842888E-2</v>
      </c>
      <c r="AH358" s="2">
        <f>(Table2[[#This Row],[Current Month High]]/Table2[[#This Row],[Close Price]])-1</f>
        <v>5.8117123795404124E-2</v>
      </c>
      <c r="AI358">
        <v>27.8724981467753</v>
      </c>
      <c r="AJ358">
        <v>58.9864466705951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-0.13</v>
      </c>
      <c r="AM358" t="s">
        <v>10205</v>
      </c>
      <c r="AN358">
        <v>-1.37</v>
      </c>
      <c r="AO358" t="s">
        <v>10205</v>
      </c>
      <c r="AP358">
        <v>0.14031162798036501</v>
      </c>
      <c r="AQ358">
        <f>(Table2[[#This Row],[Sharpe Ratio]]-AVERAGE(Table2[Sharpe Ratio]))/_xlfn.STDEV.P(Table2[Sharpe Ratio])</f>
        <v>0.95666294324303258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346</v>
      </c>
      <c r="AT358">
        <f>_xlfn.RANK.AVG(Table2[[#This Row],[6M Return vs Nifty Z-Score]],Table2[6M Return vs Nifty Z-Score])</f>
        <v>620</v>
      </c>
      <c r="AU358">
        <f>_xlfn.RANK.AVG(Table2[[#This Row],[Sharpe Ratio Z-Score]],Table2[Sharpe Ratio Z-Score])</f>
        <v>128</v>
      </c>
      <c r="AV358">
        <f>(Table2[[#This Row],[Rank 1Y]]+Table2[[#This Row],[Rank 6M]]+Table2[[#This Row],[Rank Sharpe]])/3</f>
        <v>364.66666666666669</v>
      </c>
    </row>
    <row r="359" spans="1:48" x14ac:dyDescent="0.3">
      <c r="A359" t="s">
        <v>775</v>
      </c>
      <c r="B359" t="s">
        <v>776</v>
      </c>
      <c r="C359" t="s">
        <v>10160</v>
      </c>
      <c r="D359" t="s">
        <v>777</v>
      </c>
      <c r="E359">
        <v>20742.279971349999</v>
      </c>
      <c r="F359">
        <v>1479.7</v>
      </c>
      <c r="G359">
        <v>11.2810636673258</v>
      </c>
      <c r="H359">
        <f>(Table2[[#This Row],[1Y Return vs Nifty]]-AVERAGE(Table2[1Y Return vs Nifty]))/_xlfn.STDEV.P(Table2[1Y Return vs Nifty])</f>
        <v>-0.38192635776963246</v>
      </c>
      <c r="I359">
        <v>6.6319035984845804</v>
      </c>
      <c r="J359">
        <f>(Table2[[#This Row],[1M Return vs Nifty]]-AVERAGE(Table2[1M Return vs Nifty]))/_xlfn.STDEV.P(Table2[1M Return vs Nifty])</f>
        <v>0.55869727275430736</v>
      </c>
      <c r="K359">
        <v>8.6757370006555199</v>
      </c>
      <c r="L359">
        <f>(Table2[[#This Row],[6M Return vs Nifty]]-AVERAGE(Table2[6M Return vs Nifty]))/_xlfn.STDEV.P(Table2[6M Return vs Nifty])</f>
        <v>4.4101583565288052E-2</v>
      </c>
      <c r="M359">
        <v>7.6883777886220797</v>
      </c>
      <c r="N359">
        <f>(Table2[[#This Row],[1W Return vs Nifty]]-AVERAGE(Table2[1W Return vs Nifty]))/_xlfn.STDEV.P(Table2[1W Return vs Nifty])</f>
        <v>1.2528592521616975</v>
      </c>
      <c r="O359">
        <v>1399.65</v>
      </c>
      <c r="P359">
        <v>1316.6467409179099</v>
      </c>
      <c r="Q359">
        <v>1188.9245846487599</v>
      </c>
      <c r="R359">
        <v>71.834665601105698</v>
      </c>
      <c r="S359" s="2">
        <f>(Table2[[#This Row],[Close Price]]-Table2[[#This Row],[20D EMA]])/Table2[[#This Row],[20D EMA]]</f>
        <v>5.7192869645982886E-2</v>
      </c>
      <c r="T359" s="2">
        <f>(Table2[[#This Row],[Close Price]]-Table2[[#This Row],[50D EMA]])/Table2[[#This Row],[50D EMA]]</f>
        <v>0.12383979241722524</v>
      </c>
      <c r="U359" s="2">
        <f>(Table2[[#This Row],[Close Price]]-Table2[[#This Row],[200D EMA]])/Table2[[#This Row],[200D EMA]]</f>
        <v>0.2445701090764667</v>
      </c>
      <c r="V359">
        <v>0.80262545959159703</v>
      </c>
      <c r="W359">
        <v>1480.05</v>
      </c>
      <c r="X359">
        <v>1528</v>
      </c>
      <c r="Y359">
        <v>1470.25</v>
      </c>
      <c r="Z359">
        <v>1517</v>
      </c>
      <c r="AA359">
        <v>1312.35</v>
      </c>
      <c r="AB359">
        <v>1517</v>
      </c>
      <c r="AC359" s="2">
        <f>(Table2[[#This Row],[Close Price]]/Table2[[#This Row],[Day Low]])-1</f>
        <v>-2.3647849734798054E-4</v>
      </c>
      <c r="AD359" s="2">
        <f>(Table2[[#This Row],[Day High]]/Table2[[#This Row],[Close Price]])-1</f>
        <v>3.2641751706427025E-2</v>
      </c>
      <c r="AE359" s="2">
        <f>(Table2[[#This Row],[Close Price]]/Table2[[#This Row],[Current Week Low]])-1</f>
        <v>6.4274783200135577E-3</v>
      </c>
      <c r="AF359" s="2">
        <f>(Table2[[#This Row],[Current Week High]]/Table2[[#This Row],[Close Price]])-1</f>
        <v>2.5207812394404172E-2</v>
      </c>
      <c r="AG359" s="2">
        <f>(Table2[[#This Row],[Close Price]]/Table2[[#This Row],[Current Month Low]])-1</f>
        <v>0.1275193355431099</v>
      </c>
      <c r="AH359" s="2">
        <f>(Table2[[#This Row],[Current Month High]]/Table2[[#This Row],[Close Price]])-1</f>
        <v>2.5207812394404172E-2</v>
      </c>
      <c r="AI359">
        <v>2.5207812394404101</v>
      </c>
      <c r="AJ359">
        <v>49.744471993118403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0.11</v>
      </c>
      <c r="AM359" t="s">
        <v>10206</v>
      </c>
      <c r="AN359">
        <v>4.91</v>
      </c>
      <c r="AO359" t="s">
        <v>10206</v>
      </c>
      <c r="AP359">
        <v>4.9312599904845003E-2</v>
      </c>
      <c r="AQ359">
        <f>(Table2[[#This Row],[Sharpe Ratio]]-AVERAGE(Table2[Sharpe Ratio]))/_xlfn.STDEV.P(Table2[Sharpe Ratio])</f>
        <v>-9.2492915151703173E-2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1.3812388355599572</v>
      </c>
      <c r="AS359">
        <f>_xlfn.RANK.AVG(Table2[[#This Row],[1Y Return vs Nifty Z-Score]],Table2[1Y Return vs Nifty Z-Score])</f>
        <v>432</v>
      </c>
      <c r="AT359">
        <f>_xlfn.RANK.AVG(Table2[[#This Row],[6M Return vs Nifty Z-Score]],Table2[6M Return vs Nifty Z-Score])</f>
        <v>300</v>
      </c>
      <c r="AU359">
        <f>_xlfn.RANK.AVG(Table2[[#This Row],[Sharpe Ratio Z-Score]],Table2[Sharpe Ratio Z-Score])</f>
        <v>362</v>
      </c>
      <c r="AV359">
        <f>(Table2[[#This Row],[Rank 1Y]]+Table2[[#This Row],[Rank 6M]]+Table2[[#This Row],[Rank Sharpe]])/3</f>
        <v>364.66666666666669</v>
      </c>
    </row>
    <row r="360" spans="1:48" x14ac:dyDescent="0.3">
      <c r="A360" t="s">
        <v>1754</v>
      </c>
      <c r="B360" t="s">
        <v>1755</v>
      </c>
      <c r="C360" t="s">
        <v>10175</v>
      </c>
      <c r="D360" t="s">
        <v>557</v>
      </c>
      <c r="E360">
        <v>4413.0402139500002</v>
      </c>
      <c r="F360">
        <v>385.25</v>
      </c>
      <c r="G360">
        <v>2.3851364585824899</v>
      </c>
      <c r="H360">
        <f>(Table2[[#This Row],[1Y Return vs Nifty]]-AVERAGE(Table2[1Y Return vs Nifty]))/_xlfn.STDEV.P(Table2[1Y Return vs Nifty])</f>
        <v>-0.50349610392508937</v>
      </c>
      <c r="I360">
        <v>-4.9988637522119799</v>
      </c>
      <c r="J360">
        <f>(Table2[[#This Row],[1M Return vs Nifty]]-AVERAGE(Table2[1M Return vs Nifty]))/_xlfn.STDEV.P(Table2[1M Return vs Nifty])</f>
        <v>-0.66740652507540599</v>
      </c>
      <c r="K360">
        <v>-0.54809853769461103</v>
      </c>
      <c r="L360">
        <f>(Table2[[#This Row],[6M Return vs Nifty]]-AVERAGE(Table2[6M Return vs Nifty]))/_xlfn.STDEV.P(Table2[6M Return vs Nifty])</f>
        <v>-0.26321271322634648</v>
      </c>
      <c r="M360">
        <v>2.4146526518548601</v>
      </c>
      <c r="N360">
        <f>(Table2[[#This Row],[1W Return vs Nifty]]-AVERAGE(Table2[1W Return vs Nifty]))/_xlfn.STDEV.P(Table2[1W Return vs Nifty])</f>
        <v>0.16332076810687629</v>
      </c>
      <c r="O360">
        <v>373.22</v>
      </c>
      <c r="P360">
        <v>372.22057511086803</v>
      </c>
      <c r="Q360">
        <v>356.31361557987901</v>
      </c>
      <c r="R360">
        <v>70.197094220710298</v>
      </c>
      <c r="S360" s="2">
        <f>(Table2[[#This Row],[Close Price]]-Table2[[#This Row],[20D EMA]])/Table2[[#This Row],[20D EMA]]</f>
        <v>3.223299930335987E-2</v>
      </c>
      <c r="T360" s="2">
        <f>(Table2[[#This Row],[Close Price]]-Table2[[#This Row],[50D EMA]])/Table2[[#This Row],[50D EMA]]</f>
        <v>3.5004579973181453E-2</v>
      </c>
      <c r="U360" s="2">
        <f>(Table2[[#This Row],[Close Price]]-Table2[[#This Row],[200D EMA]])/Table2[[#This Row],[200D EMA]]</f>
        <v>8.1210436971454927E-2</v>
      </c>
      <c r="V360">
        <v>0.61985943052109105</v>
      </c>
      <c r="W360">
        <v>383.9</v>
      </c>
      <c r="X360">
        <v>392</v>
      </c>
      <c r="Y360">
        <v>373.55</v>
      </c>
      <c r="Z360">
        <v>389</v>
      </c>
      <c r="AA360">
        <v>345.85</v>
      </c>
      <c r="AB360">
        <v>401.55</v>
      </c>
      <c r="AC360" s="2">
        <f>(Table2[[#This Row],[Close Price]]/Table2[[#This Row],[Day Low]])-1</f>
        <v>3.5165407658244163E-3</v>
      </c>
      <c r="AD360" s="2">
        <f>(Table2[[#This Row],[Day High]]/Table2[[#This Row],[Close Price]])-1</f>
        <v>1.7521090201167988E-2</v>
      </c>
      <c r="AE360" s="2">
        <f>(Table2[[#This Row],[Close Price]]/Table2[[#This Row],[Current Week Low]])-1</f>
        <v>3.1321108285370158E-2</v>
      </c>
      <c r="AF360" s="2">
        <f>(Table2[[#This Row],[Current Week High]]/Table2[[#This Row],[Close Price]])-1</f>
        <v>9.7339390006490056E-3</v>
      </c>
      <c r="AG360" s="2">
        <f>(Table2[[#This Row],[Close Price]]/Table2[[#This Row],[Current Month Low]])-1</f>
        <v>0.11392222061587387</v>
      </c>
      <c r="AH360" s="2">
        <f>(Table2[[#This Row],[Current Month High]]/Table2[[#This Row],[Close Price]])-1</f>
        <v>4.2310188189487397E-2</v>
      </c>
      <c r="AI360">
        <v>19.104477611940201</v>
      </c>
      <c r="AJ360">
        <v>40.090909090909001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-0.01</v>
      </c>
      <c r="AM360" t="s">
        <v>10205</v>
      </c>
      <c r="AN360">
        <v>2.97</v>
      </c>
      <c r="AO360" t="s">
        <v>10206</v>
      </c>
      <c r="AP360">
        <v>0.114547924070239</v>
      </c>
      <c r="AQ360">
        <f>(Table2[[#This Row],[Sharpe Ratio]]-AVERAGE(Table2[Sharpe Ratio]))/_xlfn.STDEV.P(Table2[Sharpe Ratio])</f>
        <v>0.6596252554468095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-0.61116931867315616</v>
      </c>
      <c r="AS360">
        <f>_xlfn.RANK.AVG(Table2[[#This Row],[1Y Return vs Nifty Z-Score]],Table2[1Y Return vs Nifty Z-Score])</f>
        <v>489</v>
      </c>
      <c r="AT360">
        <f>_xlfn.RANK.AVG(Table2[[#This Row],[6M Return vs Nifty Z-Score]],Table2[6M Return vs Nifty Z-Score])</f>
        <v>416</v>
      </c>
      <c r="AU360">
        <f>_xlfn.RANK.AVG(Table2[[#This Row],[Sharpe Ratio Z-Score]],Table2[Sharpe Ratio Z-Score])</f>
        <v>189</v>
      </c>
      <c r="AV360">
        <f>(Table2[[#This Row],[Rank 1Y]]+Table2[[#This Row],[Rank 6M]]+Table2[[#This Row],[Rank Sharpe]])/3</f>
        <v>364.66666666666669</v>
      </c>
    </row>
    <row r="361" spans="1:48" x14ac:dyDescent="0.3">
      <c r="A361" t="s">
        <v>222</v>
      </c>
      <c r="B361" t="s">
        <v>223</v>
      </c>
      <c r="C361" t="s">
        <v>10161</v>
      </c>
      <c r="D361" t="s">
        <v>54</v>
      </c>
      <c r="E361">
        <v>119133.59740771999</v>
      </c>
      <c r="F361">
        <v>1417.85</v>
      </c>
      <c r="G361">
        <v>-1.2849852518276701</v>
      </c>
      <c r="H361">
        <f>(Table2[[#This Row],[1Y Return vs Nifty]]-AVERAGE(Table2[1Y Return vs Nifty]))/_xlfn.STDEV.P(Table2[1Y Return vs Nifty])</f>
        <v>-0.5536511641256352</v>
      </c>
      <c r="I361">
        <v>-3.1376628997298601</v>
      </c>
      <c r="J361">
        <f>(Table2[[#This Row],[1M Return vs Nifty]]-AVERAGE(Table2[1M Return vs Nifty]))/_xlfn.STDEV.P(Table2[1M Return vs Nifty])</f>
        <v>-0.47120060289129867</v>
      </c>
      <c r="K361">
        <v>1.29015897713545</v>
      </c>
      <c r="L361">
        <f>(Table2[[#This Row],[6M Return vs Nifty]]-AVERAGE(Table2[6M Return vs Nifty]))/_xlfn.STDEV.P(Table2[6M Return vs Nifty])</f>
        <v>-0.20196673663199516</v>
      </c>
      <c r="M361">
        <v>-0.459162182345555</v>
      </c>
      <c r="N361">
        <f>(Table2[[#This Row],[1W Return vs Nifty]]-AVERAGE(Table2[1W Return vs Nifty]))/_xlfn.STDEV.P(Table2[1W Return vs Nifty])</f>
        <v>-0.43040222213382356</v>
      </c>
      <c r="O361">
        <v>1406.91</v>
      </c>
      <c r="P361">
        <v>1368.34801175594</v>
      </c>
      <c r="Q361">
        <v>1230.7168386785299</v>
      </c>
      <c r="R361">
        <v>53.017371335262702</v>
      </c>
      <c r="S361" s="2">
        <f>(Table2[[#This Row],[Close Price]]-Table2[[#This Row],[20D EMA]])/Table2[[#This Row],[20D EMA]]</f>
        <v>7.7759060636428956E-3</v>
      </c>
      <c r="T361" s="2">
        <f>(Table2[[#This Row],[Close Price]]-Table2[[#This Row],[50D EMA]])/Table2[[#This Row],[50D EMA]]</f>
        <v>3.6176460826318764E-2</v>
      </c>
      <c r="U361" s="2">
        <f>(Table2[[#This Row],[Close Price]]-Table2[[#This Row],[200D EMA]])/Table2[[#This Row],[200D EMA]]</f>
        <v>0.15205216621753737</v>
      </c>
      <c r="V361">
        <v>1.10747789528768</v>
      </c>
      <c r="W361">
        <v>1409.85</v>
      </c>
      <c r="X361">
        <v>1438.75</v>
      </c>
      <c r="Y361">
        <v>1364.1</v>
      </c>
      <c r="Z361">
        <v>1477</v>
      </c>
      <c r="AA361">
        <v>1341.55</v>
      </c>
      <c r="AB361">
        <v>1477</v>
      </c>
      <c r="AC361" s="2">
        <f>(Table2[[#This Row],[Close Price]]/Table2[[#This Row],[Day Low]])-1</f>
        <v>5.6743625208355297E-3</v>
      </c>
      <c r="AD361" s="2">
        <f>(Table2[[#This Row],[Day High]]/Table2[[#This Row],[Close Price]])-1</f>
        <v>1.4740628416264112E-2</v>
      </c>
      <c r="AE361" s="2">
        <f>(Table2[[#This Row],[Close Price]]/Table2[[#This Row],[Current Week Low]])-1</f>
        <v>3.9403269555017939E-2</v>
      </c>
      <c r="AF361" s="2">
        <f>(Table2[[#This Row],[Current Week High]]/Table2[[#This Row],[Close Price]])-1</f>
        <v>4.1718094297704233E-2</v>
      </c>
      <c r="AG361" s="2">
        <f>(Table2[[#This Row],[Close Price]]/Table2[[#This Row],[Current Month Low]])-1</f>
        <v>5.6874510827028324E-2</v>
      </c>
      <c r="AH361" s="2">
        <f>(Table2[[#This Row],[Current Month High]]/Table2[[#This Row],[Close Price]])-1</f>
        <v>4.1718094297704233E-2</v>
      </c>
      <c r="AI361">
        <v>4.1718094297704198</v>
      </c>
      <c r="AJ361">
        <v>42.1759839558786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0.01</v>
      </c>
      <c r="AM361" t="s">
        <v>10206</v>
      </c>
      <c r="AN361">
        <v>0.93</v>
      </c>
      <c r="AO361" t="s">
        <v>10206</v>
      </c>
      <c r="AP361">
        <v>0.11487416638243</v>
      </c>
      <c r="AQ361">
        <f>(Table2[[#This Row],[Sharpe Ratio]]-AVERAGE(Table2[Sharpe Ratio]))/_xlfn.STDEV.P(Table2[Sharpe Ratio])</f>
        <v>0.66338660367579694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-0.99383412210695554</v>
      </c>
      <c r="AS361">
        <f>_xlfn.RANK.AVG(Table2[[#This Row],[1Y Return vs Nifty Z-Score]],Table2[1Y Return vs Nifty Z-Score])</f>
        <v>514</v>
      </c>
      <c r="AT361">
        <f>_xlfn.RANK.AVG(Table2[[#This Row],[6M Return vs Nifty Z-Score]],Table2[6M Return vs Nifty Z-Score])</f>
        <v>394</v>
      </c>
      <c r="AU361">
        <f>_xlfn.RANK.AVG(Table2[[#This Row],[Sharpe Ratio Z-Score]],Table2[Sharpe Ratio Z-Score])</f>
        <v>187</v>
      </c>
      <c r="AV361">
        <f>(Table2[[#This Row],[Rank 1Y]]+Table2[[#This Row],[Rank 6M]]+Table2[[#This Row],[Rank Sharpe]])/3</f>
        <v>365</v>
      </c>
    </row>
    <row r="362" spans="1:48" x14ac:dyDescent="0.3">
      <c r="A362" t="s">
        <v>1500</v>
      </c>
      <c r="B362" t="s">
        <v>1501</v>
      </c>
      <c r="C362" t="s">
        <v>10172</v>
      </c>
      <c r="D362" t="s">
        <v>86</v>
      </c>
      <c r="E362">
        <v>6709.8978107200001</v>
      </c>
      <c r="F362">
        <v>3392.8</v>
      </c>
      <c r="G362">
        <v>22.3041758636178</v>
      </c>
      <c r="H362">
        <f>(Table2[[#This Row],[1Y Return vs Nifty]]-AVERAGE(Table2[1Y Return vs Nifty]))/_xlfn.STDEV.P(Table2[1Y Return vs Nifty])</f>
        <v>-0.23128697863563363</v>
      </c>
      <c r="I362">
        <v>13.1911065620675</v>
      </c>
      <c r="J362">
        <f>(Table2[[#This Row],[1M Return vs Nifty]]-AVERAGE(Table2[1M Return vs Nifty]))/_xlfn.STDEV.P(Table2[1M Return vs Nifty])</f>
        <v>1.250161853025813</v>
      </c>
      <c r="K362">
        <v>45.375822352345097</v>
      </c>
      <c r="L362">
        <f>(Table2[[#This Row],[6M Return vs Nifty]]-AVERAGE(Table2[6M Return vs Nifty]))/_xlfn.STDEV.P(Table2[6M Return vs Nifty])</f>
        <v>1.2668533201020857</v>
      </c>
      <c r="M362">
        <v>-0.57793474469279704</v>
      </c>
      <c r="N362">
        <f>(Table2[[#This Row],[1W Return vs Nifty]]-AVERAGE(Table2[1W Return vs Nifty]))/_xlfn.STDEV.P(Table2[1W Return vs Nifty])</f>
        <v>-0.45494033782455656</v>
      </c>
      <c r="O362">
        <v>3258.88</v>
      </c>
      <c r="P362">
        <v>2923.73285702781</v>
      </c>
      <c r="Q362">
        <v>2399.06397594285</v>
      </c>
      <c r="R362">
        <v>60.598517975517801</v>
      </c>
      <c r="S362" s="2">
        <f>(Table2[[#This Row],[Close Price]]-Table2[[#This Row],[20D EMA]])/Table2[[#This Row],[20D EMA]]</f>
        <v>4.1093872741555404E-2</v>
      </c>
      <c r="T362" s="2">
        <f>(Table2[[#This Row],[Close Price]]-Table2[[#This Row],[50D EMA]])/Table2[[#This Row],[50D EMA]]</f>
        <v>0.16043433716753161</v>
      </c>
      <c r="U362" s="2">
        <f>(Table2[[#This Row],[Close Price]]-Table2[[#This Row],[200D EMA]])/Table2[[#This Row],[200D EMA]]</f>
        <v>0.41421822595064584</v>
      </c>
      <c r="V362">
        <v>0.75261289063723003</v>
      </c>
      <c r="W362">
        <v>3351.15</v>
      </c>
      <c r="X362">
        <v>3440</v>
      </c>
      <c r="Y362">
        <v>3360</v>
      </c>
      <c r="Z362">
        <v>3440</v>
      </c>
      <c r="AA362">
        <v>2784.1</v>
      </c>
      <c r="AB362">
        <v>3605.9</v>
      </c>
      <c r="AC362" s="2">
        <f>(Table2[[#This Row],[Close Price]]/Table2[[#This Row],[Day Low]])-1</f>
        <v>1.2428569297106895E-2</v>
      </c>
      <c r="AD362" s="2">
        <f>(Table2[[#This Row],[Day High]]/Table2[[#This Row],[Close Price]])-1</f>
        <v>1.3911813251591632E-2</v>
      </c>
      <c r="AE362" s="2">
        <f>(Table2[[#This Row],[Close Price]]/Table2[[#This Row],[Current Week Low]])-1</f>
        <v>9.7619047619048605E-3</v>
      </c>
      <c r="AF362" s="2">
        <f>(Table2[[#This Row],[Current Week High]]/Table2[[#This Row],[Close Price]])-1</f>
        <v>1.3911813251591632E-2</v>
      </c>
      <c r="AG362" s="2">
        <f>(Table2[[#This Row],[Close Price]]/Table2[[#This Row],[Current Month Low]])-1</f>
        <v>0.21863438813261027</v>
      </c>
      <c r="AH362" s="2">
        <f>(Table2[[#This Row],[Current Month High]]/Table2[[#This Row],[Close Price]])-1</f>
        <v>6.2809478896486581E-2</v>
      </c>
      <c r="AI362">
        <v>6.2809478896486501</v>
      </c>
      <c r="AJ362">
        <v>112.714733542319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0.43</v>
      </c>
      <c r="AM362" t="s">
        <v>10206</v>
      </c>
      <c r="AN362">
        <v>3.9</v>
      </c>
      <c r="AO362" t="s">
        <v>10206</v>
      </c>
      <c r="AP362">
        <v>-5.2339236729288002E-2</v>
      </c>
      <c r="AQ362">
        <f>(Table2[[#This Row],[Sharpe Ratio]]-AVERAGE(Table2[Sharpe Ratio]))/_xlfn.STDEV.P(Table2[Sharpe Ratio])</f>
        <v>-1.2644682886994041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0.56631956796830452</v>
      </c>
      <c r="AS362">
        <f>_xlfn.RANK.AVG(Table2[[#This Row],[1Y Return vs Nifty Z-Score]],Table2[1Y Return vs Nifty Z-Score])</f>
        <v>364</v>
      </c>
      <c r="AT362">
        <f>_xlfn.RANK.AVG(Table2[[#This Row],[6M Return vs Nifty Z-Score]],Table2[6M Return vs Nifty Z-Score])</f>
        <v>76</v>
      </c>
      <c r="AU362">
        <f>_xlfn.RANK.AVG(Table2[[#This Row],[Sharpe Ratio Z-Score]],Table2[Sharpe Ratio Z-Score])</f>
        <v>657</v>
      </c>
      <c r="AV362">
        <f>(Table2[[#This Row],[Rank 1Y]]+Table2[[#This Row],[Rank 6M]]+Table2[[#This Row],[Rank Sharpe]])/3</f>
        <v>365.66666666666669</v>
      </c>
    </row>
    <row r="363" spans="1:48" x14ac:dyDescent="0.3">
      <c r="A363" t="s">
        <v>254</v>
      </c>
      <c r="B363" t="s">
        <v>255</v>
      </c>
      <c r="C363" t="s">
        <v>10161</v>
      </c>
      <c r="D363" t="s">
        <v>256</v>
      </c>
      <c r="E363">
        <v>107678.14032765001</v>
      </c>
      <c r="F363">
        <v>9675.15</v>
      </c>
      <c r="G363">
        <v>1.2995916724938401</v>
      </c>
      <c r="H363">
        <f>(Table2[[#This Row],[1Y Return vs Nifty]]-AVERAGE(Table2[1Y Return vs Nifty]))/_xlfn.STDEV.P(Table2[1Y Return vs Nifty])</f>
        <v>-0.51833091551791255</v>
      </c>
      <c r="I363">
        <v>9.5834720090088297</v>
      </c>
      <c r="J363">
        <f>(Table2[[#This Row],[1M Return vs Nifty]]-AVERAGE(Table2[1M Return vs Nifty]))/_xlfn.STDEV.P(Table2[1M Return vs Nifty])</f>
        <v>0.86984864639787496</v>
      </c>
      <c r="K363">
        <v>1.7544661890763</v>
      </c>
      <c r="L363">
        <f>(Table2[[#This Row],[6M Return vs Nifty]]-AVERAGE(Table2[6M Return vs Nifty]))/_xlfn.STDEV.P(Table2[6M Return vs Nifty])</f>
        <v>-0.18649722357100995</v>
      </c>
      <c r="M363">
        <v>-4.6337031452572202</v>
      </c>
      <c r="N363">
        <f>(Table2[[#This Row],[1W Return vs Nifty]]-AVERAGE(Table2[1W Return vs Nifty]))/_xlfn.STDEV.P(Table2[1W Return vs Nifty])</f>
        <v>-1.292851992343812</v>
      </c>
      <c r="O363">
        <v>9500.11</v>
      </c>
      <c r="P363">
        <v>9057.9968262068105</v>
      </c>
      <c r="Q363">
        <v>8253.6334311850005</v>
      </c>
      <c r="R363">
        <v>54.898741061339301</v>
      </c>
      <c r="S363" s="2">
        <f>(Table2[[#This Row],[Close Price]]-Table2[[#This Row],[20D EMA]])/Table2[[#This Row],[20D EMA]]</f>
        <v>1.8425049815212566E-2</v>
      </c>
      <c r="T363" s="2">
        <f>(Table2[[#This Row],[Close Price]]-Table2[[#This Row],[50D EMA]])/Table2[[#This Row],[50D EMA]]</f>
        <v>6.8133516232598695E-2</v>
      </c>
      <c r="U363" s="2">
        <f>(Table2[[#This Row],[Close Price]]-Table2[[#This Row],[200D EMA]])/Table2[[#This Row],[200D EMA]]</f>
        <v>0.17222918617199934</v>
      </c>
      <c r="V363">
        <v>0.58193735936832003</v>
      </c>
      <c r="W363">
        <v>9496.35</v>
      </c>
      <c r="X363">
        <v>9724.0499999999993</v>
      </c>
      <c r="Y363">
        <v>9481</v>
      </c>
      <c r="Z363">
        <v>9725.5</v>
      </c>
      <c r="AA363">
        <v>8498.0499999999993</v>
      </c>
      <c r="AB363">
        <v>10075</v>
      </c>
      <c r="AC363" s="2">
        <f>(Table2[[#This Row],[Close Price]]/Table2[[#This Row],[Day Low]])-1</f>
        <v>1.8828286657505133E-2</v>
      </c>
      <c r="AD363" s="2">
        <f>(Table2[[#This Row],[Day High]]/Table2[[#This Row],[Close Price]])-1</f>
        <v>5.0541852064309722E-3</v>
      </c>
      <c r="AE363" s="2">
        <f>(Table2[[#This Row],[Close Price]]/Table2[[#This Row],[Current Week Low]])-1</f>
        <v>2.0477797700664491E-2</v>
      </c>
      <c r="AF363" s="2">
        <f>(Table2[[#This Row],[Current Week High]]/Table2[[#This Row],[Close Price]])-1</f>
        <v>5.2040536839221829E-3</v>
      </c>
      <c r="AG363" s="2">
        <f>(Table2[[#This Row],[Close Price]]/Table2[[#This Row],[Current Month Low]])-1</f>
        <v>0.13851412971211041</v>
      </c>
      <c r="AH363" s="2">
        <f>(Table2[[#This Row],[Current Month High]]/Table2[[#This Row],[Close Price]])-1</f>
        <v>4.1327524637861046E-2</v>
      </c>
      <c r="AI363">
        <v>4.1327524637861002</v>
      </c>
      <c r="AJ363">
        <v>45.976101027474698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0.04</v>
      </c>
      <c r="AM363" t="s">
        <v>10206</v>
      </c>
      <c r="AN363">
        <v>-1.01</v>
      </c>
      <c r="AO363" t="s">
        <v>10205</v>
      </c>
      <c r="AP363">
        <v>9.7868120310557E-2</v>
      </c>
      <c r="AQ363">
        <f>(Table2[[#This Row],[Sharpe Ratio]]-AVERAGE(Table2[Sharpe Ratio]))/_xlfn.STDEV.P(Table2[Sharpe Ratio])</f>
        <v>0.46731865392111055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-0.66051283111374903</v>
      </c>
      <c r="AS363">
        <f>_xlfn.RANK.AVG(Table2[[#This Row],[1Y Return vs Nifty Z-Score]],Table2[1Y Return vs Nifty Z-Score])</f>
        <v>497</v>
      </c>
      <c r="AT363">
        <f>_xlfn.RANK.AVG(Table2[[#This Row],[6M Return vs Nifty Z-Score]],Table2[6M Return vs Nifty Z-Score])</f>
        <v>385</v>
      </c>
      <c r="AU363">
        <f>_xlfn.RANK.AVG(Table2[[#This Row],[Sharpe Ratio Z-Score]],Table2[Sharpe Ratio Z-Score])</f>
        <v>218</v>
      </c>
      <c r="AV363">
        <f>(Table2[[#This Row],[Rank 1Y]]+Table2[[#This Row],[Rank 6M]]+Table2[[#This Row],[Rank Sharpe]])/3</f>
        <v>366.66666666666669</v>
      </c>
    </row>
    <row r="364" spans="1:48" x14ac:dyDescent="0.3">
      <c r="A364" t="s">
        <v>551</v>
      </c>
      <c r="B364" t="s">
        <v>552</v>
      </c>
      <c r="C364" t="s">
        <v>10165</v>
      </c>
      <c r="D364" t="s">
        <v>202</v>
      </c>
      <c r="E364">
        <v>36530.141625600001</v>
      </c>
      <c r="F364">
        <v>2597</v>
      </c>
      <c r="G364">
        <v>24.8861736338539</v>
      </c>
      <c r="H364">
        <f>(Table2[[#This Row],[1Y Return vs Nifty]]-AVERAGE(Table2[1Y Return vs Nifty]))/_xlfn.STDEV.P(Table2[1Y Return vs Nifty])</f>
        <v>-0.19600197616921838</v>
      </c>
      <c r="I364">
        <v>-8.4047247811587997</v>
      </c>
      <c r="J364">
        <f>(Table2[[#This Row],[1M Return vs Nifty]]-AVERAGE(Table2[1M Return vs Nifty]))/_xlfn.STDEV.P(Table2[1M Return vs Nifty])</f>
        <v>-1.0264489697015395</v>
      </c>
      <c r="K364">
        <v>9.9471579358264606</v>
      </c>
      <c r="L364">
        <f>(Table2[[#This Row],[6M Return vs Nifty]]-AVERAGE(Table2[6M Return vs Nifty]))/_xlfn.STDEV.P(Table2[6M Return vs Nifty])</f>
        <v>8.6462034268652302E-2</v>
      </c>
      <c r="M364">
        <v>-1.48078221470062</v>
      </c>
      <c r="N364">
        <f>(Table2[[#This Row],[1W Return vs Nifty]]-AVERAGE(Table2[1W Return vs Nifty]))/_xlfn.STDEV.P(Table2[1W Return vs Nifty])</f>
        <v>-0.64146637744444701</v>
      </c>
      <c r="O364">
        <v>2590.7399999999998</v>
      </c>
      <c r="P364">
        <v>2483.6665229659102</v>
      </c>
      <c r="Q364">
        <v>2077.71938572832</v>
      </c>
      <c r="R364">
        <v>52.043502716255503</v>
      </c>
      <c r="S364" s="2">
        <f>(Table2[[#This Row],[Close Price]]-Table2[[#This Row],[20D EMA]])/Table2[[#This Row],[20D EMA]]</f>
        <v>2.4162980461181821E-3</v>
      </c>
      <c r="T364" s="2">
        <f>(Table2[[#This Row],[Close Price]]-Table2[[#This Row],[50D EMA]])/Table2[[#This Row],[50D EMA]]</f>
        <v>4.5631519363054755E-2</v>
      </c>
      <c r="U364" s="2">
        <f>(Table2[[#This Row],[Close Price]]-Table2[[#This Row],[200D EMA]])/Table2[[#This Row],[200D EMA]]</f>
        <v>0.24992817501659506</v>
      </c>
      <c r="V364">
        <v>0.58036164198365303</v>
      </c>
      <c r="W364">
        <v>2593.25</v>
      </c>
      <c r="X364">
        <v>2625.6</v>
      </c>
      <c r="Y364">
        <v>2550</v>
      </c>
      <c r="Z364">
        <v>2628.85</v>
      </c>
      <c r="AA364">
        <v>2500</v>
      </c>
      <c r="AB364">
        <v>2818.3</v>
      </c>
      <c r="AC364" s="2">
        <f>(Table2[[#This Row],[Close Price]]/Table2[[#This Row],[Day Low]])-1</f>
        <v>1.4460618914489132E-3</v>
      </c>
      <c r="AD364" s="2">
        <f>(Table2[[#This Row],[Day High]]/Table2[[#This Row],[Close Price]])-1</f>
        <v>1.1012706969580233E-2</v>
      </c>
      <c r="AE364" s="2">
        <f>(Table2[[#This Row],[Close Price]]/Table2[[#This Row],[Current Week Low]])-1</f>
        <v>1.8431372549019498E-2</v>
      </c>
      <c r="AF364" s="2">
        <f>(Table2[[#This Row],[Current Week High]]/Table2[[#This Row],[Close Price]])-1</f>
        <v>1.2264150943396279E-2</v>
      </c>
      <c r="AG364" s="2">
        <f>(Table2[[#This Row],[Close Price]]/Table2[[#This Row],[Current Month Low]])-1</f>
        <v>3.8799999999999946E-2</v>
      </c>
      <c r="AH364" s="2">
        <f>(Table2[[#This Row],[Current Month High]]/Table2[[#This Row],[Close Price]])-1</f>
        <v>8.521370812475948E-2</v>
      </c>
      <c r="AI364">
        <v>17.878321139776599</v>
      </c>
      <c r="AJ364">
        <v>68.630888607512702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7.0000000000000007E-2</v>
      </c>
      <c r="AM364" t="s">
        <v>10206</v>
      </c>
      <c r="AN364">
        <v>-0.63</v>
      </c>
      <c r="AO364" t="s">
        <v>10205</v>
      </c>
      <c r="AP364">
        <v>1.5941136974513E-2</v>
      </c>
      <c r="AQ364">
        <f>(Table2[[#This Row],[Sharpe Ratio]]-AVERAGE(Table2[Sharpe Ratio]))/_xlfn.STDEV.P(Table2[Sharpe Ratio])</f>
        <v>-0.47724280289230925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-2.2546980919388617</v>
      </c>
      <c r="AS364">
        <f>_xlfn.RANK.AVG(Table2[[#This Row],[1Y Return vs Nifty Z-Score]],Table2[1Y Return vs Nifty Z-Score])</f>
        <v>349</v>
      </c>
      <c r="AT364">
        <f>_xlfn.RANK.AVG(Table2[[#This Row],[6M Return vs Nifty Z-Score]],Table2[6M Return vs Nifty Z-Score])</f>
        <v>286</v>
      </c>
      <c r="AU364">
        <f>_xlfn.RANK.AVG(Table2[[#This Row],[Sharpe Ratio Z-Score]],Table2[Sharpe Ratio Z-Score])</f>
        <v>466</v>
      </c>
      <c r="AV364">
        <f>(Table2[[#This Row],[Rank 1Y]]+Table2[[#This Row],[Rank 6M]]+Table2[[#This Row],[Rank Sharpe]])/3</f>
        <v>367</v>
      </c>
    </row>
    <row r="365" spans="1:48" x14ac:dyDescent="0.3">
      <c r="A365" t="s">
        <v>1940</v>
      </c>
      <c r="B365" t="s">
        <v>1941</v>
      </c>
      <c r="C365" t="s">
        <v>10159</v>
      </c>
      <c r="D365" t="s">
        <v>57</v>
      </c>
      <c r="E365">
        <v>3530.7635730110001</v>
      </c>
      <c r="F365">
        <v>266.99</v>
      </c>
      <c r="G365">
        <v>-9.6554760696422406</v>
      </c>
      <c r="H365">
        <f>(Table2[[#This Row],[1Y Return vs Nifty]]-AVERAGE(Table2[1Y Return vs Nifty]))/_xlfn.STDEV.P(Table2[1Y Return vs Nifty])</f>
        <v>-0.66804041440166706</v>
      </c>
      <c r="I365">
        <v>32.246453674437497</v>
      </c>
      <c r="J365">
        <f>(Table2[[#This Row],[1M Return vs Nifty]]-AVERAGE(Table2[1M Return vs Nifty]))/_xlfn.STDEV.P(Table2[1M Return vs Nifty])</f>
        <v>3.2589573829304732</v>
      </c>
      <c r="K365">
        <v>25.730559528029101</v>
      </c>
      <c r="L365">
        <f>(Table2[[#This Row],[6M Return vs Nifty]]-AVERAGE(Table2[6M Return vs Nifty]))/_xlfn.STDEV.P(Table2[6M Return vs Nifty])</f>
        <v>0.61232407301824199</v>
      </c>
      <c r="M365">
        <v>9.8172990591265101</v>
      </c>
      <c r="N365">
        <f>(Table2[[#This Row],[1W Return vs Nifty]]-AVERAGE(Table2[1W Return vs Nifty]))/_xlfn.STDEV.P(Table2[1W Return vs Nifty])</f>
        <v>1.6926890865924189</v>
      </c>
      <c r="O365">
        <v>238.8</v>
      </c>
      <c r="P365">
        <v>218.27279819024201</v>
      </c>
      <c r="Q365">
        <v>193.726402083301</v>
      </c>
      <c r="R365">
        <v>80.639319858661906</v>
      </c>
      <c r="S365" s="2">
        <f>(Table2[[#This Row],[Close Price]]-Table2[[#This Row],[20D EMA]])/Table2[[#This Row],[20D EMA]]</f>
        <v>0.11804857621440534</v>
      </c>
      <c r="T365" s="2">
        <f>(Table2[[#This Row],[Close Price]]-Table2[[#This Row],[50D EMA]])/Table2[[#This Row],[50D EMA]]</f>
        <v>0.22319410487099312</v>
      </c>
      <c r="U365" s="2">
        <f>(Table2[[#This Row],[Close Price]]-Table2[[#This Row],[200D EMA]])/Table2[[#This Row],[200D EMA]]</f>
        <v>0.37818075971491061</v>
      </c>
      <c r="V365">
        <v>1.87351475281083</v>
      </c>
      <c r="W365">
        <v>263.2</v>
      </c>
      <c r="X365">
        <v>270.94</v>
      </c>
      <c r="Y365">
        <v>262.85000000000002</v>
      </c>
      <c r="Z365">
        <v>276.39999999999998</v>
      </c>
      <c r="AA365">
        <v>195.32</v>
      </c>
      <c r="AB365">
        <v>276.39999999999998</v>
      </c>
      <c r="AC365" s="2">
        <f>(Table2[[#This Row],[Close Price]]/Table2[[#This Row],[Day Low]])-1</f>
        <v>1.4399696048632338E-2</v>
      </c>
      <c r="AD365" s="2">
        <f>(Table2[[#This Row],[Day High]]/Table2[[#This Row],[Close Price]])-1</f>
        <v>1.4794561594067224E-2</v>
      </c>
      <c r="AE365" s="2">
        <f>(Table2[[#This Row],[Close Price]]/Table2[[#This Row],[Current Week Low]])-1</f>
        <v>1.5750428000760763E-2</v>
      </c>
      <c r="AF365" s="2">
        <f>(Table2[[#This Row],[Current Week High]]/Table2[[#This Row],[Close Price]])-1</f>
        <v>3.5244765721562432E-2</v>
      </c>
      <c r="AG365" s="2">
        <f>(Table2[[#This Row],[Close Price]]/Table2[[#This Row],[Current Month Low]])-1</f>
        <v>0.36693630964570967</v>
      </c>
      <c r="AH365" s="2">
        <f>(Table2[[#This Row],[Current Month High]]/Table2[[#This Row],[Close Price]])-1</f>
        <v>3.5244765721562432E-2</v>
      </c>
      <c r="AI365">
        <v>3.5244765721562401</v>
      </c>
      <c r="AJ365">
        <v>72.585649644473094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0.25</v>
      </c>
      <c r="AM365" t="s">
        <v>10206</v>
      </c>
      <c r="AN365">
        <v>18.89</v>
      </c>
      <c r="AO365" t="s">
        <v>10206</v>
      </c>
      <c r="AP365">
        <v>4.1417920877066999E-2</v>
      </c>
      <c r="AQ365">
        <f>(Table2[[#This Row],[Sharpe Ratio]]-AVERAGE(Table2[Sharpe Ratio]))/_xlfn.STDEV.P(Table2[Sharpe Ratio])</f>
        <v>-0.18351310434829005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4.7124170237911773</v>
      </c>
      <c r="AS365">
        <f>_xlfn.RANK.AVG(Table2[[#This Row],[1Y Return vs Nifty Z-Score]],Table2[1Y Return vs Nifty Z-Score])</f>
        <v>567</v>
      </c>
      <c r="AT365">
        <f>_xlfn.RANK.AVG(Table2[[#This Row],[6M Return vs Nifty Z-Score]],Table2[6M Return vs Nifty Z-Score])</f>
        <v>156</v>
      </c>
      <c r="AU365">
        <f>_xlfn.RANK.AVG(Table2[[#This Row],[Sharpe Ratio Z-Score]],Table2[Sharpe Ratio Z-Score])</f>
        <v>381</v>
      </c>
      <c r="AV365">
        <f>(Table2[[#This Row],[Rank 1Y]]+Table2[[#This Row],[Rank 6M]]+Table2[[#This Row],[Rank Sharpe]])/3</f>
        <v>368</v>
      </c>
    </row>
    <row r="366" spans="1:48" x14ac:dyDescent="0.3">
      <c r="A366" t="s">
        <v>1248</v>
      </c>
      <c r="B366" t="s">
        <v>1249</v>
      </c>
      <c r="C366" t="s">
        <v>10159</v>
      </c>
      <c r="D366" t="s">
        <v>108</v>
      </c>
      <c r="E366">
        <v>9313.7682362399992</v>
      </c>
      <c r="F366">
        <v>574.79999999999995</v>
      </c>
      <c r="G366">
        <v>144.56376297420101</v>
      </c>
      <c r="H366">
        <f>(Table2[[#This Row],[1Y Return vs Nifty]]-AVERAGE(Table2[1Y Return vs Nifty]))/_xlfn.STDEV.P(Table2[1Y Return vs Nifty])</f>
        <v>1.4394851198024574</v>
      </c>
      <c r="I366">
        <v>-1.0891026904964201</v>
      </c>
      <c r="J366">
        <f>(Table2[[#This Row],[1M Return vs Nifty]]-AVERAGE(Table2[1M Return vs Nifty]))/_xlfn.STDEV.P(Table2[1M Return vs Nifty])</f>
        <v>-0.2552434457331747</v>
      </c>
      <c r="K366">
        <v>-10.5694191037717</v>
      </c>
      <c r="L366">
        <f>(Table2[[#This Row],[6M Return vs Nifty]]-AVERAGE(Table2[6M Return vs Nifty]))/_xlfn.STDEV.P(Table2[6M Return vs Nifty])</f>
        <v>-0.59709714447872664</v>
      </c>
      <c r="M366">
        <v>5.1353069020892903</v>
      </c>
      <c r="N366">
        <f>(Table2[[#This Row],[1W Return vs Nifty]]-AVERAGE(Table2[1W Return vs Nifty]))/_xlfn.STDEV.P(Table2[1W Return vs Nifty])</f>
        <v>0.7254011630011028</v>
      </c>
      <c r="O366">
        <v>557.30999999999995</v>
      </c>
      <c r="P366">
        <v>543.19274773341601</v>
      </c>
      <c r="Q366">
        <v>445.23027376277997</v>
      </c>
      <c r="R366">
        <v>63.150567708975899</v>
      </c>
      <c r="S366" s="2">
        <f>(Table2[[#This Row],[Close Price]]-Table2[[#This Row],[20D EMA]])/Table2[[#This Row],[20D EMA]]</f>
        <v>3.1382892824460371E-2</v>
      </c>
      <c r="T366" s="2">
        <f>(Table2[[#This Row],[Close Price]]-Table2[[#This Row],[50D EMA]])/Table2[[#This Row],[50D EMA]]</f>
        <v>5.8187912851325303E-2</v>
      </c>
      <c r="U366" s="2">
        <f>(Table2[[#This Row],[Close Price]]-Table2[[#This Row],[200D EMA]])/Table2[[#This Row],[200D EMA]]</f>
        <v>0.2910173316432097</v>
      </c>
      <c r="V366">
        <v>0.69643086922976705</v>
      </c>
      <c r="W366">
        <v>576</v>
      </c>
      <c r="X366">
        <v>585</v>
      </c>
      <c r="Y366">
        <v>562.6</v>
      </c>
      <c r="Z366">
        <v>592.4</v>
      </c>
      <c r="AA366">
        <v>511.05</v>
      </c>
      <c r="AB366">
        <v>593.4</v>
      </c>
      <c r="AC366" s="2">
        <f>(Table2[[#This Row],[Close Price]]/Table2[[#This Row],[Day Low]])-1</f>
        <v>-2.083333333333437E-3</v>
      </c>
      <c r="AD366" s="2">
        <f>(Table2[[#This Row],[Day High]]/Table2[[#This Row],[Close Price]])-1</f>
        <v>1.7745302713987554E-2</v>
      </c>
      <c r="AE366" s="2">
        <f>(Table2[[#This Row],[Close Price]]/Table2[[#This Row],[Current Week Low]])-1</f>
        <v>2.1685033771773776E-2</v>
      </c>
      <c r="AF366" s="2">
        <f>(Table2[[#This Row],[Current Week High]]/Table2[[#This Row],[Close Price]])-1</f>
        <v>3.0619345859429492E-2</v>
      </c>
      <c r="AG366" s="2">
        <f>(Table2[[#This Row],[Close Price]]/Table2[[#This Row],[Current Month Low]])-1</f>
        <v>0.12474317581449945</v>
      </c>
      <c r="AH366" s="2">
        <f>(Table2[[#This Row],[Current Month High]]/Table2[[#This Row],[Close Price]])-1</f>
        <v>3.235908141962418E-2</v>
      </c>
      <c r="AI366">
        <v>10.438413361169101</v>
      </c>
      <c r="AJ366">
        <v>191.530008453085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0.12</v>
      </c>
      <c r="AM366" t="s">
        <v>10206</v>
      </c>
      <c r="AN366">
        <v>2.23</v>
      </c>
      <c r="AO366" t="s">
        <v>10206</v>
      </c>
      <c r="AQ366">
        <f>(Table2[[#This Row],[Sharpe Ratio]]-AVERAGE(Table2[Sharpe Ratio]))/_xlfn.STDEV.P(Table2[Sharpe Ratio])</f>
        <v>-0.66103308725010923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0.65151260534154964</v>
      </c>
      <c r="AS366">
        <f>_xlfn.RANK.AVG(Table2[[#This Row],[1Y Return vs Nifty Z-Score]],Table2[1Y Return vs Nifty Z-Score])</f>
        <v>60</v>
      </c>
      <c r="AT366">
        <f>_xlfn.RANK.AVG(Table2[[#This Row],[6M Return vs Nifty Z-Score]],Table2[6M Return vs Nifty Z-Score])</f>
        <v>525</v>
      </c>
      <c r="AU366">
        <f>_xlfn.RANK.AVG(Table2[[#This Row],[Sharpe Ratio Z-Score]],Table2[Sharpe Ratio Z-Score])</f>
        <v>532.5</v>
      </c>
      <c r="AV366">
        <f>(Table2[[#This Row],[Rank 1Y]]+Table2[[#This Row],[Rank 6M]]+Table2[[#This Row],[Rank Sharpe]])/3</f>
        <v>372.5</v>
      </c>
    </row>
    <row r="367" spans="1:48" x14ac:dyDescent="0.3">
      <c r="A367" t="s">
        <v>642</v>
      </c>
      <c r="B367" t="s">
        <v>643</v>
      </c>
      <c r="C367" t="s">
        <v>10173</v>
      </c>
      <c r="D367" t="s">
        <v>349</v>
      </c>
      <c r="E367">
        <v>28659.775611234902</v>
      </c>
      <c r="F367">
        <v>445.45</v>
      </c>
      <c r="G367">
        <v>25.0394698471538</v>
      </c>
      <c r="H367">
        <f>(Table2[[#This Row],[1Y Return vs Nifty]]-AVERAGE(Table2[1Y Return vs Nifty]))/_xlfn.STDEV.P(Table2[1Y Return vs Nifty])</f>
        <v>-0.19390706449782508</v>
      </c>
      <c r="I367">
        <v>3.1106997773080201</v>
      </c>
      <c r="J367">
        <f>(Table2[[#This Row],[1M Return vs Nifty]]-AVERAGE(Table2[1M Return vs Nifty]))/_xlfn.STDEV.P(Table2[1M Return vs Nifty])</f>
        <v>0.18749550696380551</v>
      </c>
      <c r="K367">
        <v>35.682736302296703</v>
      </c>
      <c r="L367">
        <f>(Table2[[#This Row],[6M Return vs Nifty]]-AVERAGE(Table2[6M Return vs Nifty]))/_xlfn.STDEV.P(Table2[6M Return vs Nifty])</f>
        <v>0.9439048123119903</v>
      </c>
      <c r="M367">
        <v>-2.3143413172655198</v>
      </c>
      <c r="N367">
        <f>(Table2[[#This Row],[1W Return vs Nifty]]-AVERAGE(Table2[1W Return vs Nifty]))/_xlfn.STDEV.P(Table2[1W Return vs Nifty])</f>
        <v>-0.81367761284746976</v>
      </c>
      <c r="O367">
        <v>430.7</v>
      </c>
      <c r="P367">
        <v>408.425851296068</v>
      </c>
      <c r="Q367">
        <v>347.18435681471999</v>
      </c>
      <c r="R367">
        <v>62.970674990928899</v>
      </c>
      <c r="S367" s="2">
        <f>(Table2[[#This Row],[Close Price]]-Table2[[#This Row],[20D EMA]])/Table2[[#This Row],[20D EMA]]</f>
        <v>3.4246575342465752E-2</v>
      </c>
      <c r="T367" s="2">
        <f>(Table2[[#This Row],[Close Price]]-Table2[[#This Row],[50D EMA]])/Table2[[#This Row],[50D EMA]]</f>
        <v>9.0650845401784252E-2</v>
      </c>
      <c r="U367" s="2">
        <f>(Table2[[#This Row],[Close Price]]-Table2[[#This Row],[200D EMA]])/Table2[[#This Row],[200D EMA]]</f>
        <v>0.2830359181122924</v>
      </c>
      <c r="V367">
        <v>1.36705772584648</v>
      </c>
      <c r="W367">
        <v>442.4</v>
      </c>
      <c r="X367">
        <v>449.9</v>
      </c>
      <c r="Y367">
        <v>427.1</v>
      </c>
      <c r="Z367">
        <v>460.9</v>
      </c>
      <c r="AA367">
        <v>403.95</v>
      </c>
      <c r="AB367">
        <v>460.9</v>
      </c>
      <c r="AC367" s="2">
        <f>(Table2[[#This Row],[Close Price]]/Table2[[#This Row],[Day Low]])-1</f>
        <v>6.8942133815552697E-3</v>
      </c>
      <c r="AD367" s="2">
        <f>(Table2[[#This Row],[Day High]]/Table2[[#This Row],[Close Price]])-1</f>
        <v>9.9898978561006047E-3</v>
      </c>
      <c r="AE367" s="2">
        <f>(Table2[[#This Row],[Close Price]]/Table2[[#This Row],[Current Week Low]])-1</f>
        <v>4.2964177007726478E-2</v>
      </c>
      <c r="AF367" s="2">
        <f>(Table2[[#This Row],[Current Week High]]/Table2[[#This Row],[Close Price]])-1</f>
        <v>3.4684027388034444E-2</v>
      </c>
      <c r="AG367" s="2">
        <f>(Table2[[#This Row],[Close Price]]/Table2[[#This Row],[Current Month Low]])-1</f>
        <v>0.10273548706523083</v>
      </c>
      <c r="AH367" s="2">
        <f>(Table2[[#This Row],[Current Month High]]/Table2[[#This Row],[Close Price]])-1</f>
        <v>3.4684027388034444E-2</v>
      </c>
      <c r="AI367">
        <v>3.46840273880344</v>
      </c>
      <c r="AJ367">
        <v>70.507177033492795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0.2</v>
      </c>
      <c r="AM367" t="s">
        <v>10206</v>
      </c>
      <c r="AN367">
        <v>5.21</v>
      </c>
      <c r="AO367" t="s">
        <v>10206</v>
      </c>
      <c r="AP367">
        <v>-5.5012656904592998E-2</v>
      </c>
      <c r="AQ367">
        <f>(Table2[[#This Row],[Sharpe Ratio]]-AVERAGE(Table2[Sharpe Ratio]))/_xlfn.STDEV.P(Table2[Sharpe Ratio])</f>
        <v>-1.2952909743718728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-1.1714753324413718</v>
      </c>
      <c r="AS367">
        <f>_xlfn.RANK.AVG(Table2[[#This Row],[1Y Return vs Nifty Z-Score]],Table2[1Y Return vs Nifty Z-Score])</f>
        <v>347</v>
      </c>
      <c r="AT367">
        <f>_xlfn.RANK.AVG(Table2[[#This Row],[6M Return vs Nifty Z-Score]],Table2[6M Return vs Nifty Z-Score])</f>
        <v>111</v>
      </c>
      <c r="AU367">
        <f>_xlfn.RANK.AVG(Table2[[#This Row],[Sharpe Ratio Z-Score]],Table2[Sharpe Ratio Z-Score])</f>
        <v>662</v>
      </c>
      <c r="AV367">
        <f>(Table2[[#This Row],[Rank 1Y]]+Table2[[#This Row],[Rank 6M]]+Table2[[#This Row],[Rank Sharpe]])/3</f>
        <v>373.33333333333331</v>
      </c>
    </row>
    <row r="368" spans="1:48" x14ac:dyDescent="0.3">
      <c r="A368" t="s">
        <v>1256</v>
      </c>
      <c r="B368" t="s">
        <v>1257</v>
      </c>
      <c r="C368" t="s">
        <v>10172</v>
      </c>
      <c r="D368" t="s">
        <v>301</v>
      </c>
      <c r="E368">
        <v>9211.1644969999998</v>
      </c>
      <c r="F368">
        <v>457</v>
      </c>
      <c r="G368">
        <v>8.4816971544454507</v>
      </c>
      <c r="H368">
        <f>(Table2[[#This Row],[1Y Return vs Nifty]]-AVERAGE(Table2[1Y Return vs Nifty]))/_xlfn.STDEV.P(Table2[1Y Return vs Nifty])</f>
        <v>-0.42018187272398944</v>
      </c>
      <c r="I368">
        <v>-2.36864840061883</v>
      </c>
      <c r="J368">
        <f>(Table2[[#This Row],[1M Return vs Nifty]]-AVERAGE(Table2[1M Return vs Nifty]))/_xlfn.STDEV.P(Table2[1M Return vs Nifty])</f>
        <v>-0.39013186774119007</v>
      </c>
      <c r="K368">
        <v>-7.8015585126433196E-2</v>
      </c>
      <c r="L368">
        <f>(Table2[[#This Row],[6M Return vs Nifty]]-AVERAGE(Table2[6M Return vs Nifty]))/_xlfn.STDEV.P(Table2[6M Return vs Nifty])</f>
        <v>-0.24755076745535054</v>
      </c>
      <c r="M368">
        <v>2.6627219383655301</v>
      </c>
      <c r="N368">
        <f>(Table2[[#This Row],[1W Return vs Nifty]]-AVERAGE(Table2[1W Return vs Nifty]))/_xlfn.STDEV.P(Table2[1W Return vs Nifty])</f>
        <v>0.21457126511914151</v>
      </c>
      <c r="O368">
        <v>454.43</v>
      </c>
      <c r="P368">
        <v>441.388015945478</v>
      </c>
      <c r="Q368">
        <v>407.03896463177</v>
      </c>
      <c r="R368">
        <v>49.997162536076601</v>
      </c>
      <c r="S368" s="2">
        <f>(Table2[[#This Row],[Close Price]]-Table2[[#This Row],[20D EMA]])/Table2[[#This Row],[20D EMA]]</f>
        <v>5.6554364808661245E-3</v>
      </c>
      <c r="T368" s="2">
        <f>(Table2[[#This Row],[Close Price]]-Table2[[#This Row],[50D EMA]])/Table2[[#This Row],[50D EMA]]</f>
        <v>3.5370203744839443E-2</v>
      </c>
      <c r="U368" s="2">
        <f>(Table2[[#This Row],[Close Price]]-Table2[[#This Row],[200D EMA]])/Table2[[#This Row],[200D EMA]]</f>
        <v>0.12274263574109551</v>
      </c>
      <c r="V368">
        <v>1.7360086849328</v>
      </c>
      <c r="W368">
        <v>453.9</v>
      </c>
      <c r="X368">
        <v>459.55</v>
      </c>
      <c r="Y368">
        <v>455.2</v>
      </c>
      <c r="Z368">
        <v>487.4</v>
      </c>
      <c r="AA368">
        <v>430.55</v>
      </c>
      <c r="AB368">
        <v>494.3</v>
      </c>
      <c r="AC368" s="2">
        <f>(Table2[[#This Row],[Close Price]]/Table2[[#This Row],[Day Low]])-1</f>
        <v>6.8296981714035532E-3</v>
      </c>
      <c r="AD368" s="2">
        <f>(Table2[[#This Row],[Day High]]/Table2[[#This Row],[Close Price]])-1</f>
        <v>5.579868708971647E-3</v>
      </c>
      <c r="AE368" s="2">
        <f>(Table2[[#This Row],[Close Price]]/Table2[[#This Row],[Current Week Low]])-1</f>
        <v>3.9543057996485054E-3</v>
      </c>
      <c r="AF368" s="2">
        <f>(Table2[[#This Row],[Current Week High]]/Table2[[#This Row],[Close Price]])-1</f>
        <v>6.6520787746170651E-2</v>
      </c>
      <c r="AG368" s="2">
        <f>(Table2[[#This Row],[Close Price]]/Table2[[#This Row],[Current Month Low]])-1</f>
        <v>6.1433050749041929E-2</v>
      </c>
      <c r="AH368" s="2">
        <f>(Table2[[#This Row],[Current Month High]]/Table2[[#This Row],[Close Price]])-1</f>
        <v>8.1619256017505526E-2</v>
      </c>
      <c r="AI368">
        <v>10.503282275711101</v>
      </c>
      <c r="AJ368">
        <v>39.201949436490999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-0.01</v>
      </c>
      <c r="AM368" t="s">
        <v>10205</v>
      </c>
      <c r="AN368">
        <v>0.74</v>
      </c>
      <c r="AO368" t="s">
        <v>10206</v>
      </c>
      <c r="AP368">
        <v>7.8948402168380005E-2</v>
      </c>
      <c r="AQ368">
        <f>(Table2[[#This Row],[Sharpe Ratio]]-AVERAGE(Table2[Sharpe Ratio]))/_xlfn.STDEV.P(Table2[Sharpe Ratio])</f>
        <v>0.24918738869958657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-0.59410585410180194</v>
      </c>
      <c r="AS368">
        <f>_xlfn.RANK.AVG(Table2[[#This Row],[1Y Return vs Nifty Z-Score]],Table2[1Y Return vs Nifty Z-Score])</f>
        <v>448</v>
      </c>
      <c r="AT368">
        <f>_xlfn.RANK.AVG(Table2[[#This Row],[6M Return vs Nifty Z-Score]],Table2[6M Return vs Nifty Z-Score])</f>
        <v>407</v>
      </c>
      <c r="AU368">
        <f>_xlfn.RANK.AVG(Table2[[#This Row],[Sharpe Ratio Z-Score]],Table2[Sharpe Ratio Z-Score])</f>
        <v>265</v>
      </c>
      <c r="AV368">
        <f>(Table2[[#This Row],[Rank 1Y]]+Table2[[#This Row],[Rank 6M]]+Table2[[#This Row],[Rank Sharpe]])/3</f>
        <v>373.33333333333331</v>
      </c>
    </row>
    <row r="369" spans="1:48" x14ac:dyDescent="0.3">
      <c r="A369" t="s">
        <v>1868</v>
      </c>
      <c r="B369" t="s">
        <v>1869</v>
      </c>
      <c r="C369" t="s">
        <v>622</v>
      </c>
      <c r="D369" t="s">
        <v>469</v>
      </c>
      <c r="E369">
        <v>3826.3733554400001</v>
      </c>
      <c r="F369">
        <v>604.4</v>
      </c>
      <c r="G369">
        <v>11.907660232913299</v>
      </c>
      <c r="H369">
        <f>(Table2[[#This Row],[1Y Return vs Nifty]]-AVERAGE(Table2[1Y Return vs Nifty]))/_xlfn.STDEV.P(Table2[1Y Return vs Nifty])</f>
        <v>-0.37336342963039532</v>
      </c>
      <c r="I369">
        <v>10.704046852079999</v>
      </c>
      <c r="J369">
        <f>(Table2[[#This Row],[1M Return vs Nifty]]-AVERAGE(Table2[1M Return vs Nifty]))/_xlfn.STDEV.P(Table2[1M Return vs Nifty])</f>
        <v>0.98797851946766102</v>
      </c>
      <c r="K369">
        <v>35.471274038378702</v>
      </c>
      <c r="L369">
        <f>(Table2[[#This Row],[6M Return vs Nifty]]-AVERAGE(Table2[6M Return vs Nifty]))/_xlfn.STDEV.P(Table2[6M Return vs Nifty])</f>
        <v>0.93685943767757318</v>
      </c>
      <c r="M369">
        <v>9.0306695192296402</v>
      </c>
      <c r="N369">
        <f>(Table2[[#This Row],[1W Return vs Nifty]]-AVERAGE(Table2[1W Return vs Nifty]))/_xlfn.STDEV.P(Table2[1W Return vs Nifty])</f>
        <v>1.5301733820031285</v>
      </c>
      <c r="O369">
        <v>559.9</v>
      </c>
      <c r="P369">
        <v>529.19690292155701</v>
      </c>
      <c r="Q369">
        <v>458.18694265222302</v>
      </c>
      <c r="R369">
        <v>85.270017607359904</v>
      </c>
      <c r="S369" s="2">
        <f>(Table2[[#This Row],[Close Price]]-Table2[[#This Row],[20D EMA]])/Table2[[#This Row],[20D EMA]]</f>
        <v>7.9478478299696384E-2</v>
      </c>
      <c r="T369" s="2">
        <f>(Table2[[#This Row],[Close Price]]-Table2[[#This Row],[50D EMA]])/Table2[[#This Row],[50D EMA]]</f>
        <v>0.14210796900599085</v>
      </c>
      <c r="U369" s="2">
        <f>(Table2[[#This Row],[Close Price]]-Table2[[#This Row],[200D EMA]])/Table2[[#This Row],[200D EMA]]</f>
        <v>0.31911223070090156</v>
      </c>
      <c r="V369">
        <v>1.2855934828083699</v>
      </c>
      <c r="W369">
        <v>603.29999999999995</v>
      </c>
      <c r="X369">
        <v>617.5</v>
      </c>
      <c r="Y369">
        <v>585.79999999999995</v>
      </c>
      <c r="Z369">
        <v>615</v>
      </c>
      <c r="AA369">
        <v>516.04999999999995</v>
      </c>
      <c r="AB369">
        <v>615</v>
      </c>
      <c r="AC369" s="2">
        <f>(Table2[[#This Row],[Close Price]]/Table2[[#This Row],[Day Low]])-1</f>
        <v>1.8233051549809698E-3</v>
      </c>
      <c r="AD369" s="2">
        <f>(Table2[[#This Row],[Day High]]/Table2[[#This Row],[Close Price]])-1</f>
        <v>2.1674387822633978E-2</v>
      </c>
      <c r="AE369" s="2">
        <f>(Table2[[#This Row],[Close Price]]/Table2[[#This Row],[Current Week Low]])-1</f>
        <v>3.1751451007169695E-2</v>
      </c>
      <c r="AF369" s="2">
        <f>(Table2[[#This Row],[Current Week High]]/Table2[[#This Row],[Close Price]])-1</f>
        <v>1.7538054268696257E-2</v>
      </c>
      <c r="AG369" s="2">
        <f>(Table2[[#This Row],[Close Price]]/Table2[[#This Row],[Current Month Low]])-1</f>
        <v>0.17120434066466439</v>
      </c>
      <c r="AH369" s="2">
        <f>(Table2[[#This Row],[Current Month High]]/Table2[[#This Row],[Close Price]])-1</f>
        <v>1.7538054268696257E-2</v>
      </c>
      <c r="AI369">
        <v>1.7538054268696199</v>
      </c>
      <c r="AJ369">
        <v>83.708206686929998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0.23</v>
      </c>
      <c r="AM369" t="s">
        <v>10206</v>
      </c>
      <c r="AN369">
        <v>12.98</v>
      </c>
      <c r="AO369" t="s">
        <v>10206</v>
      </c>
      <c r="AP369">
        <v>-1.7133934350158999E-2</v>
      </c>
      <c r="AQ369">
        <f>(Table2[[#This Row],[Sharpe Ratio]]-AVERAGE(Table2[Sharpe Ratio]))/_xlfn.STDEV.P(Table2[Sharpe Ratio])</f>
        <v>-0.85857550040535424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2.2230724091126133</v>
      </c>
      <c r="AS369">
        <f>_xlfn.RANK.AVG(Table2[[#This Row],[1Y Return vs Nifty Z-Score]],Table2[1Y Return vs Nifty Z-Score])</f>
        <v>424</v>
      </c>
      <c r="AT369">
        <f>_xlfn.RANK.AVG(Table2[[#This Row],[6M Return vs Nifty Z-Score]],Table2[6M Return vs Nifty Z-Score])</f>
        <v>112</v>
      </c>
      <c r="AU369">
        <f>_xlfn.RANK.AVG(Table2[[#This Row],[Sharpe Ratio Z-Score]],Table2[Sharpe Ratio Z-Score])</f>
        <v>584</v>
      </c>
      <c r="AV369">
        <f>(Table2[[#This Row],[Rank 1Y]]+Table2[[#This Row],[Rank 6M]]+Table2[[#This Row],[Rank Sharpe]])/3</f>
        <v>373.33333333333331</v>
      </c>
    </row>
    <row r="370" spans="1:48" x14ac:dyDescent="0.3">
      <c r="A370" t="s">
        <v>662</v>
      </c>
      <c r="B370" t="s">
        <v>663</v>
      </c>
      <c r="C370" t="s">
        <v>10173</v>
      </c>
      <c r="D370" t="s">
        <v>349</v>
      </c>
      <c r="E370">
        <v>27063.664416449999</v>
      </c>
      <c r="F370">
        <v>2133.15</v>
      </c>
      <c r="G370">
        <v>19.6555691253619</v>
      </c>
      <c r="H370">
        <f>(Table2[[#This Row],[1Y Return vs Nifty]]-AVERAGE(Table2[1Y Return vs Nifty]))/_xlfn.STDEV.P(Table2[1Y Return vs Nifty])</f>
        <v>-0.26748224432069184</v>
      </c>
      <c r="I370">
        <v>4.04670878874136</v>
      </c>
      <c r="J370">
        <f>(Table2[[#This Row],[1M Return vs Nifty]]-AVERAGE(Table2[1M Return vs Nifty]))/_xlfn.STDEV.P(Table2[1M Return vs Nifty])</f>
        <v>0.28616863566777895</v>
      </c>
      <c r="K370">
        <v>47.451197704781002</v>
      </c>
      <c r="L370">
        <f>(Table2[[#This Row],[6M Return vs Nifty]]-AVERAGE(Table2[6M Return vs Nifty]))/_xlfn.STDEV.P(Table2[6M Return vs Nifty])</f>
        <v>1.3359994485603355</v>
      </c>
      <c r="M370">
        <v>2.9908685920454601</v>
      </c>
      <c r="N370">
        <f>(Table2[[#This Row],[1W Return vs Nifty]]-AVERAGE(Table2[1W Return vs Nifty]))/_xlfn.STDEV.P(Table2[1W Return vs Nifty])</f>
        <v>0.28236554683198356</v>
      </c>
      <c r="O370">
        <v>2014.84</v>
      </c>
      <c r="P370">
        <v>1850.7957418987</v>
      </c>
      <c r="Q370">
        <v>1586.1588782111</v>
      </c>
      <c r="R370">
        <v>70.306321680205102</v>
      </c>
      <c r="S370" s="2">
        <f>(Table2[[#This Row],[Close Price]]-Table2[[#This Row],[20D EMA]])/Table2[[#This Row],[20D EMA]]</f>
        <v>5.87193027734213E-2</v>
      </c>
      <c r="T370" s="2">
        <f>(Table2[[#This Row],[Close Price]]-Table2[[#This Row],[50D EMA]])/Table2[[#This Row],[50D EMA]]</f>
        <v>0.15255830327966802</v>
      </c>
      <c r="U370" s="2">
        <f>(Table2[[#This Row],[Close Price]]-Table2[[#This Row],[200D EMA]])/Table2[[#This Row],[200D EMA]]</f>
        <v>0.34485266848287416</v>
      </c>
      <c r="V370">
        <v>1.1417754705094501</v>
      </c>
      <c r="W370">
        <v>2119.3000000000002</v>
      </c>
      <c r="X370">
        <v>2148.9499999999998</v>
      </c>
      <c r="Y370">
        <v>2080</v>
      </c>
      <c r="Z370">
        <v>2200</v>
      </c>
      <c r="AA370">
        <v>1921</v>
      </c>
      <c r="AB370">
        <v>2200</v>
      </c>
      <c r="AC370" s="2">
        <f>(Table2[[#This Row],[Close Price]]/Table2[[#This Row],[Day Low]])-1</f>
        <v>6.5351767092907131E-3</v>
      </c>
      <c r="AD370" s="2">
        <f>(Table2[[#This Row],[Day High]]/Table2[[#This Row],[Close Price]])-1</f>
        <v>7.4068865293108743E-3</v>
      </c>
      <c r="AE370" s="2">
        <f>(Table2[[#This Row],[Close Price]]/Table2[[#This Row],[Current Week Low]])-1</f>
        <v>2.5552884615384741E-2</v>
      </c>
      <c r="AF370" s="2">
        <f>(Table2[[#This Row],[Current Week High]]/Table2[[#This Row],[Close Price]])-1</f>
        <v>3.1338630663572564E-2</v>
      </c>
      <c r="AG370" s="2">
        <f>(Table2[[#This Row],[Close Price]]/Table2[[#This Row],[Current Month Low]])-1</f>
        <v>0.11043727225403432</v>
      </c>
      <c r="AH370" s="2">
        <f>(Table2[[#This Row],[Current Month High]]/Table2[[#This Row],[Close Price]])-1</f>
        <v>3.1338630663572564E-2</v>
      </c>
      <c r="AI370">
        <v>3.1338630663572502</v>
      </c>
      <c r="AJ370">
        <v>79.845712840401305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0.33</v>
      </c>
      <c r="AM370" t="s">
        <v>10206</v>
      </c>
      <c r="AN370">
        <v>6.04</v>
      </c>
      <c r="AO370" t="s">
        <v>10206</v>
      </c>
      <c r="AP370">
        <v>-6.1050001561341001E-2</v>
      </c>
      <c r="AQ370">
        <f>(Table2[[#This Row],[Sharpe Ratio]]-AVERAGE(Table2[Sharpe Ratio]))/_xlfn.STDEV.P(Table2[Sharpe Ratio])</f>
        <v>-1.3648973828108579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0.27215400392854827</v>
      </c>
      <c r="AS370">
        <f>_xlfn.RANK.AVG(Table2[[#This Row],[1Y Return vs Nifty Z-Score]],Table2[1Y Return vs Nifty Z-Score])</f>
        <v>386</v>
      </c>
      <c r="AT370">
        <f>_xlfn.RANK.AVG(Table2[[#This Row],[6M Return vs Nifty Z-Score]],Table2[6M Return vs Nifty Z-Score])</f>
        <v>72</v>
      </c>
      <c r="AU370">
        <f>_xlfn.RANK.AVG(Table2[[#This Row],[Sharpe Ratio Z-Score]],Table2[Sharpe Ratio Z-Score])</f>
        <v>668</v>
      </c>
      <c r="AV370">
        <f>(Table2[[#This Row],[Rank 1Y]]+Table2[[#This Row],[Rank 6M]]+Table2[[#This Row],[Rank Sharpe]])/3</f>
        <v>375.33333333333331</v>
      </c>
    </row>
    <row r="371" spans="1:48" x14ac:dyDescent="0.3">
      <c r="A371" t="s">
        <v>607</v>
      </c>
      <c r="B371" t="s">
        <v>608</v>
      </c>
      <c r="C371" t="s">
        <v>10166</v>
      </c>
      <c r="D371" t="s">
        <v>60</v>
      </c>
      <c r="E371">
        <v>31603.475649569998</v>
      </c>
      <c r="F371">
        <v>2530.5500000000002</v>
      </c>
      <c r="G371">
        <v>22.575772860334801</v>
      </c>
      <c r="H371">
        <f>(Table2[[#This Row],[1Y Return vs Nifty]]-AVERAGE(Table2[1Y Return vs Nifty]))/_xlfn.STDEV.P(Table2[1Y Return vs Nifty])</f>
        <v>-0.22757539498924109</v>
      </c>
      <c r="I371">
        <v>2.31827975831462</v>
      </c>
      <c r="J371">
        <f>(Table2[[#This Row],[1M Return vs Nifty]]-AVERAGE(Table2[1M Return vs Nifty]))/_xlfn.STDEV.P(Table2[1M Return vs Nifty])</f>
        <v>0.10395938544505522</v>
      </c>
      <c r="K371">
        <v>4.3522899428980999</v>
      </c>
      <c r="L371">
        <f>(Table2[[#This Row],[6M Return vs Nifty]]-AVERAGE(Table2[6M Return vs Nifty]))/_xlfn.STDEV.P(Table2[6M Return vs Nifty])</f>
        <v>-9.9944468290948746E-2</v>
      </c>
      <c r="M371">
        <v>3.9163630875936</v>
      </c>
      <c r="N371">
        <f>(Table2[[#This Row],[1W Return vs Nifty]]-AVERAGE(Table2[1W Return vs Nifty]))/_xlfn.STDEV.P(Table2[1W Return vs Nifty])</f>
        <v>0.47357040554760577</v>
      </c>
      <c r="O371">
        <v>2341.85</v>
      </c>
      <c r="P371">
        <v>2317.0564699189599</v>
      </c>
      <c r="Q371">
        <v>2123.2654567653999</v>
      </c>
      <c r="R371">
        <v>87.0991066087837</v>
      </c>
      <c r="S371" s="2">
        <f>(Table2[[#This Row],[Close Price]]-Table2[[#This Row],[20D EMA]])/Table2[[#This Row],[20D EMA]]</f>
        <v>8.0577321348506648E-2</v>
      </c>
      <c r="T371" s="2">
        <f>(Table2[[#This Row],[Close Price]]-Table2[[#This Row],[50D EMA]])/Table2[[#This Row],[50D EMA]]</f>
        <v>9.2139977101424422E-2</v>
      </c>
      <c r="U371" s="2">
        <f>(Table2[[#This Row],[Close Price]]-Table2[[#This Row],[200D EMA]])/Table2[[#This Row],[200D EMA]]</f>
        <v>0.19181988852918133</v>
      </c>
      <c r="V371">
        <v>0.82323168941209202</v>
      </c>
      <c r="W371">
        <v>2506.3000000000002</v>
      </c>
      <c r="X371">
        <v>2649</v>
      </c>
      <c r="Y371">
        <v>2401.15</v>
      </c>
      <c r="Z371">
        <v>2579.9</v>
      </c>
      <c r="AA371">
        <v>2160.15</v>
      </c>
      <c r="AB371">
        <v>2579.9</v>
      </c>
      <c r="AC371" s="2">
        <f>(Table2[[#This Row],[Close Price]]/Table2[[#This Row],[Day Low]])-1</f>
        <v>9.6756174440411069E-3</v>
      </c>
      <c r="AD371" s="2">
        <f>(Table2[[#This Row],[Day High]]/Table2[[#This Row],[Close Price]])-1</f>
        <v>4.6808006164667626E-2</v>
      </c>
      <c r="AE371" s="2">
        <f>(Table2[[#This Row],[Close Price]]/Table2[[#This Row],[Current Week Low]])-1</f>
        <v>5.3890843970597402E-2</v>
      </c>
      <c r="AF371" s="2">
        <f>(Table2[[#This Row],[Current Week High]]/Table2[[#This Row],[Close Price]])-1</f>
        <v>1.9501689356068885E-2</v>
      </c>
      <c r="AG371" s="2">
        <f>(Table2[[#This Row],[Close Price]]/Table2[[#This Row],[Current Month Low]])-1</f>
        <v>0.17146957387218476</v>
      </c>
      <c r="AH371" s="2">
        <f>(Table2[[#This Row],[Current Month High]]/Table2[[#This Row],[Close Price]])-1</f>
        <v>1.9501689356068885E-2</v>
      </c>
      <c r="AI371">
        <v>1.9501689356068801</v>
      </c>
      <c r="AJ371">
        <v>55.730945567555899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-0.08</v>
      </c>
      <c r="AM371" t="s">
        <v>10205</v>
      </c>
      <c r="AN371">
        <v>14.31</v>
      </c>
      <c r="AO371" t="s">
        <v>10206</v>
      </c>
      <c r="AP371">
        <v>3.0204837465949E-2</v>
      </c>
      <c r="AQ371">
        <f>(Table2[[#This Row],[Sharpe Ratio]]-AVERAGE(Table2[Sharpe Ratio]))/_xlfn.STDEV.P(Table2[Sharpe Ratio])</f>
        <v>-0.31279220106215955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-6.2782273349688333E-2</v>
      </c>
      <c r="AS371">
        <f>_xlfn.RANK.AVG(Table2[[#This Row],[1Y Return vs Nifty Z-Score]],Table2[1Y Return vs Nifty Z-Score])</f>
        <v>360</v>
      </c>
      <c r="AT371">
        <f>_xlfn.RANK.AVG(Table2[[#This Row],[6M Return vs Nifty Z-Score]],Table2[6M Return vs Nifty Z-Score])</f>
        <v>353</v>
      </c>
      <c r="AU371">
        <f>_xlfn.RANK.AVG(Table2[[#This Row],[Sharpe Ratio Z-Score]],Table2[Sharpe Ratio Z-Score])</f>
        <v>414</v>
      </c>
      <c r="AV371">
        <f>(Table2[[#This Row],[Rank 1Y]]+Table2[[#This Row],[Rank 6M]]+Table2[[#This Row],[Rank Sharpe]])/3</f>
        <v>375.66666666666669</v>
      </c>
    </row>
    <row r="372" spans="1:48" x14ac:dyDescent="0.3">
      <c r="A372" t="s">
        <v>84</v>
      </c>
      <c r="B372" t="s">
        <v>85</v>
      </c>
      <c r="C372" t="s">
        <v>10172</v>
      </c>
      <c r="D372" t="s">
        <v>86</v>
      </c>
      <c r="E372">
        <v>327136.52794495999</v>
      </c>
      <c r="F372">
        <v>5027.2</v>
      </c>
      <c r="G372">
        <v>7.43295584239468</v>
      </c>
      <c r="H372">
        <f>(Table2[[#This Row],[1Y Return vs Nifty]]-AVERAGE(Table2[1Y Return vs Nifty]))/_xlfn.STDEV.P(Table2[1Y Return vs Nifty])</f>
        <v>-0.43451373629448325</v>
      </c>
      <c r="I372">
        <v>4.5962947869669302</v>
      </c>
      <c r="J372">
        <f>(Table2[[#This Row],[1M Return vs Nifty]]-AVERAGE(Table2[1M Return vs Nifty]))/_xlfn.STDEV.P(Table2[1M Return vs Nifty])</f>
        <v>0.34410543891903211</v>
      </c>
      <c r="K372">
        <v>20.8416130277243</v>
      </c>
      <c r="L372">
        <f>(Table2[[#This Row],[6M Return vs Nifty]]-AVERAGE(Table2[6M Return vs Nifty]))/_xlfn.STDEV.P(Table2[6M Return vs Nifty])</f>
        <v>0.4494370452144229</v>
      </c>
      <c r="M372">
        <v>-0.15005755475482799</v>
      </c>
      <c r="N372">
        <f>(Table2[[#This Row],[1W Return vs Nifty]]-AVERAGE(Table2[1W Return vs Nifty]))/_xlfn.STDEV.P(Table2[1W Return vs Nifty])</f>
        <v>-0.3665419756049389</v>
      </c>
      <c r="O372">
        <v>4987.17</v>
      </c>
      <c r="P372">
        <v>4837.6797623042503</v>
      </c>
      <c r="Q372">
        <v>4364.6530809840096</v>
      </c>
      <c r="R372">
        <v>50.150368918579403</v>
      </c>
      <c r="S372" s="2">
        <f>(Table2[[#This Row],[Close Price]]-Table2[[#This Row],[20D EMA]])/Table2[[#This Row],[20D EMA]]</f>
        <v>8.0265962459671013E-3</v>
      </c>
      <c r="T372" s="2">
        <f>(Table2[[#This Row],[Close Price]]-Table2[[#This Row],[50D EMA]])/Table2[[#This Row],[50D EMA]]</f>
        <v>3.9175854336724131E-2</v>
      </c>
      <c r="U372" s="2">
        <f>(Table2[[#This Row],[Close Price]]-Table2[[#This Row],[200D EMA]])/Table2[[#This Row],[200D EMA]]</f>
        <v>0.15179830028246349</v>
      </c>
      <c r="V372">
        <v>0.96582614412579604</v>
      </c>
      <c r="W372">
        <v>5014</v>
      </c>
      <c r="X372">
        <v>5068.8999999999996</v>
      </c>
      <c r="Y372">
        <v>5000.1000000000004</v>
      </c>
      <c r="Z372">
        <v>5175.55</v>
      </c>
      <c r="AA372">
        <v>4612.5</v>
      </c>
      <c r="AB372">
        <v>5205</v>
      </c>
      <c r="AC372" s="2">
        <f>(Table2[[#This Row],[Close Price]]/Table2[[#This Row],[Day Low]])-1</f>
        <v>2.6326286398083987E-3</v>
      </c>
      <c r="AD372" s="2">
        <f>(Table2[[#This Row],[Day High]]/Table2[[#This Row],[Close Price]])-1</f>
        <v>8.2948758752385832E-3</v>
      </c>
      <c r="AE372" s="2">
        <f>(Table2[[#This Row],[Close Price]]/Table2[[#This Row],[Current Week Low]])-1</f>
        <v>5.4198916021679366E-3</v>
      </c>
      <c r="AF372" s="2">
        <f>(Table2[[#This Row],[Current Week High]]/Table2[[#This Row],[Close Price]])-1</f>
        <v>2.9509468491406787E-2</v>
      </c>
      <c r="AG372" s="2">
        <f>(Table2[[#This Row],[Close Price]]/Table2[[#This Row],[Current Month Low]])-1</f>
        <v>8.9907859078590668E-2</v>
      </c>
      <c r="AH372" s="2">
        <f>(Table2[[#This Row],[Current Month High]]/Table2[[#This Row],[Close Price]])-1</f>
        <v>3.5367600254614828E-2</v>
      </c>
      <c r="AI372">
        <v>3.8152450668364102</v>
      </c>
      <c r="AJ372">
        <v>43.994271392767601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-7.0000000000000007E-2</v>
      </c>
      <c r="AM372" t="s">
        <v>10205</v>
      </c>
      <c r="AN372">
        <v>2.62</v>
      </c>
      <c r="AO372" t="s">
        <v>10206</v>
      </c>
      <c r="AP372">
        <v>1.2080288199569999E-2</v>
      </c>
      <c r="AQ372">
        <f>(Table2[[#This Row],[Sharpe Ratio]]-AVERAGE(Table2[Sharpe Ratio]))/_xlfn.STDEV.P(Table2[Sharpe Ratio])</f>
        <v>-0.52175571908791929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-0.52926894685388637</v>
      </c>
      <c r="AS372">
        <f>_xlfn.RANK.AVG(Table2[[#This Row],[1Y Return vs Nifty Z-Score]],Table2[1Y Return vs Nifty Z-Score])</f>
        <v>458</v>
      </c>
      <c r="AT372">
        <f>_xlfn.RANK.AVG(Table2[[#This Row],[6M Return vs Nifty Z-Score]],Table2[6M Return vs Nifty Z-Score])</f>
        <v>192</v>
      </c>
      <c r="AU372">
        <f>_xlfn.RANK.AVG(Table2[[#This Row],[Sharpe Ratio Z-Score]],Table2[Sharpe Ratio Z-Score])</f>
        <v>479</v>
      </c>
      <c r="AV372">
        <f>(Table2[[#This Row],[Rank 1Y]]+Table2[[#This Row],[Rank 6M]]+Table2[[#This Row],[Rank Sharpe]])/3</f>
        <v>376.33333333333331</v>
      </c>
    </row>
    <row r="373" spans="1:48" x14ac:dyDescent="0.3">
      <c r="A373" t="s">
        <v>735</v>
      </c>
      <c r="B373" t="s">
        <v>736</v>
      </c>
      <c r="C373" t="s">
        <v>10165</v>
      </c>
      <c r="D373" t="s">
        <v>202</v>
      </c>
      <c r="E373">
        <v>22725.703194185</v>
      </c>
      <c r="F373">
        <v>599.04999999999995</v>
      </c>
      <c r="G373">
        <v>-9.0303466027403605</v>
      </c>
      <c r="H373">
        <f>(Table2[[#This Row],[1Y Return vs Nifty]]-AVERAGE(Table2[1Y Return vs Nifty]))/_xlfn.STDEV.P(Table2[1Y Return vs Nifty])</f>
        <v>-0.65949753530404309</v>
      </c>
      <c r="I373">
        <v>-3.5435679333981098</v>
      </c>
      <c r="J373">
        <f>(Table2[[#This Row],[1M Return vs Nifty]]-AVERAGE(Table2[1M Return vs Nifty]))/_xlfn.STDEV.P(Table2[1M Return vs Nifty])</f>
        <v>-0.5139907033492046</v>
      </c>
      <c r="K373">
        <v>9.8145308740883408</v>
      </c>
      <c r="L373">
        <f>(Table2[[#This Row],[6M Return vs Nifty]]-AVERAGE(Table2[6M Return vs Nifty]))/_xlfn.STDEV.P(Table2[6M Return vs Nifty])</f>
        <v>8.2043244271353483E-2</v>
      </c>
      <c r="M373">
        <v>-3.2954313725265698</v>
      </c>
      <c r="N373">
        <f>(Table2[[#This Row],[1W Return vs Nifty]]-AVERAGE(Table2[1W Return vs Nifty]))/_xlfn.STDEV.P(Table2[1W Return vs Nifty])</f>
        <v>-1.0163683757918653</v>
      </c>
      <c r="O373">
        <v>590.35</v>
      </c>
      <c r="P373">
        <v>569.18626353821401</v>
      </c>
      <c r="Q373">
        <v>509.29270775165003</v>
      </c>
      <c r="R373">
        <v>55.922071168388399</v>
      </c>
      <c r="S373" s="2">
        <f>(Table2[[#This Row],[Close Price]]-Table2[[#This Row],[20D EMA]])/Table2[[#This Row],[20D EMA]]</f>
        <v>1.473702041162011E-2</v>
      </c>
      <c r="T373" s="2">
        <f>(Table2[[#This Row],[Close Price]]-Table2[[#This Row],[50D EMA]])/Table2[[#This Row],[50D EMA]]</f>
        <v>5.246742301218757E-2</v>
      </c>
      <c r="U373" s="2">
        <f>(Table2[[#This Row],[Close Price]]-Table2[[#This Row],[200D EMA]])/Table2[[#This Row],[200D EMA]]</f>
        <v>0.17623910745668658</v>
      </c>
      <c r="V373">
        <v>0.75073590882086905</v>
      </c>
      <c r="W373">
        <v>589.54999999999995</v>
      </c>
      <c r="X373">
        <v>600</v>
      </c>
      <c r="Y373">
        <v>574.79999999999995</v>
      </c>
      <c r="Z373">
        <v>607.9</v>
      </c>
      <c r="AA373">
        <v>555</v>
      </c>
      <c r="AB373">
        <v>622.4</v>
      </c>
      <c r="AC373" s="2">
        <f>(Table2[[#This Row],[Close Price]]/Table2[[#This Row],[Day Low]])-1</f>
        <v>1.611398524298191E-2</v>
      </c>
      <c r="AD373" s="2">
        <f>(Table2[[#This Row],[Day High]]/Table2[[#This Row],[Close Price]])-1</f>
        <v>1.5858442534013584E-3</v>
      </c>
      <c r="AE373" s="2">
        <f>(Table2[[#This Row],[Close Price]]/Table2[[#This Row],[Current Week Low]])-1</f>
        <v>4.2188587334725192E-2</v>
      </c>
      <c r="AF373" s="2">
        <f>(Table2[[#This Row],[Current Week High]]/Table2[[#This Row],[Close Price]])-1</f>
        <v>1.4773391202737685E-2</v>
      </c>
      <c r="AG373" s="2">
        <f>(Table2[[#This Row],[Close Price]]/Table2[[#This Row],[Current Month Low]])-1</f>
        <v>7.9369369369369336E-2</v>
      </c>
      <c r="AH373" s="2">
        <f>(Table2[[#This Row],[Current Month High]]/Table2[[#This Row],[Close Price]])-1</f>
        <v>3.8978382438861647E-2</v>
      </c>
      <c r="AI373">
        <v>3.8978382438861598</v>
      </c>
      <c r="AJ373">
        <v>47.259095378564297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7.0000000000000007E-2</v>
      </c>
      <c r="AM373" t="s">
        <v>10206</v>
      </c>
      <c r="AN373">
        <v>-1.1000000000000001</v>
      </c>
      <c r="AO373" t="s">
        <v>10205</v>
      </c>
      <c r="AP373">
        <v>7.4369110968141999E-2</v>
      </c>
      <c r="AQ373">
        <f>(Table2[[#This Row],[Sharpe Ratio]]-AVERAGE(Table2[Sharpe Ratio]))/_xlfn.STDEV.P(Table2[Sharpe Ratio])</f>
        <v>0.19639132821817123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-1.9114220419555883</v>
      </c>
      <c r="AS373">
        <f>_xlfn.RANK.AVG(Table2[[#This Row],[1Y Return vs Nifty Z-Score]],Table2[1Y Return vs Nifty Z-Score])</f>
        <v>563</v>
      </c>
      <c r="AT373">
        <f>_xlfn.RANK.AVG(Table2[[#This Row],[6M Return vs Nifty Z-Score]],Table2[6M Return vs Nifty Z-Score])</f>
        <v>288</v>
      </c>
      <c r="AU373">
        <f>_xlfn.RANK.AVG(Table2[[#This Row],[Sharpe Ratio Z-Score]],Table2[Sharpe Ratio Z-Score])</f>
        <v>279</v>
      </c>
      <c r="AV373">
        <f>(Table2[[#This Row],[Rank 1Y]]+Table2[[#This Row],[Rank 6M]]+Table2[[#This Row],[Rank Sharpe]])/3</f>
        <v>376.66666666666669</v>
      </c>
    </row>
    <row r="374" spans="1:48" x14ac:dyDescent="0.3">
      <c r="A374" t="s">
        <v>1436</v>
      </c>
      <c r="B374" t="s">
        <v>1437</v>
      </c>
      <c r="C374" t="s">
        <v>10165</v>
      </c>
      <c r="D374" t="s">
        <v>202</v>
      </c>
      <c r="E374">
        <v>7271.2779970949996</v>
      </c>
      <c r="F374">
        <v>525.15</v>
      </c>
      <c r="G374">
        <v>-1.29616649082818</v>
      </c>
      <c r="H374">
        <f>(Table2[[#This Row],[1Y Return vs Nifty]]-AVERAGE(Table2[1Y Return vs Nifty]))/_xlfn.STDEV.P(Table2[1Y Return vs Nifty])</f>
        <v>-0.55380396443021274</v>
      </c>
      <c r="I374">
        <v>2.4423296540440198</v>
      </c>
      <c r="J374">
        <f>(Table2[[#This Row],[1M Return vs Nifty]]-AVERAGE(Table2[1M Return vs Nifty]))/_xlfn.STDEV.P(Table2[1M Return vs Nifty])</f>
        <v>0.11703660070420903</v>
      </c>
      <c r="K374">
        <v>19.520725369312601</v>
      </c>
      <c r="L374">
        <f>(Table2[[#This Row],[6M Return vs Nifty]]-AVERAGE(Table2[6M Return vs Nifty]))/_xlfn.STDEV.P(Table2[6M Return vs Nifty])</f>
        <v>0.40542849148449067</v>
      </c>
      <c r="M374">
        <v>1.25499098966552</v>
      </c>
      <c r="N374">
        <f>(Table2[[#This Row],[1W Return vs Nifty]]-AVERAGE(Table2[1W Return vs Nifty]))/_xlfn.STDEV.P(Table2[1W Return vs Nifty])</f>
        <v>-7.6262444265998264E-2</v>
      </c>
      <c r="O374">
        <v>525.45000000000005</v>
      </c>
      <c r="P374">
        <v>498.832731406378</v>
      </c>
      <c r="Q374">
        <v>438.142953203459</v>
      </c>
      <c r="R374">
        <v>45.080907069819702</v>
      </c>
      <c r="S374" s="2">
        <f>(Table2[[#This Row],[Close Price]]-Table2[[#This Row],[20D EMA]])/Table2[[#This Row],[20D EMA]]</f>
        <v>-5.709391949758649E-4</v>
      </c>
      <c r="T374" s="2">
        <f>(Table2[[#This Row],[Close Price]]-Table2[[#This Row],[50D EMA]])/Table2[[#This Row],[50D EMA]]</f>
        <v>5.2757702004486963E-2</v>
      </c>
      <c r="U374" s="2">
        <f>(Table2[[#This Row],[Close Price]]-Table2[[#This Row],[200D EMA]])/Table2[[#This Row],[200D EMA]]</f>
        <v>0.19858141312188993</v>
      </c>
      <c r="V374">
        <v>0.48292171579730903</v>
      </c>
      <c r="W374">
        <v>525.95000000000005</v>
      </c>
      <c r="X374">
        <v>532.6</v>
      </c>
      <c r="Y374">
        <v>523.85</v>
      </c>
      <c r="Z374">
        <v>565.95000000000005</v>
      </c>
      <c r="AA374">
        <v>500.55</v>
      </c>
      <c r="AB374">
        <v>565.95000000000005</v>
      </c>
      <c r="AC374" s="2">
        <f>(Table2[[#This Row],[Close Price]]/Table2[[#This Row],[Day Low]])-1</f>
        <v>-1.5210571347087365E-3</v>
      </c>
      <c r="AD374" s="2">
        <f>(Table2[[#This Row],[Day High]]/Table2[[#This Row],[Close Price]])-1</f>
        <v>1.418642292678296E-2</v>
      </c>
      <c r="AE374" s="2">
        <f>(Table2[[#This Row],[Close Price]]/Table2[[#This Row],[Current Week Low]])-1</f>
        <v>2.4816264197766724E-3</v>
      </c>
      <c r="AF374" s="2">
        <f>(Table2[[#This Row],[Current Week High]]/Table2[[#This Row],[Close Price]])-1</f>
        <v>7.7692087974864377E-2</v>
      </c>
      <c r="AG374" s="2">
        <f>(Table2[[#This Row],[Close Price]]/Table2[[#This Row],[Current Month Low]])-1</f>
        <v>4.9145939466586741E-2</v>
      </c>
      <c r="AH374" s="2">
        <f>(Table2[[#This Row],[Current Month High]]/Table2[[#This Row],[Close Price]])-1</f>
        <v>7.7692087974864377E-2</v>
      </c>
      <c r="AI374">
        <v>7.7692087974864297</v>
      </c>
      <c r="AJ374">
        <v>48.452296819787897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0.11</v>
      </c>
      <c r="AM374" t="s">
        <v>10206</v>
      </c>
      <c r="AN374">
        <v>-2.4900000000000002</v>
      </c>
      <c r="AO374" t="s">
        <v>10205</v>
      </c>
      <c r="AP374">
        <v>2.999977869009E-2</v>
      </c>
      <c r="AQ374">
        <f>(Table2[[#This Row],[Sharpe Ratio]]-AVERAGE(Table2[Sharpe Ratio]))/_xlfn.STDEV.P(Table2[Sharpe Ratio])</f>
        <v>-0.31515638692828968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-0.42275770343580099</v>
      </c>
      <c r="AS374">
        <f>_xlfn.RANK.AVG(Table2[[#This Row],[1Y Return vs Nifty Z-Score]],Table2[1Y Return vs Nifty Z-Score])</f>
        <v>515</v>
      </c>
      <c r="AT374">
        <f>_xlfn.RANK.AVG(Table2[[#This Row],[6M Return vs Nifty Z-Score]],Table2[6M Return vs Nifty Z-Score])</f>
        <v>200</v>
      </c>
      <c r="AU374">
        <f>_xlfn.RANK.AVG(Table2[[#This Row],[Sharpe Ratio Z-Score]],Table2[Sharpe Ratio Z-Score])</f>
        <v>415</v>
      </c>
      <c r="AV374">
        <f>(Table2[[#This Row],[Rank 1Y]]+Table2[[#This Row],[Rank 6M]]+Table2[[#This Row],[Rank Sharpe]])/3</f>
        <v>376.66666666666669</v>
      </c>
    </row>
    <row r="375" spans="1:48" x14ac:dyDescent="0.3">
      <c r="A375" t="s">
        <v>386</v>
      </c>
      <c r="B375" t="s">
        <v>387</v>
      </c>
      <c r="C375" t="s">
        <v>10170</v>
      </c>
      <c r="D375" t="s">
        <v>388</v>
      </c>
      <c r="E375">
        <v>63893.6518030199</v>
      </c>
      <c r="F375">
        <v>1048.6500000000001</v>
      </c>
      <c r="G375">
        <v>24.4243620115328</v>
      </c>
      <c r="H375">
        <f>(Table2[[#This Row],[1Y Return vs Nifty]]-AVERAGE(Table2[1Y Return vs Nifty]))/_xlfn.STDEV.P(Table2[1Y Return vs Nifty])</f>
        <v>-0.20231299022990412</v>
      </c>
      <c r="I375">
        <v>-3.4252907535864301</v>
      </c>
      <c r="J375">
        <f>(Table2[[#This Row],[1M Return vs Nifty]]-AVERAGE(Table2[1M Return vs Nifty]))/_xlfn.STDEV.P(Table2[1M Return vs Nifty])</f>
        <v>-0.50152204199686456</v>
      </c>
      <c r="K375">
        <v>5.6715493578762901</v>
      </c>
      <c r="L375">
        <f>(Table2[[#This Row],[6M Return vs Nifty]]-AVERAGE(Table2[6M Return vs Nifty]))/_xlfn.STDEV.P(Table2[6M Return vs Nifty])</f>
        <v>-5.5990163412667646E-2</v>
      </c>
      <c r="M375">
        <v>-2.00463891114368</v>
      </c>
      <c r="N375">
        <f>(Table2[[#This Row],[1W Return vs Nifty]]-AVERAGE(Table2[1W Return vs Nifty]))/_xlfn.STDEV.P(Table2[1W Return vs Nifty])</f>
        <v>-0.74969386676225658</v>
      </c>
      <c r="O375">
        <v>1041.76</v>
      </c>
      <c r="P375">
        <v>1041.3229071897999</v>
      </c>
      <c r="Q375">
        <v>937.07284847693995</v>
      </c>
      <c r="R375">
        <v>56.599491831888301</v>
      </c>
      <c r="S375" s="2">
        <f>(Table2[[#This Row],[Close Price]]-Table2[[#This Row],[20D EMA]])/Table2[[#This Row],[20D EMA]]</f>
        <v>6.6138074028568002E-3</v>
      </c>
      <c r="T375" s="2">
        <f>(Table2[[#This Row],[Close Price]]-Table2[[#This Row],[50D EMA]])/Table2[[#This Row],[50D EMA]]</f>
        <v>7.0363311510870863E-3</v>
      </c>
      <c r="U375" s="2">
        <f>(Table2[[#This Row],[Close Price]]-Table2[[#This Row],[200D EMA]])/Table2[[#This Row],[200D EMA]]</f>
        <v>0.11906987989718272</v>
      </c>
      <c r="V375">
        <v>1.06120618088519</v>
      </c>
      <c r="W375">
        <v>1047</v>
      </c>
      <c r="X375">
        <v>1059.2</v>
      </c>
      <c r="Y375">
        <v>1037.0999999999999</v>
      </c>
      <c r="Z375">
        <v>1058.1500000000001</v>
      </c>
      <c r="AA375">
        <v>988.7</v>
      </c>
      <c r="AB375">
        <v>1075</v>
      </c>
      <c r="AC375" s="2">
        <f>(Table2[[#This Row],[Close Price]]/Table2[[#This Row],[Day Low]])-1</f>
        <v>1.5759312320917651E-3</v>
      </c>
      <c r="AD375" s="2">
        <f>(Table2[[#This Row],[Day High]]/Table2[[#This Row],[Close Price]])-1</f>
        <v>1.0060554045677739E-2</v>
      </c>
      <c r="AE375" s="2">
        <f>(Table2[[#This Row],[Close Price]]/Table2[[#This Row],[Current Week Low]])-1</f>
        <v>1.1136823835695919E-2</v>
      </c>
      <c r="AF375" s="2">
        <f>(Table2[[#This Row],[Current Week High]]/Table2[[#This Row],[Close Price]])-1</f>
        <v>9.0592666762028262E-3</v>
      </c>
      <c r="AG375" s="2">
        <f>(Table2[[#This Row],[Close Price]]/Table2[[#This Row],[Current Month Low]])-1</f>
        <v>6.0635177505815818E-2</v>
      </c>
      <c r="AH375" s="2">
        <f>(Table2[[#This Row],[Current Month High]]/Table2[[#This Row],[Close Price]])-1</f>
        <v>2.5127544938730706E-2</v>
      </c>
      <c r="AI375">
        <v>12.525628188623401</v>
      </c>
      <c r="AJ375">
        <v>62.354853692521999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-0.08</v>
      </c>
      <c r="AM375" t="s">
        <v>10205</v>
      </c>
      <c r="AN375">
        <v>-0.98</v>
      </c>
      <c r="AO375" t="s">
        <v>10205</v>
      </c>
      <c r="AP375">
        <v>2.1761924866273999E-2</v>
      </c>
      <c r="AQ375">
        <f>(Table2[[#This Row],[Sharpe Ratio]]-AVERAGE(Table2[Sharpe Ratio]))/_xlfn.STDEV.P(Table2[Sharpe Ratio])</f>
        <v>-0.41013314418204178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-1.9196522065837347</v>
      </c>
      <c r="AS375">
        <f>_xlfn.RANK.AVG(Table2[[#This Row],[1Y Return vs Nifty Z-Score]],Table2[1Y Return vs Nifty Z-Score])</f>
        <v>351</v>
      </c>
      <c r="AT375">
        <f>_xlfn.RANK.AVG(Table2[[#This Row],[6M Return vs Nifty Z-Score]],Table2[6M Return vs Nifty Z-Score])</f>
        <v>339</v>
      </c>
      <c r="AU375">
        <f>_xlfn.RANK.AVG(Table2[[#This Row],[Sharpe Ratio Z-Score]],Table2[Sharpe Ratio Z-Score])</f>
        <v>442</v>
      </c>
      <c r="AV375">
        <f>(Table2[[#This Row],[Rank 1Y]]+Table2[[#This Row],[Rank 6M]]+Table2[[#This Row],[Rank Sharpe]])/3</f>
        <v>377.33333333333331</v>
      </c>
    </row>
    <row r="376" spans="1:48" x14ac:dyDescent="0.3">
      <c r="A376" t="s">
        <v>1602</v>
      </c>
      <c r="B376" t="s">
        <v>1603</v>
      </c>
      <c r="C376" t="s">
        <v>10166</v>
      </c>
      <c r="D376" t="s">
        <v>205</v>
      </c>
      <c r="E376">
        <v>5574.4057520799997</v>
      </c>
      <c r="F376">
        <v>615.1</v>
      </c>
      <c r="G376">
        <v>49.3427891139903</v>
      </c>
      <c r="H376">
        <f>(Table2[[#This Row],[1Y Return vs Nifty]]-AVERAGE(Table2[1Y Return vs Nifty]))/_xlfn.STDEV.P(Table2[1Y Return vs Nifty])</f>
        <v>0.13821664612566983</v>
      </c>
      <c r="I376">
        <v>-6.0169989439210401</v>
      </c>
      <c r="J376">
        <f>(Table2[[#This Row],[1M Return vs Nifty]]-AVERAGE(Table2[1M Return vs Nifty]))/_xlfn.STDEV.P(Table2[1M Return vs Nifty])</f>
        <v>-0.77473731311526828</v>
      </c>
      <c r="K376">
        <v>3.6972475159265699</v>
      </c>
      <c r="L376">
        <f>(Table2[[#This Row],[6M Return vs Nifty]]-AVERAGE(Table2[6M Return vs Nifty]))/_xlfn.STDEV.P(Table2[6M Return vs Nifty])</f>
        <v>-0.12176878443107028</v>
      </c>
      <c r="M376">
        <v>2.4568846604802399</v>
      </c>
      <c r="N376">
        <f>(Table2[[#This Row],[1W Return vs Nifty]]-AVERAGE(Table2[1W Return vs Nifty]))/_xlfn.STDEV.P(Table2[1W Return vs Nifty])</f>
        <v>0.1720457959501917</v>
      </c>
      <c r="O376">
        <v>602.65</v>
      </c>
      <c r="P376">
        <v>592.20225132227404</v>
      </c>
      <c r="Q376">
        <v>514.68421187702995</v>
      </c>
      <c r="R376">
        <v>59.527536253178901</v>
      </c>
      <c r="S376" s="2">
        <f>(Table2[[#This Row],[Close Price]]-Table2[[#This Row],[20D EMA]])/Table2[[#This Row],[20D EMA]]</f>
        <v>2.0658757155894873E-2</v>
      </c>
      <c r="T376" s="2">
        <f>(Table2[[#This Row],[Close Price]]-Table2[[#This Row],[50D EMA]])/Table2[[#This Row],[50D EMA]]</f>
        <v>3.8665419840265225E-2</v>
      </c>
      <c r="U376" s="2">
        <f>(Table2[[#This Row],[Close Price]]-Table2[[#This Row],[200D EMA]])/Table2[[#This Row],[200D EMA]]</f>
        <v>0.19510174550868434</v>
      </c>
      <c r="V376">
        <v>0.47531794257294502</v>
      </c>
      <c r="W376">
        <v>608</v>
      </c>
      <c r="X376">
        <v>618.04999999999995</v>
      </c>
      <c r="Y376">
        <v>594.9</v>
      </c>
      <c r="Z376">
        <v>622.95000000000005</v>
      </c>
      <c r="AA376">
        <v>551.04999999999995</v>
      </c>
      <c r="AB376">
        <v>662.8</v>
      </c>
      <c r="AC376" s="2">
        <f>(Table2[[#This Row],[Close Price]]/Table2[[#This Row],[Day Low]])-1</f>
        <v>1.1677631578947301E-2</v>
      </c>
      <c r="AD376" s="2">
        <f>(Table2[[#This Row],[Day High]]/Table2[[#This Row],[Close Price]])-1</f>
        <v>4.7959681352625072E-3</v>
      </c>
      <c r="AE376" s="2">
        <f>(Table2[[#This Row],[Close Price]]/Table2[[#This Row],[Current Week Low]])-1</f>
        <v>3.3955286602790569E-2</v>
      </c>
      <c r="AF376" s="2">
        <f>(Table2[[#This Row],[Current Week High]]/Table2[[#This Row],[Close Price]])-1</f>
        <v>1.2762152495529255E-2</v>
      </c>
      <c r="AG376" s="2">
        <f>(Table2[[#This Row],[Close Price]]/Table2[[#This Row],[Current Month Low]])-1</f>
        <v>0.11623264676526635</v>
      </c>
      <c r="AH376" s="2">
        <f>(Table2[[#This Row],[Current Month High]]/Table2[[#This Row],[Close Price]])-1</f>
        <v>7.7548366119330137E-2</v>
      </c>
      <c r="AI376">
        <v>7.7548366119330101</v>
      </c>
      <c r="AJ376">
        <v>86.365702166338394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0.06</v>
      </c>
      <c r="AM376" t="s">
        <v>10206</v>
      </c>
      <c r="AN376">
        <v>0.28999999999999998</v>
      </c>
      <c r="AO376" t="s">
        <v>10206</v>
      </c>
      <c r="AQ376">
        <f>(Table2[[#This Row],[Sharpe Ratio]]-AVERAGE(Table2[Sharpe Ratio]))/_xlfn.STDEV.P(Table2[Sharpe Ratio])</f>
        <v>-0.66103308725010923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-1.2472767427205862</v>
      </c>
      <c r="AS376">
        <f>_xlfn.RANK.AVG(Table2[[#This Row],[1Y Return vs Nifty Z-Score]],Table2[1Y Return vs Nifty Z-Score])</f>
        <v>244</v>
      </c>
      <c r="AT376">
        <f>_xlfn.RANK.AVG(Table2[[#This Row],[6M Return vs Nifty Z-Score]],Table2[6M Return vs Nifty Z-Score])</f>
        <v>359</v>
      </c>
      <c r="AU376">
        <f>_xlfn.RANK.AVG(Table2[[#This Row],[Sharpe Ratio Z-Score]],Table2[Sharpe Ratio Z-Score])</f>
        <v>532.5</v>
      </c>
      <c r="AV376">
        <f>(Table2[[#This Row],[Rank 1Y]]+Table2[[#This Row],[Rank 6M]]+Table2[[#This Row],[Rank Sharpe]])/3</f>
        <v>378.5</v>
      </c>
    </row>
    <row r="377" spans="1:48" x14ac:dyDescent="0.3">
      <c r="A377" t="s">
        <v>196</v>
      </c>
      <c r="B377" t="s">
        <v>197</v>
      </c>
      <c r="C377" t="s">
        <v>10161</v>
      </c>
      <c r="D377" t="s">
        <v>32</v>
      </c>
      <c r="E377">
        <v>132516.155836875</v>
      </c>
      <c r="F377">
        <v>256.25</v>
      </c>
      <c r="G377">
        <v>0.20527107616620199</v>
      </c>
      <c r="H377">
        <f>(Table2[[#This Row],[1Y Return vs Nifty]]-AVERAGE(Table2[1Y Return vs Nifty]))/_xlfn.STDEV.P(Table2[1Y Return vs Nifty])</f>
        <v>-0.53328565536532113</v>
      </c>
      <c r="I377">
        <v>-10.4210290112589</v>
      </c>
      <c r="J377">
        <f>(Table2[[#This Row],[1M Return vs Nifty]]-AVERAGE(Table2[1M Return vs Nifty]))/_xlfn.STDEV.P(Table2[1M Return vs Nifty])</f>
        <v>-1.2390057339770961</v>
      </c>
      <c r="K377">
        <v>-7.5791727398311801</v>
      </c>
      <c r="L377">
        <f>(Table2[[#This Row],[6M Return vs Nifty]]-AVERAGE(Table2[6M Return vs Nifty]))/_xlfn.STDEV.P(Table2[6M Return vs Nifty])</f>
        <v>-0.4974698847831906</v>
      </c>
      <c r="M377">
        <v>-0.57853876296599704</v>
      </c>
      <c r="N377">
        <f>(Table2[[#This Row],[1W Return vs Nifty]]-AVERAGE(Table2[1W Return vs Nifty]))/_xlfn.STDEV.P(Table2[1W Return vs Nifty])</f>
        <v>-0.45506512649606606</v>
      </c>
      <c r="O377">
        <v>257.62</v>
      </c>
      <c r="P377">
        <v>263.05876101921001</v>
      </c>
      <c r="Q377">
        <v>246.56393208413999</v>
      </c>
      <c r="R377">
        <v>52.257873854792301</v>
      </c>
      <c r="S377" s="2">
        <f>(Table2[[#This Row],[Close Price]]-Table2[[#This Row],[20D EMA]])/Table2[[#This Row],[20D EMA]]</f>
        <v>-5.3179101001475217E-3</v>
      </c>
      <c r="T377" s="2">
        <f>(Table2[[#This Row],[Close Price]]-Table2[[#This Row],[50D EMA]])/Table2[[#This Row],[50D EMA]]</f>
        <v>-2.5883042225355864E-2</v>
      </c>
      <c r="U377" s="2">
        <f>(Table2[[#This Row],[Close Price]]-Table2[[#This Row],[200D EMA]])/Table2[[#This Row],[200D EMA]]</f>
        <v>3.9284204441364261E-2</v>
      </c>
      <c r="V377">
        <v>0.81059914816916001</v>
      </c>
      <c r="W377">
        <v>252.4</v>
      </c>
      <c r="X377">
        <v>257.39999999999998</v>
      </c>
      <c r="Y377">
        <v>251.3</v>
      </c>
      <c r="Z377">
        <v>260.75</v>
      </c>
      <c r="AA377">
        <v>243.85</v>
      </c>
      <c r="AB377">
        <v>276.3</v>
      </c>
      <c r="AC377" s="2">
        <f>(Table2[[#This Row],[Close Price]]/Table2[[#This Row],[Day Low]])-1</f>
        <v>1.5253565768621247E-2</v>
      </c>
      <c r="AD377" s="2">
        <f>(Table2[[#This Row],[Day High]]/Table2[[#This Row],[Close Price]])-1</f>
        <v>4.4878048780487845E-3</v>
      </c>
      <c r="AE377" s="2">
        <f>(Table2[[#This Row],[Close Price]]/Table2[[#This Row],[Current Week Low]])-1</f>
        <v>1.9697572622363602E-2</v>
      </c>
      <c r="AF377" s="2">
        <f>(Table2[[#This Row],[Current Week High]]/Table2[[#This Row],[Close Price]])-1</f>
        <v>1.7560975609756113E-2</v>
      </c>
      <c r="AG377" s="2">
        <f>(Table2[[#This Row],[Close Price]]/Table2[[#This Row],[Current Month Low]])-1</f>
        <v>5.0850932950584404E-2</v>
      </c>
      <c r="AH377" s="2">
        <f>(Table2[[#This Row],[Current Month High]]/Table2[[#This Row],[Close Price]])-1</f>
        <v>7.824390243902446E-2</v>
      </c>
      <c r="AI377">
        <v>16.9560975609756</v>
      </c>
      <c r="AJ377">
        <v>37.954239569313501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-7.0000000000000007E-2</v>
      </c>
      <c r="AM377" t="s">
        <v>10205</v>
      </c>
      <c r="AN377">
        <v>-0.18</v>
      </c>
      <c r="AO377" t="s">
        <v>10205</v>
      </c>
      <c r="AP377">
        <v>0.13346513012667999</v>
      </c>
      <c r="AQ377">
        <f>(Table2[[#This Row],[Sharpe Ratio]]-AVERAGE(Table2[Sharpe Ratio]))/_xlfn.STDEV.P(Table2[Sharpe Ratio])</f>
        <v>0.8777275580571664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504</v>
      </c>
      <c r="AT377">
        <f>_xlfn.RANK.AVG(Table2[[#This Row],[6M Return vs Nifty Z-Score]],Table2[6M Return vs Nifty Z-Score])</f>
        <v>491</v>
      </c>
      <c r="AU377">
        <f>_xlfn.RANK.AVG(Table2[[#This Row],[Sharpe Ratio Z-Score]],Table2[Sharpe Ratio Z-Score])</f>
        <v>142</v>
      </c>
      <c r="AV377">
        <f>(Table2[[#This Row],[Rank 1Y]]+Table2[[#This Row],[Rank 6M]]+Table2[[#This Row],[Rank Sharpe]])/3</f>
        <v>379</v>
      </c>
    </row>
    <row r="378" spans="1:48" x14ac:dyDescent="0.3">
      <c r="A378" t="s">
        <v>1077</v>
      </c>
      <c r="B378" t="s">
        <v>1078</v>
      </c>
      <c r="C378" t="s">
        <v>10166</v>
      </c>
      <c r="D378" t="s">
        <v>60</v>
      </c>
      <c r="E378">
        <v>11814.87796776</v>
      </c>
      <c r="F378">
        <v>1554.35</v>
      </c>
      <c r="G378">
        <v>44.573436513115702</v>
      </c>
      <c r="H378">
        <f>(Table2[[#This Row],[1Y Return vs Nifty]]-AVERAGE(Table2[1Y Return vs Nifty]))/_xlfn.STDEV.P(Table2[1Y Return vs Nifty])</f>
        <v>7.3039743099267931E-2</v>
      </c>
      <c r="I378">
        <v>3.2517917235904199</v>
      </c>
      <c r="J378">
        <f>(Table2[[#This Row],[1M Return vs Nifty]]-AVERAGE(Table2[1M Return vs Nifty]))/_xlfn.STDEV.P(Table2[1M Return vs Nifty])</f>
        <v>0.2023692780542122</v>
      </c>
      <c r="K378">
        <v>-8.1853652817080498</v>
      </c>
      <c r="L378">
        <f>(Table2[[#This Row],[6M Return vs Nifty]]-AVERAGE(Table2[6M Return vs Nifty]))/_xlfn.STDEV.P(Table2[6M Return vs Nifty])</f>
        <v>-0.51766664934525108</v>
      </c>
      <c r="M378">
        <v>3.7321847532867798</v>
      </c>
      <c r="N378">
        <f>(Table2[[#This Row],[1W Return vs Nifty]]-AVERAGE(Table2[1W Return vs Nifty]))/_xlfn.STDEV.P(Table2[1W Return vs Nifty])</f>
        <v>0.43551962020094959</v>
      </c>
      <c r="O378">
        <v>1498.34</v>
      </c>
      <c r="P378">
        <v>1443.60095993561</v>
      </c>
      <c r="Q378">
        <v>1308.43846977517</v>
      </c>
      <c r="R378">
        <v>66.585366880528696</v>
      </c>
      <c r="S378" s="2">
        <f>(Table2[[#This Row],[Close Price]]-Table2[[#This Row],[20D EMA]])/Table2[[#This Row],[20D EMA]]</f>
        <v>3.7381368714710941E-2</v>
      </c>
      <c r="T378" s="2">
        <f>(Table2[[#This Row],[Close Price]]-Table2[[#This Row],[50D EMA]])/Table2[[#This Row],[50D EMA]]</f>
        <v>7.6717211430317761E-2</v>
      </c>
      <c r="U378" s="2">
        <f>(Table2[[#This Row],[Close Price]]-Table2[[#This Row],[200D EMA]])/Table2[[#This Row],[200D EMA]]</f>
        <v>0.18794275459287366</v>
      </c>
      <c r="V378">
        <v>0.92965416125220601</v>
      </c>
      <c r="W378">
        <v>1550.1</v>
      </c>
      <c r="X378">
        <v>1589.85</v>
      </c>
      <c r="Y378">
        <v>1528.05</v>
      </c>
      <c r="Z378">
        <v>1592</v>
      </c>
      <c r="AA378">
        <v>1408</v>
      </c>
      <c r="AB378">
        <v>1594</v>
      </c>
      <c r="AC378" s="2">
        <f>(Table2[[#This Row],[Close Price]]/Table2[[#This Row],[Day Low]])-1</f>
        <v>2.7417585962195012E-3</v>
      </c>
      <c r="AD378" s="2">
        <f>(Table2[[#This Row],[Day High]]/Table2[[#This Row],[Close Price]])-1</f>
        <v>2.2839128896323224E-2</v>
      </c>
      <c r="AE378" s="2">
        <f>(Table2[[#This Row],[Close Price]]/Table2[[#This Row],[Current Week Low]])-1</f>
        <v>1.7211478681980363E-2</v>
      </c>
      <c r="AF378" s="2">
        <f>(Table2[[#This Row],[Current Week High]]/Table2[[#This Row],[Close Price]])-1</f>
        <v>2.4222343744973784E-2</v>
      </c>
      <c r="AG378" s="2">
        <f>(Table2[[#This Row],[Close Price]]/Table2[[#This Row],[Current Month Low]])-1</f>
        <v>0.1039417613636362</v>
      </c>
      <c r="AH378" s="2">
        <f>(Table2[[#This Row],[Current Month High]]/Table2[[#This Row],[Close Price]])-1</f>
        <v>2.5509055232090683E-2</v>
      </c>
      <c r="AI378">
        <v>4.1625116608228598</v>
      </c>
      <c r="AJ378">
        <v>78.702000459875805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0.05</v>
      </c>
      <c r="AM378" t="s">
        <v>10206</v>
      </c>
      <c r="AN378">
        <v>2.46</v>
      </c>
      <c r="AO378" t="s">
        <v>10206</v>
      </c>
      <c r="AP378">
        <v>4.2735944462016E-2</v>
      </c>
      <c r="AQ378">
        <f>(Table2[[#This Row],[Sharpe Ratio]]-AVERAGE(Table2[Sharpe Ratio]))/_xlfn.STDEV.P(Table2[Sharpe Ratio])</f>
        <v>-0.16831720396456196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2.4944788044616695E-2</v>
      </c>
      <c r="AS378">
        <f>_xlfn.RANK.AVG(Table2[[#This Row],[1Y Return vs Nifty Z-Score]],Table2[1Y Return vs Nifty Z-Score])</f>
        <v>262</v>
      </c>
      <c r="AT378">
        <f>_xlfn.RANK.AVG(Table2[[#This Row],[6M Return vs Nifty Z-Score]],Table2[6M Return vs Nifty Z-Score])</f>
        <v>498</v>
      </c>
      <c r="AU378">
        <f>_xlfn.RANK.AVG(Table2[[#This Row],[Sharpe Ratio Z-Score]],Table2[Sharpe Ratio Z-Score])</f>
        <v>377</v>
      </c>
      <c r="AV378">
        <f>(Table2[[#This Row],[Rank 1Y]]+Table2[[#This Row],[Rank 6M]]+Table2[[#This Row],[Rank Sharpe]])/3</f>
        <v>379</v>
      </c>
    </row>
    <row r="379" spans="1:48" x14ac:dyDescent="0.3">
      <c r="A379" t="s">
        <v>1101</v>
      </c>
      <c r="B379" t="s">
        <v>1102</v>
      </c>
      <c r="C379" t="s">
        <v>10171</v>
      </c>
      <c r="D379" t="s">
        <v>130</v>
      </c>
      <c r="E379">
        <v>11468.96554635</v>
      </c>
      <c r="F379">
        <v>376.35</v>
      </c>
      <c r="G379">
        <v>-15.014577258815599</v>
      </c>
      <c r="H379">
        <f>(Table2[[#This Row],[1Y Return vs Nifty]]-AVERAGE(Table2[1Y Return vs Nifty]))/_xlfn.STDEV.P(Table2[1Y Return vs Nifty])</f>
        <v>-0.74127668937353119</v>
      </c>
      <c r="I379">
        <v>-8.6663668630103992</v>
      </c>
      <c r="J379">
        <f>(Table2[[#This Row],[1M Return vs Nifty]]-AVERAGE(Table2[1M Return vs Nifty]))/_xlfn.STDEV.P(Table2[1M Return vs Nifty])</f>
        <v>-1.0540310148544851</v>
      </c>
      <c r="K379">
        <v>-8.0294674244917097</v>
      </c>
      <c r="L379">
        <f>(Table2[[#This Row],[6M Return vs Nifty]]-AVERAGE(Table2[6M Return vs Nifty]))/_xlfn.STDEV.P(Table2[6M Return vs Nifty])</f>
        <v>-0.51247253674832027</v>
      </c>
      <c r="M379">
        <v>-0.57894953417094996</v>
      </c>
      <c r="N379">
        <f>(Table2[[#This Row],[1W Return vs Nifty]]-AVERAGE(Table2[1W Return vs Nifty]))/_xlfn.STDEV.P(Table2[1W Return vs Nifty])</f>
        <v>-0.45514999080437407</v>
      </c>
      <c r="O379">
        <v>378.27</v>
      </c>
      <c r="P379">
        <v>373.66577418781998</v>
      </c>
      <c r="Q379">
        <v>338.16817238582001</v>
      </c>
      <c r="R379">
        <v>50.453056326028801</v>
      </c>
      <c r="S379" s="2">
        <f>(Table2[[#This Row],[Close Price]]-Table2[[#This Row],[20D EMA]])/Table2[[#This Row],[20D EMA]]</f>
        <v>-5.0757395511141752E-3</v>
      </c>
      <c r="T379" s="2">
        <f>(Table2[[#This Row],[Close Price]]-Table2[[#This Row],[50D EMA]])/Table2[[#This Row],[50D EMA]]</f>
        <v>7.1834939071268589E-3</v>
      </c>
      <c r="U379" s="2">
        <f>(Table2[[#This Row],[Close Price]]-Table2[[#This Row],[200D EMA]])/Table2[[#This Row],[200D EMA]]</f>
        <v>0.11290780958125744</v>
      </c>
      <c r="V379">
        <v>0.71019306970027096</v>
      </c>
      <c r="W379">
        <v>370.1</v>
      </c>
      <c r="X379">
        <v>381.85</v>
      </c>
      <c r="Y379">
        <v>365.65</v>
      </c>
      <c r="Z379">
        <v>379.9</v>
      </c>
      <c r="AA379">
        <v>350.25</v>
      </c>
      <c r="AB379">
        <v>427.8</v>
      </c>
      <c r="AC379" s="2">
        <f>(Table2[[#This Row],[Close Price]]/Table2[[#This Row],[Day Low]])-1</f>
        <v>1.6887327749256942E-2</v>
      </c>
      <c r="AD379" s="2">
        <f>(Table2[[#This Row],[Day High]]/Table2[[#This Row],[Close Price]])-1</f>
        <v>1.4614056064833347E-2</v>
      </c>
      <c r="AE379" s="2">
        <f>(Table2[[#This Row],[Close Price]]/Table2[[#This Row],[Current Week Low]])-1</f>
        <v>2.9262956379051186E-2</v>
      </c>
      <c r="AF379" s="2">
        <f>(Table2[[#This Row],[Current Week High]]/Table2[[#This Row],[Close Price]])-1</f>
        <v>9.4327089145740395E-3</v>
      </c>
      <c r="AG379" s="2">
        <f>(Table2[[#This Row],[Close Price]]/Table2[[#This Row],[Current Month Low]])-1</f>
        <v>7.4518201284796692E-2</v>
      </c>
      <c r="AH379" s="2">
        <f>(Table2[[#This Row],[Current Month High]]/Table2[[#This Row],[Close Price]])-1</f>
        <v>0.13670785173375832</v>
      </c>
      <c r="AI379">
        <v>13.670785173375799</v>
      </c>
      <c r="AJ379">
        <v>48.8726265822784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0.04</v>
      </c>
      <c r="AM379" t="s">
        <v>10206</v>
      </c>
      <c r="AN379">
        <v>-2.89</v>
      </c>
      <c r="AO379" t="s">
        <v>10205</v>
      </c>
      <c r="AP379">
        <v>0.182148455590112</v>
      </c>
      <c r="AQ379">
        <f>(Table2[[#This Row],[Sharpe Ratio]]-AVERAGE(Table2[Sharpe Ratio]))/_xlfn.STDEV.P(Table2[Sharpe Ratio])</f>
        <v>1.4390126310549689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-1.3239176007257418</v>
      </c>
      <c r="AS379">
        <f>_xlfn.RANK.AVG(Table2[[#This Row],[1Y Return vs Nifty Z-Score]],Table2[1Y Return vs Nifty Z-Score])</f>
        <v>589</v>
      </c>
      <c r="AT379">
        <f>_xlfn.RANK.AVG(Table2[[#This Row],[6M Return vs Nifty Z-Score]],Table2[6M Return vs Nifty Z-Score])</f>
        <v>497</v>
      </c>
      <c r="AU379">
        <f>_xlfn.RANK.AVG(Table2[[#This Row],[Sharpe Ratio Z-Score]],Table2[Sharpe Ratio Z-Score])</f>
        <v>56</v>
      </c>
      <c r="AV379">
        <f>(Table2[[#This Row],[Rank 1Y]]+Table2[[#This Row],[Rank 6M]]+Table2[[#This Row],[Rank Sharpe]])/3</f>
        <v>380.66666666666669</v>
      </c>
    </row>
    <row r="380" spans="1:48" x14ac:dyDescent="0.3">
      <c r="A380" t="s">
        <v>418</v>
      </c>
      <c r="B380" t="s">
        <v>419</v>
      </c>
      <c r="C380" t="s">
        <v>10161</v>
      </c>
      <c r="D380" t="s">
        <v>420</v>
      </c>
      <c r="E380">
        <v>58030.856198100002</v>
      </c>
      <c r="F380">
        <v>223</v>
      </c>
      <c r="G380">
        <v>-12.633962118649899</v>
      </c>
      <c r="H380">
        <f>(Table2[[#This Row],[1Y Return vs Nifty]]-AVERAGE(Table2[1Y Return vs Nifty]))/_xlfn.STDEV.P(Table2[1Y Return vs Nifty])</f>
        <v>-0.70874373676581015</v>
      </c>
      <c r="I380">
        <v>-9.7876147929821506</v>
      </c>
      <c r="J380">
        <f>(Table2[[#This Row],[1M Return vs Nifty]]-AVERAGE(Table2[1M Return vs Nifty]))/_xlfn.STDEV.P(Table2[1M Return vs Nifty])</f>
        <v>-1.1722318440684523</v>
      </c>
      <c r="K380">
        <v>16.886867540102099</v>
      </c>
      <c r="L380">
        <f>(Table2[[#This Row],[6M Return vs Nifty]]-AVERAGE(Table2[6M Return vs Nifty]))/_xlfn.STDEV.P(Table2[6M Return vs Nifty])</f>
        <v>0.31767517419391073</v>
      </c>
      <c r="M380">
        <v>1.3652797889825199</v>
      </c>
      <c r="N380">
        <f>(Table2[[#This Row],[1W Return vs Nifty]]-AVERAGE(Table2[1W Return vs Nifty]))/_xlfn.STDEV.P(Table2[1W Return vs Nifty])</f>
        <v>-5.3477052896562849E-2</v>
      </c>
      <c r="O380">
        <v>224.54</v>
      </c>
      <c r="P380">
        <v>224.717088137263</v>
      </c>
      <c r="Q380">
        <v>201.867597551572</v>
      </c>
      <c r="R380">
        <v>49.899568017259199</v>
      </c>
      <c r="S380" s="2">
        <f>(Table2[[#This Row],[Close Price]]-Table2[[#This Row],[20D EMA]])/Table2[[#This Row],[20D EMA]]</f>
        <v>-6.8584661975594199E-3</v>
      </c>
      <c r="T380" s="2">
        <f>(Table2[[#This Row],[Close Price]]-Table2[[#This Row],[50D EMA]])/Table2[[#This Row],[50D EMA]]</f>
        <v>-7.6411106582787471E-3</v>
      </c>
      <c r="U380" s="2">
        <f>(Table2[[#This Row],[Close Price]]-Table2[[#This Row],[200D EMA]])/Table2[[#This Row],[200D EMA]]</f>
        <v>0.10468446994337072</v>
      </c>
      <c r="V380">
        <v>0.59509421651831895</v>
      </c>
      <c r="W380">
        <v>222.71</v>
      </c>
      <c r="X380">
        <v>226.21</v>
      </c>
      <c r="Y380">
        <v>222.41</v>
      </c>
      <c r="Z380">
        <v>225.22</v>
      </c>
      <c r="AA380">
        <v>205.53</v>
      </c>
      <c r="AB380">
        <v>242.41</v>
      </c>
      <c r="AC380" s="2">
        <f>(Table2[[#This Row],[Close Price]]/Table2[[#This Row],[Day Low]])-1</f>
        <v>1.3021417987517658E-3</v>
      </c>
      <c r="AD380" s="2">
        <f>(Table2[[#This Row],[Day High]]/Table2[[#This Row],[Close Price]])-1</f>
        <v>1.4394618834080664E-2</v>
      </c>
      <c r="AE380" s="2">
        <f>(Table2[[#This Row],[Close Price]]/Table2[[#This Row],[Current Week Low]])-1</f>
        <v>2.6527584191358144E-3</v>
      </c>
      <c r="AF380" s="2">
        <f>(Table2[[#This Row],[Current Week High]]/Table2[[#This Row],[Close Price]])-1</f>
        <v>9.9551569506726167E-3</v>
      </c>
      <c r="AG380" s="2">
        <f>(Table2[[#This Row],[Close Price]]/Table2[[#This Row],[Current Month Low]])-1</f>
        <v>8.4999756726511944E-2</v>
      </c>
      <c r="AH380" s="2">
        <f>(Table2[[#This Row],[Current Month High]]/Table2[[#This Row],[Close Price]])-1</f>
        <v>8.7040358744394641E-2</v>
      </c>
      <c r="AI380">
        <v>10.717488789237599</v>
      </c>
      <c r="AJ380">
        <v>43.870967741935402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-7.0000000000000007E-2</v>
      </c>
      <c r="AM380" t="s">
        <v>10205</v>
      </c>
      <c r="AN380">
        <v>-1.48</v>
      </c>
      <c r="AO380" t="s">
        <v>10205</v>
      </c>
      <c r="AP380">
        <v>5.4111135707761E-2</v>
      </c>
      <c r="AQ380">
        <f>(Table2[[#This Row],[Sharpe Ratio]]-AVERAGE(Table2[Sharpe Ratio]))/_xlfn.STDEV.P(Table2[Sharpe Ratio])</f>
        <v>-3.7169116031913099E-2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578</v>
      </c>
      <c r="AT380">
        <f>_xlfn.RANK.AVG(Table2[[#This Row],[6M Return vs Nifty Z-Score]],Table2[6M Return vs Nifty Z-Score])</f>
        <v>216</v>
      </c>
      <c r="AU380">
        <f>_xlfn.RANK.AVG(Table2[[#This Row],[Sharpe Ratio Z-Score]],Table2[Sharpe Ratio Z-Score])</f>
        <v>349</v>
      </c>
      <c r="AV380">
        <f>(Table2[[#This Row],[Rank 1Y]]+Table2[[#This Row],[Rank 6M]]+Table2[[#This Row],[Rank Sharpe]])/3</f>
        <v>381</v>
      </c>
    </row>
    <row r="381" spans="1:48" x14ac:dyDescent="0.3">
      <c r="A381" t="s">
        <v>693</v>
      </c>
      <c r="B381" t="s">
        <v>694</v>
      </c>
      <c r="C381" t="s">
        <v>10171</v>
      </c>
      <c r="D381" t="s">
        <v>415</v>
      </c>
      <c r="E381">
        <v>25139.897639999999</v>
      </c>
      <c r="F381">
        <v>3586.7</v>
      </c>
      <c r="G381">
        <v>7.6217477672613798</v>
      </c>
      <c r="H381">
        <f>(Table2[[#This Row],[1Y Return vs Nifty]]-AVERAGE(Table2[1Y Return vs Nifty]))/_xlfn.STDEV.P(Table2[1Y Return vs Nifty])</f>
        <v>-0.43193374818939995</v>
      </c>
      <c r="I381">
        <v>-4.3571634923142897</v>
      </c>
      <c r="J381">
        <f>(Table2[[#This Row],[1M Return vs Nifty]]-AVERAGE(Table2[1M Return vs Nifty]))/_xlfn.STDEV.P(Table2[1M Return vs Nifty])</f>
        <v>-0.59975912899179762</v>
      </c>
      <c r="K381">
        <v>-4.9904208324774499</v>
      </c>
      <c r="L381">
        <f>(Table2[[#This Row],[6M Return vs Nifty]]-AVERAGE(Table2[6M Return vs Nifty]))/_xlfn.STDEV.P(Table2[6M Return vs Nifty])</f>
        <v>-0.4112193799179753</v>
      </c>
      <c r="M381">
        <v>-0.54097495933901496</v>
      </c>
      <c r="N381">
        <f>(Table2[[#This Row],[1W Return vs Nifty]]-AVERAGE(Table2[1W Return vs Nifty]))/_xlfn.STDEV.P(Table2[1W Return vs Nifty])</f>
        <v>-0.44730453818369093</v>
      </c>
      <c r="O381">
        <v>3578.86</v>
      </c>
      <c r="P381">
        <v>3481.4562376726999</v>
      </c>
      <c r="Q381">
        <v>3161.2947675404498</v>
      </c>
      <c r="R381">
        <v>50.294116385568401</v>
      </c>
      <c r="S381" s="2">
        <f>(Table2[[#This Row],[Close Price]]-Table2[[#This Row],[20D EMA]])/Table2[[#This Row],[20D EMA]]</f>
        <v>2.1906417127240769E-3</v>
      </c>
      <c r="T381" s="2">
        <f>(Table2[[#This Row],[Close Price]]-Table2[[#This Row],[50D EMA]])/Table2[[#This Row],[50D EMA]]</f>
        <v>3.0229810499543652E-2</v>
      </c>
      <c r="U381" s="2">
        <f>(Table2[[#This Row],[Close Price]]-Table2[[#This Row],[200D EMA]])/Table2[[#This Row],[200D EMA]]</f>
        <v>0.13456677207944254</v>
      </c>
      <c r="V381">
        <v>0.87848361045568801</v>
      </c>
      <c r="W381">
        <v>3568.75</v>
      </c>
      <c r="X381">
        <v>3612.25</v>
      </c>
      <c r="Y381">
        <v>3520.3</v>
      </c>
      <c r="Z381">
        <v>3695</v>
      </c>
      <c r="AA381">
        <v>3425.25</v>
      </c>
      <c r="AB381">
        <v>3728.65</v>
      </c>
      <c r="AC381" s="2">
        <f>(Table2[[#This Row],[Close Price]]/Table2[[#This Row],[Day Low]])-1</f>
        <v>5.0297723292469509E-3</v>
      </c>
      <c r="AD381" s="2">
        <f>(Table2[[#This Row],[Day High]]/Table2[[#This Row],[Close Price]])-1</f>
        <v>7.1235397440545523E-3</v>
      </c>
      <c r="AE381" s="2">
        <f>(Table2[[#This Row],[Close Price]]/Table2[[#This Row],[Current Week Low]])-1</f>
        <v>1.8862028804363051E-2</v>
      </c>
      <c r="AF381" s="2">
        <f>(Table2[[#This Row],[Current Week High]]/Table2[[#This Row],[Close Price]])-1</f>
        <v>3.0194886664622222E-2</v>
      </c>
      <c r="AG381" s="2">
        <f>(Table2[[#This Row],[Close Price]]/Table2[[#This Row],[Current Month Low]])-1</f>
        <v>4.71352456025107E-2</v>
      </c>
      <c r="AH381" s="2">
        <f>(Table2[[#This Row],[Current Month High]]/Table2[[#This Row],[Close Price]])-1</f>
        <v>3.9576769732623474E-2</v>
      </c>
      <c r="AI381">
        <v>9.81682326372432</v>
      </c>
      <c r="AJ381">
        <v>43.908359580315697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0.09</v>
      </c>
      <c r="AM381" t="s">
        <v>10206</v>
      </c>
      <c r="AN381">
        <v>-2.33</v>
      </c>
      <c r="AO381" t="s">
        <v>10205</v>
      </c>
      <c r="AP381">
        <v>9.7230844296363E-2</v>
      </c>
      <c r="AQ381">
        <f>(Table2[[#This Row],[Sharpe Ratio]]-AVERAGE(Table2[Sharpe Ratio]))/_xlfn.STDEV.P(Table2[Sharpe Ratio])</f>
        <v>0.45997130222026372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-1.4302454930626001</v>
      </c>
      <c r="AS381">
        <f>_xlfn.RANK.AVG(Table2[[#This Row],[1Y Return vs Nifty Z-Score]],Table2[1Y Return vs Nifty Z-Score])</f>
        <v>456</v>
      </c>
      <c r="AT381">
        <f>_xlfn.RANK.AVG(Table2[[#This Row],[6M Return vs Nifty Z-Score]],Table2[6M Return vs Nifty Z-Score])</f>
        <v>466</v>
      </c>
      <c r="AU381">
        <f>_xlfn.RANK.AVG(Table2[[#This Row],[Sharpe Ratio Z-Score]],Table2[Sharpe Ratio Z-Score])</f>
        <v>223</v>
      </c>
      <c r="AV381">
        <f>(Table2[[#This Row],[Rank 1Y]]+Table2[[#This Row],[Rank 6M]]+Table2[[#This Row],[Rank Sharpe]])/3</f>
        <v>381.66666666666669</v>
      </c>
    </row>
    <row r="382" spans="1:48" x14ac:dyDescent="0.3">
      <c r="A382" t="s">
        <v>1498</v>
      </c>
      <c r="B382" t="s">
        <v>1499</v>
      </c>
      <c r="C382" t="s">
        <v>10172</v>
      </c>
      <c r="D382" t="s">
        <v>622</v>
      </c>
      <c r="E382">
        <v>6735.587734365</v>
      </c>
      <c r="F382">
        <v>505.65</v>
      </c>
      <c r="G382">
        <v>28.772223177984699</v>
      </c>
      <c r="H382">
        <f>(Table2[[#This Row],[1Y Return vs Nifty]]-AVERAGE(Table2[1Y Return vs Nifty]))/_xlfn.STDEV.P(Table2[1Y Return vs Nifty])</f>
        <v>-0.14289609461892994</v>
      </c>
      <c r="I382">
        <v>-9.2763591913571499</v>
      </c>
      <c r="J382">
        <f>(Table2[[#This Row],[1M Return vs Nifty]]-AVERAGE(Table2[1M Return vs Nifty]))/_xlfn.STDEV.P(Table2[1M Return vs Nifty])</f>
        <v>-1.1183357926805286</v>
      </c>
      <c r="K382">
        <v>-14.072499069488901</v>
      </c>
      <c r="L382">
        <f>(Table2[[#This Row],[6M Return vs Nifty]]-AVERAGE(Table2[6M Return vs Nifty]))/_xlfn.STDEV.P(Table2[6M Return vs Nifty])</f>
        <v>-0.7138106907896149</v>
      </c>
      <c r="M382">
        <v>-1.0530930509660801</v>
      </c>
      <c r="N382">
        <f>(Table2[[#This Row],[1W Return vs Nifty]]-AVERAGE(Table2[1W Return vs Nifty]))/_xlfn.STDEV.P(Table2[1W Return vs Nifty])</f>
        <v>-0.55310686097035711</v>
      </c>
      <c r="O382">
        <v>496.82</v>
      </c>
      <c r="P382">
        <v>490.52946305729603</v>
      </c>
      <c r="Q382">
        <v>445.93913983907697</v>
      </c>
      <c r="R382">
        <v>58.943145886650001</v>
      </c>
      <c r="S382" s="2">
        <f>(Table2[[#This Row],[Close Price]]-Table2[[#This Row],[20D EMA]])/Table2[[#This Row],[20D EMA]]</f>
        <v>1.7773036512217674E-2</v>
      </c>
      <c r="T382" s="2">
        <f>(Table2[[#This Row],[Close Price]]-Table2[[#This Row],[50D EMA]])/Table2[[#This Row],[50D EMA]]</f>
        <v>3.082493118448586E-2</v>
      </c>
      <c r="U382" s="2">
        <f>(Table2[[#This Row],[Close Price]]-Table2[[#This Row],[200D EMA]])/Table2[[#This Row],[200D EMA]]</f>
        <v>0.13389912395326065</v>
      </c>
      <c r="V382">
        <v>1.02856824471605</v>
      </c>
      <c r="W382">
        <v>507.65</v>
      </c>
      <c r="X382">
        <v>527.70000000000005</v>
      </c>
      <c r="Y382">
        <v>485.3</v>
      </c>
      <c r="Z382">
        <v>523</v>
      </c>
      <c r="AA382">
        <v>454.9</v>
      </c>
      <c r="AB382">
        <v>541.29999999999995</v>
      </c>
      <c r="AC382" s="2">
        <f>(Table2[[#This Row],[Close Price]]/Table2[[#This Row],[Day Low]])-1</f>
        <v>-3.9397222495813899E-3</v>
      </c>
      <c r="AD382" s="2">
        <f>(Table2[[#This Row],[Day High]]/Table2[[#This Row],[Close Price]])-1</f>
        <v>4.3607238208246857E-2</v>
      </c>
      <c r="AE382" s="2">
        <f>(Table2[[#This Row],[Close Price]]/Table2[[#This Row],[Current Week Low]])-1</f>
        <v>4.1932825056665957E-2</v>
      </c>
      <c r="AF382" s="2">
        <f>(Table2[[#This Row],[Current Week High]]/Table2[[#This Row],[Close Price]])-1</f>
        <v>3.431227133392678E-2</v>
      </c>
      <c r="AG382" s="2">
        <f>(Table2[[#This Row],[Close Price]]/Table2[[#This Row],[Current Month Low]])-1</f>
        <v>0.11156298087491767</v>
      </c>
      <c r="AH382" s="2">
        <f>(Table2[[#This Row],[Current Month High]]/Table2[[#This Row],[Close Price]])-1</f>
        <v>7.0503312567981702E-2</v>
      </c>
      <c r="AI382">
        <v>10.708988430732701</v>
      </c>
      <c r="AJ382">
        <v>69.7951645399596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-0.01</v>
      </c>
      <c r="AM382" t="s">
        <v>10205</v>
      </c>
      <c r="AN382">
        <v>-2.57</v>
      </c>
      <c r="AO382" t="s">
        <v>10205</v>
      </c>
      <c r="AP382">
        <v>8.354895600751E-2</v>
      </c>
      <c r="AQ382">
        <f>(Table2[[#This Row],[Sharpe Ratio]]-AVERAGE(Table2[Sharpe Ratio]))/_xlfn.STDEV.P(Table2[Sharpe Ratio])</f>
        <v>0.30222859270209479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-2.2259208463573357</v>
      </c>
      <c r="AS382">
        <f>_xlfn.RANK.AVG(Table2[[#This Row],[1Y Return vs Nifty Z-Score]],Table2[1Y Return vs Nifty Z-Score])</f>
        <v>327</v>
      </c>
      <c r="AT382">
        <f>_xlfn.RANK.AVG(Table2[[#This Row],[6M Return vs Nifty Z-Score]],Table2[6M Return vs Nifty Z-Score])</f>
        <v>563</v>
      </c>
      <c r="AU382">
        <f>_xlfn.RANK.AVG(Table2[[#This Row],[Sharpe Ratio Z-Score]],Table2[Sharpe Ratio Z-Score])</f>
        <v>256</v>
      </c>
      <c r="AV382">
        <f>(Table2[[#This Row],[Rank 1Y]]+Table2[[#This Row],[Rank 6M]]+Table2[[#This Row],[Rank Sharpe]])/3</f>
        <v>382</v>
      </c>
    </row>
    <row r="383" spans="1:48" x14ac:dyDescent="0.3">
      <c r="A383" t="s">
        <v>1522</v>
      </c>
      <c r="B383" t="s">
        <v>1523</v>
      </c>
      <c r="C383" t="s">
        <v>10171</v>
      </c>
      <c r="D383" t="s">
        <v>261</v>
      </c>
      <c r="E383">
        <v>6534.8246176000002</v>
      </c>
      <c r="F383">
        <v>824</v>
      </c>
      <c r="G383">
        <v>33.226153429220098</v>
      </c>
      <c r="H383">
        <f>(Table2[[#This Row],[1Y Return vs Nifty]]-AVERAGE(Table2[1Y Return vs Nifty]))/_xlfn.STDEV.P(Table2[1Y Return vs Nifty])</f>
        <v>-8.2029682683294511E-2</v>
      </c>
      <c r="I383">
        <v>5.9582458956575701</v>
      </c>
      <c r="J383">
        <f>(Table2[[#This Row],[1M Return vs Nifty]]-AVERAGE(Table2[1M Return vs Nifty]))/_xlfn.STDEV.P(Table2[1M Return vs Nifty])</f>
        <v>0.48768095517454152</v>
      </c>
      <c r="K383">
        <v>8.3014478766548603</v>
      </c>
      <c r="L383">
        <f>(Table2[[#This Row],[6M Return vs Nifty]]-AVERAGE(Table2[6M Return vs Nifty]))/_xlfn.STDEV.P(Table2[6M Return vs Nifty])</f>
        <v>3.1631239914777343E-2</v>
      </c>
      <c r="M383">
        <v>7.91010093215354</v>
      </c>
      <c r="N383">
        <f>(Table2[[#This Row],[1W Return vs Nifty]]-AVERAGE(Table2[1W Return vs Nifty]))/_xlfn.STDEV.P(Table2[1W Return vs Nifty])</f>
        <v>1.2986667016244926</v>
      </c>
      <c r="O383">
        <v>771.44</v>
      </c>
      <c r="P383">
        <v>740.94175223994603</v>
      </c>
      <c r="Q383">
        <v>686.10375132849504</v>
      </c>
      <c r="R383">
        <v>71.528087045445901</v>
      </c>
      <c r="S383" s="2">
        <f>(Table2[[#This Row],[Close Price]]-Table2[[#This Row],[20D EMA]])/Table2[[#This Row],[20D EMA]]</f>
        <v>6.8132323965570799E-2</v>
      </c>
      <c r="T383" s="2">
        <f>(Table2[[#This Row],[Close Price]]-Table2[[#This Row],[50D EMA]])/Table2[[#This Row],[50D EMA]]</f>
        <v>0.11209821488525923</v>
      </c>
      <c r="U383" s="2">
        <f>(Table2[[#This Row],[Close Price]]-Table2[[#This Row],[200D EMA]])/Table2[[#This Row],[200D EMA]]</f>
        <v>0.20098454265043442</v>
      </c>
      <c r="V383">
        <v>1.55342177494238</v>
      </c>
      <c r="W383">
        <v>814.85</v>
      </c>
      <c r="X383">
        <v>829.9</v>
      </c>
      <c r="Y383">
        <v>755.25</v>
      </c>
      <c r="Z383">
        <v>870</v>
      </c>
      <c r="AA383">
        <v>726</v>
      </c>
      <c r="AB383">
        <v>870</v>
      </c>
      <c r="AC383" s="2">
        <f>(Table2[[#This Row],[Close Price]]/Table2[[#This Row],[Day Low]])-1</f>
        <v>1.1229060563293869E-2</v>
      </c>
      <c r="AD383" s="2">
        <f>(Table2[[#This Row],[Day High]]/Table2[[#This Row],[Close Price]])-1</f>
        <v>7.1601941747572173E-3</v>
      </c>
      <c r="AE383" s="2">
        <f>(Table2[[#This Row],[Close Price]]/Table2[[#This Row],[Current Week Low]])-1</f>
        <v>9.1029460443561749E-2</v>
      </c>
      <c r="AF383" s="2">
        <f>(Table2[[#This Row],[Current Week High]]/Table2[[#This Row],[Close Price]])-1</f>
        <v>5.5825242718446688E-2</v>
      </c>
      <c r="AG383" s="2">
        <f>(Table2[[#This Row],[Close Price]]/Table2[[#This Row],[Current Month Low]])-1</f>
        <v>0.13498622589531672</v>
      </c>
      <c r="AH383" s="2">
        <f>(Table2[[#This Row],[Current Month High]]/Table2[[#This Row],[Close Price]])-1</f>
        <v>5.5825242718446688E-2</v>
      </c>
      <c r="AI383">
        <v>7.2572815533980402</v>
      </c>
      <c r="AJ383">
        <v>76.805063834352495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7.0000000000000007E-2</v>
      </c>
      <c r="AM383" t="s">
        <v>10206</v>
      </c>
      <c r="AN383">
        <v>4.95</v>
      </c>
      <c r="AO383" t="s">
        <v>10206</v>
      </c>
      <c r="AQ383">
        <f>(Table2[[#This Row],[Sharpe Ratio]]-AVERAGE(Table2[Sharpe Ratio]))/_xlfn.STDEV.P(Table2[Sharpe Ratio])</f>
        <v>-0.66103308725010923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1.0749161267804077</v>
      </c>
      <c r="AS383">
        <f>_xlfn.RANK.AVG(Table2[[#This Row],[1Y Return vs Nifty Z-Score]],Table2[1Y Return vs Nifty Z-Score])</f>
        <v>308</v>
      </c>
      <c r="AT383">
        <f>_xlfn.RANK.AVG(Table2[[#This Row],[6M Return vs Nifty Z-Score]],Table2[6M Return vs Nifty Z-Score])</f>
        <v>307</v>
      </c>
      <c r="AU383">
        <f>_xlfn.RANK.AVG(Table2[[#This Row],[Sharpe Ratio Z-Score]],Table2[Sharpe Ratio Z-Score])</f>
        <v>532.5</v>
      </c>
      <c r="AV383">
        <f>(Table2[[#This Row],[Rank 1Y]]+Table2[[#This Row],[Rank 6M]]+Table2[[#This Row],[Rank Sharpe]])/3</f>
        <v>382.5</v>
      </c>
    </row>
    <row r="384" spans="1:48" x14ac:dyDescent="0.3">
      <c r="A384" t="s">
        <v>166</v>
      </c>
      <c r="B384" t="s">
        <v>167</v>
      </c>
      <c r="C384" t="s">
        <v>10169</v>
      </c>
      <c r="D384" t="s">
        <v>77</v>
      </c>
      <c r="E384">
        <v>166125.36297371</v>
      </c>
      <c r="F384">
        <v>674.45</v>
      </c>
      <c r="G384">
        <v>19.143858066358298</v>
      </c>
      <c r="H384">
        <f>(Table2[[#This Row],[1Y Return vs Nifty]]-AVERAGE(Table2[1Y Return vs Nifty]))/_xlfn.STDEV.P(Table2[1Y Return vs Nifty])</f>
        <v>-0.27447517289219214</v>
      </c>
      <c r="I384">
        <v>-1.65327909845238</v>
      </c>
      <c r="J384">
        <f>(Table2[[#This Row],[1M Return vs Nifty]]-AVERAGE(Table2[1M Return vs Nifty]))/_xlfn.STDEV.P(Table2[1M Return vs Nifty])</f>
        <v>-0.31471835530561154</v>
      </c>
      <c r="K384">
        <v>2.6517461834982399</v>
      </c>
      <c r="L384">
        <f>(Table2[[#This Row],[6M Return vs Nifty]]-AVERAGE(Table2[6M Return vs Nifty]))/_xlfn.STDEV.P(Table2[6M Return vs Nifty])</f>
        <v>-0.15660217943622445</v>
      </c>
      <c r="M384">
        <v>-2.72979187696949</v>
      </c>
      <c r="N384">
        <f>(Table2[[#This Row],[1W Return vs Nifty]]-AVERAGE(Table2[1W Return vs Nifty]))/_xlfn.STDEV.P(Table2[1W Return vs Nifty])</f>
        <v>-0.8995086641974579</v>
      </c>
      <c r="O384">
        <v>678.13</v>
      </c>
      <c r="P384">
        <v>661.14412737155305</v>
      </c>
      <c r="Q384">
        <v>585.01675818109595</v>
      </c>
      <c r="R384">
        <v>43.840813461471498</v>
      </c>
      <c r="S384" s="2">
        <f>(Table2[[#This Row],[Close Price]]-Table2[[#This Row],[20D EMA]])/Table2[[#This Row],[20D EMA]]</f>
        <v>-5.426688098152198E-3</v>
      </c>
      <c r="T384" s="2">
        <f>(Table2[[#This Row],[Close Price]]-Table2[[#This Row],[50D EMA]])/Table2[[#This Row],[50D EMA]]</f>
        <v>2.0125524946195721E-2</v>
      </c>
      <c r="U384" s="2">
        <f>(Table2[[#This Row],[Close Price]]-Table2[[#This Row],[200D EMA]])/Table2[[#This Row],[200D EMA]]</f>
        <v>0.15287295717299679</v>
      </c>
      <c r="V384">
        <v>0.62586443131408698</v>
      </c>
      <c r="W384">
        <v>676.1</v>
      </c>
      <c r="X384">
        <v>682.2</v>
      </c>
      <c r="Y384">
        <v>671</v>
      </c>
      <c r="Z384">
        <v>693.5</v>
      </c>
      <c r="AA384">
        <v>656.2</v>
      </c>
      <c r="AB384">
        <v>706.95</v>
      </c>
      <c r="AC384" s="2">
        <f>(Table2[[#This Row],[Close Price]]/Table2[[#This Row],[Day Low]])-1</f>
        <v>-2.4404673864812931E-3</v>
      </c>
      <c r="AD384" s="2">
        <f>(Table2[[#This Row],[Day High]]/Table2[[#This Row],[Close Price]])-1</f>
        <v>1.149084439172654E-2</v>
      </c>
      <c r="AE384" s="2">
        <f>(Table2[[#This Row],[Close Price]]/Table2[[#This Row],[Current Week Low]])-1</f>
        <v>5.1415797317437839E-3</v>
      </c>
      <c r="AF384" s="2">
        <f>(Table2[[#This Row],[Current Week High]]/Table2[[#This Row],[Close Price]])-1</f>
        <v>2.8245236859663292E-2</v>
      </c>
      <c r="AG384" s="2">
        <f>(Table2[[#This Row],[Close Price]]/Table2[[#This Row],[Current Month Low]])-1</f>
        <v>2.7811642791831792E-2</v>
      </c>
      <c r="AH384" s="2">
        <f>(Table2[[#This Row],[Current Month High]]/Table2[[#This Row],[Close Price]])-1</f>
        <v>4.818741196530496E-2</v>
      </c>
      <c r="AI384">
        <v>4.8187411965304898</v>
      </c>
      <c r="AJ384">
        <v>66.922410592748406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0.02</v>
      </c>
      <c r="AM384" t="s">
        <v>10206</v>
      </c>
      <c r="AN384">
        <v>-0.69</v>
      </c>
      <c r="AO384" t="s">
        <v>10205</v>
      </c>
      <c r="AP384">
        <v>3.9033510233951997E-2</v>
      </c>
      <c r="AQ384">
        <f>(Table2[[#This Row],[Sharpe Ratio]]-AVERAGE(Table2[Sharpe Ratio]))/_xlfn.STDEV.P(Table2[Sharpe Ratio])</f>
        <v>-0.21100370999483359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-1.8563080818263196</v>
      </c>
      <c r="AS384">
        <f>_xlfn.RANK.AVG(Table2[[#This Row],[1Y Return vs Nifty Z-Score]],Table2[1Y Return vs Nifty Z-Score])</f>
        <v>390</v>
      </c>
      <c r="AT384">
        <f>_xlfn.RANK.AVG(Table2[[#This Row],[6M Return vs Nifty Z-Score]],Table2[6M Return vs Nifty Z-Score])</f>
        <v>371</v>
      </c>
      <c r="AU384">
        <f>_xlfn.RANK.AVG(Table2[[#This Row],[Sharpe Ratio Z-Score]],Table2[Sharpe Ratio Z-Score])</f>
        <v>387</v>
      </c>
      <c r="AV384">
        <f>(Table2[[#This Row],[Rank 1Y]]+Table2[[#This Row],[Rank 6M]]+Table2[[#This Row],[Rank Sharpe]])/3</f>
        <v>382.66666666666669</v>
      </c>
    </row>
    <row r="385" spans="1:48" x14ac:dyDescent="0.3">
      <c r="A385" t="s">
        <v>1994</v>
      </c>
      <c r="B385" t="s">
        <v>1995</v>
      </c>
      <c r="C385" t="s">
        <v>10161</v>
      </c>
      <c r="D385" t="s">
        <v>523</v>
      </c>
      <c r="E385">
        <v>3221.1095117759901</v>
      </c>
      <c r="F385">
        <v>56.16</v>
      </c>
      <c r="G385">
        <v>22.637658243619001</v>
      </c>
      <c r="H385">
        <f>(Table2[[#This Row],[1Y Return vs Nifty]]-AVERAGE(Table2[1Y Return vs Nifty]))/_xlfn.STDEV.P(Table2[1Y Return vs Nifty])</f>
        <v>-0.22672968322024201</v>
      </c>
      <c r="I385">
        <v>10.400217025721799</v>
      </c>
      <c r="J385">
        <f>(Table2[[#This Row],[1M Return vs Nifty]]-AVERAGE(Table2[1M Return vs Nifty]))/_xlfn.STDEV.P(Table2[1M Return vs Nifty])</f>
        <v>0.9559490847142077</v>
      </c>
      <c r="K385">
        <v>31.5190777598606</v>
      </c>
      <c r="L385">
        <f>(Table2[[#This Row],[6M Return vs Nifty]]-AVERAGE(Table2[6M Return vs Nifty]))/_xlfn.STDEV.P(Table2[6M Return vs Nifty])</f>
        <v>0.805182499698196</v>
      </c>
      <c r="M385">
        <v>2.8042163509646798</v>
      </c>
      <c r="N385">
        <f>(Table2[[#This Row],[1W Return vs Nifty]]-AVERAGE(Table2[1W Return vs Nifty]))/_xlfn.STDEV.P(Table2[1W Return vs Nifty])</f>
        <v>0.24380365850474123</v>
      </c>
      <c r="O385">
        <v>55.68</v>
      </c>
      <c r="P385">
        <v>52.3097274370812</v>
      </c>
      <c r="Q385">
        <v>45.910630775602399</v>
      </c>
      <c r="R385">
        <v>48.719550099904701</v>
      </c>
      <c r="S385" s="2">
        <f>(Table2[[#This Row],[Close Price]]-Table2[[#This Row],[20D EMA]])/Table2[[#This Row],[20D EMA]]</f>
        <v>8.6206896551723582E-3</v>
      </c>
      <c r="T385" s="2">
        <f>(Table2[[#This Row],[Close Price]]-Table2[[#This Row],[50D EMA]])/Table2[[#This Row],[50D EMA]]</f>
        <v>7.3605288185642964E-2</v>
      </c>
      <c r="U385" s="2">
        <f>(Table2[[#This Row],[Close Price]]-Table2[[#This Row],[200D EMA]])/Table2[[#This Row],[200D EMA]]</f>
        <v>0.22324609902428669</v>
      </c>
      <c r="V385">
        <v>1.0724373239978899</v>
      </c>
      <c r="W385">
        <v>56.34</v>
      </c>
      <c r="X385">
        <v>57.62</v>
      </c>
      <c r="Y385">
        <v>56</v>
      </c>
      <c r="Z385">
        <v>59.9</v>
      </c>
      <c r="AA385">
        <v>49.8</v>
      </c>
      <c r="AB385">
        <v>62.26</v>
      </c>
      <c r="AC385" s="2">
        <f>(Table2[[#This Row],[Close Price]]/Table2[[#This Row],[Day Low]])-1</f>
        <v>-3.1948881789138905E-3</v>
      </c>
      <c r="AD385" s="2">
        <f>(Table2[[#This Row],[Day High]]/Table2[[#This Row],[Close Price]])-1</f>
        <v>2.5997150997151053E-2</v>
      </c>
      <c r="AE385" s="2">
        <f>(Table2[[#This Row],[Close Price]]/Table2[[#This Row],[Current Week Low]])-1</f>
        <v>2.8571428571428914E-3</v>
      </c>
      <c r="AF385" s="2">
        <f>(Table2[[#This Row],[Current Week High]]/Table2[[#This Row],[Close Price]])-1</f>
        <v>6.6595441595441729E-2</v>
      </c>
      <c r="AG385" s="2">
        <f>(Table2[[#This Row],[Close Price]]/Table2[[#This Row],[Current Month Low]])-1</f>
        <v>0.12771084337349392</v>
      </c>
      <c r="AH385" s="2">
        <f>(Table2[[#This Row],[Current Month High]]/Table2[[#This Row],[Close Price]])-1</f>
        <v>0.10861823361823375</v>
      </c>
      <c r="AI385">
        <v>10.8618233618233</v>
      </c>
      <c r="AJ385">
        <v>68.902255639097703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0.09</v>
      </c>
      <c r="AM385" t="s">
        <v>10206</v>
      </c>
      <c r="AN385">
        <v>4.8899999999999997</v>
      </c>
      <c r="AO385" t="s">
        <v>10206</v>
      </c>
      <c r="AP385">
        <v>-5.9376807824595999E-2</v>
      </c>
      <c r="AQ385">
        <f>(Table2[[#This Row],[Sharpe Ratio]]-AVERAGE(Table2[Sharpe Ratio]))/_xlfn.STDEV.P(Table2[Sharpe Ratio])</f>
        <v>-1.345606616214114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0.43259894348278899</v>
      </c>
      <c r="AS385">
        <f>_xlfn.RANK.AVG(Table2[[#This Row],[1Y Return vs Nifty Z-Score]],Table2[1Y Return vs Nifty Z-Score])</f>
        <v>359</v>
      </c>
      <c r="AT385">
        <f>_xlfn.RANK.AVG(Table2[[#This Row],[6M Return vs Nifty Z-Score]],Table2[6M Return vs Nifty Z-Score])</f>
        <v>123</v>
      </c>
      <c r="AU385">
        <f>_xlfn.RANK.AVG(Table2[[#This Row],[Sharpe Ratio Z-Score]],Table2[Sharpe Ratio Z-Score])</f>
        <v>667</v>
      </c>
      <c r="AV385">
        <f>(Table2[[#This Row],[Rank 1Y]]+Table2[[#This Row],[Rank 6M]]+Table2[[#This Row],[Rank Sharpe]])/3</f>
        <v>383</v>
      </c>
    </row>
    <row r="386" spans="1:48" x14ac:dyDescent="0.3">
      <c r="A386" t="s">
        <v>1331</v>
      </c>
      <c r="B386" t="s">
        <v>1332</v>
      </c>
      <c r="C386" t="s">
        <v>10166</v>
      </c>
      <c r="D386" t="s">
        <v>60</v>
      </c>
      <c r="E386">
        <v>8391.2317293600008</v>
      </c>
      <c r="F386">
        <v>515.4</v>
      </c>
      <c r="G386">
        <v>23.627261375156898</v>
      </c>
      <c r="H386">
        <f>(Table2[[#This Row],[1Y Return vs Nifty]]-AVERAGE(Table2[1Y Return vs Nifty]))/_xlfn.STDEV.P(Table2[1Y Return vs Nifty])</f>
        <v>-0.21320598876178629</v>
      </c>
      <c r="I386">
        <v>9.5505638855659303</v>
      </c>
      <c r="J386">
        <f>(Table2[[#This Row],[1M Return vs Nifty]]-AVERAGE(Table2[1M Return vs Nifty]))/_xlfn.STDEV.P(Table2[1M Return vs Nifty])</f>
        <v>0.86637950511801165</v>
      </c>
      <c r="K386">
        <v>8.5914894078935706</v>
      </c>
      <c r="L386">
        <f>(Table2[[#This Row],[6M Return vs Nifty]]-AVERAGE(Table2[6M Return vs Nifty]))/_xlfn.STDEV.P(Table2[6M Return vs Nifty])</f>
        <v>4.1294672100054206E-2</v>
      </c>
      <c r="M386">
        <v>6.7199402624892599</v>
      </c>
      <c r="N386">
        <f>(Table2[[#This Row],[1W Return vs Nifty]]-AVERAGE(Table2[1W Return vs Nifty]))/_xlfn.STDEV.P(Table2[1W Return vs Nifty])</f>
        <v>1.0527824702360931</v>
      </c>
      <c r="O386">
        <v>497.14</v>
      </c>
      <c r="P386">
        <v>480.202623645053</v>
      </c>
      <c r="Q386">
        <v>434.699911900134</v>
      </c>
      <c r="R386">
        <v>61.485038067780501</v>
      </c>
      <c r="S386" s="2">
        <f>(Table2[[#This Row],[Close Price]]-Table2[[#This Row],[20D EMA]])/Table2[[#This Row],[20D EMA]]</f>
        <v>3.6730096149977853E-2</v>
      </c>
      <c r="T386" s="2">
        <f>(Table2[[#This Row],[Close Price]]-Table2[[#This Row],[50D EMA]])/Table2[[#This Row],[50D EMA]]</f>
        <v>7.3296926384482874E-2</v>
      </c>
      <c r="U386" s="2">
        <f>(Table2[[#This Row],[Close Price]]-Table2[[#This Row],[200D EMA]])/Table2[[#This Row],[200D EMA]]</f>
        <v>0.18564551289443476</v>
      </c>
      <c r="V386">
        <v>1.3345560462710599</v>
      </c>
      <c r="W386">
        <v>512.1</v>
      </c>
      <c r="X386">
        <v>519.04999999999995</v>
      </c>
      <c r="Y386">
        <v>508.4</v>
      </c>
      <c r="Z386">
        <v>547.20000000000005</v>
      </c>
      <c r="AA386">
        <v>464.35</v>
      </c>
      <c r="AB386">
        <v>547.20000000000005</v>
      </c>
      <c r="AC386" s="2">
        <f>(Table2[[#This Row],[Close Price]]/Table2[[#This Row],[Day Low]])-1</f>
        <v>6.444053895723334E-3</v>
      </c>
      <c r="AD386" s="2">
        <f>(Table2[[#This Row],[Day High]]/Table2[[#This Row],[Close Price]])-1</f>
        <v>7.0818781528909636E-3</v>
      </c>
      <c r="AE386" s="2">
        <f>(Table2[[#This Row],[Close Price]]/Table2[[#This Row],[Current Week Low]])-1</f>
        <v>1.3768686073957426E-2</v>
      </c>
      <c r="AF386" s="2">
        <f>(Table2[[#This Row],[Current Week High]]/Table2[[#This Row],[Close Price]])-1</f>
        <v>6.1699650756694036E-2</v>
      </c>
      <c r="AG386" s="2">
        <f>(Table2[[#This Row],[Close Price]]/Table2[[#This Row],[Current Month Low]])-1</f>
        <v>0.10993862388284681</v>
      </c>
      <c r="AH386" s="2">
        <f>(Table2[[#This Row],[Current Month High]]/Table2[[#This Row],[Close Price]])-1</f>
        <v>6.1699650756694036E-2</v>
      </c>
      <c r="AI386">
        <v>6.1699650756694</v>
      </c>
      <c r="AJ386">
        <v>53.278810408921899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0.01</v>
      </c>
      <c r="AM386" t="s">
        <v>10206</v>
      </c>
      <c r="AN386">
        <v>3.06</v>
      </c>
      <c r="AO386" t="s">
        <v>10206</v>
      </c>
      <c r="AP386">
        <v>7.3888878254019996E-3</v>
      </c>
      <c r="AQ386">
        <f>(Table2[[#This Row],[Sharpe Ratio]]-AVERAGE(Table2[Sharpe Ratio]))/_xlfn.STDEV.P(Table2[Sharpe Ratio])</f>
        <v>-0.57584432080956449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1.1714063378828081</v>
      </c>
      <c r="AS386">
        <f>_xlfn.RANK.AVG(Table2[[#This Row],[1Y Return vs Nifty Z-Score]],Table2[1Y Return vs Nifty Z-Score])</f>
        <v>355</v>
      </c>
      <c r="AT386">
        <f>_xlfn.RANK.AVG(Table2[[#This Row],[6M Return vs Nifty Z-Score]],Table2[6M Return vs Nifty Z-Score])</f>
        <v>302</v>
      </c>
      <c r="AU386">
        <f>_xlfn.RANK.AVG(Table2[[#This Row],[Sharpe Ratio Z-Score]],Table2[Sharpe Ratio Z-Score])</f>
        <v>493</v>
      </c>
      <c r="AV386">
        <f>(Table2[[#This Row],[Rank 1Y]]+Table2[[#This Row],[Rank 6M]]+Table2[[#This Row],[Rank Sharpe]])/3</f>
        <v>383.33333333333331</v>
      </c>
    </row>
    <row r="387" spans="1:48" x14ac:dyDescent="0.3">
      <c r="A387" t="s">
        <v>1874</v>
      </c>
      <c r="B387" t="s">
        <v>1875</v>
      </c>
      <c r="C387" t="s">
        <v>10171</v>
      </c>
      <c r="D387" t="s">
        <v>130</v>
      </c>
      <c r="E387">
        <v>3796.4048010000001</v>
      </c>
      <c r="F387">
        <v>659.05</v>
      </c>
      <c r="G387">
        <v>-32.617167423788203</v>
      </c>
      <c r="H387">
        <f>(Table2[[#This Row],[1Y Return vs Nifty]]-AVERAGE(Table2[1Y Return vs Nifty]))/_xlfn.STDEV.P(Table2[1Y Return vs Nifty])</f>
        <v>-0.98182973885566172</v>
      </c>
      <c r="I387">
        <v>9.4560667218061791</v>
      </c>
      <c r="J387">
        <f>(Table2[[#This Row],[1M Return vs Nifty]]-AVERAGE(Table2[1M Return vs Nifty]))/_xlfn.STDEV.P(Table2[1M Return vs Nifty])</f>
        <v>0.85641770914390269</v>
      </c>
      <c r="K387">
        <v>0.105896826231852</v>
      </c>
      <c r="L387">
        <f>(Table2[[#This Row],[6M Return vs Nifty]]-AVERAGE(Table2[6M Return vs Nifty]))/_xlfn.STDEV.P(Table2[6M Return vs Nifty])</f>
        <v>-0.24142328251344805</v>
      </c>
      <c r="M387">
        <v>-0.97004547948055697</v>
      </c>
      <c r="N387">
        <f>(Table2[[#This Row],[1W Return vs Nifty]]-AVERAGE(Table2[1W Return vs Nifty]))/_xlfn.STDEV.P(Table2[1W Return vs Nifty])</f>
        <v>-0.53594943945251183</v>
      </c>
      <c r="O387">
        <v>637.91999999999996</v>
      </c>
      <c r="P387">
        <v>599.79473898178003</v>
      </c>
      <c r="Q387">
        <v>561.16697935115997</v>
      </c>
      <c r="R387">
        <v>56.009382831966299</v>
      </c>
      <c r="S387" s="2">
        <f>(Table2[[#This Row],[Close Price]]-Table2[[#This Row],[20D EMA]])/Table2[[#This Row],[20D EMA]]</f>
        <v>3.3123275645849007E-2</v>
      </c>
      <c r="T387" s="2">
        <f>(Table2[[#This Row],[Close Price]]-Table2[[#This Row],[50D EMA]])/Table2[[#This Row],[50D EMA]]</f>
        <v>9.8792565468000748E-2</v>
      </c>
      <c r="U387" s="2">
        <f>(Table2[[#This Row],[Close Price]]-Table2[[#This Row],[200D EMA]])/Table2[[#This Row],[200D EMA]]</f>
        <v>0.17442762003212592</v>
      </c>
      <c r="V387">
        <v>1.14208934899766</v>
      </c>
      <c r="W387">
        <v>652.54999999999995</v>
      </c>
      <c r="X387">
        <v>665.6</v>
      </c>
      <c r="Y387">
        <v>651.54999999999995</v>
      </c>
      <c r="Z387">
        <v>669.3</v>
      </c>
      <c r="AA387">
        <v>580.4</v>
      </c>
      <c r="AB387">
        <v>691.95</v>
      </c>
      <c r="AC387" s="2">
        <f>(Table2[[#This Row],[Close Price]]/Table2[[#This Row],[Day Low]])-1</f>
        <v>9.9609225346717345E-3</v>
      </c>
      <c r="AD387" s="2">
        <f>(Table2[[#This Row],[Day High]]/Table2[[#This Row],[Close Price]])-1</f>
        <v>9.9385479098703655E-3</v>
      </c>
      <c r="AE387" s="2">
        <f>(Table2[[#This Row],[Close Price]]/Table2[[#This Row],[Current Week Low]])-1</f>
        <v>1.1511012201672832E-2</v>
      </c>
      <c r="AF387" s="2">
        <f>(Table2[[#This Row],[Current Week High]]/Table2[[#This Row],[Close Price]])-1</f>
        <v>1.5552689477277948E-2</v>
      </c>
      <c r="AG387" s="2">
        <f>(Table2[[#This Row],[Close Price]]/Table2[[#This Row],[Current Month Low]])-1</f>
        <v>0.13550999310820111</v>
      </c>
      <c r="AH387" s="2">
        <f>(Table2[[#This Row],[Current Month High]]/Table2[[#This Row],[Close Price]])-1</f>
        <v>4.9920339883165354E-2</v>
      </c>
      <c r="AI387">
        <v>10.0068280100144</v>
      </c>
      <c r="AJ387">
        <v>43.271739130434703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0.12</v>
      </c>
      <c r="AM387" t="s">
        <v>10206</v>
      </c>
      <c r="AN387">
        <v>5.55</v>
      </c>
      <c r="AO387" t="s">
        <v>10206</v>
      </c>
      <c r="AP387">
        <v>0.16703824668268999</v>
      </c>
      <c r="AQ387">
        <f>(Table2[[#This Row],[Sharpe Ratio]]-AVERAGE(Table2[Sharpe Ratio]))/_xlfn.STDEV.P(Table2[Sharpe Ratio])</f>
        <v>1.2648023726373321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0.3620176209596131</v>
      </c>
      <c r="AS387">
        <f>_xlfn.RANK.AVG(Table2[[#This Row],[1Y Return vs Nifty Z-Score]],Table2[1Y Return vs Nifty Z-Score])</f>
        <v>670</v>
      </c>
      <c r="AT387">
        <f>_xlfn.RANK.AVG(Table2[[#This Row],[6M Return vs Nifty Z-Score]],Table2[6M Return vs Nifty Z-Score])</f>
        <v>406</v>
      </c>
      <c r="AU387">
        <f>_xlfn.RANK.AVG(Table2[[#This Row],[Sharpe Ratio Z-Score]],Table2[Sharpe Ratio Z-Score])</f>
        <v>79</v>
      </c>
      <c r="AV387">
        <f>(Table2[[#This Row],[Rank 1Y]]+Table2[[#This Row],[Rank 6M]]+Table2[[#This Row],[Rank Sharpe]])/3</f>
        <v>385</v>
      </c>
    </row>
    <row r="388" spans="1:48" x14ac:dyDescent="0.3">
      <c r="A388" t="s">
        <v>1055</v>
      </c>
      <c r="B388" t="s">
        <v>1056</v>
      </c>
      <c r="C388" t="s">
        <v>10161</v>
      </c>
      <c r="D388" t="s">
        <v>24</v>
      </c>
      <c r="E388">
        <v>12371.784971805</v>
      </c>
      <c r="F388">
        <v>112.35</v>
      </c>
      <c r="G388">
        <v>40.786299716446898</v>
      </c>
      <c r="H388">
        <f>(Table2[[#This Row],[1Y Return vs Nifty]]-AVERAGE(Table2[1Y Return vs Nifty]))/_xlfn.STDEV.P(Table2[1Y Return vs Nifty])</f>
        <v>2.1285580972748509E-2</v>
      </c>
      <c r="I388">
        <v>-5.5350548435310696</v>
      </c>
      <c r="J388">
        <f>(Table2[[#This Row],[1M Return vs Nifty]]-AVERAGE(Table2[1M Return vs Nifty]))/_xlfn.STDEV.P(Table2[1M Return vs Nifty])</f>
        <v>-0.72393125071093534</v>
      </c>
      <c r="K388">
        <v>-29.305604880714299</v>
      </c>
      <c r="L388">
        <f>(Table2[[#This Row],[6M Return vs Nifty]]-AVERAGE(Table2[6M Return vs Nifty]))/_xlfn.STDEV.P(Table2[6M Return vs Nifty])</f>
        <v>-1.2213383001952187</v>
      </c>
      <c r="M388">
        <v>0.87232364015162001</v>
      </c>
      <c r="N388">
        <f>(Table2[[#This Row],[1W Return vs Nifty]]-AVERAGE(Table2[1W Return vs Nifty]))/_xlfn.STDEV.P(Table2[1W Return vs Nifty])</f>
        <v>-0.15532056600615188</v>
      </c>
      <c r="O388">
        <v>111.62</v>
      </c>
      <c r="P388">
        <v>116.93329731409401</v>
      </c>
      <c r="Q388">
        <v>116.846153998612</v>
      </c>
      <c r="R388">
        <v>57.738741710202397</v>
      </c>
      <c r="S388" s="2">
        <f>(Table2[[#This Row],[Close Price]]-Table2[[#This Row],[20D EMA]])/Table2[[#This Row],[20D EMA]]</f>
        <v>6.5400465866331282E-3</v>
      </c>
      <c r="T388" s="2">
        <f>(Table2[[#This Row],[Close Price]]-Table2[[#This Row],[50D EMA]])/Table2[[#This Row],[50D EMA]]</f>
        <v>-3.9195827188408423E-2</v>
      </c>
      <c r="U388" s="2">
        <f>(Table2[[#This Row],[Close Price]]-Table2[[#This Row],[200D EMA]])/Table2[[#This Row],[200D EMA]]</f>
        <v>-3.8479263927381047E-2</v>
      </c>
      <c r="V388">
        <v>1.0407349072118699</v>
      </c>
      <c r="W388">
        <v>110.31</v>
      </c>
      <c r="X388">
        <v>112.71</v>
      </c>
      <c r="Y388">
        <v>111.01</v>
      </c>
      <c r="Z388">
        <v>116.5</v>
      </c>
      <c r="AA388">
        <v>104.45</v>
      </c>
      <c r="AB388">
        <v>118.7</v>
      </c>
      <c r="AC388" s="2">
        <f>(Table2[[#This Row],[Close Price]]/Table2[[#This Row],[Day Low]])-1</f>
        <v>1.8493336959477746E-2</v>
      </c>
      <c r="AD388" s="2">
        <f>(Table2[[#This Row],[Day High]]/Table2[[#This Row],[Close Price]])-1</f>
        <v>3.2042723631509062E-3</v>
      </c>
      <c r="AE388" s="2">
        <f>(Table2[[#This Row],[Close Price]]/Table2[[#This Row],[Current Week Low]])-1</f>
        <v>1.2070984595982326E-2</v>
      </c>
      <c r="AF388" s="2">
        <f>(Table2[[#This Row],[Current Week High]]/Table2[[#This Row],[Close Price]])-1</f>
        <v>3.6938139741878206E-2</v>
      </c>
      <c r="AG388" s="2">
        <f>(Table2[[#This Row],[Close Price]]/Table2[[#This Row],[Current Month Low]])-1</f>
        <v>7.5634274772618415E-2</v>
      </c>
      <c r="AH388" s="2">
        <f>(Table2[[#This Row],[Current Month High]]/Table2[[#This Row],[Close Price]])-1</f>
        <v>5.6519804183355671E-2</v>
      </c>
      <c r="AI388">
        <v>35.736537605696398</v>
      </c>
      <c r="AJ388">
        <v>70.227272727272705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-0.2</v>
      </c>
      <c r="AM388" t="s">
        <v>10205</v>
      </c>
      <c r="AN388">
        <v>4.7699999999999996</v>
      </c>
      <c r="AO388" t="s">
        <v>10206</v>
      </c>
      <c r="AP388">
        <v>0.109564646365546</v>
      </c>
      <c r="AQ388">
        <f>(Table2[[#This Row],[Sharpe Ratio]]-AVERAGE(Table2[Sharpe Ratio]))/_xlfn.STDEV.P(Table2[Sharpe Ratio])</f>
        <v>0.60217150996781788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277</v>
      </c>
      <c r="AT388">
        <f>_xlfn.RANK.AVG(Table2[[#This Row],[6M Return vs Nifty Z-Score]],Table2[6M Return vs Nifty Z-Score])</f>
        <v>682</v>
      </c>
      <c r="AU388">
        <f>_xlfn.RANK.AVG(Table2[[#This Row],[Sharpe Ratio Z-Score]],Table2[Sharpe Ratio Z-Score])</f>
        <v>197</v>
      </c>
      <c r="AV388">
        <f>(Table2[[#This Row],[Rank 1Y]]+Table2[[#This Row],[Rank 6M]]+Table2[[#This Row],[Rank Sharpe]])/3</f>
        <v>385.33333333333331</v>
      </c>
    </row>
    <row r="389" spans="1:48" x14ac:dyDescent="0.3">
      <c r="A389" t="s">
        <v>1081</v>
      </c>
      <c r="B389" t="s">
        <v>1082</v>
      </c>
      <c r="C389" t="s">
        <v>10165</v>
      </c>
      <c r="D389" t="s">
        <v>393</v>
      </c>
      <c r="E389">
        <v>11633.488325980001</v>
      </c>
      <c r="F389">
        <v>446.2</v>
      </c>
      <c r="G389">
        <v>41.124133159286004</v>
      </c>
      <c r="H389">
        <f>(Table2[[#This Row],[1Y Return vs Nifty]]-AVERAGE(Table2[1Y Return vs Nifty]))/_xlfn.STDEV.P(Table2[1Y Return vs Nifty])</f>
        <v>2.590233703707516E-2</v>
      </c>
      <c r="I389">
        <v>-2.1968462973743401</v>
      </c>
      <c r="J389">
        <f>(Table2[[#This Row],[1M Return vs Nifty]]-AVERAGE(Table2[1M Return vs Nifty]))/_xlfn.STDEV.P(Table2[1M Return vs Nifty])</f>
        <v>-0.37202066278697993</v>
      </c>
      <c r="K389">
        <v>-28.948282620275201</v>
      </c>
      <c r="L389">
        <f>(Table2[[#This Row],[6M Return vs Nifty]]-AVERAGE(Table2[6M Return vs Nifty]))/_xlfn.STDEV.P(Table2[6M Return vs Nifty])</f>
        <v>-1.209433248469364</v>
      </c>
      <c r="M389">
        <v>-1.2047153671627799</v>
      </c>
      <c r="N389">
        <f>(Table2[[#This Row],[1W Return vs Nifty]]-AVERAGE(Table2[1W Return vs Nifty]))/_xlfn.STDEV.P(Table2[1W Return vs Nifty])</f>
        <v>-0.5844316540252904</v>
      </c>
      <c r="O389">
        <v>442.65</v>
      </c>
      <c r="P389">
        <v>432.13503268518599</v>
      </c>
      <c r="Q389">
        <v>395.676203108653</v>
      </c>
      <c r="R389">
        <v>51.446450123229901</v>
      </c>
      <c r="S389" s="2">
        <f>(Table2[[#This Row],[Close Price]]-Table2[[#This Row],[20D EMA]])/Table2[[#This Row],[20D EMA]]</f>
        <v>8.019880266576327E-3</v>
      </c>
      <c r="T389" s="2">
        <f>(Table2[[#This Row],[Close Price]]-Table2[[#This Row],[50D EMA]])/Table2[[#This Row],[50D EMA]]</f>
        <v>3.2547621116060833E-2</v>
      </c>
      <c r="U389" s="2">
        <f>(Table2[[#This Row],[Close Price]]-Table2[[#This Row],[200D EMA]])/Table2[[#This Row],[200D EMA]]</f>
        <v>0.12768975362784987</v>
      </c>
      <c r="V389">
        <v>0.91462657620443599</v>
      </c>
      <c r="W389">
        <v>444.6</v>
      </c>
      <c r="X389">
        <v>450</v>
      </c>
      <c r="Y389">
        <v>440.2</v>
      </c>
      <c r="Z389">
        <v>459.3</v>
      </c>
      <c r="AA389">
        <v>407.55</v>
      </c>
      <c r="AB389">
        <v>511</v>
      </c>
      <c r="AC389" s="2">
        <f>(Table2[[#This Row],[Close Price]]/Table2[[#This Row],[Day Low]])-1</f>
        <v>3.598740440845738E-3</v>
      </c>
      <c r="AD389" s="2">
        <f>(Table2[[#This Row],[Day High]]/Table2[[#This Row],[Close Price]])-1</f>
        <v>8.5163603765128215E-3</v>
      </c>
      <c r="AE389" s="2">
        <f>(Table2[[#This Row],[Close Price]]/Table2[[#This Row],[Current Week Low]])-1</f>
        <v>1.3630168105406737E-2</v>
      </c>
      <c r="AF389" s="2">
        <f>(Table2[[#This Row],[Current Week High]]/Table2[[#This Row],[Close Price]])-1</f>
        <v>2.9359031824294002E-2</v>
      </c>
      <c r="AG389" s="2">
        <f>(Table2[[#This Row],[Close Price]]/Table2[[#This Row],[Current Month Low]])-1</f>
        <v>9.4834989571831674E-2</v>
      </c>
      <c r="AH389" s="2">
        <f>(Table2[[#This Row],[Current Month High]]/Table2[[#This Row],[Close Price]])-1</f>
        <v>0.14522635589421795</v>
      </c>
      <c r="AI389">
        <v>24.1483639623487</v>
      </c>
      <c r="AJ389">
        <v>81.382113821138205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-0.01</v>
      </c>
      <c r="AM389" t="s">
        <v>10205</v>
      </c>
      <c r="AN389">
        <v>-3.08</v>
      </c>
      <c r="AO389" t="s">
        <v>10205</v>
      </c>
      <c r="AP389">
        <v>9.8685125977732005E-2</v>
      </c>
      <c r="AQ389">
        <f>(Table2[[#This Row],[Sharpe Ratio]]-AVERAGE(Table2[Sharpe Ratio]))/_xlfn.STDEV.P(Table2[Sharpe Ratio])</f>
        <v>0.4767381642190337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-1.6632450640255256</v>
      </c>
      <c r="AS389">
        <f>_xlfn.RANK.AVG(Table2[[#This Row],[1Y Return vs Nifty Z-Score]],Table2[1Y Return vs Nifty Z-Score])</f>
        <v>275</v>
      </c>
      <c r="AT389">
        <f>_xlfn.RANK.AVG(Table2[[#This Row],[6M Return vs Nifty Z-Score]],Table2[6M Return vs Nifty Z-Score])</f>
        <v>679</v>
      </c>
      <c r="AU389">
        <f>_xlfn.RANK.AVG(Table2[[#This Row],[Sharpe Ratio Z-Score]],Table2[Sharpe Ratio Z-Score])</f>
        <v>215</v>
      </c>
      <c r="AV389">
        <f>(Table2[[#This Row],[Rank 1Y]]+Table2[[#This Row],[Rank 6M]]+Table2[[#This Row],[Rank Sharpe]])/3</f>
        <v>389.66666666666669</v>
      </c>
    </row>
    <row r="390" spans="1:48" x14ac:dyDescent="0.3">
      <c r="A390" t="s">
        <v>788</v>
      </c>
      <c r="B390" t="s">
        <v>789</v>
      </c>
      <c r="C390" t="s">
        <v>10171</v>
      </c>
      <c r="D390" t="s">
        <v>528</v>
      </c>
      <c r="E390">
        <v>20312.453824245</v>
      </c>
      <c r="F390">
        <v>1800.45</v>
      </c>
      <c r="G390">
        <v>23.756019405207802</v>
      </c>
      <c r="H390">
        <f>(Table2[[#This Row],[1Y Return vs Nifty]]-AVERAGE(Table2[1Y Return vs Nifty]))/_xlfn.STDEV.P(Table2[1Y Return vs Nifty])</f>
        <v>-0.211446410399524</v>
      </c>
      <c r="I390">
        <v>-0.227508616644505</v>
      </c>
      <c r="J390">
        <f>(Table2[[#This Row],[1M Return vs Nifty]]-AVERAGE(Table2[1M Return vs Nifty]))/_xlfn.STDEV.P(Table2[1M Return vs Nifty])</f>
        <v>-0.16441506491493577</v>
      </c>
      <c r="K390">
        <v>9.98338628619112</v>
      </c>
      <c r="L390">
        <f>(Table2[[#This Row],[6M Return vs Nifty]]-AVERAGE(Table2[6M Return vs Nifty]))/_xlfn.STDEV.P(Table2[6M Return vs Nifty])</f>
        <v>8.7669069017911036E-2</v>
      </c>
      <c r="M390">
        <v>2.84555500852351</v>
      </c>
      <c r="N390">
        <f>(Table2[[#This Row],[1W Return vs Nifty]]-AVERAGE(Table2[1W Return vs Nifty]))/_xlfn.STDEV.P(Table2[1W Return vs Nifty])</f>
        <v>0.25234412224174946</v>
      </c>
      <c r="O390">
        <v>1768.2</v>
      </c>
      <c r="P390">
        <v>1741.3615536310599</v>
      </c>
      <c r="Q390">
        <v>1589.0704866260601</v>
      </c>
      <c r="R390">
        <v>65.467327742128802</v>
      </c>
      <c r="S390" s="2">
        <f>(Table2[[#This Row],[Close Price]]-Table2[[#This Row],[20D EMA]])/Table2[[#This Row],[20D EMA]]</f>
        <v>1.823888700373261E-2</v>
      </c>
      <c r="T390" s="2">
        <f>(Table2[[#This Row],[Close Price]]-Table2[[#This Row],[50D EMA]])/Table2[[#This Row],[50D EMA]]</f>
        <v>3.3932325108321032E-2</v>
      </c>
      <c r="U390" s="2">
        <f>(Table2[[#This Row],[Close Price]]-Table2[[#This Row],[200D EMA]])/Table2[[#This Row],[200D EMA]]</f>
        <v>0.13302085411122597</v>
      </c>
      <c r="V390">
        <v>0.67332015715194304</v>
      </c>
      <c r="W390">
        <v>1723.75</v>
      </c>
      <c r="X390">
        <v>1780</v>
      </c>
      <c r="Y390">
        <v>1766.2</v>
      </c>
      <c r="Z390">
        <v>1825</v>
      </c>
      <c r="AA390">
        <v>1681</v>
      </c>
      <c r="AB390">
        <v>1850</v>
      </c>
      <c r="AC390" s="2">
        <f>(Table2[[#This Row],[Close Price]]/Table2[[#This Row],[Day Low]])-1</f>
        <v>4.4496011602610519E-2</v>
      </c>
      <c r="AD390" s="2">
        <f>(Table2[[#This Row],[Day High]]/Table2[[#This Row],[Close Price]])-1</f>
        <v>-1.1358271543225329E-2</v>
      </c>
      <c r="AE390" s="2">
        <f>(Table2[[#This Row],[Close Price]]/Table2[[#This Row],[Current Week Low]])-1</f>
        <v>1.9391914845430902E-2</v>
      </c>
      <c r="AF390" s="2">
        <f>(Table2[[#This Row],[Current Week High]]/Table2[[#This Row],[Close Price]])-1</f>
        <v>1.3635480018884039E-2</v>
      </c>
      <c r="AG390" s="2">
        <f>(Table2[[#This Row],[Close Price]]/Table2[[#This Row],[Current Month Low]])-1</f>
        <v>7.1058893515764554E-2</v>
      </c>
      <c r="AH390" s="2">
        <f>(Table2[[#This Row],[Current Month High]]/Table2[[#This Row],[Close Price]])-1</f>
        <v>2.7520897553389378E-2</v>
      </c>
      <c r="AI390">
        <v>5.63747951900912</v>
      </c>
      <c r="AJ390">
        <v>58.3787825475017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-0.06</v>
      </c>
      <c r="AM390" t="s">
        <v>10205</v>
      </c>
      <c r="AN390">
        <v>-0.17</v>
      </c>
      <c r="AO390" t="s">
        <v>10205</v>
      </c>
      <c r="AQ390">
        <f>(Table2[[#This Row],[Sharpe Ratio]]-AVERAGE(Table2[Sharpe Ratio]))/_xlfn.STDEV.P(Table2[Sharpe Ratio])</f>
        <v>-0.66103308725010923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-0.69688137130490868</v>
      </c>
      <c r="AS390">
        <f>_xlfn.RANK.AVG(Table2[[#This Row],[1Y Return vs Nifty Z-Score]],Table2[1Y Return vs Nifty Z-Score])</f>
        <v>354</v>
      </c>
      <c r="AT390">
        <f>_xlfn.RANK.AVG(Table2[[#This Row],[6M Return vs Nifty Z-Score]],Table2[6M Return vs Nifty Z-Score])</f>
        <v>285</v>
      </c>
      <c r="AU390">
        <f>_xlfn.RANK.AVG(Table2[[#This Row],[Sharpe Ratio Z-Score]],Table2[Sharpe Ratio Z-Score])</f>
        <v>532.5</v>
      </c>
      <c r="AV390">
        <f>(Table2[[#This Row],[Rank 1Y]]+Table2[[#This Row],[Rank 6M]]+Table2[[#This Row],[Rank Sharpe]])/3</f>
        <v>390.5</v>
      </c>
    </row>
    <row r="391" spans="1:48" x14ac:dyDescent="0.3">
      <c r="A391" t="s">
        <v>930</v>
      </c>
      <c r="B391" t="s">
        <v>931</v>
      </c>
      <c r="C391" t="s">
        <v>10165</v>
      </c>
      <c r="D391" t="s">
        <v>202</v>
      </c>
      <c r="E391">
        <v>16389.12314802</v>
      </c>
      <c r="F391">
        <v>674.2</v>
      </c>
      <c r="G391">
        <v>-9.0180630975956095</v>
      </c>
      <c r="H391">
        <f>(Table2[[#This Row],[1Y Return vs Nifty]]-AVERAGE(Table2[1Y Return vs Nifty]))/_xlfn.STDEV.P(Table2[1Y Return vs Nifty])</f>
        <v>-0.65932967167754231</v>
      </c>
      <c r="I391">
        <v>-3.4599875099412101</v>
      </c>
      <c r="J391">
        <f>(Table2[[#This Row],[1M Return vs Nifty]]-AVERAGE(Table2[1M Return vs Nifty]))/_xlfn.STDEV.P(Table2[1M Return vs Nifty])</f>
        <v>-0.50517973915959047</v>
      </c>
      <c r="K391">
        <v>13.376543083942099</v>
      </c>
      <c r="L391">
        <f>(Table2[[#This Row],[6M Return vs Nifty]]-AVERAGE(Table2[6M Return vs Nifty]))/_xlfn.STDEV.P(Table2[6M Return vs Nifty])</f>
        <v>0.20072026023538977</v>
      </c>
      <c r="M391">
        <v>3.7469560310539101</v>
      </c>
      <c r="N391">
        <f>(Table2[[#This Row],[1W Return vs Nifty]]-AVERAGE(Table2[1W Return vs Nifty]))/_xlfn.STDEV.P(Table2[1W Return vs Nifty])</f>
        <v>0.43857132941380716</v>
      </c>
      <c r="O391">
        <v>666.93</v>
      </c>
      <c r="P391">
        <v>647.61259191469196</v>
      </c>
      <c r="Q391">
        <v>593.21962924402499</v>
      </c>
      <c r="R391">
        <v>53.009453398111397</v>
      </c>
      <c r="S391" s="2">
        <f>(Table2[[#This Row],[Close Price]]-Table2[[#This Row],[20D EMA]])/Table2[[#This Row],[20D EMA]]</f>
        <v>1.0900694225780961E-2</v>
      </c>
      <c r="T391" s="2">
        <f>(Table2[[#This Row],[Close Price]]-Table2[[#This Row],[50D EMA]])/Table2[[#This Row],[50D EMA]]</f>
        <v>4.1054495260355227E-2</v>
      </c>
      <c r="U391" s="2">
        <f>(Table2[[#This Row],[Close Price]]-Table2[[#This Row],[200D EMA]])/Table2[[#This Row],[200D EMA]]</f>
        <v>0.1365099311686182</v>
      </c>
      <c r="V391">
        <v>1.3231285517352001</v>
      </c>
      <c r="W391">
        <v>667.15</v>
      </c>
      <c r="X391">
        <v>680.5</v>
      </c>
      <c r="Y391">
        <v>670</v>
      </c>
      <c r="Z391">
        <v>705</v>
      </c>
      <c r="AA391">
        <v>608</v>
      </c>
      <c r="AB391">
        <v>706.45</v>
      </c>
      <c r="AC391" s="2">
        <f>(Table2[[#This Row],[Close Price]]/Table2[[#This Row],[Day Low]])-1</f>
        <v>1.0567338679457583E-2</v>
      </c>
      <c r="AD391" s="2">
        <f>(Table2[[#This Row],[Day High]]/Table2[[#This Row],[Close Price]])-1</f>
        <v>9.34440818748139E-3</v>
      </c>
      <c r="AE391" s="2">
        <f>(Table2[[#This Row],[Close Price]]/Table2[[#This Row],[Current Week Low]])-1</f>
        <v>6.2686567164180751E-3</v>
      </c>
      <c r="AF391" s="2">
        <f>(Table2[[#This Row],[Current Week High]]/Table2[[#This Row],[Close Price]])-1</f>
        <v>4.5683773361020474E-2</v>
      </c>
      <c r="AG391" s="2">
        <f>(Table2[[#This Row],[Close Price]]/Table2[[#This Row],[Current Month Low]])-1</f>
        <v>0.1088815789473685</v>
      </c>
      <c r="AH391" s="2">
        <f>(Table2[[#This Row],[Current Month High]]/Table2[[#This Row],[Close Price]])-1</f>
        <v>4.7834470483536062E-2</v>
      </c>
      <c r="AI391">
        <v>7.08988430732719</v>
      </c>
      <c r="AJ391">
        <v>37.144019528071603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-0.03</v>
      </c>
      <c r="AM391" t="s">
        <v>10205</v>
      </c>
      <c r="AN391">
        <v>1.44</v>
      </c>
      <c r="AO391" t="s">
        <v>10206</v>
      </c>
      <c r="AP391">
        <v>5.2042792397625E-2</v>
      </c>
      <c r="AQ391">
        <f>(Table2[[#This Row],[Sharpe Ratio]]-AVERAGE(Table2[Sharpe Ratio]))/_xlfn.STDEV.P(Table2[Sharpe Ratio])</f>
        <v>-6.1015683922724551E-2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-0.58623350511066041</v>
      </c>
      <c r="AS391">
        <f>_xlfn.RANK.AVG(Table2[[#This Row],[1Y Return vs Nifty Z-Score]],Table2[1Y Return vs Nifty Z-Score])</f>
        <v>562</v>
      </c>
      <c r="AT391">
        <f>_xlfn.RANK.AVG(Table2[[#This Row],[6M Return vs Nifty Z-Score]],Table2[6M Return vs Nifty Z-Score])</f>
        <v>254</v>
      </c>
      <c r="AU391">
        <f>_xlfn.RANK.AVG(Table2[[#This Row],[Sharpe Ratio Z-Score]],Table2[Sharpe Ratio Z-Score])</f>
        <v>356</v>
      </c>
      <c r="AV391">
        <f>(Table2[[#This Row],[Rank 1Y]]+Table2[[#This Row],[Rank 6M]]+Table2[[#This Row],[Rank Sharpe]])/3</f>
        <v>390.66666666666669</v>
      </c>
    </row>
    <row r="392" spans="1:48" x14ac:dyDescent="0.3">
      <c r="A392" t="s">
        <v>1663</v>
      </c>
      <c r="B392" t="s">
        <v>1664</v>
      </c>
      <c r="C392" t="s">
        <v>10164</v>
      </c>
      <c r="D392" t="s">
        <v>46</v>
      </c>
      <c r="E392">
        <v>5014.7639137699998</v>
      </c>
      <c r="F392">
        <v>724.7</v>
      </c>
      <c r="G392">
        <v>39.461485244365399</v>
      </c>
      <c r="H392">
        <f>(Table2[[#This Row],[1Y Return vs Nifty]]-AVERAGE(Table2[1Y Return vs Nifty]))/_xlfn.STDEV.P(Table2[1Y Return vs Nifty])</f>
        <v>3.1809635118806648E-3</v>
      </c>
      <c r="I392">
        <v>21.550642862030902</v>
      </c>
      <c r="J392">
        <f>(Table2[[#This Row],[1M Return vs Nifty]]-AVERAGE(Table2[1M Return vs Nifty]))/_xlfn.STDEV.P(Table2[1M Return vs Nifty])</f>
        <v>2.1314157631443602</v>
      </c>
      <c r="K392">
        <v>-35.802341918253497</v>
      </c>
      <c r="L392">
        <f>(Table2[[#This Row],[6M Return vs Nifty]]-AVERAGE(Table2[6M Return vs Nifty]))/_xlfn.STDEV.P(Table2[6M Return vs Nifty])</f>
        <v>-1.4377927421494874</v>
      </c>
      <c r="M392">
        <v>10.7531572685785</v>
      </c>
      <c r="N392">
        <f>(Table2[[#This Row],[1W Return vs Nifty]]-AVERAGE(Table2[1W Return vs Nifty]))/_xlfn.STDEV.P(Table2[1W Return vs Nifty])</f>
        <v>1.8860350627995948</v>
      </c>
      <c r="O392">
        <v>672.59</v>
      </c>
      <c r="P392">
        <v>616.32964803677396</v>
      </c>
      <c r="Q392">
        <v>586.09362528311499</v>
      </c>
      <c r="R392">
        <v>61.9464714350921</v>
      </c>
      <c r="S392" s="2">
        <f>(Table2[[#This Row],[Close Price]]-Table2[[#This Row],[20D EMA]])/Table2[[#This Row],[20D EMA]]</f>
        <v>7.7476620229263021E-2</v>
      </c>
      <c r="T392" s="2">
        <f>(Table2[[#This Row],[Close Price]]-Table2[[#This Row],[50D EMA]])/Table2[[#This Row],[50D EMA]]</f>
        <v>0.17583180090139044</v>
      </c>
      <c r="U392" s="2">
        <f>(Table2[[#This Row],[Close Price]]-Table2[[#This Row],[200D EMA]])/Table2[[#This Row],[200D EMA]]</f>
        <v>0.23649186535671782</v>
      </c>
      <c r="V392">
        <v>1.57160095383964</v>
      </c>
      <c r="W392">
        <v>712.95</v>
      </c>
      <c r="X392">
        <v>729.75</v>
      </c>
      <c r="Y392">
        <v>721.1</v>
      </c>
      <c r="Z392">
        <v>765.25</v>
      </c>
      <c r="AA392">
        <v>562.04999999999995</v>
      </c>
      <c r="AB392">
        <v>779</v>
      </c>
      <c r="AC392" s="2">
        <f>(Table2[[#This Row],[Close Price]]/Table2[[#This Row],[Day Low]])-1</f>
        <v>1.6480819131776459E-2</v>
      </c>
      <c r="AD392" s="2">
        <f>(Table2[[#This Row],[Day High]]/Table2[[#This Row],[Close Price]])-1</f>
        <v>6.9684007175381257E-3</v>
      </c>
      <c r="AE392" s="2">
        <f>(Table2[[#This Row],[Close Price]]/Table2[[#This Row],[Current Week Low]])-1</f>
        <v>4.9923727638330195E-3</v>
      </c>
      <c r="AF392" s="2">
        <f>(Table2[[#This Row],[Current Week High]]/Table2[[#This Row],[Close Price]])-1</f>
        <v>5.5954187939837086E-2</v>
      </c>
      <c r="AG392" s="2">
        <f>(Table2[[#This Row],[Close Price]]/Table2[[#This Row],[Current Month Low]])-1</f>
        <v>0.28938706520772195</v>
      </c>
      <c r="AH392" s="2">
        <f>(Table2[[#This Row],[Current Month High]]/Table2[[#This Row],[Close Price]])-1</f>
        <v>7.4927556230164116E-2</v>
      </c>
      <c r="AI392">
        <v>39.2369256243962</v>
      </c>
      <c r="AJ392">
        <v>71.506330611761896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0.26</v>
      </c>
      <c r="AM392" t="s">
        <v>10206</v>
      </c>
      <c r="AN392">
        <v>13.65</v>
      </c>
      <c r="AO392" t="s">
        <v>10206</v>
      </c>
      <c r="AP392">
        <v>0.11587526207949</v>
      </c>
      <c r="AQ392">
        <f>(Table2[[#This Row],[Sharpe Ratio]]-AVERAGE(Table2[Sharpe Ratio]))/_xlfn.STDEV.P(Table2[Sharpe Ratio])</f>
        <v>0.67492854470084407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3.2577675920071925</v>
      </c>
      <c r="AS392">
        <f>_xlfn.RANK.AVG(Table2[[#This Row],[1Y Return vs Nifty Z-Score]],Table2[1Y Return vs Nifty Z-Score])</f>
        <v>284</v>
      </c>
      <c r="AT392">
        <f>_xlfn.RANK.AVG(Table2[[#This Row],[6M Return vs Nifty Z-Score]],Table2[6M Return vs Nifty Z-Score])</f>
        <v>707</v>
      </c>
      <c r="AU392">
        <f>_xlfn.RANK.AVG(Table2[[#This Row],[Sharpe Ratio Z-Score]],Table2[Sharpe Ratio Z-Score])</f>
        <v>183</v>
      </c>
      <c r="AV392">
        <f>(Table2[[#This Row],[Rank 1Y]]+Table2[[#This Row],[Rank 6M]]+Table2[[#This Row],[Rank Sharpe]])/3</f>
        <v>391.33333333333331</v>
      </c>
    </row>
    <row r="393" spans="1:48" x14ac:dyDescent="0.3">
      <c r="A393" t="s">
        <v>1692</v>
      </c>
      <c r="B393" t="s">
        <v>1693</v>
      </c>
      <c r="C393" t="s">
        <v>10172</v>
      </c>
      <c r="D393" t="s">
        <v>1475</v>
      </c>
      <c r="E393">
        <v>4782.9912548550001</v>
      </c>
      <c r="F393">
        <v>845.45</v>
      </c>
      <c r="G393">
        <v>9.0608724511781897</v>
      </c>
      <c r="H393">
        <f>(Table2[[#This Row],[1Y Return vs Nifty]]-AVERAGE(Table2[1Y Return vs Nifty]))/_xlfn.STDEV.P(Table2[1Y Return vs Nifty])</f>
        <v>-0.41226699300980868</v>
      </c>
      <c r="I393">
        <v>-7.5967901461965504</v>
      </c>
      <c r="J393">
        <f>(Table2[[#This Row],[1M Return vs Nifty]]-AVERAGE(Table2[1M Return vs Nifty]))/_xlfn.STDEV.P(Table2[1M Return vs Nifty])</f>
        <v>-0.94127731296935924</v>
      </c>
      <c r="K393">
        <v>-17.062585502354001</v>
      </c>
      <c r="L393">
        <f>(Table2[[#This Row],[6M Return vs Nifty]]-AVERAGE(Table2[6M Return vs Nifty]))/_xlfn.STDEV.P(Table2[6M Return vs Nifty])</f>
        <v>-0.81343262199617539</v>
      </c>
      <c r="M393">
        <v>-2.3543694538485398</v>
      </c>
      <c r="N393">
        <f>(Table2[[#This Row],[1W Return vs Nifty]]-AVERAGE(Table2[1W Return vs Nifty]))/_xlfn.STDEV.P(Table2[1W Return vs Nifty])</f>
        <v>-0.82194732621348277</v>
      </c>
      <c r="O393">
        <v>897.41</v>
      </c>
      <c r="P393">
        <v>904.55526690737202</v>
      </c>
      <c r="Q393">
        <v>857.251481419622</v>
      </c>
      <c r="R393">
        <v>29.278559423761401</v>
      </c>
      <c r="S393" s="2">
        <f>(Table2[[#This Row],[Close Price]]-Table2[[#This Row],[20D EMA]])/Table2[[#This Row],[20D EMA]]</f>
        <v>-5.7899956541602973E-2</v>
      </c>
      <c r="T393" s="2">
        <f>(Table2[[#This Row],[Close Price]]-Table2[[#This Row],[50D EMA]])/Table2[[#This Row],[50D EMA]]</f>
        <v>-6.5341797311567085E-2</v>
      </c>
      <c r="U393" s="2">
        <f>(Table2[[#This Row],[Close Price]]-Table2[[#This Row],[200D EMA]])/Table2[[#This Row],[200D EMA]]</f>
        <v>-1.3766650365046335E-2</v>
      </c>
      <c r="V393">
        <v>1.39710084881781</v>
      </c>
      <c r="W393">
        <v>834.15</v>
      </c>
      <c r="X393">
        <v>847.6</v>
      </c>
      <c r="Y393">
        <v>834</v>
      </c>
      <c r="Z393">
        <v>938.55</v>
      </c>
      <c r="AA393">
        <v>834</v>
      </c>
      <c r="AB393">
        <v>953.9</v>
      </c>
      <c r="AC393" s="2">
        <f>(Table2[[#This Row],[Close Price]]/Table2[[#This Row],[Day Low]])-1</f>
        <v>1.354672421027403E-2</v>
      </c>
      <c r="AD393" s="2">
        <f>(Table2[[#This Row],[Day High]]/Table2[[#This Row],[Close Price]])-1</f>
        <v>2.5430244248625389E-3</v>
      </c>
      <c r="AE393" s="2">
        <f>(Table2[[#This Row],[Close Price]]/Table2[[#This Row],[Current Week Low]])-1</f>
        <v>1.3729016786570902E-2</v>
      </c>
      <c r="AF393" s="2">
        <f>(Table2[[#This Row],[Current Week High]]/Table2[[#This Row],[Close Price]])-1</f>
        <v>0.11011887160683642</v>
      </c>
      <c r="AG393" s="2">
        <f>(Table2[[#This Row],[Close Price]]/Table2[[#This Row],[Current Month Low]])-1</f>
        <v>1.3729016786570902E-2</v>
      </c>
      <c r="AH393" s="2">
        <f>(Table2[[#This Row],[Current Month High]]/Table2[[#This Row],[Close Price]])-1</f>
        <v>0.12827488319829672</v>
      </c>
      <c r="AI393">
        <v>30.8060796025785</v>
      </c>
      <c r="AJ393">
        <v>41.5926980405292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-0.21</v>
      </c>
      <c r="AM393" t="s">
        <v>10205</v>
      </c>
      <c r="AN393">
        <v>-6.92</v>
      </c>
      <c r="AO393" t="s">
        <v>10205</v>
      </c>
      <c r="AP393">
        <v>0.13515656920683899</v>
      </c>
      <c r="AQ393">
        <f>(Table2[[#This Row],[Sharpe Ratio]]-AVERAGE(Table2[Sharpe Ratio]))/_xlfn.STDEV.P(Table2[Sharpe Ratio])</f>
        <v>0.89722868084491636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445</v>
      </c>
      <c r="AT393">
        <f>_xlfn.RANK.AVG(Table2[[#This Row],[6M Return vs Nifty Z-Score]],Table2[6M Return vs Nifty Z-Score])</f>
        <v>589</v>
      </c>
      <c r="AU393">
        <f>_xlfn.RANK.AVG(Table2[[#This Row],[Sharpe Ratio Z-Score]],Table2[Sharpe Ratio Z-Score])</f>
        <v>140</v>
      </c>
      <c r="AV393">
        <f>(Table2[[#This Row],[Rank 1Y]]+Table2[[#This Row],[Rank 6M]]+Table2[[#This Row],[Rank Sharpe]])/3</f>
        <v>391.33333333333331</v>
      </c>
    </row>
    <row r="394" spans="1:48" x14ac:dyDescent="0.3">
      <c r="A394" t="s">
        <v>1327</v>
      </c>
      <c r="B394" t="s">
        <v>1328</v>
      </c>
      <c r="C394" t="s">
        <v>10169</v>
      </c>
      <c r="D394" t="s">
        <v>77</v>
      </c>
      <c r="E394">
        <v>8468.3880969839993</v>
      </c>
      <c r="F394">
        <v>209.52</v>
      </c>
      <c r="G394">
        <v>17.771832291230201</v>
      </c>
      <c r="H394">
        <f>(Table2[[#This Row],[1Y Return vs Nifty]]-AVERAGE(Table2[1Y Return vs Nifty]))/_xlfn.STDEV.P(Table2[1Y Return vs Nifty])</f>
        <v>-0.29322496943247089</v>
      </c>
      <c r="I394">
        <v>-2.5595345468073898</v>
      </c>
      <c r="J394">
        <f>(Table2[[#This Row],[1M Return vs Nifty]]-AVERAGE(Table2[1M Return vs Nifty]))/_xlfn.STDEV.P(Table2[1M Return vs Nifty])</f>
        <v>-0.41025489331102527</v>
      </c>
      <c r="K394">
        <v>-1.6579982395760799</v>
      </c>
      <c r="L394">
        <f>(Table2[[#This Row],[6M Return vs Nifty]]-AVERAGE(Table2[6M Return vs Nifty]))/_xlfn.STDEV.P(Table2[6M Return vs Nifty])</f>
        <v>-0.30019169501486598</v>
      </c>
      <c r="M394">
        <v>0.61755950239813995</v>
      </c>
      <c r="N394">
        <f>(Table2[[#This Row],[1W Return vs Nifty]]-AVERAGE(Table2[1W Return vs Nifty]))/_xlfn.STDEV.P(Table2[1W Return vs Nifty])</f>
        <v>-0.20795420261801617</v>
      </c>
      <c r="O394">
        <v>210.26</v>
      </c>
      <c r="P394">
        <v>212.83095224796199</v>
      </c>
      <c r="Q394">
        <v>197.53608350639999</v>
      </c>
      <c r="R394">
        <v>48.609032889694099</v>
      </c>
      <c r="S394" s="2">
        <f>(Table2[[#This Row],[Close Price]]-Table2[[#This Row],[20D EMA]])/Table2[[#This Row],[20D EMA]]</f>
        <v>-3.5194521069151562E-3</v>
      </c>
      <c r="T394" s="2">
        <f>(Table2[[#This Row],[Close Price]]-Table2[[#This Row],[50D EMA]])/Table2[[#This Row],[50D EMA]]</f>
        <v>-1.5556723366554797E-2</v>
      </c>
      <c r="U394" s="2">
        <f>(Table2[[#This Row],[Close Price]]-Table2[[#This Row],[200D EMA]])/Table2[[#This Row],[200D EMA]]</f>
        <v>6.0666974260486194E-2</v>
      </c>
      <c r="V394">
        <v>0.63820757838796105</v>
      </c>
      <c r="W394">
        <v>209.06</v>
      </c>
      <c r="X394">
        <v>211.19</v>
      </c>
      <c r="Y394">
        <v>208.01</v>
      </c>
      <c r="Z394">
        <v>214.8</v>
      </c>
      <c r="AA394">
        <v>202.42</v>
      </c>
      <c r="AB394">
        <v>214.8</v>
      </c>
      <c r="AC394" s="2">
        <f>(Table2[[#This Row],[Close Price]]/Table2[[#This Row],[Day Low]])-1</f>
        <v>2.2003252654740901E-3</v>
      </c>
      <c r="AD394" s="2">
        <f>(Table2[[#This Row],[Day High]]/Table2[[#This Row],[Close Price]])-1</f>
        <v>7.970599465444872E-3</v>
      </c>
      <c r="AE394" s="2">
        <f>(Table2[[#This Row],[Close Price]]/Table2[[#This Row],[Current Week Low]])-1</f>
        <v>7.2592663814241565E-3</v>
      </c>
      <c r="AF394" s="2">
        <f>(Table2[[#This Row],[Current Week High]]/Table2[[#This Row],[Close Price]])-1</f>
        <v>2.5200458190148822E-2</v>
      </c>
      <c r="AG394" s="2">
        <f>(Table2[[#This Row],[Close Price]]/Table2[[#This Row],[Current Month Low]])-1</f>
        <v>3.5075585416460831E-2</v>
      </c>
      <c r="AH394" s="2">
        <f>(Table2[[#This Row],[Current Month High]]/Table2[[#This Row],[Close Price]])-1</f>
        <v>2.5200458190148822E-2</v>
      </c>
      <c r="AI394">
        <v>22.1840397098129</v>
      </c>
      <c r="AJ394">
        <v>46.415094339622598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-0.16</v>
      </c>
      <c r="AM394" t="s">
        <v>10205</v>
      </c>
      <c r="AN394">
        <v>-0.63</v>
      </c>
      <c r="AO394" t="s">
        <v>10205</v>
      </c>
      <c r="AP394">
        <v>5.3829560325394002E-2</v>
      </c>
      <c r="AQ394">
        <f>(Table2[[#This Row],[Sharpe Ratio]]-AVERAGE(Table2[Sharpe Ratio]))/_xlfn.STDEV.P(Table2[Sharpe Ratio])</f>
        <v>-4.0415485451868974E-2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394</v>
      </c>
      <c r="AT394">
        <f>_xlfn.RANK.AVG(Table2[[#This Row],[6M Return vs Nifty Z-Score]],Table2[6M Return vs Nifty Z-Score])</f>
        <v>432</v>
      </c>
      <c r="AU394">
        <f>_xlfn.RANK.AVG(Table2[[#This Row],[Sharpe Ratio Z-Score]],Table2[Sharpe Ratio Z-Score])</f>
        <v>350</v>
      </c>
      <c r="AV394">
        <f>(Table2[[#This Row],[Rank 1Y]]+Table2[[#This Row],[Rank 6M]]+Table2[[#This Row],[Rank Sharpe]])/3</f>
        <v>392</v>
      </c>
    </row>
    <row r="395" spans="1:48" x14ac:dyDescent="0.3">
      <c r="A395" t="s">
        <v>1224</v>
      </c>
      <c r="B395" t="s">
        <v>1225</v>
      </c>
      <c r="C395" t="s">
        <v>10175</v>
      </c>
      <c r="D395" t="s">
        <v>557</v>
      </c>
      <c r="E395">
        <v>9593.3324097599998</v>
      </c>
      <c r="F395">
        <v>607.20000000000005</v>
      </c>
      <c r="G395">
        <v>19.875758284684402</v>
      </c>
      <c r="H395">
        <f>(Table2[[#This Row],[1Y Return vs Nifty]]-AVERAGE(Table2[1Y Return vs Nifty]))/_xlfn.STDEV.P(Table2[1Y Return vs Nifty])</f>
        <v>-0.26447318865095676</v>
      </c>
      <c r="I395">
        <v>12.728430080673499</v>
      </c>
      <c r="J395">
        <f>(Table2[[#This Row],[1M Return vs Nifty]]-AVERAGE(Table2[1M Return vs Nifty]))/_xlfn.STDEV.P(Table2[1M Return vs Nifty])</f>
        <v>1.2013869636398864</v>
      </c>
      <c r="K395">
        <v>22.676086848446499</v>
      </c>
      <c r="L395">
        <f>(Table2[[#This Row],[6M Return vs Nifty]]-AVERAGE(Table2[6M Return vs Nifty]))/_xlfn.STDEV.P(Table2[6M Return vs Nifty])</f>
        <v>0.51055695892645181</v>
      </c>
      <c r="M395">
        <v>7.9945123376220497</v>
      </c>
      <c r="N395">
        <f>(Table2[[#This Row],[1W Return vs Nifty]]-AVERAGE(Table2[1W Return vs Nifty]))/_xlfn.STDEV.P(Table2[1W Return vs Nifty])</f>
        <v>1.3161058878478902</v>
      </c>
      <c r="O395">
        <v>574.37</v>
      </c>
      <c r="P395">
        <v>549.229985010625</v>
      </c>
      <c r="Q395">
        <v>503.09660899602301</v>
      </c>
      <c r="R395">
        <v>71.205303060227195</v>
      </c>
      <c r="S395" s="2">
        <f>(Table2[[#This Row],[Close Price]]-Table2[[#This Row],[20D EMA]])/Table2[[#This Row],[20D EMA]]</f>
        <v>5.7158277765203686E-2</v>
      </c>
      <c r="T395" s="2">
        <f>(Table2[[#This Row],[Close Price]]-Table2[[#This Row],[50D EMA]])/Table2[[#This Row],[50D EMA]]</f>
        <v>0.1055477970458106</v>
      </c>
      <c r="U395" s="2">
        <f>(Table2[[#This Row],[Close Price]]-Table2[[#This Row],[200D EMA]])/Table2[[#This Row],[200D EMA]]</f>
        <v>0.20692524883386756</v>
      </c>
      <c r="V395">
        <v>1.4705088613246899</v>
      </c>
      <c r="W395">
        <v>601.04999999999995</v>
      </c>
      <c r="X395">
        <v>612</v>
      </c>
      <c r="Y395">
        <v>597</v>
      </c>
      <c r="Z395">
        <v>627.29999999999995</v>
      </c>
      <c r="AA395">
        <v>516.85</v>
      </c>
      <c r="AB395">
        <v>627.29999999999995</v>
      </c>
      <c r="AC395" s="2">
        <f>(Table2[[#This Row],[Close Price]]/Table2[[#This Row],[Day Low]])-1</f>
        <v>1.0232093835787603E-2</v>
      </c>
      <c r="AD395" s="2">
        <f>(Table2[[#This Row],[Day High]]/Table2[[#This Row],[Close Price]])-1</f>
        <v>7.905138339920903E-3</v>
      </c>
      <c r="AE395" s="2">
        <f>(Table2[[#This Row],[Close Price]]/Table2[[#This Row],[Current Week Low]])-1</f>
        <v>1.7085427135678399E-2</v>
      </c>
      <c r="AF395" s="2">
        <f>(Table2[[#This Row],[Current Week High]]/Table2[[#This Row],[Close Price]])-1</f>
        <v>3.3102766798418726E-2</v>
      </c>
      <c r="AG395" s="2">
        <f>(Table2[[#This Row],[Close Price]]/Table2[[#This Row],[Current Month Low]])-1</f>
        <v>0.17480893876366443</v>
      </c>
      <c r="AH395" s="2">
        <f>(Table2[[#This Row],[Current Month High]]/Table2[[#This Row],[Close Price]])-1</f>
        <v>3.3102766798418726E-2</v>
      </c>
      <c r="AI395">
        <v>3.3102766798418699</v>
      </c>
      <c r="AJ395">
        <v>49.501415733103499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0.02</v>
      </c>
      <c r="AM395" t="s">
        <v>10206</v>
      </c>
      <c r="AN395">
        <v>1.38</v>
      </c>
      <c r="AO395" t="s">
        <v>10206</v>
      </c>
      <c r="AP395">
        <v>-3.1754148111187999E-2</v>
      </c>
      <c r="AQ395">
        <f>(Table2[[#This Row],[Sharpe Ratio]]-AVERAGE(Table2[Sharpe Ratio]))/_xlfn.STDEV.P(Table2[Sharpe Ratio])</f>
        <v>-1.0271364536678131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1.7364401680954584</v>
      </c>
      <c r="AS395">
        <f>_xlfn.RANK.AVG(Table2[[#This Row],[1Y Return vs Nifty Z-Score]],Table2[1Y Return vs Nifty Z-Score])</f>
        <v>383</v>
      </c>
      <c r="AT395">
        <f>_xlfn.RANK.AVG(Table2[[#This Row],[6M Return vs Nifty Z-Score]],Table2[6M Return vs Nifty Z-Score])</f>
        <v>179</v>
      </c>
      <c r="AU395">
        <f>_xlfn.RANK.AVG(Table2[[#This Row],[Sharpe Ratio Z-Score]],Table2[Sharpe Ratio Z-Score])</f>
        <v>622</v>
      </c>
      <c r="AV395">
        <f>(Table2[[#This Row],[Rank 1Y]]+Table2[[#This Row],[Rank 6M]]+Table2[[#This Row],[Rank Sharpe]])/3</f>
        <v>394.66666666666669</v>
      </c>
    </row>
    <row r="396" spans="1:48" x14ac:dyDescent="0.3">
      <c r="A396" t="s">
        <v>1020</v>
      </c>
      <c r="B396" t="s">
        <v>1021</v>
      </c>
      <c r="C396" t="s">
        <v>10164</v>
      </c>
      <c r="D396" t="s">
        <v>46</v>
      </c>
      <c r="E396">
        <v>13123.260985575</v>
      </c>
      <c r="F396">
        <v>511.55</v>
      </c>
      <c r="G396">
        <v>21.2570647717748</v>
      </c>
      <c r="H396">
        <f>(Table2[[#This Row],[1Y Return vs Nifty]]-AVERAGE(Table2[1Y Return vs Nifty]))/_xlfn.STDEV.P(Table2[1Y Return vs Nifty])</f>
        <v>-0.24559656398237564</v>
      </c>
      <c r="I396">
        <v>2.9492795797196898</v>
      </c>
      <c r="J396">
        <f>(Table2[[#This Row],[1M Return vs Nifty]]-AVERAGE(Table2[1M Return vs Nifty]))/_xlfn.STDEV.P(Table2[1M Return vs Nifty])</f>
        <v>0.1704787520634832</v>
      </c>
      <c r="K396">
        <v>-1.69240212762338</v>
      </c>
      <c r="L396">
        <f>(Table2[[#This Row],[6M Return vs Nifty]]-AVERAGE(Table2[6M Return vs Nifty]))/_xlfn.STDEV.P(Table2[6M Return vs Nifty])</f>
        <v>-0.30133794340776016</v>
      </c>
      <c r="M396">
        <v>-1.6422579627110601</v>
      </c>
      <c r="N396">
        <f>(Table2[[#This Row],[1W Return vs Nifty]]-AVERAGE(Table2[1W Return vs Nifty]))/_xlfn.STDEV.P(Table2[1W Return vs Nifty])</f>
        <v>-0.67482686498148992</v>
      </c>
      <c r="O396">
        <v>509.15</v>
      </c>
      <c r="P396">
        <v>494.68552576686</v>
      </c>
      <c r="Q396">
        <v>433.27533269215701</v>
      </c>
      <c r="R396">
        <v>49.6728618208802</v>
      </c>
      <c r="S396" s="2">
        <f>(Table2[[#This Row],[Close Price]]-Table2[[#This Row],[20D EMA]])/Table2[[#This Row],[20D EMA]]</f>
        <v>4.7137385839144345E-3</v>
      </c>
      <c r="T396" s="2">
        <f>(Table2[[#This Row],[Close Price]]-Table2[[#This Row],[50D EMA]])/Table2[[#This Row],[50D EMA]]</f>
        <v>3.4091303170831123E-2</v>
      </c>
      <c r="U396" s="2">
        <f>(Table2[[#This Row],[Close Price]]-Table2[[#This Row],[200D EMA]])/Table2[[#This Row],[200D EMA]]</f>
        <v>0.1806580282830394</v>
      </c>
      <c r="V396">
        <v>0.298379729087137</v>
      </c>
      <c r="W396">
        <v>508.95</v>
      </c>
      <c r="X396">
        <v>514</v>
      </c>
      <c r="Y396">
        <v>510.25</v>
      </c>
      <c r="Z396">
        <v>529</v>
      </c>
      <c r="AA396">
        <v>470.6</v>
      </c>
      <c r="AB396">
        <v>539.5</v>
      </c>
      <c r="AC396" s="2">
        <f>(Table2[[#This Row],[Close Price]]/Table2[[#This Row],[Day Low]])-1</f>
        <v>5.1085568326947328E-3</v>
      </c>
      <c r="AD396" s="2">
        <f>(Table2[[#This Row],[Day High]]/Table2[[#This Row],[Close Price]])-1</f>
        <v>4.7893656534063744E-3</v>
      </c>
      <c r="AE396" s="2">
        <f>(Table2[[#This Row],[Close Price]]/Table2[[#This Row],[Current Week Low]])-1</f>
        <v>2.5477707006369421E-3</v>
      </c>
      <c r="AF396" s="2">
        <f>(Table2[[#This Row],[Current Week High]]/Table2[[#This Row],[Close Price]])-1</f>
        <v>3.4112012510995937E-2</v>
      </c>
      <c r="AG396" s="2">
        <f>(Table2[[#This Row],[Close Price]]/Table2[[#This Row],[Current Month Low]])-1</f>
        <v>8.7016574585635276E-2</v>
      </c>
      <c r="AH396" s="2">
        <f>(Table2[[#This Row],[Current Month High]]/Table2[[#This Row],[Close Price]])-1</f>
        <v>5.4637865311308653E-2</v>
      </c>
      <c r="AI396">
        <v>12.3643827582836</v>
      </c>
      <c r="AJ396">
        <v>64.962915188648793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0.03</v>
      </c>
      <c r="AM396" t="s">
        <v>10206</v>
      </c>
      <c r="AN396">
        <v>-2.5</v>
      </c>
      <c r="AO396" t="s">
        <v>10205</v>
      </c>
      <c r="AP396">
        <v>4.0688979276483003E-2</v>
      </c>
      <c r="AQ396">
        <f>(Table2[[#This Row],[Sharpe Ratio]]-AVERAGE(Table2[Sharpe Ratio]))/_xlfn.STDEV.P(Table2[Sharpe Ratio])</f>
        <v>-0.19191729686390296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-1.2431999171720456</v>
      </c>
      <c r="AS396">
        <f>_xlfn.RANK.AVG(Table2[[#This Row],[1Y Return vs Nifty Z-Score]],Table2[1Y Return vs Nifty Z-Score])</f>
        <v>372</v>
      </c>
      <c r="AT396">
        <f>_xlfn.RANK.AVG(Table2[[#This Row],[6M Return vs Nifty Z-Score]],Table2[6M Return vs Nifty Z-Score])</f>
        <v>433</v>
      </c>
      <c r="AU396">
        <f>_xlfn.RANK.AVG(Table2[[#This Row],[Sharpe Ratio Z-Score]],Table2[Sharpe Ratio Z-Score])</f>
        <v>382</v>
      </c>
      <c r="AV396">
        <f>(Table2[[#This Row],[Rank 1Y]]+Table2[[#This Row],[Rank 6M]]+Table2[[#This Row],[Rank Sharpe]])/3</f>
        <v>395.66666666666669</v>
      </c>
    </row>
    <row r="397" spans="1:48" x14ac:dyDescent="0.3">
      <c r="A397" t="s">
        <v>1244</v>
      </c>
      <c r="B397" t="s">
        <v>1245</v>
      </c>
      <c r="C397" t="s">
        <v>10171</v>
      </c>
      <c r="D397" t="s">
        <v>153</v>
      </c>
      <c r="E397">
        <v>9370.7468000000008</v>
      </c>
      <c r="F397">
        <v>500.2</v>
      </c>
      <c r="G397">
        <v>21.835575162625499</v>
      </c>
      <c r="H397">
        <f>(Table2[[#This Row],[1Y Return vs Nifty]]-AVERAGE(Table2[1Y Return vs Nifty]))/_xlfn.STDEV.P(Table2[1Y Return vs Nifty])</f>
        <v>-0.23769077072286124</v>
      </c>
      <c r="I397">
        <v>3.67606688900675</v>
      </c>
      <c r="J397">
        <f>(Table2[[#This Row],[1M Return vs Nifty]]-AVERAGE(Table2[1M Return vs Nifty]))/_xlfn.STDEV.P(Table2[1M Return vs Nifty])</f>
        <v>0.24709593932739443</v>
      </c>
      <c r="K397">
        <v>-17.13855216116</v>
      </c>
      <c r="L397">
        <f>(Table2[[#This Row],[6M Return vs Nifty]]-AVERAGE(Table2[6M Return vs Nifty]))/_xlfn.STDEV.P(Table2[6M Return vs Nifty])</f>
        <v>-0.8159636342018366</v>
      </c>
      <c r="M397">
        <v>-1.96773406498129</v>
      </c>
      <c r="N397">
        <f>(Table2[[#This Row],[1W Return vs Nifty]]-AVERAGE(Table2[1W Return vs Nifty]))/_xlfn.STDEV.P(Table2[1W Return vs Nifty])</f>
        <v>-0.74206941742155863</v>
      </c>
      <c r="O397">
        <v>490.19</v>
      </c>
      <c r="P397">
        <v>472.105664581719</v>
      </c>
      <c r="Q397">
        <v>422.60878775314802</v>
      </c>
      <c r="R397">
        <v>55.682482166000398</v>
      </c>
      <c r="S397" s="2">
        <f>(Table2[[#This Row],[Close Price]]-Table2[[#This Row],[20D EMA]])/Table2[[#This Row],[20D EMA]]</f>
        <v>2.0420653216099861E-2</v>
      </c>
      <c r="T397" s="2">
        <f>(Table2[[#This Row],[Close Price]]-Table2[[#This Row],[50D EMA]])/Table2[[#This Row],[50D EMA]]</f>
        <v>5.9508575147413867E-2</v>
      </c>
      <c r="U397" s="2">
        <f>(Table2[[#This Row],[Close Price]]-Table2[[#This Row],[200D EMA]])/Table2[[#This Row],[200D EMA]]</f>
        <v>0.18360056509798403</v>
      </c>
      <c r="V397">
        <v>0.60648127323137602</v>
      </c>
      <c r="W397">
        <v>494.05</v>
      </c>
      <c r="X397">
        <v>506.75</v>
      </c>
      <c r="Y397">
        <v>490.3</v>
      </c>
      <c r="Z397">
        <v>505.8</v>
      </c>
      <c r="AA397">
        <v>452.2</v>
      </c>
      <c r="AB397">
        <v>541</v>
      </c>
      <c r="AC397" s="2">
        <f>(Table2[[#This Row],[Close Price]]/Table2[[#This Row],[Day Low]])-1</f>
        <v>1.2448132780082943E-2</v>
      </c>
      <c r="AD397" s="2">
        <f>(Table2[[#This Row],[Day High]]/Table2[[#This Row],[Close Price]])-1</f>
        <v>1.3094762095162027E-2</v>
      </c>
      <c r="AE397" s="2">
        <f>(Table2[[#This Row],[Close Price]]/Table2[[#This Row],[Current Week Low]])-1</f>
        <v>2.0191719355496573E-2</v>
      </c>
      <c r="AF397" s="2">
        <f>(Table2[[#This Row],[Current Week High]]/Table2[[#This Row],[Close Price]])-1</f>
        <v>1.119552179128358E-2</v>
      </c>
      <c r="AG397" s="2">
        <f>(Table2[[#This Row],[Close Price]]/Table2[[#This Row],[Current Month Low]])-1</f>
        <v>0.10614772224679347</v>
      </c>
      <c r="AH397" s="2">
        <f>(Table2[[#This Row],[Current Month High]]/Table2[[#This Row],[Close Price]])-1</f>
        <v>8.1567373050779768E-2</v>
      </c>
      <c r="AI397">
        <v>9.4562175129948098</v>
      </c>
      <c r="AJ397">
        <v>58.541996830427799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0.16</v>
      </c>
      <c r="AM397" t="s">
        <v>10206</v>
      </c>
      <c r="AN397">
        <v>-5.83</v>
      </c>
      <c r="AO397" t="s">
        <v>10205</v>
      </c>
      <c r="AP397">
        <v>9.4475928095890005E-2</v>
      </c>
      <c r="AQ397">
        <f>(Table2[[#This Row],[Sharpe Ratio]]-AVERAGE(Table2[Sharpe Ratio]))/_xlfn.STDEV.P(Table2[Sharpe Ratio])</f>
        <v>0.42820902374060654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-1.1204188592782556</v>
      </c>
      <c r="AS397">
        <f>_xlfn.RANK.AVG(Table2[[#This Row],[1Y Return vs Nifty Z-Score]],Table2[1Y Return vs Nifty Z-Score])</f>
        <v>368</v>
      </c>
      <c r="AT397">
        <f>_xlfn.RANK.AVG(Table2[[#This Row],[6M Return vs Nifty Z-Score]],Table2[6M Return vs Nifty Z-Score])</f>
        <v>590</v>
      </c>
      <c r="AU397">
        <f>_xlfn.RANK.AVG(Table2[[#This Row],[Sharpe Ratio Z-Score]],Table2[Sharpe Ratio Z-Score])</f>
        <v>229</v>
      </c>
      <c r="AV397">
        <f>(Table2[[#This Row],[Rank 1Y]]+Table2[[#This Row],[Rank 6M]]+Table2[[#This Row],[Rank Sharpe]])/3</f>
        <v>395.66666666666669</v>
      </c>
    </row>
    <row r="398" spans="1:48" x14ac:dyDescent="0.3">
      <c r="A398" t="s">
        <v>618</v>
      </c>
      <c r="B398" t="s">
        <v>619</v>
      </c>
      <c r="C398" t="s">
        <v>10176</v>
      </c>
      <c r="D398" t="s">
        <v>170</v>
      </c>
      <c r="E398">
        <v>30593.404180965001</v>
      </c>
      <c r="F398">
        <v>908.65</v>
      </c>
      <c r="G398">
        <v>64.006918046512695</v>
      </c>
      <c r="H398">
        <f>(Table2[[#This Row],[1Y Return vs Nifty]]-AVERAGE(Table2[1Y Return vs Nifty]))/_xlfn.STDEV.P(Table2[1Y Return vs Nifty])</f>
        <v>0.33861334341041249</v>
      </c>
      <c r="I398">
        <v>1.5782919714335399</v>
      </c>
      <c r="J398">
        <f>(Table2[[#This Row],[1M Return vs Nifty]]-AVERAGE(Table2[1M Return vs Nifty]))/_xlfn.STDEV.P(Table2[1M Return vs Nifty])</f>
        <v>2.5950617108015179E-2</v>
      </c>
      <c r="K398">
        <v>-12.199863287313301</v>
      </c>
      <c r="L398">
        <f>(Table2[[#This Row],[6M Return vs Nifty]]-AVERAGE(Table2[6M Return vs Nifty]))/_xlfn.STDEV.P(Table2[6M Return vs Nifty])</f>
        <v>-0.65141931941775666</v>
      </c>
      <c r="M398">
        <v>1.6598899095300299E-2</v>
      </c>
      <c r="N398">
        <f>(Table2[[#This Row],[1W Return vs Nifty]]-AVERAGE(Table2[1W Return vs Nifty]))/_xlfn.STDEV.P(Table2[1W Return vs Nifty])</f>
        <v>-0.33211116713904143</v>
      </c>
      <c r="O398">
        <v>888.57</v>
      </c>
      <c r="P398">
        <v>865.36331667243905</v>
      </c>
      <c r="Q398">
        <v>776.99644886409806</v>
      </c>
      <c r="R398">
        <v>68.227300398206296</v>
      </c>
      <c r="S398" s="2">
        <f>(Table2[[#This Row],[Close Price]]-Table2[[#This Row],[20D EMA]])/Table2[[#This Row],[20D EMA]]</f>
        <v>2.2598107070911606E-2</v>
      </c>
      <c r="T398" s="2">
        <f>(Table2[[#This Row],[Close Price]]-Table2[[#This Row],[50D EMA]])/Table2[[#This Row],[50D EMA]]</f>
        <v>5.0021398519653197E-2</v>
      </c>
      <c r="U398" s="2">
        <f>(Table2[[#This Row],[Close Price]]-Table2[[#This Row],[200D EMA]])/Table2[[#This Row],[200D EMA]]</f>
        <v>0.16943906414034207</v>
      </c>
      <c r="V398">
        <v>0.53004675678853796</v>
      </c>
      <c r="W398">
        <v>910.15</v>
      </c>
      <c r="X398">
        <v>920</v>
      </c>
      <c r="Y398">
        <v>893</v>
      </c>
      <c r="Z398">
        <v>919</v>
      </c>
      <c r="AA398">
        <v>856.4</v>
      </c>
      <c r="AB398">
        <v>928.15</v>
      </c>
      <c r="AC398" s="2">
        <f>(Table2[[#This Row],[Close Price]]/Table2[[#This Row],[Day Low]])-1</f>
        <v>-1.6480799868153762E-3</v>
      </c>
      <c r="AD398" s="2">
        <f>(Table2[[#This Row],[Day High]]/Table2[[#This Row],[Close Price]])-1</f>
        <v>1.2491058163209168E-2</v>
      </c>
      <c r="AE398" s="2">
        <f>(Table2[[#This Row],[Close Price]]/Table2[[#This Row],[Current Week Low]])-1</f>
        <v>1.7525195968645102E-2</v>
      </c>
      <c r="AF398" s="2">
        <f>(Table2[[#This Row],[Current Week High]]/Table2[[#This Row],[Close Price]])-1</f>
        <v>1.1390524404336189E-2</v>
      </c>
      <c r="AG398" s="2">
        <f>(Table2[[#This Row],[Close Price]]/Table2[[#This Row],[Current Month Low]])-1</f>
        <v>6.1011209715086334E-2</v>
      </c>
      <c r="AH398" s="2">
        <f>(Table2[[#This Row],[Current Month High]]/Table2[[#This Row],[Close Price]])-1</f>
        <v>2.1460408298024536E-2</v>
      </c>
      <c r="AI398">
        <v>8.9528421284322999</v>
      </c>
      <c r="AJ398">
        <v>93.948772678761998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-0.01</v>
      </c>
      <c r="AM398" t="s">
        <v>10205</v>
      </c>
      <c r="AN398">
        <v>0.15</v>
      </c>
      <c r="AO398" t="s">
        <v>10206</v>
      </c>
      <c r="AP398">
        <v>2.1753192025434999E-2</v>
      </c>
      <c r="AQ398">
        <f>(Table2[[#This Row],[Sharpe Ratio]]-AVERAGE(Table2[Sharpe Ratio]))/_xlfn.STDEV.P(Table2[Sharpe Ratio])</f>
        <v>-0.41023382779724543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-1.0292003538356158</v>
      </c>
      <c r="AS398">
        <f>_xlfn.RANK.AVG(Table2[[#This Row],[1Y Return vs Nifty Z-Score]],Table2[1Y Return vs Nifty Z-Score])</f>
        <v>198</v>
      </c>
      <c r="AT398">
        <f>_xlfn.RANK.AVG(Table2[[#This Row],[6M Return vs Nifty Z-Score]],Table2[6M Return vs Nifty Z-Score])</f>
        <v>547</v>
      </c>
      <c r="AU398">
        <f>_xlfn.RANK.AVG(Table2[[#This Row],[Sharpe Ratio Z-Score]],Table2[Sharpe Ratio Z-Score])</f>
        <v>443</v>
      </c>
      <c r="AV398">
        <f>(Table2[[#This Row],[Rank 1Y]]+Table2[[#This Row],[Rank 6M]]+Table2[[#This Row],[Rank Sharpe]])/3</f>
        <v>396</v>
      </c>
    </row>
    <row r="399" spans="1:48" x14ac:dyDescent="0.3">
      <c r="A399" t="s">
        <v>331</v>
      </c>
      <c r="B399" t="s">
        <v>332</v>
      </c>
      <c r="C399" t="s">
        <v>10172</v>
      </c>
      <c r="D399" t="s">
        <v>146</v>
      </c>
      <c r="E399">
        <v>79168</v>
      </c>
      <c r="F399">
        <v>989.6</v>
      </c>
      <c r="G399">
        <v>28.231199166169301</v>
      </c>
      <c r="H399">
        <f>(Table2[[#This Row],[1Y Return vs Nifty]]-AVERAGE(Table2[1Y Return vs Nifty]))/_xlfn.STDEV.P(Table2[1Y Return vs Nifty])</f>
        <v>-0.15028960742957448</v>
      </c>
      <c r="I399">
        <v>-3.5314020557040902</v>
      </c>
      <c r="J399">
        <f>(Table2[[#This Row],[1M Return vs Nifty]]-AVERAGE(Table2[1M Return vs Nifty]))/_xlfn.STDEV.P(Table2[1M Return vs Nifty])</f>
        <v>-0.51270818875710622</v>
      </c>
      <c r="K399">
        <v>-12.8463515711873</v>
      </c>
      <c r="L399">
        <f>(Table2[[#This Row],[6M Return vs Nifty]]-AVERAGE(Table2[6M Return vs Nifty]))/_xlfn.STDEV.P(Table2[6M Return vs Nifty])</f>
        <v>-0.67295863367772302</v>
      </c>
      <c r="M399">
        <v>-3.6677123045256699</v>
      </c>
      <c r="N399">
        <f>(Table2[[#This Row],[1W Return vs Nifty]]-AVERAGE(Table2[1W Return vs Nifty]))/_xlfn.STDEV.P(Table2[1W Return vs Nifty])</f>
        <v>-1.0932806895309648</v>
      </c>
      <c r="O399">
        <v>1000.46</v>
      </c>
      <c r="P399">
        <v>1006.712782461</v>
      </c>
      <c r="Q399">
        <v>923.23929245325303</v>
      </c>
      <c r="R399">
        <v>45.157281894755002</v>
      </c>
      <c r="S399" s="2">
        <f>(Table2[[#This Row],[Close Price]]-Table2[[#This Row],[20D EMA]])/Table2[[#This Row],[20D EMA]]</f>
        <v>-1.0855006696919431E-2</v>
      </c>
      <c r="T399" s="2">
        <f>(Table2[[#This Row],[Close Price]]-Table2[[#This Row],[50D EMA]])/Table2[[#This Row],[50D EMA]]</f>
        <v>-1.6998674059910318E-2</v>
      </c>
      <c r="U399" s="2">
        <f>(Table2[[#This Row],[Close Price]]-Table2[[#This Row],[200D EMA]])/Table2[[#This Row],[200D EMA]]</f>
        <v>7.1878123135781805E-2</v>
      </c>
      <c r="V399">
        <v>0.71451026568023401</v>
      </c>
      <c r="W399">
        <v>988.8</v>
      </c>
      <c r="X399">
        <v>994.4</v>
      </c>
      <c r="Y399">
        <v>985.3</v>
      </c>
      <c r="Z399">
        <v>1000.8</v>
      </c>
      <c r="AA399">
        <v>940.05</v>
      </c>
      <c r="AB399">
        <v>1059.45</v>
      </c>
      <c r="AC399" s="2">
        <f>(Table2[[#This Row],[Close Price]]/Table2[[#This Row],[Day Low]])-1</f>
        <v>8.0906148867310179E-4</v>
      </c>
      <c r="AD399" s="2">
        <f>(Table2[[#This Row],[Day High]]/Table2[[#This Row],[Close Price]])-1</f>
        <v>4.8504446240904553E-3</v>
      </c>
      <c r="AE399" s="2">
        <f>(Table2[[#This Row],[Close Price]]/Table2[[#This Row],[Current Week Low]])-1</f>
        <v>4.3641530498326198E-3</v>
      </c>
      <c r="AF399" s="2">
        <f>(Table2[[#This Row],[Current Week High]]/Table2[[#This Row],[Close Price]])-1</f>
        <v>1.1317704122877803E-2</v>
      </c>
      <c r="AG399" s="2">
        <f>(Table2[[#This Row],[Close Price]]/Table2[[#This Row],[Current Month Low]])-1</f>
        <v>5.27099622360514E-2</v>
      </c>
      <c r="AH399" s="2">
        <f>(Table2[[#This Row],[Current Month High]]/Table2[[#This Row],[Close Price]])-1</f>
        <v>7.058407437348424E-2</v>
      </c>
      <c r="AI399">
        <v>15.0869037995149</v>
      </c>
      <c r="AJ399">
        <v>56.929908024104002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-0.12</v>
      </c>
      <c r="AM399" t="s">
        <v>10205</v>
      </c>
      <c r="AN399">
        <v>-3.87</v>
      </c>
      <c r="AO399" t="s">
        <v>10205</v>
      </c>
      <c r="AP399">
        <v>6.4631357196731007E-2</v>
      </c>
      <c r="AQ399">
        <f>(Table2[[#This Row],[Sharpe Ratio]]-AVERAGE(Table2[Sharpe Ratio]))/_xlfn.STDEV.P(Table2[Sharpe Ratio])</f>
        <v>8.4121761905851092E-2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328</v>
      </c>
      <c r="AT399">
        <f>_xlfn.RANK.AVG(Table2[[#This Row],[6M Return vs Nifty Z-Score]],Table2[6M Return vs Nifty Z-Score])</f>
        <v>553</v>
      </c>
      <c r="AU399">
        <f>_xlfn.RANK.AVG(Table2[[#This Row],[Sharpe Ratio Z-Score]],Table2[Sharpe Ratio Z-Score])</f>
        <v>308</v>
      </c>
      <c r="AV399">
        <f>(Table2[[#This Row],[Rank 1Y]]+Table2[[#This Row],[Rank 6M]]+Table2[[#This Row],[Rank Sharpe]])/3</f>
        <v>396.33333333333331</v>
      </c>
    </row>
    <row r="400" spans="1:48" x14ac:dyDescent="0.3">
      <c r="A400" t="s">
        <v>329</v>
      </c>
      <c r="B400" t="s">
        <v>330</v>
      </c>
      <c r="C400" t="s">
        <v>10161</v>
      </c>
      <c r="D400" t="s">
        <v>24</v>
      </c>
      <c r="E400">
        <v>80573.456200679997</v>
      </c>
      <c r="F400">
        <v>25.71</v>
      </c>
      <c r="G400">
        <v>20.671951748067301</v>
      </c>
      <c r="H400">
        <f>(Table2[[#This Row],[1Y Return vs Nifty]]-AVERAGE(Table2[1Y Return vs Nifty]))/_xlfn.STDEV.P(Table2[1Y Return vs Nifty])</f>
        <v>-0.25359258734174633</v>
      </c>
      <c r="I400">
        <v>1.39374173379002</v>
      </c>
      <c r="J400">
        <f>(Table2[[#This Row],[1M Return vs Nifty]]-AVERAGE(Table2[1M Return vs Nifty]))/_xlfn.STDEV.P(Table2[1M Return vs Nifty])</f>
        <v>6.4955166454008784E-3</v>
      </c>
      <c r="K400">
        <v>-7.9234072890998597</v>
      </c>
      <c r="L400">
        <f>(Table2[[#This Row],[6M Return vs Nifty]]-AVERAGE(Table2[6M Return vs Nifty]))/_xlfn.STDEV.P(Table2[6M Return vs Nifty])</f>
        <v>-0.50893888788933361</v>
      </c>
      <c r="M400">
        <v>-3.8170359081594398</v>
      </c>
      <c r="N400">
        <f>(Table2[[#This Row],[1W Return vs Nifty]]-AVERAGE(Table2[1W Return vs Nifty]))/_xlfn.STDEV.P(Table2[1W Return vs Nifty])</f>
        <v>-1.1241305742931562</v>
      </c>
      <c r="O400">
        <v>25.05</v>
      </c>
      <c r="P400">
        <v>24.550306379433302</v>
      </c>
      <c r="Q400">
        <v>22.821764284154298</v>
      </c>
      <c r="R400">
        <v>58.7599479590775</v>
      </c>
      <c r="S400" s="2">
        <f>(Table2[[#This Row],[Close Price]]-Table2[[#This Row],[20D EMA]])/Table2[[#This Row],[20D EMA]]</f>
        <v>2.6347305389221563E-2</v>
      </c>
      <c r="T400" s="2">
        <f>(Table2[[#This Row],[Close Price]]-Table2[[#This Row],[50D EMA]])/Table2[[#This Row],[50D EMA]]</f>
        <v>4.7237439836523482E-2</v>
      </c>
      <c r="U400" s="2">
        <f>(Table2[[#This Row],[Close Price]]-Table2[[#This Row],[200D EMA]])/Table2[[#This Row],[200D EMA]]</f>
        <v>0.12655619784185898</v>
      </c>
      <c r="V400">
        <v>0.804842860398714</v>
      </c>
      <c r="W400">
        <v>25.91</v>
      </c>
      <c r="X400">
        <v>26.95</v>
      </c>
      <c r="Y400">
        <v>24.8</v>
      </c>
      <c r="Z400">
        <v>26.07</v>
      </c>
      <c r="AA400">
        <v>23.61</v>
      </c>
      <c r="AB400">
        <v>27.44</v>
      </c>
      <c r="AC400" s="2">
        <f>(Table2[[#This Row],[Close Price]]/Table2[[#This Row],[Day Low]])-1</f>
        <v>-7.7190274025472627E-3</v>
      </c>
      <c r="AD400" s="2">
        <f>(Table2[[#This Row],[Day High]]/Table2[[#This Row],[Close Price]])-1</f>
        <v>4.8230260598988606E-2</v>
      </c>
      <c r="AE400" s="2">
        <f>(Table2[[#This Row],[Close Price]]/Table2[[#This Row],[Current Week Low]])-1</f>
        <v>3.6693548387096708E-2</v>
      </c>
      <c r="AF400" s="2">
        <f>(Table2[[#This Row],[Current Week High]]/Table2[[#This Row],[Close Price]])-1</f>
        <v>1.4002333722286986E-2</v>
      </c>
      <c r="AG400" s="2">
        <f>(Table2[[#This Row],[Close Price]]/Table2[[#This Row],[Current Month Low]])-1</f>
        <v>8.8945362134688732E-2</v>
      </c>
      <c r="AH400" s="2">
        <f>(Table2[[#This Row],[Current Month High]]/Table2[[#This Row],[Close Price]])-1</f>
        <v>6.7288992609879417E-2</v>
      </c>
      <c r="AI400">
        <v>27.771295215869301</v>
      </c>
      <c r="AJ400">
        <v>63.757961783439498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0.05</v>
      </c>
      <c r="AM400" t="s">
        <v>10206</v>
      </c>
      <c r="AN400">
        <v>-0.46</v>
      </c>
      <c r="AO400" t="s">
        <v>10205</v>
      </c>
      <c r="AP400">
        <v>6.2420602464513003E-2</v>
      </c>
      <c r="AQ400">
        <f>(Table2[[#This Row],[Sharpe Ratio]]-AVERAGE(Table2[Sharpe Ratio]))/_xlfn.STDEV.P(Table2[Sharpe Ratio])</f>
        <v>5.863328881078117E-2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-1.8215332440680541</v>
      </c>
      <c r="AS400">
        <f>_xlfn.RANK.AVG(Table2[[#This Row],[1Y Return vs Nifty Z-Score]],Table2[1Y Return vs Nifty Z-Score])</f>
        <v>378</v>
      </c>
      <c r="AT400">
        <f>_xlfn.RANK.AVG(Table2[[#This Row],[6M Return vs Nifty Z-Score]],Table2[6M Return vs Nifty Z-Score])</f>
        <v>495</v>
      </c>
      <c r="AU400">
        <f>_xlfn.RANK.AVG(Table2[[#This Row],[Sharpe Ratio Z-Score]],Table2[Sharpe Ratio Z-Score])</f>
        <v>317</v>
      </c>
      <c r="AV400">
        <f>(Table2[[#This Row],[Rank 1Y]]+Table2[[#This Row],[Rank 6M]]+Table2[[#This Row],[Rank Sharpe]])/3</f>
        <v>396.66666666666669</v>
      </c>
    </row>
    <row r="401" spans="1:48" x14ac:dyDescent="0.3">
      <c r="A401" t="s">
        <v>773</v>
      </c>
      <c r="B401" t="s">
        <v>774</v>
      </c>
      <c r="C401" t="s">
        <v>10160</v>
      </c>
      <c r="D401" t="s">
        <v>21</v>
      </c>
      <c r="E401">
        <v>20904.2194428</v>
      </c>
      <c r="F401">
        <v>753</v>
      </c>
      <c r="G401">
        <v>15.9934750634033</v>
      </c>
      <c r="H401">
        <f>(Table2[[#This Row],[1Y Return vs Nifty]]-AVERAGE(Table2[1Y Return vs Nifty]))/_xlfn.STDEV.P(Table2[1Y Return vs Nifty])</f>
        <v>-0.31752760047785</v>
      </c>
      <c r="I401">
        <v>19.071087045201899</v>
      </c>
      <c r="J401">
        <f>(Table2[[#This Row],[1M Return vs Nifty]]-AVERAGE(Table2[1M Return vs Nifty]))/_xlfn.STDEV.P(Table2[1M Return vs Nifty])</f>
        <v>1.870023482456816</v>
      </c>
      <c r="K401">
        <v>-12.991864548736199</v>
      </c>
      <c r="L401">
        <f>(Table2[[#This Row],[6M Return vs Nifty]]-AVERAGE(Table2[6M Return vs Nifty]))/_xlfn.STDEV.P(Table2[6M Return vs Nifty])</f>
        <v>-0.67780674899629845</v>
      </c>
      <c r="M401">
        <v>8.1099217413723395</v>
      </c>
      <c r="N401">
        <f>(Table2[[#This Row],[1W Return vs Nifty]]-AVERAGE(Table2[1W Return vs Nifty]))/_xlfn.STDEV.P(Table2[1W Return vs Nifty])</f>
        <v>1.3399491833452437</v>
      </c>
      <c r="O401">
        <v>679.87</v>
      </c>
      <c r="P401">
        <v>644.08754767179903</v>
      </c>
      <c r="Q401">
        <v>635.63803529700397</v>
      </c>
      <c r="R401">
        <v>70.041900700264904</v>
      </c>
      <c r="S401" s="2">
        <f>(Table2[[#This Row],[Close Price]]-Table2[[#This Row],[20D EMA]])/Table2[[#This Row],[20D EMA]]</f>
        <v>0.10756468148322473</v>
      </c>
      <c r="T401" s="2">
        <f>(Table2[[#This Row],[Close Price]]-Table2[[#This Row],[50D EMA]])/Table2[[#This Row],[50D EMA]]</f>
        <v>0.16909572731516051</v>
      </c>
      <c r="U401" s="2">
        <f>(Table2[[#This Row],[Close Price]]-Table2[[#This Row],[200D EMA]])/Table2[[#This Row],[200D EMA]]</f>
        <v>0.1846364726241693</v>
      </c>
      <c r="V401">
        <v>1.17517115346173</v>
      </c>
      <c r="W401">
        <v>744</v>
      </c>
      <c r="X401">
        <v>753.1</v>
      </c>
      <c r="Y401">
        <v>717.25</v>
      </c>
      <c r="Z401">
        <v>763.7</v>
      </c>
      <c r="AA401">
        <v>592.35</v>
      </c>
      <c r="AB401">
        <v>763.7</v>
      </c>
      <c r="AC401" s="2">
        <f>(Table2[[#This Row],[Close Price]]/Table2[[#This Row],[Day Low]])-1</f>
        <v>1.2096774193548487E-2</v>
      </c>
      <c r="AD401" s="2">
        <f>(Table2[[#This Row],[Day High]]/Table2[[#This Row],[Close Price]])-1</f>
        <v>1.3280212483413045E-4</v>
      </c>
      <c r="AE401" s="2">
        <f>(Table2[[#This Row],[Close Price]]/Table2[[#This Row],[Current Week Low]])-1</f>
        <v>4.9843150923666757E-2</v>
      </c>
      <c r="AF401" s="2">
        <f>(Table2[[#This Row],[Current Week High]]/Table2[[#This Row],[Close Price]])-1</f>
        <v>1.4209827357237748E-2</v>
      </c>
      <c r="AG401" s="2">
        <f>(Table2[[#This Row],[Close Price]]/Table2[[#This Row],[Current Month Low]])-1</f>
        <v>0.27120790073436307</v>
      </c>
      <c r="AH401" s="2">
        <f>(Table2[[#This Row],[Current Month High]]/Table2[[#This Row],[Close Price]])-1</f>
        <v>1.4209827357237748E-2</v>
      </c>
      <c r="AI401">
        <v>15.537848605577601</v>
      </c>
      <c r="AJ401">
        <v>60.349233390119203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0.17</v>
      </c>
      <c r="AM401" t="s">
        <v>10206</v>
      </c>
      <c r="AN401">
        <v>20.57</v>
      </c>
      <c r="AO401" t="s">
        <v>10206</v>
      </c>
      <c r="AP401">
        <v>9.1255223826977996E-2</v>
      </c>
      <c r="AQ401">
        <f>(Table2[[#This Row],[Sharpe Ratio]]-AVERAGE(Table2[Sharpe Ratio]))/_xlfn.STDEV.P(Table2[Sharpe Ratio])</f>
        <v>0.39107653097286266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2.6057148473007743</v>
      </c>
      <c r="AS401">
        <f>_xlfn.RANK.AVG(Table2[[#This Row],[1Y Return vs Nifty Z-Score]],Table2[1Y Return vs Nifty Z-Score])</f>
        <v>400</v>
      </c>
      <c r="AT401">
        <f>_xlfn.RANK.AVG(Table2[[#This Row],[6M Return vs Nifty Z-Score]],Table2[6M Return vs Nifty Z-Score])</f>
        <v>554</v>
      </c>
      <c r="AU401">
        <f>_xlfn.RANK.AVG(Table2[[#This Row],[Sharpe Ratio Z-Score]],Table2[Sharpe Ratio Z-Score])</f>
        <v>237</v>
      </c>
      <c r="AV401">
        <f>(Table2[[#This Row],[Rank 1Y]]+Table2[[#This Row],[Rank 6M]]+Table2[[#This Row],[Rank Sharpe]])/3</f>
        <v>397</v>
      </c>
    </row>
    <row r="402" spans="1:48" x14ac:dyDescent="0.3">
      <c r="A402" t="s">
        <v>1416</v>
      </c>
      <c r="B402" t="s">
        <v>1417</v>
      </c>
      <c r="C402" t="s">
        <v>622</v>
      </c>
      <c r="D402" t="s">
        <v>622</v>
      </c>
      <c r="E402">
        <v>7433.071050255</v>
      </c>
      <c r="F402">
        <v>562.35</v>
      </c>
      <c r="G402">
        <v>46.6382839164473</v>
      </c>
      <c r="H402">
        <f>(Table2[[#This Row],[1Y Return vs Nifty]]-AVERAGE(Table2[1Y Return vs Nifty]))/_xlfn.STDEV.P(Table2[1Y Return vs Nifty])</f>
        <v>0.10125748463227646</v>
      </c>
      <c r="I402">
        <v>1.53074753095046E-2</v>
      </c>
      <c r="J402">
        <f>(Table2[[#This Row],[1M Return vs Nifty]]-AVERAGE(Table2[1M Return vs Nifty]))/_xlfn.STDEV.P(Table2[1M Return vs Nifty])</f>
        <v>-0.13881763668496175</v>
      </c>
      <c r="K402">
        <v>-18.060953745373698</v>
      </c>
      <c r="L402">
        <f>(Table2[[#This Row],[6M Return vs Nifty]]-AVERAGE(Table2[6M Return vs Nifty]))/_xlfn.STDEV.P(Table2[6M Return vs Nifty])</f>
        <v>-0.84669566460649259</v>
      </c>
      <c r="M402">
        <v>8.4846403993424104</v>
      </c>
      <c r="N402">
        <f>(Table2[[#This Row],[1W Return vs Nifty]]-AVERAGE(Table2[1W Return vs Nifty]))/_xlfn.STDEV.P(Table2[1W Return vs Nifty])</f>
        <v>1.4173651252011055</v>
      </c>
      <c r="O402">
        <v>530.57000000000005</v>
      </c>
      <c r="P402">
        <v>512.03687507573898</v>
      </c>
      <c r="Q402">
        <v>490.721731426801</v>
      </c>
      <c r="R402">
        <v>64.104418894900604</v>
      </c>
      <c r="S402" s="2">
        <f>(Table2[[#This Row],[Close Price]]-Table2[[#This Row],[20D EMA]])/Table2[[#This Row],[20D EMA]]</f>
        <v>5.9897845713100945E-2</v>
      </c>
      <c r="T402" s="2">
        <f>(Table2[[#This Row],[Close Price]]-Table2[[#This Row],[50D EMA]])/Table2[[#This Row],[50D EMA]]</f>
        <v>9.8260745218435447E-2</v>
      </c>
      <c r="U402" s="2">
        <f>(Table2[[#This Row],[Close Price]]-Table2[[#This Row],[200D EMA]])/Table2[[#This Row],[200D EMA]]</f>
        <v>0.14596514477754186</v>
      </c>
      <c r="V402">
        <v>1.44337236128952</v>
      </c>
      <c r="W402">
        <v>562.65</v>
      </c>
      <c r="X402">
        <v>588</v>
      </c>
      <c r="Y402">
        <v>549.54999999999995</v>
      </c>
      <c r="Z402">
        <v>587.15</v>
      </c>
      <c r="AA402">
        <v>483</v>
      </c>
      <c r="AB402">
        <v>587.15</v>
      </c>
      <c r="AC402" s="2">
        <f>(Table2[[#This Row],[Close Price]]/Table2[[#This Row],[Day Low]])-1</f>
        <v>-5.3319114902683484E-4</v>
      </c>
      <c r="AD402" s="2">
        <f>(Table2[[#This Row],[Day High]]/Table2[[#This Row],[Close Price]])-1</f>
        <v>4.5612163243531567E-2</v>
      </c>
      <c r="AE402" s="2">
        <f>(Table2[[#This Row],[Close Price]]/Table2[[#This Row],[Current Week Low]])-1</f>
        <v>2.3291784187062348E-2</v>
      </c>
      <c r="AF402" s="2">
        <f>(Table2[[#This Row],[Current Week High]]/Table2[[#This Row],[Close Price]])-1</f>
        <v>4.4100649061971975E-2</v>
      </c>
      <c r="AG402" s="2">
        <f>(Table2[[#This Row],[Close Price]]/Table2[[#This Row],[Current Month Low]])-1</f>
        <v>0.16428571428571437</v>
      </c>
      <c r="AH402" s="2">
        <f>(Table2[[#This Row],[Current Month High]]/Table2[[#This Row],[Close Price]])-1</f>
        <v>4.4100649061971975E-2</v>
      </c>
      <c r="AI402">
        <v>18.431581755134701</v>
      </c>
      <c r="AJ402">
        <v>77.987023263174507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0.14000000000000001</v>
      </c>
      <c r="AM402" t="s">
        <v>10206</v>
      </c>
      <c r="AN402">
        <v>8.01</v>
      </c>
      <c r="AO402" t="s">
        <v>10206</v>
      </c>
      <c r="AP402">
        <v>5.7508031048496999E-2</v>
      </c>
      <c r="AQ402">
        <f>(Table2[[#This Row],[Sharpe Ratio]]-AVERAGE(Table2[Sharpe Ratio]))/_xlfn.STDEV.P(Table2[Sharpe Ratio])</f>
        <v>1.9947379394645005E-3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0.53510404648139209</v>
      </c>
      <c r="AS402">
        <f>_xlfn.RANK.AVG(Table2[[#This Row],[1Y Return vs Nifty Z-Score]],Table2[1Y Return vs Nifty Z-Score])</f>
        <v>253</v>
      </c>
      <c r="AT402">
        <f>_xlfn.RANK.AVG(Table2[[#This Row],[6M Return vs Nifty Z-Score]],Table2[6M Return vs Nifty Z-Score])</f>
        <v>602</v>
      </c>
      <c r="AU402">
        <f>_xlfn.RANK.AVG(Table2[[#This Row],[Sharpe Ratio Z-Score]],Table2[Sharpe Ratio Z-Score])</f>
        <v>337</v>
      </c>
      <c r="AV402">
        <f>(Table2[[#This Row],[Rank 1Y]]+Table2[[#This Row],[Rank 6M]]+Table2[[#This Row],[Rank Sharpe]])/3</f>
        <v>397.33333333333331</v>
      </c>
    </row>
    <row r="403" spans="1:48" x14ac:dyDescent="0.3">
      <c r="A403" t="s">
        <v>312</v>
      </c>
      <c r="B403" t="s">
        <v>313</v>
      </c>
      <c r="C403" t="s">
        <v>10161</v>
      </c>
      <c r="D403" t="s">
        <v>256</v>
      </c>
      <c r="E403">
        <v>87689.006859000001</v>
      </c>
      <c r="F403">
        <v>4105.7</v>
      </c>
      <c r="G403">
        <v>35.498778875534903</v>
      </c>
      <c r="H403">
        <f>(Table2[[#This Row],[1Y Return vs Nifty]]-AVERAGE(Table2[1Y Return vs Nifty]))/_xlfn.STDEV.P(Table2[1Y Return vs Nifty])</f>
        <v>-5.0972493013017074E-2</v>
      </c>
      <c r="I403">
        <v>0.15099401460463899</v>
      </c>
      <c r="J403">
        <f>(Table2[[#This Row],[1M Return vs Nifty]]-AVERAGE(Table2[1M Return vs Nifty]))/_xlfn.STDEV.P(Table2[1M Return vs Nifty])</f>
        <v>-0.12451369816329823</v>
      </c>
      <c r="K403">
        <v>1.4615523574065601</v>
      </c>
      <c r="L403">
        <f>(Table2[[#This Row],[6M Return vs Nifty]]-AVERAGE(Table2[6M Return vs Nifty]))/_xlfn.STDEV.P(Table2[6M Return vs Nifty])</f>
        <v>-0.19625635336315178</v>
      </c>
      <c r="M403">
        <v>0.66877779844790397</v>
      </c>
      <c r="N403">
        <f>(Table2[[#This Row],[1W Return vs Nifty]]-AVERAGE(Table2[1W Return vs Nifty]))/_xlfn.STDEV.P(Table2[1W Return vs Nifty])</f>
        <v>-0.19737263016463291</v>
      </c>
      <c r="O403">
        <v>4087.1</v>
      </c>
      <c r="P403">
        <v>4002.49832458336</v>
      </c>
      <c r="Q403">
        <v>3540.21303427368</v>
      </c>
      <c r="R403">
        <v>51.461529621217302</v>
      </c>
      <c r="S403" s="2">
        <f>(Table2[[#This Row],[Close Price]]-Table2[[#This Row],[20D EMA]])/Table2[[#This Row],[20D EMA]]</f>
        <v>4.5509040640062419E-3</v>
      </c>
      <c r="T403" s="2">
        <f>(Table2[[#This Row],[Close Price]]-Table2[[#This Row],[50D EMA]])/Table2[[#This Row],[50D EMA]]</f>
        <v>2.5784314457491384E-2</v>
      </c>
      <c r="U403" s="2">
        <f>(Table2[[#This Row],[Close Price]]-Table2[[#This Row],[200D EMA]])/Table2[[#This Row],[200D EMA]]</f>
        <v>0.15973246814575853</v>
      </c>
      <c r="V403">
        <v>1.3308961063031099</v>
      </c>
      <c r="W403">
        <v>4100.55</v>
      </c>
      <c r="X403">
        <v>4159.75</v>
      </c>
      <c r="Y403">
        <v>4092.8</v>
      </c>
      <c r="Z403">
        <v>4216.95</v>
      </c>
      <c r="AA403">
        <v>3703.55</v>
      </c>
      <c r="AB403">
        <v>4296.3999999999996</v>
      </c>
      <c r="AC403" s="2">
        <f>(Table2[[#This Row],[Close Price]]/Table2[[#This Row],[Day Low]])-1</f>
        <v>1.2559290826839042E-3</v>
      </c>
      <c r="AD403" s="2">
        <f>(Table2[[#This Row],[Day High]]/Table2[[#This Row],[Close Price]])-1</f>
        <v>1.3164624789926194E-2</v>
      </c>
      <c r="AE403" s="2">
        <f>(Table2[[#This Row],[Close Price]]/Table2[[#This Row],[Current Week Low]])-1</f>
        <v>3.151876465989023E-3</v>
      </c>
      <c r="AF403" s="2">
        <f>(Table2[[#This Row],[Current Week High]]/Table2[[#This Row],[Close Price]])-1</f>
        <v>2.7096475631439132E-2</v>
      </c>
      <c r="AG403" s="2">
        <f>(Table2[[#This Row],[Close Price]]/Table2[[#This Row],[Current Month Low]])-1</f>
        <v>0.10858500627776047</v>
      </c>
      <c r="AH403" s="2">
        <f>(Table2[[#This Row],[Current Month High]]/Table2[[#This Row],[Close Price]])-1</f>
        <v>4.6447621599239985E-2</v>
      </c>
      <c r="AI403">
        <v>4.6447621599239897</v>
      </c>
      <c r="AJ403">
        <v>73.1230629756909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0.02</v>
      </c>
      <c r="AM403" t="s">
        <v>10206</v>
      </c>
      <c r="AN403">
        <v>-1.81</v>
      </c>
      <c r="AO403" t="s">
        <v>10205</v>
      </c>
      <c r="AP403">
        <v>4.3720641971519997E-3</v>
      </c>
      <c r="AQ403">
        <f>(Table2[[#This Row],[Sharpe Ratio]]-AVERAGE(Table2[Sharpe Ratio]))/_xlfn.STDEV.P(Table2[Sharpe Ratio])</f>
        <v>-0.6106262107951963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-1.1797413854992964</v>
      </c>
      <c r="AS403">
        <f>_xlfn.RANK.AVG(Table2[[#This Row],[1Y Return vs Nifty Z-Score]],Table2[1Y Return vs Nifty Z-Score])</f>
        <v>300</v>
      </c>
      <c r="AT403">
        <f>_xlfn.RANK.AVG(Table2[[#This Row],[6M Return vs Nifty Z-Score]],Table2[6M Return vs Nifty Z-Score])</f>
        <v>390</v>
      </c>
      <c r="AU403">
        <f>_xlfn.RANK.AVG(Table2[[#This Row],[Sharpe Ratio Z-Score]],Table2[Sharpe Ratio Z-Score])</f>
        <v>503</v>
      </c>
      <c r="AV403">
        <f>(Table2[[#This Row],[Rank 1Y]]+Table2[[#This Row],[Rank 6M]]+Table2[[#This Row],[Rank Sharpe]])/3</f>
        <v>397.66666666666669</v>
      </c>
    </row>
    <row r="404" spans="1:48" x14ac:dyDescent="0.3">
      <c r="A404" t="s">
        <v>558</v>
      </c>
      <c r="B404" t="s">
        <v>559</v>
      </c>
      <c r="C404" t="s">
        <v>10165</v>
      </c>
      <c r="D404" t="s">
        <v>393</v>
      </c>
      <c r="E404">
        <v>35543.424442889998</v>
      </c>
      <c r="F404">
        <v>559.65</v>
      </c>
      <c r="G404">
        <v>2.7834613528088799</v>
      </c>
      <c r="H404">
        <f>(Table2[[#This Row],[1Y Return vs Nifty]]-AVERAGE(Table2[1Y Return vs Nifty]))/_xlfn.STDEV.P(Table2[1Y Return vs Nifty])</f>
        <v>-0.49805268525245144</v>
      </c>
      <c r="I404">
        <v>-2.1110480986266902</v>
      </c>
      <c r="J404">
        <f>(Table2[[#This Row],[1M Return vs Nifty]]-AVERAGE(Table2[1M Return vs Nifty]))/_xlfn.STDEV.P(Table2[1M Return vs Nifty])</f>
        <v>-0.36297590295648241</v>
      </c>
      <c r="K404">
        <v>-10.299260625369399</v>
      </c>
      <c r="L404">
        <f>(Table2[[#This Row],[6M Return vs Nifty]]-AVERAGE(Table2[6M Return vs Nifty]))/_xlfn.STDEV.P(Table2[6M Return vs Nifty])</f>
        <v>-0.58809616408750953</v>
      </c>
      <c r="M404">
        <v>3.7003900828623699</v>
      </c>
      <c r="N404">
        <f>(Table2[[#This Row],[1W Return vs Nifty]]-AVERAGE(Table2[1W Return vs Nifty]))/_xlfn.STDEV.P(Table2[1W Return vs Nifty])</f>
        <v>0.42895092044568145</v>
      </c>
      <c r="O404">
        <v>533.98</v>
      </c>
      <c r="P404">
        <v>516.25115315143898</v>
      </c>
      <c r="Q404">
        <v>474.82321498086901</v>
      </c>
      <c r="R404">
        <v>68.978535408896704</v>
      </c>
      <c r="S404" s="2">
        <f>(Table2[[#This Row],[Close Price]]-Table2[[#This Row],[20D EMA]])/Table2[[#This Row],[20D EMA]]</f>
        <v>4.8072961534139778E-2</v>
      </c>
      <c r="T404" s="2">
        <f>(Table2[[#This Row],[Close Price]]-Table2[[#This Row],[50D EMA]])/Table2[[#This Row],[50D EMA]]</f>
        <v>8.4065375125332104E-2</v>
      </c>
      <c r="U404" s="2">
        <f>(Table2[[#This Row],[Close Price]]-Table2[[#This Row],[200D EMA]])/Table2[[#This Row],[200D EMA]]</f>
        <v>0.17864919477989025</v>
      </c>
      <c r="V404">
        <v>1.17289371822295</v>
      </c>
      <c r="W404">
        <v>555.54999999999995</v>
      </c>
      <c r="X404">
        <v>562.35</v>
      </c>
      <c r="Y404">
        <v>543.65</v>
      </c>
      <c r="Z404">
        <v>568.04999999999995</v>
      </c>
      <c r="AA404">
        <v>500.5</v>
      </c>
      <c r="AB404">
        <v>568.04999999999995</v>
      </c>
      <c r="AC404" s="2">
        <f>(Table2[[#This Row],[Close Price]]/Table2[[#This Row],[Day Low]])-1</f>
        <v>7.3800738007381295E-3</v>
      </c>
      <c r="AD404" s="2">
        <f>(Table2[[#This Row],[Day High]]/Table2[[#This Row],[Close Price]])-1</f>
        <v>4.8244438488340702E-3</v>
      </c>
      <c r="AE404" s="2">
        <f>(Table2[[#This Row],[Close Price]]/Table2[[#This Row],[Current Week Low]])-1</f>
        <v>2.9430699898832069E-2</v>
      </c>
      <c r="AF404" s="2">
        <f>(Table2[[#This Row],[Current Week High]]/Table2[[#This Row],[Close Price]])-1</f>
        <v>1.5009380863039379E-2</v>
      </c>
      <c r="AG404" s="2">
        <f>(Table2[[#This Row],[Close Price]]/Table2[[#This Row],[Current Month Low]])-1</f>
        <v>0.11818181818181817</v>
      </c>
      <c r="AH404" s="2">
        <f>(Table2[[#This Row],[Current Month High]]/Table2[[#This Row],[Close Price]])-1</f>
        <v>1.5009380863039379E-2</v>
      </c>
      <c r="AI404">
        <v>1.5009380863039301</v>
      </c>
      <c r="AJ404">
        <v>53.328767123287598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</v>
      </c>
      <c r="AM404" t="s">
        <v>10207</v>
      </c>
      <c r="AN404">
        <v>6.32</v>
      </c>
      <c r="AO404" t="s">
        <v>10206</v>
      </c>
      <c r="AP404">
        <v>0.11533285759933901</v>
      </c>
      <c r="AQ404">
        <f>(Table2[[#This Row],[Sharpe Ratio]]-AVERAGE(Table2[Sharpe Ratio]))/_xlfn.STDEV.P(Table2[Sharpe Ratio])</f>
        <v>0.66867499617395532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-0.35149883567680668</v>
      </c>
      <c r="AS404">
        <f>_xlfn.RANK.AVG(Table2[[#This Row],[1Y Return vs Nifty Z-Score]],Table2[1Y Return vs Nifty Z-Score])</f>
        <v>487</v>
      </c>
      <c r="AT404">
        <f>_xlfn.RANK.AVG(Table2[[#This Row],[6M Return vs Nifty Z-Score]],Table2[6M Return vs Nifty Z-Score])</f>
        <v>522</v>
      </c>
      <c r="AU404">
        <f>_xlfn.RANK.AVG(Table2[[#This Row],[Sharpe Ratio Z-Score]],Table2[Sharpe Ratio Z-Score])</f>
        <v>185</v>
      </c>
      <c r="AV404">
        <f>(Table2[[#This Row],[Rank 1Y]]+Table2[[#This Row],[Rank 6M]]+Table2[[#This Row],[Rank Sharpe]])/3</f>
        <v>398</v>
      </c>
    </row>
    <row r="405" spans="1:48" x14ac:dyDescent="0.3">
      <c r="A405" t="s">
        <v>891</v>
      </c>
      <c r="B405" t="s">
        <v>892</v>
      </c>
      <c r="C405" t="s">
        <v>10166</v>
      </c>
      <c r="D405" t="s">
        <v>60</v>
      </c>
      <c r="E405">
        <v>17213.550206159998</v>
      </c>
      <c r="F405">
        <v>1645.4</v>
      </c>
      <c r="G405">
        <v>47.997009975427503</v>
      </c>
      <c r="H405">
        <f>(Table2[[#This Row],[1Y Return vs Nifty]]-AVERAGE(Table2[1Y Return vs Nifty]))/_xlfn.STDEV.P(Table2[1Y Return vs Nifty])</f>
        <v>0.11982553023438991</v>
      </c>
      <c r="I405">
        <v>5.72449946977952</v>
      </c>
      <c r="J405">
        <f>(Table2[[#This Row],[1M Return vs Nifty]]-AVERAGE(Table2[1M Return vs Nifty]))/_xlfn.STDEV.P(Table2[1M Return vs Nifty])</f>
        <v>0.46303964202154191</v>
      </c>
      <c r="K405">
        <v>-0.52213390282620498</v>
      </c>
      <c r="L405">
        <f>(Table2[[#This Row],[6M Return vs Nifty]]-AVERAGE(Table2[6M Return vs Nifty]))/_xlfn.STDEV.P(Table2[6M Return vs Nifty])</f>
        <v>-0.262347638879253</v>
      </c>
      <c r="M405">
        <v>-1.3133251357078</v>
      </c>
      <c r="N405">
        <f>(Table2[[#This Row],[1W Return vs Nifty]]-AVERAGE(Table2[1W Return vs Nifty]))/_xlfn.STDEV.P(Table2[1W Return vs Nifty])</f>
        <v>-0.6068701618172655</v>
      </c>
      <c r="O405">
        <v>1663.43</v>
      </c>
      <c r="P405">
        <v>1603.5476865466301</v>
      </c>
      <c r="Q405">
        <v>1424.0077898490999</v>
      </c>
      <c r="R405">
        <v>38.832777792752601</v>
      </c>
      <c r="S405" s="2">
        <f>(Table2[[#This Row],[Close Price]]-Table2[[#This Row],[20D EMA]])/Table2[[#This Row],[20D EMA]]</f>
        <v>-1.0839049434000813E-2</v>
      </c>
      <c r="T405" s="2">
        <f>(Table2[[#This Row],[Close Price]]-Table2[[#This Row],[50D EMA]])/Table2[[#This Row],[50D EMA]]</f>
        <v>2.6099824660345688E-2</v>
      </c>
      <c r="U405" s="2">
        <f>(Table2[[#This Row],[Close Price]]-Table2[[#This Row],[200D EMA]])/Table2[[#This Row],[200D EMA]]</f>
        <v>0.15547120720060159</v>
      </c>
      <c r="V405">
        <v>0.30744828571775401</v>
      </c>
      <c r="W405">
        <v>1626.15</v>
      </c>
      <c r="X405">
        <v>1664.95</v>
      </c>
      <c r="Y405">
        <v>1638.15</v>
      </c>
      <c r="Z405">
        <v>1721.85</v>
      </c>
      <c r="AA405">
        <v>1513.8</v>
      </c>
      <c r="AB405">
        <v>1799</v>
      </c>
      <c r="AC405" s="2">
        <f>(Table2[[#This Row],[Close Price]]/Table2[[#This Row],[Day Low]])-1</f>
        <v>1.1837776342895845E-2</v>
      </c>
      <c r="AD405" s="2">
        <f>(Table2[[#This Row],[Day High]]/Table2[[#This Row],[Close Price]])-1</f>
        <v>1.188160933511595E-2</v>
      </c>
      <c r="AE405" s="2">
        <f>(Table2[[#This Row],[Close Price]]/Table2[[#This Row],[Current Week Low]])-1</f>
        <v>4.4257241400360581E-3</v>
      </c>
      <c r="AF405" s="2">
        <f>(Table2[[#This Row],[Current Week High]]/Table2[[#This Row],[Close Price]])-1</f>
        <v>4.6462866172359174E-2</v>
      </c>
      <c r="AG405" s="2">
        <f>(Table2[[#This Row],[Close Price]]/Table2[[#This Row],[Current Month Low]])-1</f>
        <v>8.6933544721891964E-2</v>
      </c>
      <c r="AH405" s="2">
        <f>(Table2[[#This Row],[Current Month High]]/Table2[[#This Row],[Close Price]])-1</f>
        <v>9.3351160811960598E-2</v>
      </c>
      <c r="AI405">
        <v>9.3351160811960501</v>
      </c>
      <c r="AJ405">
        <v>82.812065996333502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-0.06</v>
      </c>
      <c r="AM405" t="s">
        <v>10205</v>
      </c>
      <c r="AN405">
        <v>-2.63</v>
      </c>
      <c r="AO405" t="s">
        <v>10205</v>
      </c>
      <c r="AQ405">
        <f>(Table2[[#This Row],[Sharpe Ratio]]-AVERAGE(Table2[Sharpe Ratio]))/_xlfn.STDEV.P(Table2[Sharpe Ratio])</f>
        <v>-0.66103308725010923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-0.94738571569069596</v>
      </c>
      <c r="AS405">
        <f>_xlfn.RANK.AVG(Table2[[#This Row],[1Y Return vs Nifty Z-Score]],Table2[1Y Return vs Nifty Z-Score])</f>
        <v>248</v>
      </c>
      <c r="AT405">
        <f>_xlfn.RANK.AVG(Table2[[#This Row],[6M Return vs Nifty Z-Score]],Table2[6M Return vs Nifty Z-Score])</f>
        <v>414</v>
      </c>
      <c r="AU405">
        <f>_xlfn.RANK.AVG(Table2[[#This Row],[Sharpe Ratio Z-Score]],Table2[Sharpe Ratio Z-Score])</f>
        <v>532.5</v>
      </c>
      <c r="AV405">
        <f>(Table2[[#This Row],[Rank 1Y]]+Table2[[#This Row],[Rank 6M]]+Table2[[#This Row],[Rank Sharpe]])/3</f>
        <v>398.16666666666669</v>
      </c>
    </row>
    <row r="406" spans="1:48" x14ac:dyDescent="0.3">
      <c r="A406" t="s">
        <v>1992</v>
      </c>
      <c r="B406" t="s">
        <v>1993</v>
      </c>
      <c r="C406" t="s">
        <v>10166</v>
      </c>
      <c r="D406" t="s">
        <v>60</v>
      </c>
      <c r="E406">
        <v>3243.0544260000001</v>
      </c>
      <c r="F406">
        <v>402.95</v>
      </c>
      <c r="G406">
        <v>30.999722107008299</v>
      </c>
      <c r="H406">
        <f>(Table2[[#This Row],[1Y Return vs Nifty]]-AVERAGE(Table2[1Y Return vs Nifty]))/_xlfn.STDEV.P(Table2[1Y Return vs Nifty])</f>
        <v>-0.11245559381348266</v>
      </c>
      <c r="I406">
        <v>0.15992528811405399</v>
      </c>
      <c r="J406">
        <f>(Table2[[#This Row],[1M Return vs Nifty]]-AVERAGE(Table2[1M Return vs Nifty]))/_xlfn.STDEV.P(Table2[1M Return vs Nifty])</f>
        <v>-0.12357217229151696</v>
      </c>
      <c r="K406">
        <v>14.739311483636101</v>
      </c>
      <c r="L406">
        <f>(Table2[[#This Row],[6M Return vs Nifty]]-AVERAGE(Table2[6M Return vs Nifty]))/_xlfn.STDEV.P(Table2[6M Return vs Nifty])</f>
        <v>0.24612417173192258</v>
      </c>
      <c r="M406">
        <v>5.6990819772092696</v>
      </c>
      <c r="N406">
        <f>(Table2[[#This Row],[1W Return vs Nifty]]-AVERAGE(Table2[1W Return vs Nifty]))/_xlfn.STDEV.P(Table2[1W Return vs Nifty])</f>
        <v>0.8418756899747728</v>
      </c>
      <c r="O406">
        <v>394.46</v>
      </c>
      <c r="P406">
        <v>388.14546505216703</v>
      </c>
      <c r="Q406">
        <v>346.40552686722202</v>
      </c>
      <c r="R406">
        <v>58.376153313456697</v>
      </c>
      <c r="S406" s="2">
        <f>(Table2[[#This Row],[Close Price]]-Table2[[#This Row],[20D EMA]])/Table2[[#This Row],[20D EMA]]</f>
        <v>2.1523094863864549E-2</v>
      </c>
      <c r="T406" s="2">
        <f>(Table2[[#This Row],[Close Price]]-Table2[[#This Row],[50D EMA]])/Table2[[#This Row],[50D EMA]]</f>
        <v>3.8141718197952465E-2</v>
      </c>
      <c r="U406" s="2">
        <f>(Table2[[#This Row],[Close Price]]-Table2[[#This Row],[200D EMA]])/Table2[[#This Row],[200D EMA]]</f>
        <v>0.16323201781492241</v>
      </c>
      <c r="V406">
        <v>0.94952021179680202</v>
      </c>
      <c r="W406">
        <v>399.95</v>
      </c>
      <c r="X406">
        <v>407.95</v>
      </c>
      <c r="Y406">
        <v>390.6</v>
      </c>
      <c r="Z406">
        <v>411.75</v>
      </c>
      <c r="AA406">
        <v>368</v>
      </c>
      <c r="AB406">
        <v>424.7</v>
      </c>
      <c r="AC406" s="2">
        <f>(Table2[[#This Row],[Close Price]]/Table2[[#This Row],[Day Low]])-1</f>
        <v>7.5009376172021636E-3</v>
      </c>
      <c r="AD406" s="2">
        <f>(Table2[[#This Row],[Day High]]/Table2[[#This Row],[Close Price]])-1</f>
        <v>1.240848740538536E-2</v>
      </c>
      <c r="AE406" s="2">
        <f>(Table2[[#This Row],[Close Price]]/Table2[[#This Row],[Current Week Low]])-1</f>
        <v>3.1618023553507291E-2</v>
      </c>
      <c r="AF406" s="2">
        <f>(Table2[[#This Row],[Current Week High]]/Table2[[#This Row],[Close Price]])-1</f>
        <v>2.1838937833478234E-2</v>
      </c>
      <c r="AG406" s="2">
        <f>(Table2[[#This Row],[Close Price]]/Table2[[#This Row],[Current Month Low]])-1</f>
        <v>9.4972826086956452E-2</v>
      </c>
      <c r="AH406" s="2">
        <f>(Table2[[#This Row],[Current Month High]]/Table2[[#This Row],[Close Price]])-1</f>
        <v>5.3976920213425927E-2</v>
      </c>
      <c r="AI406">
        <v>5.3976920213425901</v>
      </c>
      <c r="AJ406">
        <v>71.541081311196194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-0.08</v>
      </c>
      <c r="AM406" t="s">
        <v>10205</v>
      </c>
      <c r="AN406">
        <v>1.1499999999999999</v>
      </c>
      <c r="AO406" t="s">
        <v>10206</v>
      </c>
      <c r="AP406">
        <v>-4.6914219582196E-2</v>
      </c>
      <c r="AQ406">
        <f>(Table2[[#This Row],[Sharpe Ratio]]-AVERAGE(Table2[Sharpe Ratio]))/_xlfn.STDEV.P(Table2[Sharpe Ratio])</f>
        <v>-1.2019215929584348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-0.34994949735673897</v>
      </c>
      <c r="AS406">
        <f>_xlfn.RANK.AVG(Table2[[#This Row],[1Y Return vs Nifty Z-Score]],Table2[1Y Return vs Nifty Z-Score])</f>
        <v>316</v>
      </c>
      <c r="AT406">
        <f>_xlfn.RANK.AVG(Table2[[#This Row],[6M Return vs Nifty Z-Score]],Table2[6M Return vs Nifty Z-Score])</f>
        <v>237</v>
      </c>
      <c r="AU406">
        <f>_xlfn.RANK.AVG(Table2[[#This Row],[Sharpe Ratio Z-Score]],Table2[Sharpe Ratio Z-Score])</f>
        <v>644</v>
      </c>
      <c r="AV406">
        <f>(Table2[[#This Row],[Rank 1Y]]+Table2[[#This Row],[Rank 6M]]+Table2[[#This Row],[Rank Sharpe]])/3</f>
        <v>399</v>
      </c>
    </row>
    <row r="407" spans="1:48" x14ac:dyDescent="0.3">
      <c r="A407" t="s">
        <v>1518</v>
      </c>
      <c r="B407" t="s">
        <v>1519</v>
      </c>
      <c r="C407" t="s">
        <v>10175</v>
      </c>
      <c r="D407" t="s">
        <v>373</v>
      </c>
      <c r="E407">
        <v>6557.4909707999996</v>
      </c>
      <c r="F407">
        <v>337.2</v>
      </c>
      <c r="G407">
        <v>27.6228830586446</v>
      </c>
      <c r="H407">
        <f>(Table2[[#This Row],[1Y Return vs Nifty]]-AVERAGE(Table2[1Y Return vs Nifty]))/_xlfn.STDEV.P(Table2[1Y Return vs Nifty])</f>
        <v>-0.15860271892866243</v>
      </c>
      <c r="I407">
        <v>4.6680190840120499</v>
      </c>
      <c r="J407">
        <f>(Table2[[#This Row],[1M Return vs Nifty]]-AVERAGE(Table2[1M Return vs Nifty]))/_xlfn.STDEV.P(Table2[1M Return vs Nifty])</f>
        <v>0.35166654218522558</v>
      </c>
      <c r="K407">
        <v>12.8138732366829</v>
      </c>
      <c r="L407">
        <f>(Table2[[#This Row],[6M Return vs Nifty]]-AVERAGE(Table2[6M Return vs Nifty]))/_xlfn.STDEV.P(Table2[6M Return vs Nifty])</f>
        <v>0.18197355906998211</v>
      </c>
      <c r="M407">
        <v>-1.5011459902775599</v>
      </c>
      <c r="N407">
        <f>(Table2[[#This Row],[1W Return vs Nifty]]-AVERAGE(Table2[1W Return vs Nifty]))/_xlfn.STDEV.P(Table2[1W Return vs Nifty])</f>
        <v>-0.64567348278200953</v>
      </c>
      <c r="O407">
        <v>334.65</v>
      </c>
      <c r="P407">
        <v>316.58221956105803</v>
      </c>
      <c r="Q407">
        <v>273.523428238637</v>
      </c>
      <c r="R407">
        <v>49.278475260368701</v>
      </c>
      <c r="S407" s="2">
        <f>(Table2[[#This Row],[Close Price]]-Table2[[#This Row],[20D EMA]])/Table2[[#This Row],[20D EMA]]</f>
        <v>7.619901389511464E-3</v>
      </c>
      <c r="T407" s="2">
        <f>(Table2[[#This Row],[Close Price]]-Table2[[#This Row],[50D EMA]])/Table2[[#This Row],[50D EMA]]</f>
        <v>6.5126147853560953E-2</v>
      </c>
      <c r="U407" s="2">
        <f>(Table2[[#This Row],[Close Price]]-Table2[[#This Row],[200D EMA]])/Table2[[#This Row],[200D EMA]]</f>
        <v>0.23280116139012422</v>
      </c>
      <c r="V407">
        <v>0.91727431735574205</v>
      </c>
      <c r="W407">
        <v>336.55</v>
      </c>
      <c r="X407">
        <v>343</v>
      </c>
      <c r="Y407">
        <v>335.05</v>
      </c>
      <c r="Z407">
        <v>348.25</v>
      </c>
      <c r="AA407">
        <v>310.85000000000002</v>
      </c>
      <c r="AB407">
        <v>357.7</v>
      </c>
      <c r="AC407" s="2">
        <f>(Table2[[#This Row],[Close Price]]/Table2[[#This Row],[Day Low]])-1</f>
        <v>1.931362353290611E-3</v>
      </c>
      <c r="AD407" s="2">
        <f>(Table2[[#This Row],[Day High]]/Table2[[#This Row],[Close Price]])-1</f>
        <v>1.7200474495848272E-2</v>
      </c>
      <c r="AE407" s="2">
        <f>(Table2[[#This Row],[Close Price]]/Table2[[#This Row],[Current Week Low]])-1</f>
        <v>6.4169526936277421E-3</v>
      </c>
      <c r="AF407" s="2">
        <f>(Table2[[#This Row],[Current Week High]]/Table2[[#This Row],[Close Price]])-1</f>
        <v>3.2769869513641803E-2</v>
      </c>
      <c r="AG407" s="2">
        <f>(Table2[[#This Row],[Close Price]]/Table2[[#This Row],[Current Month Low]])-1</f>
        <v>8.4767572784300915E-2</v>
      </c>
      <c r="AH407" s="2">
        <f>(Table2[[#This Row],[Current Month High]]/Table2[[#This Row],[Close Price]])-1</f>
        <v>6.0794780545670335E-2</v>
      </c>
      <c r="AI407">
        <v>6.0794780545670299</v>
      </c>
      <c r="AJ407">
        <v>64.407606045831301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0.12</v>
      </c>
      <c r="AM407" t="s">
        <v>10206</v>
      </c>
      <c r="AN407">
        <v>0.01</v>
      </c>
      <c r="AO407" t="s">
        <v>10206</v>
      </c>
      <c r="AP407">
        <v>-2.9234148971648E-2</v>
      </c>
      <c r="AQ407">
        <f>(Table2[[#This Row],[Sharpe Ratio]]-AVERAGE(Table2[Sharpe Ratio]))/_xlfn.STDEV.P(Table2[Sharpe Ratio])</f>
        <v>-0.99808260643107205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-1.2687187068865362</v>
      </c>
      <c r="AS407">
        <f>_xlfn.RANK.AVG(Table2[[#This Row],[1Y Return vs Nifty Z-Score]],Table2[1Y Return vs Nifty Z-Score])</f>
        <v>331</v>
      </c>
      <c r="AT407">
        <f>_xlfn.RANK.AVG(Table2[[#This Row],[6M Return vs Nifty Z-Score]],Table2[6M Return vs Nifty Z-Score])</f>
        <v>257</v>
      </c>
      <c r="AU407">
        <f>_xlfn.RANK.AVG(Table2[[#This Row],[Sharpe Ratio Z-Score]],Table2[Sharpe Ratio Z-Score])</f>
        <v>613</v>
      </c>
      <c r="AV407">
        <f>(Table2[[#This Row],[Rank 1Y]]+Table2[[#This Row],[Rank 6M]]+Table2[[#This Row],[Rank Sharpe]])/3</f>
        <v>400.33333333333331</v>
      </c>
    </row>
    <row r="408" spans="1:48" x14ac:dyDescent="0.3">
      <c r="A408" t="s">
        <v>1640</v>
      </c>
      <c r="B408" t="s">
        <v>1641</v>
      </c>
      <c r="C408" t="s">
        <v>10171</v>
      </c>
      <c r="D408" t="s">
        <v>1458</v>
      </c>
      <c r="E408">
        <v>5209.1096312150003</v>
      </c>
      <c r="F408">
        <v>805.15</v>
      </c>
      <c r="G408">
        <v>3.9369220165270802</v>
      </c>
      <c r="H408">
        <f>(Table2[[#This Row],[1Y Return vs Nifty]]-AVERAGE(Table2[1Y Return vs Nifty]))/_xlfn.STDEV.P(Table2[1Y Return vs Nifty])</f>
        <v>-0.48228975050735751</v>
      </c>
      <c r="I408">
        <v>6.4028192788978</v>
      </c>
      <c r="J408">
        <f>(Table2[[#This Row],[1M Return vs Nifty]]-AVERAGE(Table2[1M Return vs Nifty]))/_xlfn.STDEV.P(Table2[1M Return vs Nifty])</f>
        <v>0.53454743415816641</v>
      </c>
      <c r="K408">
        <v>-9.7645213642158808</v>
      </c>
      <c r="L408">
        <f>(Table2[[#This Row],[6M Return vs Nifty]]-AVERAGE(Table2[6M Return vs Nifty]))/_xlfn.STDEV.P(Table2[6M Return vs Nifty])</f>
        <v>-0.57028003766970636</v>
      </c>
      <c r="M408">
        <v>-5.2548762730685201</v>
      </c>
      <c r="N408">
        <f>(Table2[[#This Row],[1W Return vs Nifty]]-AVERAGE(Table2[1W Return vs Nifty]))/_xlfn.STDEV.P(Table2[1W Return vs Nifty])</f>
        <v>-1.4211848141081991</v>
      </c>
      <c r="O408">
        <v>797.03</v>
      </c>
      <c r="P408">
        <v>774.86700498340997</v>
      </c>
      <c r="Q408">
        <v>759.744947136424</v>
      </c>
      <c r="R408">
        <v>51.534773444428403</v>
      </c>
      <c r="S408" s="2">
        <f>(Table2[[#This Row],[Close Price]]-Table2[[#This Row],[20D EMA]])/Table2[[#This Row],[20D EMA]]</f>
        <v>1.0187822290252569E-2</v>
      </c>
      <c r="T408" s="2">
        <f>(Table2[[#This Row],[Close Price]]-Table2[[#This Row],[50D EMA]])/Table2[[#This Row],[50D EMA]]</f>
        <v>3.9081538924525983E-2</v>
      </c>
      <c r="U408" s="2">
        <f>(Table2[[#This Row],[Close Price]]-Table2[[#This Row],[200D EMA]])/Table2[[#This Row],[200D EMA]]</f>
        <v>5.9763547009708234E-2</v>
      </c>
      <c r="V408">
        <v>0.87676771289658295</v>
      </c>
      <c r="W408">
        <v>797.55</v>
      </c>
      <c r="X408">
        <v>812.3</v>
      </c>
      <c r="Y408">
        <v>773</v>
      </c>
      <c r="Z408">
        <v>840</v>
      </c>
      <c r="AA408">
        <v>703.1</v>
      </c>
      <c r="AB408">
        <v>935.6</v>
      </c>
      <c r="AC408" s="2">
        <f>(Table2[[#This Row],[Close Price]]/Table2[[#This Row],[Day Low]])-1</f>
        <v>9.529183123315077E-3</v>
      </c>
      <c r="AD408" s="2">
        <f>(Table2[[#This Row],[Day High]]/Table2[[#This Row],[Close Price]])-1</f>
        <v>8.8803328572315543E-3</v>
      </c>
      <c r="AE408" s="2">
        <f>(Table2[[#This Row],[Close Price]]/Table2[[#This Row],[Current Week Low]])-1</f>
        <v>4.1591203104786478E-2</v>
      </c>
      <c r="AF408" s="2">
        <f>(Table2[[#This Row],[Current Week High]]/Table2[[#This Row],[Close Price]])-1</f>
        <v>4.3283860150282516E-2</v>
      </c>
      <c r="AG408" s="2">
        <f>(Table2[[#This Row],[Close Price]]/Table2[[#This Row],[Current Month Low]])-1</f>
        <v>0.14514293841558801</v>
      </c>
      <c r="AH408" s="2">
        <f>(Table2[[#This Row],[Current Month High]]/Table2[[#This Row],[Close Price]])-1</f>
        <v>0.162019499472148</v>
      </c>
      <c r="AI408">
        <v>35.254300440911599</v>
      </c>
      <c r="AJ408">
        <v>31.9053079947575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0.02</v>
      </c>
      <c r="AM408" t="s">
        <v>10206</v>
      </c>
      <c r="AN408">
        <v>-8.6999999999999993</v>
      </c>
      <c r="AO408" t="s">
        <v>10205</v>
      </c>
      <c r="AP408">
        <v>0.10068474348949601</v>
      </c>
      <c r="AQ408">
        <f>(Table2[[#This Row],[Sharpe Ratio]]-AVERAGE(Table2[Sharpe Ratio]))/_xlfn.STDEV.P(Table2[Sharpe Ratio])</f>
        <v>0.49979237118567132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-1.4394147969414253</v>
      </c>
      <c r="AS408">
        <f>_xlfn.RANK.AVG(Table2[[#This Row],[1Y Return vs Nifty Z-Score]],Table2[1Y Return vs Nifty Z-Score])</f>
        <v>479</v>
      </c>
      <c r="AT408">
        <f>_xlfn.RANK.AVG(Table2[[#This Row],[6M Return vs Nifty Z-Score]],Table2[6M Return vs Nifty Z-Score])</f>
        <v>514</v>
      </c>
      <c r="AU408">
        <f>_xlfn.RANK.AVG(Table2[[#This Row],[Sharpe Ratio Z-Score]],Table2[Sharpe Ratio Z-Score])</f>
        <v>210</v>
      </c>
      <c r="AV408">
        <f>(Table2[[#This Row],[Rank 1Y]]+Table2[[#This Row],[Rank 6M]]+Table2[[#This Row],[Rank Sharpe]])/3</f>
        <v>401</v>
      </c>
    </row>
    <row r="409" spans="1:48" x14ac:dyDescent="0.3">
      <c r="A409" t="s">
        <v>75</v>
      </c>
      <c r="B409" t="s">
        <v>76</v>
      </c>
      <c r="C409" t="s">
        <v>10169</v>
      </c>
      <c r="D409" t="s">
        <v>77</v>
      </c>
      <c r="E409">
        <v>340261.41438070999</v>
      </c>
      <c r="F409">
        <v>11806.45</v>
      </c>
      <c r="G409">
        <v>15.410319035565999</v>
      </c>
      <c r="H409">
        <f>(Table2[[#This Row],[1Y Return vs Nifty]]-AVERAGE(Table2[1Y Return vs Nifty]))/_xlfn.STDEV.P(Table2[1Y Return vs Nifty])</f>
        <v>-0.32549687997055177</v>
      </c>
      <c r="I409">
        <v>-2.3120914387114699</v>
      </c>
      <c r="J409">
        <f>(Table2[[#This Row],[1M Return vs Nifty]]-AVERAGE(Table2[1M Return vs Nifty]))/_xlfn.STDEV.P(Table2[1M Return vs Nifty])</f>
        <v>-0.38416968969245013</v>
      </c>
      <c r="K409">
        <v>2.9991957558582398</v>
      </c>
      <c r="L409">
        <f>(Table2[[#This Row],[6M Return vs Nifty]]-AVERAGE(Table2[6M Return vs Nifty]))/_xlfn.STDEV.P(Table2[6M Return vs Nifty])</f>
        <v>-0.1450260600923331</v>
      </c>
      <c r="M409">
        <v>0.288857038464226</v>
      </c>
      <c r="N409">
        <f>(Table2[[#This Row],[1W Return vs Nifty]]-AVERAGE(Table2[1W Return vs Nifty]))/_xlfn.STDEV.P(Table2[1W Return vs Nifty])</f>
        <v>-0.27586331334561404</v>
      </c>
      <c r="O409">
        <v>11544.22</v>
      </c>
      <c r="P409">
        <v>11088.933721474999</v>
      </c>
      <c r="Q409">
        <v>9947.5213597469101</v>
      </c>
      <c r="R409">
        <v>61.132984755752801</v>
      </c>
      <c r="S409" s="2">
        <f>(Table2[[#This Row],[Close Price]]-Table2[[#This Row],[20D EMA]])/Table2[[#This Row],[20D EMA]]</f>
        <v>2.2715263569128223E-2</v>
      </c>
      <c r="T409" s="2">
        <f>(Table2[[#This Row],[Close Price]]-Table2[[#This Row],[50D EMA]])/Table2[[#This Row],[50D EMA]]</f>
        <v>6.4705615214873932E-2</v>
      </c>
      <c r="U409" s="2">
        <f>(Table2[[#This Row],[Close Price]]-Table2[[#This Row],[200D EMA]])/Table2[[#This Row],[200D EMA]]</f>
        <v>0.18687355101094114</v>
      </c>
      <c r="V409">
        <v>1.0155965600891701</v>
      </c>
      <c r="W409">
        <v>11750.35</v>
      </c>
      <c r="X409">
        <v>11885.05</v>
      </c>
      <c r="Y409">
        <v>11644.5</v>
      </c>
      <c r="Z409">
        <v>11940</v>
      </c>
      <c r="AA409">
        <v>11228.65</v>
      </c>
      <c r="AB409">
        <v>12078</v>
      </c>
      <c r="AC409" s="2">
        <f>(Table2[[#This Row],[Close Price]]/Table2[[#This Row],[Day Low]])-1</f>
        <v>4.774325871144347E-3</v>
      </c>
      <c r="AD409" s="2">
        <f>(Table2[[#This Row],[Day High]]/Table2[[#This Row],[Close Price]])-1</f>
        <v>6.6573779586580617E-3</v>
      </c>
      <c r="AE409" s="2">
        <f>(Table2[[#This Row],[Close Price]]/Table2[[#This Row],[Current Week Low]])-1</f>
        <v>1.3907853493065447E-2</v>
      </c>
      <c r="AF409" s="2">
        <f>(Table2[[#This Row],[Current Week High]]/Table2[[#This Row],[Close Price]])-1</f>
        <v>1.1311613567160261E-2</v>
      </c>
      <c r="AG409" s="2">
        <f>(Table2[[#This Row],[Close Price]]/Table2[[#This Row],[Current Month Low]])-1</f>
        <v>5.1457655194524721E-2</v>
      </c>
      <c r="AH409" s="2">
        <f>(Table2[[#This Row],[Current Month High]]/Table2[[#This Row],[Close Price]])-1</f>
        <v>2.3000139754117299E-2</v>
      </c>
      <c r="AI409">
        <v>2.3000139754117299</v>
      </c>
      <c r="AJ409">
        <v>47.808804842475503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0.09</v>
      </c>
      <c r="AM409" t="s">
        <v>10206</v>
      </c>
      <c r="AN409">
        <v>2.1800000000000002</v>
      </c>
      <c r="AO409" t="s">
        <v>10206</v>
      </c>
      <c r="AP409">
        <v>2.5597170781775001E-2</v>
      </c>
      <c r="AQ409">
        <f>(Table2[[#This Row],[Sharpe Ratio]]-AVERAGE(Table2[Sharpe Ratio]))/_xlfn.STDEV.P(Table2[Sharpe Ratio])</f>
        <v>-0.36591541124875115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-1.4964713543497004</v>
      </c>
      <c r="AS409">
        <f>_xlfn.RANK.AVG(Table2[[#This Row],[1Y Return vs Nifty Z-Score]],Table2[1Y Return vs Nifty Z-Score])</f>
        <v>403</v>
      </c>
      <c r="AT409">
        <f>_xlfn.RANK.AVG(Table2[[#This Row],[6M Return vs Nifty Z-Score]],Table2[6M Return vs Nifty Z-Score])</f>
        <v>368</v>
      </c>
      <c r="AU409">
        <f>_xlfn.RANK.AVG(Table2[[#This Row],[Sharpe Ratio Z-Score]],Table2[Sharpe Ratio Z-Score])</f>
        <v>433</v>
      </c>
      <c r="AV409">
        <f>(Table2[[#This Row],[Rank 1Y]]+Table2[[#This Row],[Rank 6M]]+Table2[[#This Row],[Rank Sharpe]])/3</f>
        <v>401.33333333333331</v>
      </c>
    </row>
    <row r="410" spans="1:48" x14ac:dyDescent="0.3">
      <c r="A410" t="s">
        <v>802</v>
      </c>
      <c r="B410" t="s">
        <v>803</v>
      </c>
      <c r="C410" t="s">
        <v>10171</v>
      </c>
      <c r="D410" t="s">
        <v>130</v>
      </c>
      <c r="E410">
        <v>19931.194675395</v>
      </c>
      <c r="F410">
        <v>716.85</v>
      </c>
      <c r="G410">
        <v>54.978299476636003</v>
      </c>
      <c r="H410">
        <f>(Table2[[#This Row],[1Y Return vs Nifty]]-AVERAGE(Table2[1Y Return vs Nifty]))/_xlfn.STDEV.P(Table2[1Y Return vs Nifty])</f>
        <v>0.21523026687224375</v>
      </c>
      <c r="I410">
        <v>2.5947170418267098</v>
      </c>
      <c r="J410">
        <f>(Table2[[#This Row],[1M Return vs Nifty]]-AVERAGE(Table2[1M Return vs Nifty]))/_xlfn.STDEV.P(Table2[1M Return vs Nifty])</f>
        <v>0.13310112587851025</v>
      </c>
      <c r="K410">
        <v>-17.432333560785899</v>
      </c>
      <c r="L410">
        <f>(Table2[[#This Row],[6M Return vs Nifty]]-AVERAGE(Table2[6M Return vs Nifty]))/_xlfn.STDEV.P(Table2[6M Return vs Nifty])</f>
        <v>-0.82575166910999631</v>
      </c>
      <c r="M410">
        <v>4.27534071999328</v>
      </c>
      <c r="N410">
        <f>(Table2[[#This Row],[1W Return vs Nifty]]-AVERAGE(Table2[1W Return vs Nifty]))/_xlfn.STDEV.P(Table2[1W Return vs Nifty])</f>
        <v>0.54773429070869173</v>
      </c>
      <c r="O410">
        <v>689.04</v>
      </c>
      <c r="P410">
        <v>668.62947187058501</v>
      </c>
      <c r="Q410">
        <v>594.52603458454303</v>
      </c>
      <c r="R410">
        <v>67.710467332668102</v>
      </c>
      <c r="S410" s="2">
        <f>(Table2[[#This Row],[Close Price]]-Table2[[#This Row],[20D EMA]])/Table2[[#This Row],[20D EMA]]</f>
        <v>4.0360501567398205E-2</v>
      </c>
      <c r="T410" s="2">
        <f>(Table2[[#This Row],[Close Price]]-Table2[[#This Row],[50D EMA]])/Table2[[#This Row],[50D EMA]]</f>
        <v>7.211846045988865E-2</v>
      </c>
      <c r="U410" s="2">
        <f>(Table2[[#This Row],[Close Price]]-Table2[[#This Row],[200D EMA]])/Table2[[#This Row],[200D EMA]]</f>
        <v>0.20575039325390929</v>
      </c>
      <c r="V410">
        <v>0.78349593276681495</v>
      </c>
      <c r="W410">
        <v>712.3</v>
      </c>
      <c r="X410">
        <v>741.9</v>
      </c>
      <c r="Y410">
        <v>686.95</v>
      </c>
      <c r="Z410">
        <v>735</v>
      </c>
      <c r="AA410">
        <v>646.70000000000005</v>
      </c>
      <c r="AB410">
        <v>745.3</v>
      </c>
      <c r="AC410" s="2">
        <f>(Table2[[#This Row],[Close Price]]/Table2[[#This Row],[Day Low]])-1</f>
        <v>6.3877579671487439E-3</v>
      </c>
      <c r="AD410" s="2">
        <f>(Table2[[#This Row],[Day High]]/Table2[[#This Row],[Close Price]])-1</f>
        <v>3.4944549068842701E-2</v>
      </c>
      <c r="AE410" s="2">
        <f>(Table2[[#This Row],[Close Price]]/Table2[[#This Row],[Current Week Low]])-1</f>
        <v>4.3525729674648739E-2</v>
      </c>
      <c r="AF410" s="2">
        <f>(Table2[[#This Row],[Current Week High]]/Table2[[#This Row],[Close Price]])-1</f>
        <v>2.5319104415149507E-2</v>
      </c>
      <c r="AG410" s="2">
        <f>(Table2[[#This Row],[Close Price]]/Table2[[#This Row],[Current Month Low]])-1</f>
        <v>0.10847379001082413</v>
      </c>
      <c r="AH410" s="2">
        <f>(Table2[[#This Row],[Current Month High]]/Table2[[#This Row],[Close Price]])-1</f>
        <v>3.9687521796749614E-2</v>
      </c>
      <c r="AI410">
        <v>3.9687521796749601</v>
      </c>
      <c r="AJ410">
        <v>85.712435233160605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0.16</v>
      </c>
      <c r="AM410" t="s">
        <v>10206</v>
      </c>
      <c r="AN410">
        <v>3.82</v>
      </c>
      <c r="AO410" t="s">
        <v>10206</v>
      </c>
      <c r="AP410">
        <v>3.9827644824924999E-2</v>
      </c>
      <c r="AQ410">
        <f>(Table2[[#This Row],[Sharpe Ratio]]-AVERAGE(Table2[Sharpe Ratio]))/_xlfn.STDEV.P(Table2[Sharpe Ratio])</f>
        <v>-0.2018478873877857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-0.1315338730383363</v>
      </c>
      <c r="AS410">
        <f>_xlfn.RANK.AVG(Table2[[#This Row],[1Y Return vs Nifty Z-Score]],Table2[1Y Return vs Nifty Z-Score])</f>
        <v>224</v>
      </c>
      <c r="AT410">
        <f>_xlfn.RANK.AVG(Table2[[#This Row],[6M Return vs Nifty Z-Score]],Table2[6M Return vs Nifty Z-Score])</f>
        <v>595</v>
      </c>
      <c r="AU410">
        <f>_xlfn.RANK.AVG(Table2[[#This Row],[Sharpe Ratio Z-Score]],Table2[Sharpe Ratio Z-Score])</f>
        <v>386</v>
      </c>
      <c r="AV410">
        <f>(Table2[[#This Row],[Rank 1Y]]+Table2[[#This Row],[Rank 6M]]+Table2[[#This Row],[Rank Sharpe]])/3</f>
        <v>401.66666666666669</v>
      </c>
    </row>
    <row r="411" spans="1:48" x14ac:dyDescent="0.3">
      <c r="A411" t="s">
        <v>286</v>
      </c>
      <c r="B411" t="s">
        <v>287</v>
      </c>
      <c r="C411" t="s">
        <v>10161</v>
      </c>
      <c r="D411" t="s">
        <v>37</v>
      </c>
      <c r="E411">
        <v>97087.547067809995</v>
      </c>
      <c r="F411">
        <v>1967.55</v>
      </c>
      <c r="G411">
        <v>15.4844162854322</v>
      </c>
      <c r="H411">
        <f>(Table2[[#This Row],[1Y Return vs Nifty]]-AVERAGE(Table2[1Y Return vs Nifty]))/_xlfn.STDEV.P(Table2[1Y Return vs Nifty])</f>
        <v>-0.32448428357158415</v>
      </c>
      <c r="I411">
        <v>6.6023481393647199</v>
      </c>
      <c r="J411">
        <f>(Table2[[#This Row],[1M Return vs Nifty]]-AVERAGE(Table2[1M Return vs Nifty]))/_xlfn.STDEV.P(Table2[1M Return vs Nifty])</f>
        <v>0.55558156597582975</v>
      </c>
      <c r="K411">
        <v>15.6996102014275</v>
      </c>
      <c r="L411">
        <f>(Table2[[#This Row],[6M Return vs Nifty]]-AVERAGE(Table2[6M Return vs Nifty]))/_xlfn.STDEV.P(Table2[6M Return vs Nifty])</f>
        <v>0.2781188364178846</v>
      </c>
      <c r="M411">
        <v>1.22242516717404</v>
      </c>
      <c r="N411">
        <f>(Table2[[#This Row],[1W Return vs Nifty]]-AVERAGE(Table2[1W Return vs Nifty]))/_xlfn.STDEV.P(Table2[1W Return vs Nifty])</f>
        <v>-8.2990462118501612E-2</v>
      </c>
      <c r="O411">
        <v>1887.43</v>
      </c>
      <c r="P411">
        <v>1805.1458501648699</v>
      </c>
      <c r="Q411">
        <v>1618.00700897968</v>
      </c>
      <c r="R411">
        <v>76.448005046836201</v>
      </c>
      <c r="S411" s="2">
        <f>(Table2[[#This Row],[Close Price]]-Table2[[#This Row],[20D EMA]])/Table2[[#This Row],[20D EMA]]</f>
        <v>4.2449256396263645E-2</v>
      </c>
      <c r="T411" s="2">
        <f>(Table2[[#This Row],[Close Price]]-Table2[[#This Row],[50D EMA]])/Table2[[#This Row],[50D EMA]]</f>
        <v>8.9967328579182201E-2</v>
      </c>
      <c r="U411" s="2">
        <f>(Table2[[#This Row],[Close Price]]-Table2[[#This Row],[200D EMA]])/Table2[[#This Row],[200D EMA]]</f>
        <v>0.21603305120460684</v>
      </c>
      <c r="V411">
        <v>1.2471766966090001</v>
      </c>
      <c r="W411">
        <v>1959.5</v>
      </c>
      <c r="X411">
        <v>1983.5</v>
      </c>
      <c r="Y411">
        <v>1922.85</v>
      </c>
      <c r="Z411">
        <v>2004</v>
      </c>
      <c r="AA411">
        <v>1782.15</v>
      </c>
      <c r="AB411">
        <v>2004</v>
      </c>
      <c r="AC411" s="2">
        <f>(Table2[[#This Row],[Close Price]]/Table2[[#This Row],[Day Low]])-1</f>
        <v>4.1081908650164589E-3</v>
      </c>
      <c r="AD411" s="2">
        <f>(Table2[[#This Row],[Day High]]/Table2[[#This Row],[Close Price]])-1</f>
        <v>8.1065284236740975E-3</v>
      </c>
      <c r="AE411" s="2">
        <f>(Table2[[#This Row],[Close Price]]/Table2[[#This Row],[Current Week Low]])-1</f>
        <v>2.3246743115687751E-2</v>
      </c>
      <c r="AF411" s="2">
        <f>(Table2[[#This Row],[Current Week High]]/Table2[[#This Row],[Close Price]])-1</f>
        <v>1.8525577494854062E-2</v>
      </c>
      <c r="AG411" s="2">
        <f>(Table2[[#This Row],[Close Price]]/Table2[[#This Row],[Current Month Low]])-1</f>
        <v>0.10403164716774671</v>
      </c>
      <c r="AH411" s="2">
        <f>(Table2[[#This Row],[Current Month High]]/Table2[[#This Row],[Close Price]])-1</f>
        <v>1.8525577494854062E-2</v>
      </c>
      <c r="AI411">
        <v>1.8525577494854</v>
      </c>
      <c r="AJ411">
        <v>55.414691943127899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7.0000000000000007E-2</v>
      </c>
      <c r="AM411" t="s">
        <v>10206</v>
      </c>
      <c r="AN411">
        <v>4.9800000000000004</v>
      </c>
      <c r="AO411" t="s">
        <v>10206</v>
      </c>
      <c r="AP411">
        <v>-1.2032068376413E-2</v>
      </c>
      <c r="AQ411">
        <f>(Table2[[#This Row],[Sharpe Ratio]]-AVERAGE(Table2[Sharpe Ratio]))/_xlfn.STDEV.P(Table2[Sharpe Ratio])</f>
        <v>-0.79975451420033439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-0.37352885749670584</v>
      </c>
      <c r="AS411">
        <f>_xlfn.RANK.AVG(Table2[[#This Row],[1Y Return vs Nifty Z-Score]],Table2[1Y Return vs Nifty Z-Score])</f>
        <v>401</v>
      </c>
      <c r="AT411">
        <f>_xlfn.RANK.AVG(Table2[[#This Row],[6M Return vs Nifty Z-Score]],Table2[6M Return vs Nifty Z-Score])</f>
        <v>227</v>
      </c>
      <c r="AU411">
        <f>_xlfn.RANK.AVG(Table2[[#This Row],[Sharpe Ratio Z-Score]],Table2[Sharpe Ratio Z-Score])</f>
        <v>578</v>
      </c>
      <c r="AV411">
        <f>(Table2[[#This Row],[Rank 1Y]]+Table2[[#This Row],[Rank 6M]]+Table2[[#This Row],[Rank Sharpe]])/3</f>
        <v>402</v>
      </c>
    </row>
    <row r="412" spans="1:48" x14ac:dyDescent="0.3">
      <c r="A412" t="s">
        <v>488</v>
      </c>
      <c r="B412" t="s">
        <v>489</v>
      </c>
      <c r="C412" t="s">
        <v>10176</v>
      </c>
      <c r="D412" t="s">
        <v>490</v>
      </c>
      <c r="E412">
        <v>44610.409429550004</v>
      </c>
      <c r="F412">
        <v>39600.65</v>
      </c>
      <c r="G412">
        <v>10.3939470010899</v>
      </c>
      <c r="H412">
        <f>(Table2[[#This Row],[1Y Return vs Nifty]]-AVERAGE(Table2[1Y Return vs Nifty]))/_xlfn.STDEV.P(Table2[1Y Return vs Nifty])</f>
        <v>-0.39404949517779125</v>
      </c>
      <c r="I412">
        <v>0.54677546662723298</v>
      </c>
      <c r="J412">
        <f>(Table2[[#This Row],[1M Return vs Nifty]]-AVERAGE(Table2[1M Return vs Nifty]))/_xlfn.STDEV.P(Table2[1M Return vs Nifty])</f>
        <v>-8.2790815501871895E-2</v>
      </c>
      <c r="K412">
        <v>2.16791662286577</v>
      </c>
      <c r="L412">
        <f>(Table2[[#This Row],[6M Return vs Nifty]]-AVERAGE(Table2[6M Return vs Nifty]))/_xlfn.STDEV.P(Table2[6M Return vs Nifty])</f>
        <v>-0.17272212656392108</v>
      </c>
      <c r="M412">
        <v>-0.813756957094945</v>
      </c>
      <c r="N412">
        <f>(Table2[[#This Row],[1W Return vs Nifty]]-AVERAGE(Table2[1W Return vs Nifty]))/_xlfn.STDEV.P(Table2[1W Return vs Nifty])</f>
        <v>-0.50366061981570187</v>
      </c>
      <c r="O412">
        <v>38312.730000000003</v>
      </c>
      <c r="P412">
        <v>36553.648713189803</v>
      </c>
      <c r="Q412">
        <v>32693.6487739353</v>
      </c>
      <c r="R412">
        <v>66.148539241071703</v>
      </c>
      <c r="S412" s="2">
        <f>(Table2[[#This Row],[Close Price]]-Table2[[#This Row],[20D EMA]])/Table2[[#This Row],[20D EMA]]</f>
        <v>3.3615980902431078E-2</v>
      </c>
      <c r="T412" s="2">
        <f>(Table2[[#This Row],[Close Price]]-Table2[[#This Row],[50D EMA]])/Table2[[#This Row],[50D EMA]]</f>
        <v>8.3356966926005846E-2</v>
      </c>
      <c r="U412" s="2">
        <f>(Table2[[#This Row],[Close Price]]-Table2[[#This Row],[200D EMA]])/Table2[[#This Row],[200D EMA]]</f>
        <v>0.21126431233858617</v>
      </c>
      <c r="V412">
        <v>0.49207131301567603</v>
      </c>
      <c r="W412">
        <v>39111.199999999997</v>
      </c>
      <c r="X412">
        <v>39800.15</v>
      </c>
      <c r="Y412">
        <v>38500</v>
      </c>
      <c r="Z412">
        <v>40642.949999999997</v>
      </c>
      <c r="AA412">
        <v>37018.9</v>
      </c>
      <c r="AB412">
        <v>40856.5</v>
      </c>
      <c r="AC412" s="2">
        <f>(Table2[[#This Row],[Close Price]]/Table2[[#This Row],[Day Low]])-1</f>
        <v>1.2514318149277059E-2</v>
      </c>
      <c r="AD412" s="2">
        <f>(Table2[[#This Row],[Day High]]/Table2[[#This Row],[Close Price]])-1</f>
        <v>5.037796096781344E-3</v>
      </c>
      <c r="AE412" s="2">
        <f>(Table2[[#This Row],[Close Price]]/Table2[[#This Row],[Current Week Low]])-1</f>
        <v>2.8588311688311663E-2</v>
      </c>
      <c r="AF412" s="2">
        <f>(Table2[[#This Row],[Current Week High]]/Table2[[#This Row],[Close Price]])-1</f>
        <v>2.6320275045990327E-2</v>
      </c>
      <c r="AG412" s="2">
        <f>(Table2[[#This Row],[Close Price]]/Table2[[#This Row],[Current Month Low]])-1</f>
        <v>6.9741402364738025E-2</v>
      </c>
      <c r="AH412" s="2">
        <f>(Table2[[#This Row],[Current Month High]]/Table2[[#This Row],[Close Price]])-1</f>
        <v>3.1712863298960947E-2</v>
      </c>
      <c r="AI412">
        <v>3.1712863298960898</v>
      </c>
      <c r="AJ412">
        <v>48.718078714135402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</v>
      </c>
      <c r="AM412">
        <v>0</v>
      </c>
      <c r="AN412">
        <v>0.43</v>
      </c>
      <c r="AO412" t="s">
        <v>10206</v>
      </c>
      <c r="AP412">
        <v>3.6491104359001998E-2</v>
      </c>
      <c r="AQ412">
        <f>(Table2[[#This Row],[Sharpe Ratio]]-AVERAGE(Table2[Sharpe Ratio]))/_xlfn.STDEV.P(Table2[Sharpe Ratio])</f>
        <v>-0.2403158913942583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-1.3935389484535445</v>
      </c>
      <c r="AS412">
        <f>_xlfn.RANK.AVG(Table2[[#This Row],[1Y Return vs Nifty Z-Score]],Table2[1Y Return vs Nifty Z-Score])</f>
        <v>437</v>
      </c>
      <c r="AT412">
        <f>_xlfn.RANK.AVG(Table2[[#This Row],[6M Return vs Nifty Z-Score]],Table2[6M Return vs Nifty Z-Score])</f>
        <v>379</v>
      </c>
      <c r="AU412">
        <f>_xlfn.RANK.AVG(Table2[[#This Row],[Sharpe Ratio Z-Score]],Table2[Sharpe Ratio Z-Score])</f>
        <v>393</v>
      </c>
      <c r="AV412">
        <f>(Table2[[#This Row],[Rank 1Y]]+Table2[[#This Row],[Rank 6M]]+Table2[[#This Row],[Rank Sharpe]])/3</f>
        <v>403</v>
      </c>
    </row>
    <row r="413" spans="1:48" x14ac:dyDescent="0.3">
      <c r="A413" t="s">
        <v>873</v>
      </c>
      <c r="B413" t="s">
        <v>874</v>
      </c>
      <c r="C413" t="s">
        <v>10163</v>
      </c>
      <c r="D413" t="s">
        <v>124</v>
      </c>
      <c r="E413">
        <v>17992.463454799999</v>
      </c>
      <c r="F413">
        <v>718.6</v>
      </c>
      <c r="G413">
        <v>21.6392600836814</v>
      </c>
      <c r="H413">
        <f>(Table2[[#This Row],[1Y Return vs Nifty]]-AVERAGE(Table2[1Y Return vs Nifty]))/_xlfn.STDEV.P(Table2[1Y Return vs Nifty])</f>
        <v>-0.24037356856435732</v>
      </c>
      <c r="I413">
        <v>-4.8642450529695704</v>
      </c>
      <c r="J413">
        <f>(Table2[[#This Row],[1M Return vs Nifty]]-AVERAGE(Table2[1M Return vs Nifty]))/_xlfn.STDEV.P(Table2[1M Return vs Nifty])</f>
        <v>-0.65321515717824585</v>
      </c>
      <c r="K413">
        <v>7.9953798898212902</v>
      </c>
      <c r="L413">
        <f>(Table2[[#This Row],[6M Return vs Nifty]]-AVERAGE(Table2[6M Return vs Nifty]))/_xlfn.STDEV.P(Table2[6M Return vs Nifty])</f>
        <v>2.1433847761250915E-2</v>
      </c>
      <c r="M413">
        <v>-2.15589659343008</v>
      </c>
      <c r="N413">
        <f>(Table2[[#This Row],[1W Return vs Nifty]]-AVERAGE(Table2[1W Return vs Nifty]))/_xlfn.STDEV.P(Table2[1W Return vs Nifty])</f>
        <v>-0.78094332735909622</v>
      </c>
      <c r="O413">
        <v>707.17</v>
      </c>
      <c r="P413">
        <v>672.13982261737101</v>
      </c>
      <c r="Q413">
        <v>573.75401868967401</v>
      </c>
      <c r="R413">
        <v>57.328933399666802</v>
      </c>
      <c r="S413" s="2">
        <f>(Table2[[#This Row],[Close Price]]-Table2[[#This Row],[20D EMA]])/Table2[[#This Row],[20D EMA]]</f>
        <v>1.6163015965043857E-2</v>
      </c>
      <c r="T413" s="2">
        <f>(Table2[[#This Row],[Close Price]]-Table2[[#This Row],[50D EMA]])/Table2[[#This Row],[50D EMA]]</f>
        <v>6.9122786389458429E-2</v>
      </c>
      <c r="U413" s="2">
        <f>(Table2[[#This Row],[Close Price]]-Table2[[#This Row],[200D EMA]])/Table2[[#This Row],[200D EMA]]</f>
        <v>0.25245310114101138</v>
      </c>
      <c r="V413">
        <v>0.75195909193041899</v>
      </c>
      <c r="W413">
        <v>709.5</v>
      </c>
      <c r="X413">
        <v>729.9</v>
      </c>
      <c r="Y413">
        <v>699.05</v>
      </c>
      <c r="Z413">
        <v>733.95</v>
      </c>
      <c r="AA413">
        <v>685.25</v>
      </c>
      <c r="AB413">
        <v>739</v>
      </c>
      <c r="AC413" s="2">
        <f>(Table2[[#This Row],[Close Price]]/Table2[[#This Row],[Day Low]])-1</f>
        <v>1.2825933756166252E-2</v>
      </c>
      <c r="AD413" s="2">
        <f>(Table2[[#This Row],[Day High]]/Table2[[#This Row],[Close Price]])-1</f>
        <v>1.5725020873921469E-2</v>
      </c>
      <c r="AE413" s="2">
        <f>(Table2[[#This Row],[Close Price]]/Table2[[#This Row],[Current Week Low]])-1</f>
        <v>2.7966525999570946E-2</v>
      </c>
      <c r="AF413" s="2">
        <f>(Table2[[#This Row],[Current Week High]]/Table2[[#This Row],[Close Price]])-1</f>
        <v>2.136097968271633E-2</v>
      </c>
      <c r="AG413" s="2">
        <f>(Table2[[#This Row],[Close Price]]/Table2[[#This Row],[Current Month Low]])-1</f>
        <v>4.8668369208318074E-2</v>
      </c>
      <c r="AH413" s="2">
        <f>(Table2[[#This Row],[Current Month High]]/Table2[[#This Row],[Close Price]])-1</f>
        <v>2.8388533259114945E-2</v>
      </c>
      <c r="AI413">
        <v>3.9521291399944301</v>
      </c>
      <c r="AJ413">
        <v>59.617947578853801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0.22</v>
      </c>
      <c r="AM413" t="s">
        <v>10206</v>
      </c>
      <c r="AN413">
        <v>2.34</v>
      </c>
      <c r="AO413" t="s">
        <v>10206</v>
      </c>
      <c r="AQ413">
        <f>(Table2[[#This Row],[Sharpe Ratio]]-AVERAGE(Table2[Sharpe Ratio]))/_xlfn.STDEV.P(Table2[Sharpe Ratio])</f>
        <v>-0.66103308725010923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-2.3141312925905577</v>
      </c>
      <c r="AS413">
        <f>_xlfn.RANK.AVG(Table2[[#This Row],[1Y Return vs Nifty Z-Score]],Table2[1Y Return vs Nifty Z-Score])</f>
        <v>369</v>
      </c>
      <c r="AT413">
        <f>_xlfn.RANK.AVG(Table2[[#This Row],[6M Return vs Nifty Z-Score]],Table2[6M Return vs Nifty Z-Score])</f>
        <v>310</v>
      </c>
      <c r="AU413">
        <f>_xlfn.RANK.AVG(Table2[[#This Row],[Sharpe Ratio Z-Score]],Table2[Sharpe Ratio Z-Score])</f>
        <v>532.5</v>
      </c>
      <c r="AV413">
        <f>(Table2[[#This Row],[Rank 1Y]]+Table2[[#This Row],[Rank 6M]]+Table2[[#This Row],[Rank Sharpe]])/3</f>
        <v>403.83333333333331</v>
      </c>
    </row>
    <row r="414" spans="1:48" x14ac:dyDescent="0.3">
      <c r="A414" t="s">
        <v>184</v>
      </c>
      <c r="B414" t="s">
        <v>185</v>
      </c>
      <c r="C414" t="s">
        <v>10163</v>
      </c>
      <c r="D414" t="s">
        <v>186</v>
      </c>
      <c r="E414">
        <v>147265.67096942</v>
      </c>
      <c r="F414">
        <v>1439.8</v>
      </c>
      <c r="G414">
        <v>12.457853306795</v>
      </c>
      <c r="H414">
        <f>(Table2[[#This Row],[1Y Return vs Nifty]]-AVERAGE(Table2[1Y Return vs Nifty]))/_xlfn.STDEV.P(Table2[1Y Return vs Nifty])</f>
        <v>-0.36584461447388755</v>
      </c>
      <c r="I414">
        <v>3.5872483462402398</v>
      </c>
      <c r="J414">
        <f>(Table2[[#This Row],[1M Return vs Nifty]]-AVERAGE(Table2[1M Return vs Nifty]))/_xlfn.STDEV.P(Table2[1M Return vs Nifty])</f>
        <v>0.2377327778677856</v>
      </c>
      <c r="K414">
        <v>7.3741680179233899</v>
      </c>
      <c r="L414">
        <f>(Table2[[#This Row],[6M Return vs Nifty]]-AVERAGE(Table2[6M Return vs Nifty]))/_xlfn.STDEV.P(Table2[6M Return vs Nifty])</f>
        <v>7.3667804511937769E-4</v>
      </c>
      <c r="M414">
        <v>-0.70251180789470002</v>
      </c>
      <c r="N414">
        <f>(Table2[[#This Row],[1W Return vs Nifty]]-AVERAGE(Table2[1W Return vs Nifty]))/_xlfn.STDEV.P(Table2[1W Return vs Nifty])</f>
        <v>-0.48067764894126869</v>
      </c>
      <c r="O414">
        <v>1443.25</v>
      </c>
      <c r="P414">
        <v>1394.2521173867401</v>
      </c>
      <c r="Q414">
        <v>1239.5798672717899</v>
      </c>
      <c r="R414">
        <v>45.401186220234798</v>
      </c>
      <c r="S414" s="2">
        <f>(Table2[[#This Row],[Close Price]]-Table2[[#This Row],[20D EMA]])/Table2[[#This Row],[20D EMA]]</f>
        <v>-2.3904382470119837E-3</v>
      </c>
      <c r="T414" s="2">
        <f>(Table2[[#This Row],[Close Price]]-Table2[[#This Row],[50D EMA]])/Table2[[#This Row],[50D EMA]]</f>
        <v>3.2668325939953148E-2</v>
      </c>
      <c r="U414" s="2">
        <f>(Table2[[#This Row],[Close Price]]-Table2[[#This Row],[200D EMA]])/Table2[[#This Row],[200D EMA]]</f>
        <v>0.16152257552300972</v>
      </c>
      <c r="V414">
        <v>0.94530261860064202</v>
      </c>
      <c r="W414">
        <v>1433.7</v>
      </c>
      <c r="X414">
        <v>1449.3</v>
      </c>
      <c r="Y414">
        <v>1428.7</v>
      </c>
      <c r="Z414">
        <v>1505</v>
      </c>
      <c r="AA414">
        <v>1359.2</v>
      </c>
      <c r="AB414">
        <v>1525</v>
      </c>
      <c r="AC414" s="2">
        <f>(Table2[[#This Row],[Close Price]]/Table2[[#This Row],[Day Low]])-1</f>
        <v>4.2547255353280189E-3</v>
      </c>
      <c r="AD414" s="2">
        <f>(Table2[[#This Row],[Day High]]/Table2[[#This Row],[Close Price]])-1</f>
        <v>6.5981386303652911E-3</v>
      </c>
      <c r="AE414" s="2">
        <f>(Table2[[#This Row],[Close Price]]/Table2[[#This Row],[Current Week Low]])-1</f>
        <v>7.7693007629313637E-3</v>
      </c>
      <c r="AF414" s="2">
        <f>(Table2[[#This Row],[Current Week High]]/Table2[[#This Row],[Close Price]])-1</f>
        <v>4.5284067231559977E-2</v>
      </c>
      <c r="AG414" s="2">
        <f>(Table2[[#This Row],[Close Price]]/Table2[[#This Row],[Current Month Low]])-1</f>
        <v>5.9299587992936997E-2</v>
      </c>
      <c r="AH414" s="2">
        <f>(Table2[[#This Row],[Current Month High]]/Table2[[#This Row],[Close Price]])-1</f>
        <v>5.917488540075011E-2</v>
      </c>
      <c r="AI414">
        <v>5.9174885400750101</v>
      </c>
      <c r="AJ414">
        <v>50.010418837257703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-0.03</v>
      </c>
      <c r="AM414" t="s">
        <v>10205</v>
      </c>
      <c r="AN414">
        <v>-0.08</v>
      </c>
      <c r="AO414" t="s">
        <v>10205</v>
      </c>
      <c r="AP414">
        <v>1.1923026477378E-2</v>
      </c>
      <c r="AQ414">
        <f>(Table2[[#This Row],[Sharpe Ratio]]-AVERAGE(Table2[Sharpe Ratio]))/_xlfn.STDEV.P(Table2[Sharpe Ratio])</f>
        <v>-0.52356883798191511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-1.1316216454841663</v>
      </c>
      <c r="AS414">
        <f>_xlfn.RANK.AVG(Table2[[#This Row],[1Y Return vs Nifty Z-Score]],Table2[1Y Return vs Nifty Z-Score])</f>
        <v>416</v>
      </c>
      <c r="AT414">
        <f>_xlfn.RANK.AVG(Table2[[#This Row],[6M Return vs Nifty Z-Score]],Table2[6M Return vs Nifty Z-Score])</f>
        <v>316</v>
      </c>
      <c r="AU414">
        <f>_xlfn.RANK.AVG(Table2[[#This Row],[Sharpe Ratio Z-Score]],Table2[Sharpe Ratio Z-Score])</f>
        <v>480</v>
      </c>
      <c r="AV414">
        <f>(Table2[[#This Row],[Rank 1Y]]+Table2[[#This Row],[Rank 6M]]+Table2[[#This Row],[Rank Sharpe]])/3</f>
        <v>404</v>
      </c>
    </row>
    <row r="415" spans="1:48" x14ac:dyDescent="0.3">
      <c r="A415" t="s">
        <v>814</v>
      </c>
      <c r="B415" t="s">
        <v>815</v>
      </c>
      <c r="C415" t="s">
        <v>10162</v>
      </c>
      <c r="D415" t="s">
        <v>27</v>
      </c>
      <c r="E415">
        <v>19469.125233193001</v>
      </c>
      <c r="F415">
        <v>99.59</v>
      </c>
      <c r="G415">
        <v>-0.62176928016696897</v>
      </c>
      <c r="H415">
        <f>(Table2[[#This Row],[1Y Return vs Nifty]]-AVERAGE(Table2[1Y Return vs Nifty]))/_xlfn.STDEV.P(Table2[1Y Return vs Nifty])</f>
        <v>-0.54458780339559321</v>
      </c>
      <c r="I415">
        <v>21.597293313398701</v>
      </c>
      <c r="J415">
        <f>(Table2[[#This Row],[1M Return vs Nifty]]-AVERAGE(Table2[1M Return vs Nifty]))/_xlfn.STDEV.P(Table2[1M Return vs Nifty])</f>
        <v>2.1363336068143313</v>
      </c>
      <c r="K415">
        <v>-3.0290965788895701</v>
      </c>
      <c r="L415">
        <f>(Table2[[#This Row],[6M Return vs Nifty]]-AVERAGE(Table2[6M Return vs Nifty]))/_xlfn.STDEV.P(Table2[6M Return vs Nifty])</f>
        <v>-0.34587313851268353</v>
      </c>
      <c r="M415">
        <v>-7.4847545787589702</v>
      </c>
      <c r="N415">
        <f>(Table2[[#This Row],[1W Return vs Nifty]]-AVERAGE(Table2[1W Return vs Nifty]))/_xlfn.STDEV.P(Table2[1W Return vs Nifty])</f>
        <v>-1.8818721206707871</v>
      </c>
      <c r="O415">
        <v>91.48</v>
      </c>
      <c r="P415">
        <v>84.791811842748999</v>
      </c>
      <c r="Q415">
        <v>83.849927574831099</v>
      </c>
      <c r="R415">
        <v>63.5026288926082</v>
      </c>
      <c r="S415" s="2">
        <f>(Table2[[#This Row],[Close Price]]-Table2[[#This Row],[20D EMA]])/Table2[[#This Row],[20D EMA]]</f>
        <v>8.8653257542632258E-2</v>
      </c>
      <c r="T415" s="2">
        <f>(Table2[[#This Row],[Close Price]]-Table2[[#This Row],[50D EMA]])/Table2[[#This Row],[50D EMA]]</f>
        <v>0.17452378756447667</v>
      </c>
      <c r="U415" s="2">
        <f>(Table2[[#This Row],[Close Price]]-Table2[[#This Row],[200D EMA]])/Table2[[#This Row],[200D EMA]]</f>
        <v>0.1877171856960976</v>
      </c>
      <c r="V415">
        <v>5.3541441815970403</v>
      </c>
      <c r="W415">
        <v>98</v>
      </c>
      <c r="X415">
        <v>100.44</v>
      </c>
      <c r="Y415">
        <v>98.01</v>
      </c>
      <c r="Z415">
        <v>104.7</v>
      </c>
      <c r="AA415">
        <v>74.349999999999994</v>
      </c>
      <c r="AB415">
        <v>111.4</v>
      </c>
      <c r="AC415" s="2">
        <f>(Table2[[#This Row],[Close Price]]/Table2[[#This Row],[Day Low]])-1</f>
        <v>1.6224489795918506E-2</v>
      </c>
      <c r="AD415" s="2">
        <f>(Table2[[#This Row],[Day High]]/Table2[[#This Row],[Close Price]])-1</f>
        <v>8.53499347324016E-3</v>
      </c>
      <c r="AE415" s="2">
        <f>(Table2[[#This Row],[Close Price]]/Table2[[#This Row],[Current Week Low]])-1</f>
        <v>1.6120803999591926E-2</v>
      </c>
      <c r="AF415" s="2">
        <f>(Table2[[#This Row],[Current Week High]]/Table2[[#This Row],[Close Price]])-1</f>
        <v>5.1310372527362258E-2</v>
      </c>
      <c r="AG415" s="2">
        <f>(Table2[[#This Row],[Close Price]]/Table2[[#This Row],[Current Month Low]])-1</f>
        <v>0.33947545393409562</v>
      </c>
      <c r="AH415" s="2">
        <f>(Table2[[#This Row],[Current Month High]]/Table2[[#This Row],[Close Price]])-1</f>
        <v>0.11858620343407966</v>
      </c>
      <c r="AI415">
        <v>11.8586203434079</v>
      </c>
      <c r="AJ415">
        <v>53.097617217524999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0.16</v>
      </c>
      <c r="AM415" t="s">
        <v>10206</v>
      </c>
      <c r="AN415">
        <v>32.979999999999997</v>
      </c>
      <c r="AO415" t="s">
        <v>10206</v>
      </c>
      <c r="AP415">
        <v>7.9200764033218005E-2</v>
      </c>
      <c r="AQ415">
        <f>(Table2[[#This Row],[Sharpe Ratio]]-AVERAGE(Table2[Sharpe Ratio]))/_xlfn.STDEV.P(Table2[Sharpe Ratio])</f>
        <v>0.25209694646662645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-0.38390250929810632</v>
      </c>
      <c r="AS415">
        <f>_xlfn.RANK.AVG(Table2[[#This Row],[1Y Return vs Nifty Z-Score]],Table2[1Y Return vs Nifty Z-Score])</f>
        <v>509</v>
      </c>
      <c r="AT415">
        <f>_xlfn.RANK.AVG(Table2[[#This Row],[6M Return vs Nifty Z-Score]],Table2[6M Return vs Nifty Z-Score])</f>
        <v>442</v>
      </c>
      <c r="AU415">
        <f>_xlfn.RANK.AVG(Table2[[#This Row],[Sharpe Ratio Z-Score]],Table2[Sharpe Ratio Z-Score])</f>
        <v>262</v>
      </c>
      <c r="AV415">
        <f>(Table2[[#This Row],[Rank 1Y]]+Table2[[#This Row],[Rank 6M]]+Table2[[#This Row],[Rank Sharpe]])/3</f>
        <v>404.33333333333331</v>
      </c>
    </row>
    <row r="416" spans="1:48" x14ac:dyDescent="0.3">
      <c r="A416" t="s">
        <v>134</v>
      </c>
      <c r="B416" t="s">
        <v>135</v>
      </c>
      <c r="C416" t="s">
        <v>10161</v>
      </c>
      <c r="D416" t="s">
        <v>54</v>
      </c>
      <c r="E416">
        <v>209245.41473178001</v>
      </c>
      <c r="F416">
        <v>329.35</v>
      </c>
      <c r="G416">
        <v>5.7965293882090201</v>
      </c>
      <c r="H416">
        <f>(Table2[[#This Row],[1Y Return vs Nifty]]-AVERAGE(Table2[1Y Return vs Nifty]))/_xlfn.STDEV.P(Table2[1Y Return vs Nifty])</f>
        <v>-0.45687677321793035</v>
      </c>
      <c r="I416">
        <v>-10.9166270359792</v>
      </c>
      <c r="J416">
        <f>(Table2[[#This Row],[1M Return vs Nifty]]-AVERAGE(Table2[1M Return vs Nifty]))/_xlfn.STDEV.P(Table2[1M Return vs Nifty])</f>
        <v>-1.2912511793534989</v>
      </c>
      <c r="K416">
        <v>17.466632964074499</v>
      </c>
      <c r="L416">
        <f>(Table2[[#This Row],[6M Return vs Nifty]]-AVERAGE(Table2[6M Return vs Nifty]))/_xlfn.STDEV.P(Table2[6M Return vs Nifty])</f>
        <v>0.33699145567262961</v>
      </c>
      <c r="M416">
        <v>-4.9107241683171301</v>
      </c>
      <c r="N416">
        <f>(Table2[[#This Row],[1W Return vs Nifty]]-AVERAGE(Table2[1W Return vs Nifty]))/_xlfn.STDEV.P(Table2[1W Return vs Nifty])</f>
        <v>-1.3500838460503608</v>
      </c>
      <c r="O416">
        <v>340.84</v>
      </c>
      <c r="P416">
        <v>346.66948994991299</v>
      </c>
      <c r="Q416">
        <v>299.09844618093501</v>
      </c>
      <c r="R416">
        <v>28.679344816777899</v>
      </c>
      <c r="S416" s="2">
        <f>(Table2[[#This Row],[Close Price]]-Table2[[#This Row],[20D EMA]])/Table2[[#This Row],[20D EMA]]</f>
        <v>-3.3710832061964423E-2</v>
      </c>
      <c r="T416" s="2">
        <f>(Table2[[#This Row],[Close Price]]-Table2[[#This Row],[50D EMA]])/Table2[[#This Row],[50D EMA]]</f>
        <v>-4.9959660287426197E-2</v>
      </c>
      <c r="U416" s="2">
        <f>(Table2[[#This Row],[Close Price]]-Table2[[#This Row],[200D EMA]])/Table2[[#This Row],[200D EMA]]</f>
        <v>0.10114246397911675</v>
      </c>
      <c r="V416">
        <v>0.79116559698439404</v>
      </c>
      <c r="W416">
        <v>328.6</v>
      </c>
      <c r="X416">
        <v>331.25</v>
      </c>
      <c r="Y416">
        <v>329.1</v>
      </c>
      <c r="Z416">
        <v>335.2</v>
      </c>
      <c r="AA416">
        <v>326</v>
      </c>
      <c r="AB416">
        <v>358.4</v>
      </c>
      <c r="AC416" s="2">
        <f>(Table2[[#This Row],[Close Price]]/Table2[[#This Row],[Day Low]])-1</f>
        <v>2.2824102251977063E-3</v>
      </c>
      <c r="AD416" s="2">
        <f>(Table2[[#This Row],[Day High]]/Table2[[#This Row],[Close Price]])-1</f>
        <v>5.7689388188855162E-3</v>
      </c>
      <c r="AE416" s="2">
        <f>(Table2[[#This Row],[Close Price]]/Table2[[#This Row],[Current Week Low]])-1</f>
        <v>7.5964752354917842E-4</v>
      </c>
      <c r="AF416" s="2">
        <f>(Table2[[#This Row],[Current Week High]]/Table2[[#This Row],[Close Price]])-1</f>
        <v>1.7762258994989955E-2</v>
      </c>
      <c r="AG416" s="2">
        <f>(Table2[[#This Row],[Close Price]]/Table2[[#This Row],[Current Month Low]])-1</f>
        <v>1.0276073619631898E-2</v>
      </c>
      <c r="AH416" s="2">
        <f>(Table2[[#This Row],[Current Month High]]/Table2[[#This Row],[Close Price]])-1</f>
        <v>8.8204038257173156E-2</v>
      </c>
      <c r="AI416">
        <v>19.8421132533778</v>
      </c>
      <c r="AJ416">
        <v>62.401380670611402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-0.14000000000000001</v>
      </c>
      <c r="AM416" t="s">
        <v>10205</v>
      </c>
      <c r="AN416">
        <v>-5.37</v>
      </c>
      <c r="AO416" t="s">
        <v>10205</v>
      </c>
      <c r="AQ416">
        <f>(Table2[[#This Row],[Sharpe Ratio]]-AVERAGE(Table2[Sharpe Ratio]))/_xlfn.STDEV.P(Table2[Sharpe Ratio])</f>
        <v>-0.66103308725010923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468</v>
      </c>
      <c r="AT416">
        <f>_xlfn.RANK.AVG(Table2[[#This Row],[6M Return vs Nifty Z-Score]],Table2[6M Return vs Nifty Z-Score])</f>
        <v>214</v>
      </c>
      <c r="AU416">
        <f>_xlfn.RANK.AVG(Table2[[#This Row],[Sharpe Ratio Z-Score]],Table2[Sharpe Ratio Z-Score])</f>
        <v>532.5</v>
      </c>
      <c r="AV416">
        <f>(Table2[[#This Row],[Rank 1Y]]+Table2[[#This Row],[Rank 6M]]+Table2[[#This Row],[Rank Sharpe]])/3</f>
        <v>404.83333333333331</v>
      </c>
    </row>
    <row r="417" spans="1:48" x14ac:dyDescent="0.3">
      <c r="A417" t="s">
        <v>1680</v>
      </c>
      <c r="B417" t="s">
        <v>1681</v>
      </c>
      <c r="C417" t="s">
        <v>10164</v>
      </c>
      <c r="D417" t="s">
        <v>46</v>
      </c>
      <c r="E417">
        <v>4875.1752552030002</v>
      </c>
      <c r="F417">
        <v>60.39</v>
      </c>
      <c r="G417">
        <v>11.5085973443589</v>
      </c>
      <c r="H417">
        <f>(Table2[[#This Row],[1Y Return vs Nifty]]-AVERAGE(Table2[1Y Return vs Nifty]))/_xlfn.STDEV.P(Table2[1Y Return vs Nifty])</f>
        <v>-0.37881693356801072</v>
      </c>
      <c r="I417">
        <v>-12.445482396194601</v>
      </c>
      <c r="J417">
        <f>(Table2[[#This Row],[1M Return vs Nifty]]-AVERAGE(Table2[1M Return vs Nifty]))/_xlfn.STDEV.P(Table2[1M Return vs Nifty])</f>
        <v>-1.4524215739603648</v>
      </c>
      <c r="K417">
        <v>-19.180839572737799</v>
      </c>
      <c r="L417">
        <f>(Table2[[#This Row],[6M Return vs Nifty]]-AVERAGE(Table2[6M Return vs Nifty]))/_xlfn.STDEV.P(Table2[6M Return vs Nifty])</f>
        <v>-0.88400735821729126</v>
      </c>
      <c r="M417">
        <v>-0.91049031855416895</v>
      </c>
      <c r="N417">
        <f>(Table2[[#This Row],[1W Return vs Nifty]]-AVERAGE(Table2[1W Return vs Nifty]))/_xlfn.STDEV.P(Table2[1W Return vs Nifty])</f>
        <v>-0.5236454914706582</v>
      </c>
      <c r="O417">
        <v>61.55</v>
      </c>
      <c r="P417">
        <v>62.324094043423997</v>
      </c>
      <c r="Q417">
        <v>58.058704947263202</v>
      </c>
      <c r="R417">
        <v>44.6698934918969</v>
      </c>
      <c r="S417" s="2">
        <f>(Table2[[#This Row],[Close Price]]-Table2[[#This Row],[20D EMA]])/Table2[[#This Row],[20D EMA]]</f>
        <v>-1.8846466287571025E-2</v>
      </c>
      <c r="T417" s="2">
        <f>(Table2[[#This Row],[Close Price]]-Table2[[#This Row],[50D EMA]])/Table2[[#This Row],[50D EMA]]</f>
        <v>-3.1032846495553174E-2</v>
      </c>
      <c r="U417" s="2">
        <f>(Table2[[#This Row],[Close Price]]-Table2[[#This Row],[200D EMA]])/Table2[[#This Row],[200D EMA]]</f>
        <v>4.0154100144920518E-2</v>
      </c>
      <c r="V417">
        <v>0.55427955277121799</v>
      </c>
      <c r="W417">
        <v>59.67</v>
      </c>
      <c r="X417">
        <v>60.74</v>
      </c>
      <c r="Y417">
        <v>60.15</v>
      </c>
      <c r="Z417">
        <v>61.75</v>
      </c>
      <c r="AA417">
        <v>55.84</v>
      </c>
      <c r="AB417">
        <v>70</v>
      </c>
      <c r="AC417" s="2">
        <f>(Table2[[#This Row],[Close Price]]/Table2[[#This Row],[Day Low]])-1</f>
        <v>1.2066365007541435E-2</v>
      </c>
      <c r="AD417" s="2">
        <f>(Table2[[#This Row],[Day High]]/Table2[[#This Row],[Close Price]])-1</f>
        <v>5.7956615333665251E-3</v>
      </c>
      <c r="AE417" s="2">
        <f>(Table2[[#This Row],[Close Price]]/Table2[[#This Row],[Current Week Low]])-1</f>
        <v>3.9900249376558783E-3</v>
      </c>
      <c r="AF417" s="2">
        <f>(Table2[[#This Row],[Current Week High]]/Table2[[#This Row],[Close Price]])-1</f>
        <v>2.252028481536672E-2</v>
      </c>
      <c r="AG417" s="2">
        <f>(Table2[[#This Row],[Close Price]]/Table2[[#This Row],[Current Month Low]])-1</f>
        <v>8.1482808022922626E-2</v>
      </c>
      <c r="AH417" s="2">
        <f>(Table2[[#This Row],[Current Month High]]/Table2[[#This Row],[Close Price]])-1</f>
        <v>0.15913230667329037</v>
      </c>
      <c r="AI417">
        <v>30.816360324556999</v>
      </c>
      <c r="AJ417">
        <v>43.614744351961903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-0.05</v>
      </c>
      <c r="AM417" t="s">
        <v>10205</v>
      </c>
      <c r="AN417">
        <v>-2.46</v>
      </c>
      <c r="AO417" t="s">
        <v>10205</v>
      </c>
      <c r="AP417">
        <v>0.121795652581697</v>
      </c>
      <c r="AQ417">
        <f>(Table2[[#This Row],[Sharpe Ratio]]-AVERAGE(Table2[Sharpe Ratio]))/_xlfn.STDEV.P(Table2[Sharpe Ratio])</f>
        <v>0.74318655262396349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428</v>
      </c>
      <c r="AT417">
        <f>_xlfn.RANK.AVG(Table2[[#This Row],[6M Return vs Nifty Z-Score]],Table2[6M Return vs Nifty Z-Score])</f>
        <v>618</v>
      </c>
      <c r="AU417">
        <f>_xlfn.RANK.AVG(Table2[[#This Row],[Sharpe Ratio Z-Score]],Table2[Sharpe Ratio Z-Score])</f>
        <v>169</v>
      </c>
      <c r="AV417">
        <f>(Table2[[#This Row],[Rank 1Y]]+Table2[[#This Row],[Rank 6M]]+Table2[[#This Row],[Rank Sharpe]])/3</f>
        <v>405</v>
      </c>
    </row>
    <row r="418" spans="1:48" x14ac:dyDescent="0.3">
      <c r="A418" t="s">
        <v>951</v>
      </c>
      <c r="B418" t="s">
        <v>952</v>
      </c>
      <c r="C418" t="s">
        <v>10166</v>
      </c>
      <c r="D418" t="s">
        <v>60</v>
      </c>
      <c r="E418">
        <v>15318.644025600001</v>
      </c>
      <c r="F418">
        <v>1125.75</v>
      </c>
      <c r="G418">
        <v>12.3842522641517</v>
      </c>
      <c r="H418">
        <f>(Table2[[#This Row],[1Y Return vs Nifty]]-AVERAGE(Table2[1Y Return vs Nifty]))/_xlfn.STDEV.P(Table2[1Y Return vs Nifty])</f>
        <v>-0.36685042981623089</v>
      </c>
      <c r="I418">
        <v>3.1419240288174302</v>
      </c>
      <c r="J418">
        <f>(Table2[[#This Row],[1M Return vs Nifty]]-AVERAGE(Table2[1M Return vs Nifty]))/_xlfn.STDEV.P(Table2[1M Return vs Nifty])</f>
        <v>0.19078713615779719</v>
      </c>
      <c r="K418">
        <v>7.2276705284171499</v>
      </c>
      <c r="L418">
        <f>(Table2[[#This Row],[6M Return vs Nifty]]-AVERAGE(Table2[6M Return vs Nifty]))/_xlfn.STDEV.P(Table2[6M Return vs Nifty])</f>
        <v>-4.1442386605359035E-3</v>
      </c>
      <c r="M418">
        <v>6.8045548408675902</v>
      </c>
      <c r="N418">
        <f>(Table2[[#This Row],[1W Return vs Nifty]]-AVERAGE(Table2[1W Return vs Nifty]))/_xlfn.STDEV.P(Table2[1W Return vs Nifty])</f>
        <v>1.0702636314768506</v>
      </c>
      <c r="O418">
        <v>1047.4000000000001</v>
      </c>
      <c r="P418">
        <v>1005.13288370821</v>
      </c>
      <c r="Q418">
        <v>909.54503809863297</v>
      </c>
      <c r="R418">
        <v>82.988771144803295</v>
      </c>
      <c r="S418" s="2">
        <f>(Table2[[#This Row],[Close Price]]-Table2[[#This Row],[20D EMA]])/Table2[[#This Row],[20D EMA]]</f>
        <v>7.4804277257972035E-2</v>
      </c>
      <c r="T418" s="2">
        <f>(Table2[[#This Row],[Close Price]]-Table2[[#This Row],[50D EMA]])/Table2[[#This Row],[50D EMA]]</f>
        <v>0.12000116427073851</v>
      </c>
      <c r="U418" s="2">
        <f>(Table2[[#This Row],[Close Price]]-Table2[[#This Row],[200D EMA]])/Table2[[#This Row],[200D EMA]]</f>
        <v>0.23770671362611656</v>
      </c>
      <c r="V418">
        <v>0.86314808333158</v>
      </c>
      <c r="W418">
        <v>1125.0999999999999</v>
      </c>
      <c r="X418">
        <v>1134.7</v>
      </c>
      <c r="Y418">
        <v>1031.7</v>
      </c>
      <c r="Z418">
        <v>1134.3</v>
      </c>
      <c r="AA418">
        <v>987.1</v>
      </c>
      <c r="AB418">
        <v>1134.3</v>
      </c>
      <c r="AC418" s="2">
        <f>(Table2[[#This Row],[Close Price]]/Table2[[#This Row],[Day Low]])-1</f>
        <v>5.7772642431785926E-4</v>
      </c>
      <c r="AD418" s="2">
        <f>(Table2[[#This Row],[Day High]]/Table2[[#This Row],[Close Price]])-1</f>
        <v>7.95025538529881E-3</v>
      </c>
      <c r="AE418" s="2">
        <f>(Table2[[#This Row],[Close Price]]/Table2[[#This Row],[Current Week Low]])-1</f>
        <v>9.1160220994475072E-2</v>
      </c>
      <c r="AF418" s="2">
        <f>(Table2[[#This Row],[Current Week High]]/Table2[[#This Row],[Close Price]])-1</f>
        <v>7.5949367088608E-3</v>
      </c>
      <c r="AG418" s="2">
        <f>(Table2[[#This Row],[Close Price]]/Table2[[#This Row],[Current Month Low]])-1</f>
        <v>0.14046195927464278</v>
      </c>
      <c r="AH418" s="2">
        <f>(Table2[[#This Row],[Current Month High]]/Table2[[#This Row],[Close Price]])-1</f>
        <v>7.5949367088608E-3</v>
      </c>
      <c r="AI418">
        <v>0.75949367088608</v>
      </c>
      <c r="AJ418">
        <v>46.754008603832602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0.14000000000000001</v>
      </c>
      <c r="AM418" t="s">
        <v>10206</v>
      </c>
      <c r="AN418">
        <v>8.57</v>
      </c>
      <c r="AO418" t="s">
        <v>10206</v>
      </c>
      <c r="AP418">
        <v>1.0609821814937E-2</v>
      </c>
      <c r="AQ418">
        <f>(Table2[[#This Row],[Sharpe Ratio]]-AVERAGE(Table2[Sharpe Ratio]))/_xlfn.STDEV.P(Table2[Sharpe Ratio])</f>
        <v>-0.53870917952191333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0.35134691963596765</v>
      </c>
      <c r="AS418">
        <f>_xlfn.RANK.AVG(Table2[[#This Row],[1Y Return vs Nifty Z-Score]],Table2[1Y Return vs Nifty Z-Score])</f>
        <v>417</v>
      </c>
      <c r="AT418">
        <f>_xlfn.RANK.AVG(Table2[[#This Row],[6M Return vs Nifty Z-Score]],Table2[6M Return vs Nifty Z-Score])</f>
        <v>318</v>
      </c>
      <c r="AU418">
        <f>_xlfn.RANK.AVG(Table2[[#This Row],[Sharpe Ratio Z-Score]],Table2[Sharpe Ratio Z-Score])</f>
        <v>482</v>
      </c>
      <c r="AV418">
        <f>(Table2[[#This Row],[Rank 1Y]]+Table2[[#This Row],[Rank 6M]]+Table2[[#This Row],[Rank Sharpe]])/3</f>
        <v>405.66666666666669</v>
      </c>
    </row>
    <row r="419" spans="1:48" x14ac:dyDescent="0.3">
      <c r="A419" t="s">
        <v>1329</v>
      </c>
      <c r="B419" t="s">
        <v>1330</v>
      </c>
      <c r="C419" t="s">
        <v>10161</v>
      </c>
      <c r="D419" t="s">
        <v>523</v>
      </c>
      <c r="E419">
        <v>8403.6998322090003</v>
      </c>
      <c r="F419">
        <v>254.43</v>
      </c>
      <c r="G419">
        <v>20.416269470096299</v>
      </c>
      <c r="H419">
        <f>(Table2[[#This Row],[1Y Return vs Nifty]]-AVERAGE(Table2[1Y Return vs Nifty]))/_xlfn.STDEV.P(Table2[1Y Return vs Nifty])</f>
        <v>-0.25708668401093149</v>
      </c>
      <c r="I419">
        <v>3.9807229616173498</v>
      </c>
      <c r="J419">
        <f>(Table2[[#This Row],[1M Return vs Nifty]]-AVERAGE(Table2[1M Return vs Nifty]))/_xlfn.STDEV.P(Table2[1M Return vs Nifty])</f>
        <v>0.27921247612987549</v>
      </c>
      <c r="K419">
        <v>-3.3388155132503399</v>
      </c>
      <c r="L419">
        <f>(Table2[[#This Row],[6M Return vs Nifty]]-AVERAGE(Table2[6M Return vs Nifty]))/_xlfn.STDEV.P(Table2[6M Return vs Nifty])</f>
        <v>-0.35619217077647425</v>
      </c>
      <c r="M419">
        <v>7.6172376945096598</v>
      </c>
      <c r="N419">
        <f>(Table2[[#This Row],[1W Return vs Nifty]]-AVERAGE(Table2[1W Return vs Nifty]))/_xlfn.STDEV.P(Table2[1W Return vs Nifty])</f>
        <v>1.2381618858248775</v>
      </c>
      <c r="O419">
        <v>245.55</v>
      </c>
      <c r="P419">
        <v>236.84157681192099</v>
      </c>
      <c r="Q419">
        <v>222.82554194148901</v>
      </c>
      <c r="R419">
        <v>63.172021387713698</v>
      </c>
      <c r="S419" s="2">
        <f>(Table2[[#This Row],[Close Price]]-Table2[[#This Row],[20D EMA]])/Table2[[#This Row],[20D EMA]]</f>
        <v>3.6163714111178968E-2</v>
      </c>
      <c r="T419" s="2">
        <f>(Table2[[#This Row],[Close Price]]-Table2[[#This Row],[50D EMA]])/Table2[[#This Row],[50D EMA]]</f>
        <v>7.4262396935679154E-2</v>
      </c>
      <c r="U419" s="2">
        <f>(Table2[[#This Row],[Close Price]]-Table2[[#This Row],[200D EMA]])/Table2[[#This Row],[200D EMA]]</f>
        <v>0.14183498796026672</v>
      </c>
      <c r="V419">
        <v>1.00147351386687</v>
      </c>
      <c r="W419">
        <v>251</v>
      </c>
      <c r="X419">
        <v>255.38</v>
      </c>
      <c r="Y419">
        <v>252.46</v>
      </c>
      <c r="Z419">
        <v>262.55</v>
      </c>
      <c r="AA419">
        <v>228</v>
      </c>
      <c r="AB419">
        <v>264.85000000000002</v>
      </c>
      <c r="AC419" s="2">
        <f>(Table2[[#This Row],[Close Price]]/Table2[[#This Row],[Day Low]])-1</f>
        <v>1.3665338645418412E-2</v>
      </c>
      <c r="AD419" s="2">
        <f>(Table2[[#This Row],[Day High]]/Table2[[#This Row],[Close Price]])-1</f>
        <v>3.7338364186612072E-3</v>
      </c>
      <c r="AE419" s="2">
        <f>(Table2[[#This Row],[Close Price]]/Table2[[#This Row],[Current Week Low]])-1</f>
        <v>7.8032163511050356E-3</v>
      </c>
      <c r="AF419" s="2">
        <f>(Table2[[#This Row],[Current Week High]]/Table2[[#This Row],[Close Price]])-1</f>
        <v>3.1914475494241978E-2</v>
      </c>
      <c r="AG419" s="2">
        <f>(Table2[[#This Row],[Close Price]]/Table2[[#This Row],[Current Month Low]])-1</f>
        <v>0.11592105263157904</v>
      </c>
      <c r="AH419" s="2">
        <f>(Table2[[#This Row],[Current Month High]]/Table2[[#This Row],[Close Price]])-1</f>
        <v>4.0954289981527392E-2</v>
      </c>
      <c r="AI419">
        <v>10.285736744880699</v>
      </c>
      <c r="AJ419">
        <v>54.574726609963498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0.08</v>
      </c>
      <c r="AM419" t="s">
        <v>10206</v>
      </c>
      <c r="AN419">
        <v>1.03</v>
      </c>
      <c r="AO419" t="s">
        <v>10206</v>
      </c>
      <c r="AP419">
        <v>3.5034394157023002E-2</v>
      </c>
      <c r="AQ419">
        <f>(Table2[[#This Row],[Sharpe Ratio]]-AVERAGE(Table2[Sharpe Ratio]))/_xlfn.STDEV.P(Table2[Sharpe Ratio])</f>
        <v>-0.25711075255608623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0.64698475461126104</v>
      </c>
      <c r="AS419">
        <f>_xlfn.RANK.AVG(Table2[[#This Row],[1Y Return vs Nifty Z-Score]],Table2[1Y Return vs Nifty Z-Score])</f>
        <v>381</v>
      </c>
      <c r="AT419">
        <f>_xlfn.RANK.AVG(Table2[[#This Row],[6M Return vs Nifty Z-Score]],Table2[6M Return vs Nifty Z-Score])</f>
        <v>445</v>
      </c>
      <c r="AU419">
        <f>_xlfn.RANK.AVG(Table2[[#This Row],[Sharpe Ratio Z-Score]],Table2[Sharpe Ratio Z-Score])</f>
        <v>396</v>
      </c>
      <c r="AV419">
        <f>(Table2[[#This Row],[Rank 1Y]]+Table2[[#This Row],[Rank 6M]]+Table2[[#This Row],[Rank Sharpe]])/3</f>
        <v>407.33333333333331</v>
      </c>
    </row>
    <row r="420" spans="1:48" x14ac:dyDescent="0.3">
      <c r="A420" t="s">
        <v>486</v>
      </c>
      <c r="B420" t="s">
        <v>487</v>
      </c>
      <c r="C420" t="s">
        <v>10161</v>
      </c>
      <c r="D420" t="s">
        <v>54</v>
      </c>
      <c r="E420">
        <v>44875.951214856002</v>
      </c>
      <c r="F420">
        <v>180.03</v>
      </c>
      <c r="G420">
        <v>9.9640766035379595</v>
      </c>
      <c r="H420">
        <f>(Table2[[#This Row],[1Y Return vs Nifty]]-AVERAGE(Table2[1Y Return vs Nifty]))/_xlfn.STDEV.P(Table2[1Y Return vs Nifty])</f>
        <v>-0.39992400762420288</v>
      </c>
      <c r="I420">
        <v>-6.2147060748259904</v>
      </c>
      <c r="J420">
        <f>(Table2[[#This Row],[1M Return vs Nifty]]-AVERAGE(Table2[1M Return vs Nifty]))/_xlfn.STDEV.P(Table2[1M Return vs Nifty])</f>
        <v>-0.79557940003449956</v>
      </c>
      <c r="K420">
        <v>-8.2081904290203909</v>
      </c>
      <c r="L420">
        <f>(Table2[[#This Row],[6M Return vs Nifty]]-AVERAGE(Table2[6M Return vs Nifty]))/_xlfn.STDEV.P(Table2[6M Return vs Nifty])</f>
        <v>-0.51842712410288228</v>
      </c>
      <c r="M420">
        <v>1.14297318929706</v>
      </c>
      <c r="N420">
        <f>(Table2[[#This Row],[1W Return vs Nifty]]-AVERAGE(Table2[1W Return vs Nifty]))/_xlfn.STDEV.P(Table2[1W Return vs Nifty])</f>
        <v>-9.9405042948231145E-2</v>
      </c>
      <c r="O420">
        <v>179.25</v>
      </c>
      <c r="P420">
        <v>175.52069443129</v>
      </c>
      <c r="Q420">
        <v>159.37314921286799</v>
      </c>
      <c r="R420">
        <v>52.675695762287802</v>
      </c>
      <c r="S420" s="2">
        <f>(Table2[[#This Row],[Close Price]]-Table2[[#This Row],[20D EMA]])/Table2[[#This Row],[20D EMA]]</f>
        <v>4.3514644351464495E-3</v>
      </c>
      <c r="T420" s="2">
        <f>(Table2[[#This Row],[Close Price]]-Table2[[#This Row],[50D EMA]])/Table2[[#This Row],[50D EMA]]</f>
        <v>2.5691019416945359E-2</v>
      </c>
      <c r="U420" s="2">
        <f>(Table2[[#This Row],[Close Price]]-Table2[[#This Row],[200D EMA]])/Table2[[#This Row],[200D EMA]]</f>
        <v>0.12961311795088853</v>
      </c>
      <c r="V420">
        <v>1.11947297063296</v>
      </c>
      <c r="W420">
        <v>179.95</v>
      </c>
      <c r="X420">
        <v>181.39</v>
      </c>
      <c r="Y420">
        <v>178.92</v>
      </c>
      <c r="Z420">
        <v>182.47</v>
      </c>
      <c r="AA420">
        <v>165</v>
      </c>
      <c r="AB420">
        <v>194.25</v>
      </c>
      <c r="AC420" s="2">
        <f>(Table2[[#This Row],[Close Price]]/Table2[[#This Row],[Day Low]])-1</f>
        <v>4.445679355378207E-4</v>
      </c>
      <c r="AD420" s="2">
        <f>(Table2[[#This Row],[Day High]]/Table2[[#This Row],[Close Price]])-1</f>
        <v>7.5542965061377032E-3</v>
      </c>
      <c r="AE420" s="2">
        <f>(Table2[[#This Row],[Close Price]]/Table2[[#This Row],[Current Week Low]])-1</f>
        <v>6.203890006706958E-3</v>
      </c>
      <c r="AF420" s="2">
        <f>(Table2[[#This Row],[Current Week High]]/Table2[[#This Row],[Close Price]])-1</f>
        <v>1.3553296672776716E-2</v>
      </c>
      <c r="AG420" s="2">
        <f>(Table2[[#This Row],[Close Price]]/Table2[[#This Row],[Current Month Low]])-1</f>
        <v>9.1090909090909111E-2</v>
      </c>
      <c r="AH420" s="2">
        <f>(Table2[[#This Row],[Current Month High]]/Table2[[#This Row],[Close Price]])-1</f>
        <v>7.8986835527412147E-2</v>
      </c>
      <c r="AI420">
        <v>7.8986835527412103</v>
      </c>
      <c r="AJ420">
        <v>54.532188841201702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0.05</v>
      </c>
      <c r="AM420" t="s">
        <v>10206</v>
      </c>
      <c r="AN420">
        <v>0.44</v>
      </c>
      <c r="AO420" t="s">
        <v>10206</v>
      </c>
      <c r="AP420">
        <v>7.2408141056318001E-2</v>
      </c>
      <c r="AQ420">
        <f>(Table2[[#This Row],[Sharpe Ratio]]-AVERAGE(Table2[Sharpe Ratio]))/_xlfn.STDEV.P(Table2[Sharpe Ratio])</f>
        <v>0.17378270134999688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-1.6395528733598188</v>
      </c>
      <c r="AS420">
        <f>_xlfn.RANK.AVG(Table2[[#This Row],[1Y Return vs Nifty Z-Score]],Table2[1Y Return vs Nifty Z-Score])</f>
        <v>440</v>
      </c>
      <c r="AT420">
        <f>_xlfn.RANK.AVG(Table2[[#This Row],[6M Return vs Nifty Z-Score]],Table2[6M Return vs Nifty Z-Score])</f>
        <v>499</v>
      </c>
      <c r="AU420">
        <f>_xlfn.RANK.AVG(Table2[[#This Row],[Sharpe Ratio Z-Score]],Table2[Sharpe Ratio Z-Score])</f>
        <v>286</v>
      </c>
      <c r="AV420">
        <f>(Table2[[#This Row],[Rank 1Y]]+Table2[[#This Row],[Rank 6M]]+Table2[[#This Row],[Rank Sharpe]])/3</f>
        <v>408.33333333333331</v>
      </c>
    </row>
    <row r="421" spans="1:48" x14ac:dyDescent="0.3">
      <c r="A421" t="s">
        <v>28</v>
      </c>
      <c r="B421" t="s">
        <v>29</v>
      </c>
      <c r="C421" t="s">
        <v>10161</v>
      </c>
      <c r="D421" t="s">
        <v>24</v>
      </c>
      <c r="E421">
        <v>851327.43059001002</v>
      </c>
      <c r="F421">
        <v>1209.45</v>
      </c>
      <c r="G421">
        <v>-5.37473174366212</v>
      </c>
      <c r="H421">
        <f>(Table2[[#This Row],[1Y Return vs Nifty]]-AVERAGE(Table2[1Y Return vs Nifty]))/_xlfn.STDEV.P(Table2[1Y Return vs Nifty])</f>
        <v>-0.60954072248036462</v>
      </c>
      <c r="I421">
        <v>-2.4511799948243902</v>
      </c>
      <c r="J421">
        <f>(Table2[[#This Row],[1M Return vs Nifty]]-AVERAGE(Table2[1M Return vs Nifty]))/_xlfn.STDEV.P(Table2[1M Return vs Nifty])</f>
        <v>-0.39883226540586503</v>
      </c>
      <c r="K421">
        <v>3.4383694785066501</v>
      </c>
      <c r="L421">
        <f>(Table2[[#This Row],[6M Return vs Nifty]]-AVERAGE(Table2[6M Return vs Nifty]))/_xlfn.STDEV.P(Table2[6M Return vs Nifty])</f>
        <v>-0.1303939297617438</v>
      </c>
      <c r="M421">
        <v>-3.9121580357440999</v>
      </c>
      <c r="N421">
        <f>(Table2[[#This Row],[1W Return vs Nifty]]-AVERAGE(Table2[1W Return vs Nifty]))/_xlfn.STDEV.P(Table2[1W Return vs Nifty])</f>
        <v>-1.1437825690408745</v>
      </c>
      <c r="O421">
        <v>1215.69</v>
      </c>
      <c r="P421">
        <v>1184.4395665787599</v>
      </c>
      <c r="Q421">
        <v>1084.15645050494</v>
      </c>
      <c r="R421">
        <v>41.429299469217497</v>
      </c>
      <c r="S421" s="2">
        <f>(Table2[[#This Row],[Close Price]]-Table2[[#This Row],[20D EMA]])/Table2[[#This Row],[20D EMA]]</f>
        <v>-5.1328874959899393E-3</v>
      </c>
      <c r="T421" s="2">
        <f>(Table2[[#This Row],[Close Price]]-Table2[[#This Row],[50D EMA]])/Table2[[#This Row],[50D EMA]]</f>
        <v>2.11158375040463E-2</v>
      </c>
      <c r="U421" s="2">
        <f>(Table2[[#This Row],[Close Price]]-Table2[[#This Row],[200D EMA]])/Table2[[#This Row],[200D EMA]]</f>
        <v>0.11556777569944375</v>
      </c>
      <c r="V421">
        <v>0.96405539833988596</v>
      </c>
      <c r="W421">
        <v>1214.0999999999999</v>
      </c>
      <c r="X421">
        <v>1224.6500000000001</v>
      </c>
      <c r="Y421">
        <v>1204.1500000000001</v>
      </c>
      <c r="Z421">
        <v>1242.75</v>
      </c>
      <c r="AA421">
        <v>1179.45</v>
      </c>
      <c r="AB421">
        <v>1257.8</v>
      </c>
      <c r="AC421" s="2">
        <f>(Table2[[#This Row],[Close Price]]/Table2[[#This Row],[Day Low]])-1</f>
        <v>-3.8299975290337906E-3</v>
      </c>
      <c r="AD421" s="2">
        <f>(Table2[[#This Row],[Day High]]/Table2[[#This Row],[Close Price]])-1</f>
        <v>1.256769606019259E-2</v>
      </c>
      <c r="AE421" s="2">
        <f>(Table2[[#This Row],[Close Price]]/Table2[[#This Row],[Current Week Low]])-1</f>
        <v>4.4014450026990115E-3</v>
      </c>
      <c r="AF421" s="2">
        <f>(Table2[[#This Row],[Current Week High]]/Table2[[#This Row],[Close Price]])-1</f>
        <v>2.7533176237132473E-2</v>
      </c>
      <c r="AG421" s="2">
        <f>(Table2[[#This Row],[Close Price]]/Table2[[#This Row],[Current Month Low]])-1</f>
        <v>2.5435584382551113E-2</v>
      </c>
      <c r="AH421" s="2">
        <f>(Table2[[#This Row],[Current Month High]]/Table2[[#This Row],[Close Price]])-1</f>
        <v>3.9976848980941782E-2</v>
      </c>
      <c r="AI421">
        <v>3.9976848980941702</v>
      </c>
      <c r="AJ421">
        <v>34.532814238042199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</v>
      </c>
      <c r="AM421" t="s">
        <v>10207</v>
      </c>
      <c r="AN421">
        <v>-2.34</v>
      </c>
      <c r="AO421" t="s">
        <v>10205</v>
      </c>
      <c r="AP421">
        <v>5.9226261088563999E-2</v>
      </c>
      <c r="AQ421">
        <f>(Table2[[#This Row],[Sharpe Ratio]]-AVERAGE(Table2[Sharpe Ratio]))/_xlfn.STDEV.P(Table2[Sharpe Ratio])</f>
        <v>2.1804741966211495E-2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-2.2607447447226363</v>
      </c>
      <c r="AS421">
        <f>_xlfn.RANK.AVG(Table2[[#This Row],[1Y Return vs Nifty Z-Score]],Table2[1Y Return vs Nifty Z-Score])</f>
        <v>536</v>
      </c>
      <c r="AT421">
        <f>_xlfn.RANK.AVG(Table2[[#This Row],[6M Return vs Nifty Z-Score]],Table2[6M Return vs Nifty Z-Score])</f>
        <v>362</v>
      </c>
      <c r="AU421">
        <f>_xlfn.RANK.AVG(Table2[[#This Row],[Sharpe Ratio Z-Score]],Table2[Sharpe Ratio Z-Score])</f>
        <v>328</v>
      </c>
      <c r="AV421">
        <f>(Table2[[#This Row],[Rank 1Y]]+Table2[[#This Row],[Rank 6M]]+Table2[[#This Row],[Rank Sharpe]])/3</f>
        <v>408.66666666666669</v>
      </c>
    </row>
    <row r="422" spans="1:48" x14ac:dyDescent="0.3">
      <c r="A422" t="s">
        <v>916</v>
      </c>
      <c r="B422" t="s">
        <v>917</v>
      </c>
      <c r="C422" t="s">
        <v>10164</v>
      </c>
      <c r="D422" t="s">
        <v>46</v>
      </c>
      <c r="E422">
        <v>16752.821317649999</v>
      </c>
      <c r="F422">
        <v>1732.65</v>
      </c>
      <c r="G422">
        <v>3.6557609707697099</v>
      </c>
      <c r="H422">
        <f>(Table2[[#This Row],[1Y Return vs Nifty]]-AVERAGE(Table2[1Y Return vs Nifty]))/_xlfn.STDEV.P(Table2[1Y Return vs Nifty])</f>
        <v>-0.48613203430301755</v>
      </c>
      <c r="I422">
        <v>-4.8153765323976101</v>
      </c>
      <c r="J422">
        <f>(Table2[[#This Row],[1M Return vs Nifty]]-AVERAGE(Table2[1M Return vs Nifty]))/_xlfn.STDEV.P(Table2[1M Return vs Nifty])</f>
        <v>-0.64806348688333526</v>
      </c>
      <c r="K422">
        <v>31.015293835363799</v>
      </c>
      <c r="L422">
        <f>(Table2[[#This Row],[6M Return vs Nifty]]-AVERAGE(Table2[6M Return vs Nifty]))/_xlfn.STDEV.P(Table2[6M Return vs Nifty])</f>
        <v>0.78839772487779014</v>
      </c>
      <c r="M422">
        <v>-0.49188208940810801</v>
      </c>
      <c r="N422">
        <f>(Table2[[#This Row],[1W Return vs Nifty]]-AVERAGE(Table2[1W Return vs Nifty]))/_xlfn.STDEV.P(Table2[1W Return vs Nifty])</f>
        <v>-0.43716207347510944</v>
      </c>
      <c r="O422">
        <v>1721.02</v>
      </c>
      <c r="P422">
        <v>1660.5583184714501</v>
      </c>
      <c r="Q422">
        <v>1424.21094352809</v>
      </c>
      <c r="R422">
        <v>53.742243031434199</v>
      </c>
      <c r="S422" s="2">
        <f>(Table2[[#This Row],[Close Price]]-Table2[[#This Row],[20D EMA]])/Table2[[#This Row],[20D EMA]]</f>
        <v>6.7576204808776829E-3</v>
      </c>
      <c r="T422" s="2">
        <f>(Table2[[#This Row],[Close Price]]-Table2[[#This Row],[50D EMA]])/Table2[[#This Row],[50D EMA]]</f>
        <v>4.3414122061615185E-2</v>
      </c>
      <c r="U422" s="2">
        <f>(Table2[[#This Row],[Close Price]]-Table2[[#This Row],[200D EMA]])/Table2[[#This Row],[200D EMA]]</f>
        <v>0.21656837975689008</v>
      </c>
      <c r="V422">
        <v>0.51910428224624106</v>
      </c>
      <c r="W422">
        <v>1744.8</v>
      </c>
      <c r="X422">
        <v>1788.9</v>
      </c>
      <c r="Y422">
        <v>1689.8</v>
      </c>
      <c r="Z422">
        <v>1754.8</v>
      </c>
      <c r="AA422">
        <v>1652</v>
      </c>
      <c r="AB422">
        <v>1844.85</v>
      </c>
      <c r="AC422" s="2">
        <f>(Table2[[#This Row],[Close Price]]/Table2[[#This Row],[Day Low]])-1</f>
        <v>-6.9635488308115168E-3</v>
      </c>
      <c r="AD422" s="2">
        <f>(Table2[[#This Row],[Day High]]/Table2[[#This Row],[Close Price]])-1</f>
        <v>3.2464721669119623E-2</v>
      </c>
      <c r="AE422" s="2">
        <f>(Table2[[#This Row],[Close Price]]/Table2[[#This Row],[Current Week Low]])-1</f>
        <v>2.535803053615826E-2</v>
      </c>
      <c r="AF422" s="2">
        <f>(Table2[[#This Row],[Current Week High]]/Table2[[#This Row],[Close Price]])-1</f>
        <v>1.2783885955039986E-2</v>
      </c>
      <c r="AG422" s="2">
        <f>(Table2[[#This Row],[Close Price]]/Table2[[#This Row],[Current Month Low]])-1</f>
        <v>4.8819612590799144E-2</v>
      </c>
      <c r="AH422" s="2">
        <f>(Table2[[#This Row],[Current Month High]]/Table2[[#This Row],[Close Price]])-1</f>
        <v>6.47562981560037E-2</v>
      </c>
      <c r="AI422">
        <v>7.35001298588866</v>
      </c>
      <c r="AJ422">
        <v>69.047270598565703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0.14000000000000001</v>
      </c>
      <c r="AM422" t="s">
        <v>10206</v>
      </c>
      <c r="AN422">
        <v>-1.47</v>
      </c>
      <c r="AO422" t="s">
        <v>10205</v>
      </c>
      <c r="AP422">
        <v>-3.1422900999196E-2</v>
      </c>
      <c r="AQ422">
        <f>(Table2[[#This Row],[Sharpe Ratio]]-AVERAGE(Table2[Sharpe Ratio]))/_xlfn.STDEV.P(Table2[Sharpe Ratio])</f>
        <v>-1.0233174035584611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-1.8062772733421331</v>
      </c>
      <c r="AS422">
        <f>_xlfn.RANK.AVG(Table2[[#This Row],[1Y Return vs Nifty Z-Score]],Table2[1Y Return vs Nifty Z-Score])</f>
        <v>483</v>
      </c>
      <c r="AT422">
        <f>_xlfn.RANK.AVG(Table2[[#This Row],[6M Return vs Nifty Z-Score]],Table2[6M Return vs Nifty Z-Score])</f>
        <v>125</v>
      </c>
      <c r="AU422">
        <f>_xlfn.RANK.AVG(Table2[[#This Row],[Sharpe Ratio Z-Score]],Table2[Sharpe Ratio Z-Score])</f>
        <v>621</v>
      </c>
      <c r="AV422">
        <f>(Table2[[#This Row],[Rank 1Y]]+Table2[[#This Row],[Rank 6M]]+Table2[[#This Row],[Rank Sharpe]])/3</f>
        <v>409.66666666666669</v>
      </c>
    </row>
    <row r="423" spans="1:48" x14ac:dyDescent="0.3">
      <c r="A423" t="s">
        <v>579</v>
      </c>
      <c r="B423" t="s">
        <v>580</v>
      </c>
      <c r="C423" t="s">
        <v>10166</v>
      </c>
      <c r="D423" t="s">
        <v>293</v>
      </c>
      <c r="E423">
        <v>33466.374744840003</v>
      </c>
      <c r="F423">
        <v>1246.2</v>
      </c>
      <c r="G423">
        <v>49.565875852201202</v>
      </c>
      <c r="H423">
        <f>(Table2[[#This Row],[1Y Return vs Nifty]]-AVERAGE(Table2[1Y Return vs Nifty]))/_xlfn.STDEV.P(Table2[1Y Return vs Nifty])</f>
        <v>0.14126529945865721</v>
      </c>
      <c r="I423">
        <v>-7.1655748776316699</v>
      </c>
      <c r="J423">
        <f>(Table2[[#This Row],[1M Return vs Nifty]]-AVERAGE(Table2[1M Return vs Nifty]))/_xlfn.STDEV.P(Table2[1M Return vs Nifty])</f>
        <v>-0.89581903300145194</v>
      </c>
      <c r="K423">
        <v>-3.8099468453107299</v>
      </c>
      <c r="L423">
        <f>(Table2[[#This Row],[6M Return vs Nifty]]-AVERAGE(Table2[6M Return vs Nifty]))/_xlfn.STDEV.P(Table2[6M Return vs Nifty])</f>
        <v>-0.37188904583530064</v>
      </c>
      <c r="M423">
        <v>1.1290448367426</v>
      </c>
      <c r="N423">
        <f>(Table2[[#This Row],[1W Return vs Nifty]]-AVERAGE(Table2[1W Return vs Nifty]))/_xlfn.STDEV.P(Table2[1W Return vs Nifty])</f>
        <v>-0.10228260591065547</v>
      </c>
      <c r="O423">
        <v>1229.25</v>
      </c>
      <c r="P423">
        <v>1254.9448569296701</v>
      </c>
      <c r="Q423">
        <v>1140.52807614007</v>
      </c>
      <c r="R423">
        <v>64.112070193022603</v>
      </c>
      <c r="S423" s="2">
        <f>(Table2[[#This Row],[Close Price]]-Table2[[#This Row],[20D EMA]])/Table2[[#This Row],[20D EMA]]</f>
        <v>1.3788895668090335E-2</v>
      </c>
      <c r="T423" s="2">
        <f>(Table2[[#This Row],[Close Price]]-Table2[[#This Row],[50D EMA]])/Table2[[#This Row],[50D EMA]]</f>
        <v>-6.9683196686945196E-3</v>
      </c>
      <c r="U423" s="2">
        <f>(Table2[[#This Row],[Close Price]]-Table2[[#This Row],[200D EMA]])/Table2[[#This Row],[200D EMA]]</f>
        <v>9.2651751474246341E-2</v>
      </c>
      <c r="V423">
        <v>0.50516874312583604</v>
      </c>
      <c r="W423">
        <v>1246.2</v>
      </c>
      <c r="X423">
        <v>1274.3</v>
      </c>
      <c r="Y423">
        <v>1209.0999999999999</v>
      </c>
      <c r="Z423">
        <v>1255</v>
      </c>
      <c r="AA423">
        <v>1166.2</v>
      </c>
      <c r="AB423">
        <v>1292.2</v>
      </c>
      <c r="AC423" s="2">
        <f>(Table2[[#This Row],[Close Price]]/Table2[[#This Row],[Day Low]])-1</f>
        <v>0</v>
      </c>
      <c r="AD423" s="2">
        <f>(Table2[[#This Row],[Day High]]/Table2[[#This Row],[Close Price]])-1</f>
        <v>2.2548547584657186E-2</v>
      </c>
      <c r="AE423" s="2">
        <f>(Table2[[#This Row],[Close Price]]/Table2[[#This Row],[Current Week Low]])-1</f>
        <v>3.0683979819700724E-2</v>
      </c>
      <c r="AF423" s="2">
        <f>(Table2[[#This Row],[Current Week High]]/Table2[[#This Row],[Close Price]])-1</f>
        <v>7.0614668592521301E-3</v>
      </c>
      <c r="AG423" s="2">
        <f>(Table2[[#This Row],[Close Price]]/Table2[[#This Row],[Current Month Low]])-1</f>
        <v>6.8598868118675993E-2</v>
      </c>
      <c r="AH423" s="2">
        <f>(Table2[[#This Row],[Current Month High]]/Table2[[#This Row],[Close Price]])-1</f>
        <v>3.6912213127908933E-2</v>
      </c>
      <c r="AI423">
        <v>21.481303161611201</v>
      </c>
      <c r="AJ423">
        <v>90.070921985815602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-0.24</v>
      </c>
      <c r="AM423" t="s">
        <v>10205</v>
      </c>
      <c r="AN423">
        <v>-0.05</v>
      </c>
      <c r="AO423" t="s">
        <v>10205</v>
      </c>
      <c r="AQ423">
        <f>(Table2[[#This Row],[Sharpe Ratio]]-AVERAGE(Table2[Sharpe Ratio]))/_xlfn.STDEV.P(Table2[Sharpe Ratio])</f>
        <v>-0.66103308725010923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243</v>
      </c>
      <c r="AT423">
        <f>_xlfn.RANK.AVG(Table2[[#This Row],[6M Return vs Nifty Z-Score]],Table2[6M Return vs Nifty Z-Score])</f>
        <v>454</v>
      </c>
      <c r="AU423">
        <f>_xlfn.RANK.AVG(Table2[[#This Row],[Sharpe Ratio Z-Score]],Table2[Sharpe Ratio Z-Score])</f>
        <v>532.5</v>
      </c>
      <c r="AV423">
        <f>(Table2[[#This Row],[Rank 1Y]]+Table2[[#This Row],[Rank 6M]]+Table2[[#This Row],[Rank Sharpe]])/3</f>
        <v>409.83333333333331</v>
      </c>
    </row>
    <row r="424" spans="1:48" x14ac:dyDescent="0.3">
      <c r="A424" t="s">
        <v>585</v>
      </c>
      <c r="B424" t="s">
        <v>586</v>
      </c>
      <c r="C424" t="s">
        <v>10165</v>
      </c>
      <c r="D424" t="s">
        <v>528</v>
      </c>
      <c r="E424">
        <v>33030.0973599719</v>
      </c>
      <c r="F424">
        <v>74.709999999999994</v>
      </c>
      <c r="G424">
        <v>1.0746532184591999</v>
      </c>
      <c r="H424">
        <f>(Table2[[#This Row],[1Y Return vs Nifty]]-AVERAGE(Table2[1Y Return vs Nifty]))/_xlfn.STDEV.P(Table2[1Y Return vs Nifty])</f>
        <v>-0.5214048739840651</v>
      </c>
      <c r="I424">
        <v>-3.8700472283697098</v>
      </c>
      <c r="J424">
        <f>(Table2[[#This Row],[1M Return vs Nifty]]-AVERAGE(Table2[1M Return vs Nifty]))/_xlfn.STDEV.P(Table2[1M Return vs Nifty])</f>
        <v>-0.54840782230683482</v>
      </c>
      <c r="K424">
        <v>2.1569142606645499</v>
      </c>
      <c r="L424">
        <f>(Table2[[#This Row],[6M Return vs Nifty]]-AVERAGE(Table2[6M Return vs Nifty]))/_xlfn.STDEV.P(Table2[6M Return vs Nifty])</f>
        <v>-0.17308869676011079</v>
      </c>
      <c r="M424">
        <v>2.21202657981233</v>
      </c>
      <c r="N424">
        <f>(Table2[[#This Row],[1W Return vs Nifty]]-AVERAGE(Table2[1W Return vs Nifty]))/_xlfn.STDEV.P(Table2[1W Return vs Nifty])</f>
        <v>0.12145872607058388</v>
      </c>
      <c r="O424">
        <v>73.77</v>
      </c>
      <c r="P424">
        <v>72.364795288478703</v>
      </c>
      <c r="Q424">
        <v>67.406550183107697</v>
      </c>
      <c r="R424">
        <v>56.720854309699803</v>
      </c>
      <c r="S424" s="2">
        <f>(Table2[[#This Row],[Close Price]]-Table2[[#This Row],[20D EMA]])/Table2[[#This Row],[20D EMA]]</f>
        <v>1.2742307170936665E-2</v>
      </c>
      <c r="T424" s="2">
        <f>(Table2[[#This Row],[Close Price]]-Table2[[#This Row],[50D EMA]])/Table2[[#This Row],[50D EMA]]</f>
        <v>3.24080887974912E-2</v>
      </c>
      <c r="U424" s="2">
        <f>(Table2[[#This Row],[Close Price]]-Table2[[#This Row],[200D EMA]])/Table2[[#This Row],[200D EMA]]</f>
        <v>0.10834925978339958</v>
      </c>
      <c r="V424">
        <v>0.63925283476838801</v>
      </c>
      <c r="W424">
        <v>74.25</v>
      </c>
      <c r="X424">
        <v>75.45</v>
      </c>
      <c r="Y424">
        <v>74.5</v>
      </c>
      <c r="Z424">
        <v>77</v>
      </c>
      <c r="AA424">
        <v>69.599999999999994</v>
      </c>
      <c r="AB424">
        <v>77</v>
      </c>
      <c r="AC424" s="2">
        <f>(Table2[[#This Row],[Close Price]]/Table2[[#This Row],[Day Low]])-1</f>
        <v>6.1952861952860871E-3</v>
      </c>
      <c r="AD424" s="2">
        <f>(Table2[[#This Row],[Day High]]/Table2[[#This Row],[Close Price]])-1</f>
        <v>9.9049658680232522E-3</v>
      </c>
      <c r="AE424" s="2">
        <f>(Table2[[#This Row],[Close Price]]/Table2[[#This Row],[Current Week Low]])-1</f>
        <v>2.8187919463087407E-3</v>
      </c>
      <c r="AF424" s="2">
        <f>(Table2[[#This Row],[Current Week High]]/Table2[[#This Row],[Close Price]])-1</f>
        <v>3.0651853834828158E-2</v>
      </c>
      <c r="AG424" s="2">
        <f>(Table2[[#This Row],[Close Price]]/Table2[[#This Row],[Current Month Low]])-1</f>
        <v>7.341954022988495E-2</v>
      </c>
      <c r="AH424" s="2">
        <f>(Table2[[#This Row],[Current Month High]]/Table2[[#This Row],[Close Price]])-1</f>
        <v>3.0651853834828158E-2</v>
      </c>
      <c r="AI424">
        <v>7.0807120867353897</v>
      </c>
      <c r="AJ424">
        <v>29.7048611111111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0.05</v>
      </c>
      <c r="AM424" t="s">
        <v>10206</v>
      </c>
      <c r="AN424">
        <v>2.62</v>
      </c>
      <c r="AO424" t="s">
        <v>10206</v>
      </c>
      <c r="AP424">
        <v>5.3024105588962998E-2</v>
      </c>
      <c r="AQ424">
        <f>(Table2[[#This Row],[Sharpe Ratio]]-AVERAGE(Table2[Sharpe Ratio]))/_xlfn.STDEV.P(Table2[Sharpe Ratio])</f>
        <v>-4.9701821506986738E-2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-1.1711444884874136</v>
      </c>
      <c r="AS424">
        <f>_xlfn.RANK.AVG(Table2[[#This Row],[1Y Return vs Nifty Z-Score]],Table2[1Y Return vs Nifty Z-Score])</f>
        <v>498</v>
      </c>
      <c r="AT424">
        <f>_xlfn.RANK.AVG(Table2[[#This Row],[6M Return vs Nifty Z-Score]],Table2[6M Return vs Nifty Z-Score])</f>
        <v>380</v>
      </c>
      <c r="AU424">
        <f>_xlfn.RANK.AVG(Table2[[#This Row],[Sharpe Ratio Z-Score]],Table2[Sharpe Ratio Z-Score])</f>
        <v>352</v>
      </c>
      <c r="AV424">
        <f>(Table2[[#This Row],[Rank 1Y]]+Table2[[#This Row],[Rank 6M]]+Table2[[#This Row],[Rank Sharpe]])/3</f>
        <v>410</v>
      </c>
    </row>
    <row r="425" spans="1:48" x14ac:dyDescent="0.3">
      <c r="A425" t="s">
        <v>1307</v>
      </c>
      <c r="B425" t="s">
        <v>1308</v>
      </c>
      <c r="C425" t="s">
        <v>10172</v>
      </c>
      <c r="D425" t="s">
        <v>349</v>
      </c>
      <c r="E425">
        <v>8614.52478118</v>
      </c>
      <c r="F425">
        <v>223.9</v>
      </c>
      <c r="G425">
        <v>72.408118826874599</v>
      </c>
      <c r="H425">
        <f>(Table2[[#This Row],[1Y Return vs Nifty]]-AVERAGE(Table2[1Y Return vs Nifty]))/_xlfn.STDEV.P(Table2[1Y Return vs Nifty])</f>
        <v>0.45342226914732869</v>
      </c>
      <c r="I425">
        <v>-5.7969116054502301</v>
      </c>
      <c r="J425">
        <f>(Table2[[#This Row],[1M Return vs Nifty]]-AVERAGE(Table2[1M Return vs Nifty]))/_xlfn.STDEV.P(Table2[1M Return vs Nifty])</f>
        <v>-0.75153592722071394</v>
      </c>
      <c r="K425">
        <v>-11.7191087683224</v>
      </c>
      <c r="L425">
        <f>(Table2[[#This Row],[6M Return vs Nifty]]-AVERAGE(Table2[6M Return vs Nifty]))/_xlfn.STDEV.P(Table2[6M Return vs Nifty])</f>
        <v>-0.63540182470866124</v>
      </c>
      <c r="M425">
        <v>2.9668487786242101</v>
      </c>
      <c r="N425">
        <f>(Table2[[#This Row],[1W Return vs Nifty]]-AVERAGE(Table2[1W Return vs Nifty]))/_xlfn.STDEV.P(Table2[1W Return vs Nifty])</f>
        <v>0.27740311317767469</v>
      </c>
      <c r="O425">
        <v>224.03</v>
      </c>
      <c r="P425">
        <v>222.82180919094</v>
      </c>
      <c r="Q425">
        <v>199.14284227119799</v>
      </c>
      <c r="R425">
        <v>51.782306165682797</v>
      </c>
      <c r="S425" s="2">
        <f>(Table2[[#This Row],[Close Price]]-Table2[[#This Row],[20D EMA]])/Table2[[#This Row],[20D EMA]]</f>
        <v>-5.8027942686245343E-4</v>
      </c>
      <c r="T425" s="2">
        <f>(Table2[[#This Row],[Close Price]]-Table2[[#This Row],[50D EMA]])/Table2[[#This Row],[50D EMA]]</f>
        <v>4.8388028666264127E-3</v>
      </c>
      <c r="U425" s="2">
        <f>(Table2[[#This Row],[Close Price]]-Table2[[#This Row],[200D EMA]])/Table2[[#This Row],[200D EMA]]</f>
        <v>0.12431859185321389</v>
      </c>
      <c r="V425">
        <v>0.94227889798211395</v>
      </c>
      <c r="W425">
        <v>223.21</v>
      </c>
      <c r="X425">
        <v>225.89</v>
      </c>
      <c r="Y425">
        <v>223</v>
      </c>
      <c r="Z425">
        <v>229.4</v>
      </c>
      <c r="AA425">
        <v>204</v>
      </c>
      <c r="AB425">
        <v>262</v>
      </c>
      <c r="AC425" s="2">
        <f>(Table2[[#This Row],[Close Price]]/Table2[[#This Row],[Day Low]])-1</f>
        <v>3.0912593521794651E-3</v>
      </c>
      <c r="AD425" s="2">
        <f>(Table2[[#This Row],[Day High]]/Table2[[#This Row],[Close Price]])-1</f>
        <v>8.8878963823133539E-3</v>
      </c>
      <c r="AE425" s="2">
        <f>(Table2[[#This Row],[Close Price]]/Table2[[#This Row],[Current Week Low]])-1</f>
        <v>4.0358744394619617E-3</v>
      </c>
      <c r="AF425" s="2">
        <f>(Table2[[#This Row],[Current Week High]]/Table2[[#This Row],[Close Price]])-1</f>
        <v>2.4564537740062509E-2</v>
      </c>
      <c r="AG425" s="2">
        <f>(Table2[[#This Row],[Close Price]]/Table2[[#This Row],[Current Month Low]])-1</f>
        <v>9.7549019607843235E-2</v>
      </c>
      <c r="AH425" s="2">
        <f>(Table2[[#This Row],[Current Month High]]/Table2[[#This Row],[Close Price]])-1</f>
        <v>0.17016525234479674</v>
      </c>
      <c r="AI425">
        <v>17.016525234479602</v>
      </c>
      <c r="AJ425">
        <v>110.234741784037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-0.08</v>
      </c>
      <c r="AM425" t="s">
        <v>10205</v>
      </c>
      <c r="AN425">
        <v>-3.98</v>
      </c>
      <c r="AO425" t="s">
        <v>10205</v>
      </c>
      <c r="AQ425">
        <f>(Table2[[#This Row],[Sharpe Ratio]]-AVERAGE(Table2[Sharpe Ratio]))/_xlfn.STDEV.P(Table2[Sharpe Ratio])</f>
        <v>-0.66103308725010923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-1.3171454568544811</v>
      </c>
      <c r="AS425">
        <f>_xlfn.RANK.AVG(Table2[[#This Row],[1Y Return vs Nifty Z-Score]],Table2[1Y Return vs Nifty Z-Score])</f>
        <v>163</v>
      </c>
      <c r="AT425">
        <f>_xlfn.RANK.AVG(Table2[[#This Row],[6M Return vs Nifty Z-Score]],Table2[6M Return vs Nifty Z-Score])</f>
        <v>539</v>
      </c>
      <c r="AU425">
        <f>_xlfn.RANK.AVG(Table2[[#This Row],[Sharpe Ratio Z-Score]],Table2[Sharpe Ratio Z-Score])</f>
        <v>532.5</v>
      </c>
      <c r="AV425">
        <f>(Table2[[#This Row],[Rank 1Y]]+Table2[[#This Row],[Rank 6M]]+Table2[[#This Row],[Rank Sharpe]])/3</f>
        <v>411.5</v>
      </c>
    </row>
    <row r="426" spans="1:48" x14ac:dyDescent="0.3">
      <c r="A426" t="s">
        <v>1127</v>
      </c>
      <c r="B426" t="s">
        <v>1128</v>
      </c>
      <c r="C426" t="s">
        <v>10172</v>
      </c>
      <c r="D426" t="s">
        <v>912</v>
      </c>
      <c r="E426">
        <v>11037.434618772</v>
      </c>
      <c r="F426">
        <v>79.930000000000007</v>
      </c>
      <c r="G426">
        <v>70.588984872983204</v>
      </c>
      <c r="H426">
        <f>(Table2[[#This Row],[1Y Return vs Nifty]]-AVERAGE(Table2[1Y Return vs Nifty]))/_xlfn.STDEV.P(Table2[1Y Return vs Nifty])</f>
        <v>0.42856239250850098</v>
      </c>
      <c r="I426">
        <v>-12.970146173605601</v>
      </c>
      <c r="J426">
        <f>(Table2[[#This Row],[1M Return vs Nifty]]-AVERAGE(Table2[1M Return vs Nifty]))/_xlfn.STDEV.P(Table2[1M Return vs Nifty])</f>
        <v>-1.5077311017559478</v>
      </c>
      <c r="K426">
        <v>-24.511996149438499</v>
      </c>
      <c r="L426">
        <f>(Table2[[#This Row],[6M Return vs Nifty]]-AVERAGE(Table2[6M Return vs Nifty]))/_xlfn.STDEV.P(Table2[6M Return vs Nifty])</f>
        <v>-1.0616276797899289</v>
      </c>
      <c r="M426">
        <v>0.49507318255781801</v>
      </c>
      <c r="N426">
        <f>(Table2[[#This Row],[1W Return vs Nifty]]-AVERAGE(Table2[1W Return vs Nifty]))/_xlfn.STDEV.P(Table2[1W Return vs Nifty])</f>
        <v>-0.23325957136123532</v>
      </c>
      <c r="O426">
        <v>77.64</v>
      </c>
      <c r="P426">
        <v>77.601244642902998</v>
      </c>
      <c r="Q426">
        <v>72.458711221102405</v>
      </c>
      <c r="R426">
        <v>63.318519878624102</v>
      </c>
      <c r="S426" s="2">
        <f>(Table2[[#This Row],[Close Price]]-Table2[[#This Row],[20D EMA]])/Table2[[#This Row],[20D EMA]]</f>
        <v>2.9495105615662109E-2</v>
      </c>
      <c r="T426" s="2">
        <f>(Table2[[#This Row],[Close Price]]-Table2[[#This Row],[50D EMA]])/Table2[[#This Row],[50D EMA]]</f>
        <v>3.0009252658423496E-2</v>
      </c>
      <c r="U426" s="2">
        <f>(Table2[[#This Row],[Close Price]]-Table2[[#This Row],[200D EMA]])/Table2[[#This Row],[200D EMA]]</f>
        <v>0.10311098076392107</v>
      </c>
      <c r="V426">
        <v>0.86003463259427304</v>
      </c>
      <c r="W426">
        <v>79.45</v>
      </c>
      <c r="X426">
        <v>81.599999999999994</v>
      </c>
      <c r="Y426">
        <v>75.81</v>
      </c>
      <c r="Z426">
        <v>82.35</v>
      </c>
      <c r="AA426">
        <v>71.05</v>
      </c>
      <c r="AB426">
        <v>84.8</v>
      </c>
      <c r="AC426" s="2">
        <f>(Table2[[#This Row],[Close Price]]/Table2[[#This Row],[Day Low]])-1</f>
        <v>6.0415355569540807E-3</v>
      </c>
      <c r="AD426" s="2">
        <f>(Table2[[#This Row],[Day High]]/Table2[[#This Row],[Close Price]])-1</f>
        <v>2.089328162141868E-2</v>
      </c>
      <c r="AE426" s="2">
        <f>(Table2[[#This Row],[Close Price]]/Table2[[#This Row],[Current Week Low]])-1</f>
        <v>5.4346392296530821E-2</v>
      </c>
      <c r="AF426" s="2">
        <f>(Table2[[#This Row],[Current Week High]]/Table2[[#This Row],[Close Price]])-1</f>
        <v>3.027649193043902E-2</v>
      </c>
      <c r="AG426" s="2">
        <f>(Table2[[#This Row],[Close Price]]/Table2[[#This Row],[Current Month Low]])-1</f>
        <v>0.12498240675580585</v>
      </c>
      <c r="AH426" s="2">
        <f>(Table2[[#This Row],[Current Month High]]/Table2[[#This Row],[Close Price]])-1</f>
        <v>6.0928312273238916E-2</v>
      </c>
      <c r="AI426">
        <v>18.6663330414112</v>
      </c>
      <c r="AJ426">
        <v>97.846534653465298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</v>
      </c>
      <c r="AM426">
        <v>0</v>
      </c>
      <c r="AN426">
        <v>0.59</v>
      </c>
      <c r="AO426" t="s">
        <v>10206</v>
      </c>
      <c r="AP426">
        <v>2.9779348718034001E-2</v>
      </c>
      <c r="AQ426">
        <f>(Table2[[#This Row],[Sharpe Ratio]]-AVERAGE(Table2[Sharpe Ratio]))/_xlfn.STDEV.P(Table2[Sharpe Ratio])</f>
        <v>-0.31769779205578635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-2.6917537524543977</v>
      </c>
      <c r="AS426">
        <f>_xlfn.RANK.AVG(Table2[[#This Row],[1Y Return vs Nifty Z-Score]],Table2[1Y Return vs Nifty Z-Score])</f>
        <v>172</v>
      </c>
      <c r="AT426">
        <f>_xlfn.RANK.AVG(Table2[[#This Row],[6M Return vs Nifty Z-Score]],Table2[6M Return vs Nifty Z-Score])</f>
        <v>650</v>
      </c>
      <c r="AU426">
        <f>_xlfn.RANK.AVG(Table2[[#This Row],[Sharpe Ratio Z-Score]],Table2[Sharpe Ratio Z-Score])</f>
        <v>416</v>
      </c>
      <c r="AV426">
        <f>(Table2[[#This Row],[Rank 1Y]]+Table2[[#This Row],[Rank 6M]]+Table2[[#This Row],[Rank Sharpe]])/3</f>
        <v>412.66666666666669</v>
      </c>
    </row>
    <row r="427" spans="1:48" x14ac:dyDescent="0.3">
      <c r="A427" t="s">
        <v>1140</v>
      </c>
      <c r="B427" t="s">
        <v>1141</v>
      </c>
      <c r="C427" t="s">
        <v>10166</v>
      </c>
      <c r="D427" t="s">
        <v>293</v>
      </c>
      <c r="E427">
        <v>10761.254506289901</v>
      </c>
      <c r="F427">
        <v>2100.1</v>
      </c>
      <c r="G427">
        <v>26.598628071925098</v>
      </c>
      <c r="H427">
        <f>(Table2[[#This Row],[1Y Return vs Nifty]]-AVERAGE(Table2[1Y Return vs Nifty]))/_xlfn.STDEV.P(Table2[1Y Return vs Nifty])</f>
        <v>-0.17259995786869878</v>
      </c>
      <c r="I427">
        <v>2.2313988674988199</v>
      </c>
      <c r="J427">
        <f>(Table2[[#This Row],[1M Return vs Nifty]]-AVERAGE(Table2[1M Return vs Nifty]))/_xlfn.STDEV.P(Table2[1M Return vs Nifty])</f>
        <v>9.4800489305523927E-2</v>
      </c>
      <c r="K427">
        <v>16.843152918415001</v>
      </c>
      <c r="L427">
        <f>(Table2[[#This Row],[6M Return vs Nifty]]-AVERAGE(Table2[6M Return vs Nifty]))/_xlfn.STDEV.P(Table2[6M Return vs Nifty])</f>
        <v>0.31621871628467896</v>
      </c>
      <c r="M427">
        <v>1.73248644933146</v>
      </c>
      <c r="N427">
        <f>(Table2[[#This Row],[1W Return vs Nifty]]-AVERAGE(Table2[1W Return vs Nifty]))/_xlfn.STDEV.P(Table2[1W Return vs Nifty])</f>
        <v>2.2386928952265434E-2</v>
      </c>
      <c r="O427">
        <v>2048.2399999999998</v>
      </c>
      <c r="P427">
        <v>1985.1622210315099</v>
      </c>
      <c r="Q427">
        <v>1775.037765266</v>
      </c>
      <c r="R427">
        <v>61.0047308548532</v>
      </c>
      <c r="S427" s="2">
        <f>(Table2[[#This Row],[Close Price]]-Table2[[#This Row],[20D EMA]])/Table2[[#This Row],[20D EMA]]</f>
        <v>2.5319298519704787E-2</v>
      </c>
      <c r="T427" s="2">
        <f>(Table2[[#This Row],[Close Price]]-Table2[[#This Row],[50D EMA]])/Table2[[#This Row],[50D EMA]]</f>
        <v>5.7898431549219767E-2</v>
      </c>
      <c r="U427" s="2">
        <f>(Table2[[#This Row],[Close Price]]-Table2[[#This Row],[200D EMA]])/Table2[[#This Row],[200D EMA]]</f>
        <v>0.18312975706479542</v>
      </c>
      <c r="V427">
        <v>0.46106722113183601</v>
      </c>
      <c r="W427">
        <v>2101</v>
      </c>
      <c r="X427">
        <v>2130.5500000000002</v>
      </c>
      <c r="Y427">
        <v>2091.6999999999998</v>
      </c>
      <c r="Z427">
        <v>2150.25</v>
      </c>
      <c r="AA427">
        <v>1955.3</v>
      </c>
      <c r="AB427">
        <v>2150.25</v>
      </c>
      <c r="AC427" s="2">
        <f>(Table2[[#This Row],[Close Price]]/Table2[[#This Row],[Day Low]])-1</f>
        <v>-4.2836744407426242E-4</v>
      </c>
      <c r="AD427" s="2">
        <f>(Table2[[#This Row],[Day High]]/Table2[[#This Row],[Close Price]])-1</f>
        <v>1.4499309556687878E-2</v>
      </c>
      <c r="AE427" s="2">
        <f>(Table2[[#This Row],[Close Price]]/Table2[[#This Row],[Current Week Low]])-1</f>
        <v>4.0158722570158289E-3</v>
      </c>
      <c r="AF427" s="2">
        <f>(Table2[[#This Row],[Current Week High]]/Table2[[#This Row],[Close Price]])-1</f>
        <v>2.3879815246893088E-2</v>
      </c>
      <c r="AG427" s="2">
        <f>(Table2[[#This Row],[Close Price]]/Table2[[#This Row],[Current Month Low]])-1</f>
        <v>7.4055132204776664E-2</v>
      </c>
      <c r="AH427" s="2">
        <f>(Table2[[#This Row],[Current Month High]]/Table2[[#This Row],[Close Price]])-1</f>
        <v>2.3879815246893088E-2</v>
      </c>
      <c r="AI427">
        <v>2.3879815246892999</v>
      </c>
      <c r="AJ427">
        <v>62.044753086419703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0.04</v>
      </c>
      <c r="AM427" t="s">
        <v>10206</v>
      </c>
      <c r="AN427">
        <v>2.0299999999999998</v>
      </c>
      <c r="AO427" t="s">
        <v>10206</v>
      </c>
      <c r="AP427">
        <v>-7.1030587761167996E-2</v>
      </c>
      <c r="AQ427">
        <f>(Table2[[#This Row],[Sharpe Ratio]]-AVERAGE(Table2[Sharpe Ratio]))/_xlfn.STDEV.P(Table2[Sharpe Ratio])</f>
        <v>-1.4799666390788713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-1.2191604624051018</v>
      </c>
      <c r="AS427">
        <f>_xlfn.RANK.AVG(Table2[[#This Row],[1Y Return vs Nifty Z-Score]],Table2[1Y Return vs Nifty Z-Score])</f>
        <v>337</v>
      </c>
      <c r="AT427">
        <f>_xlfn.RANK.AVG(Table2[[#This Row],[6M Return vs Nifty Z-Score]],Table2[6M Return vs Nifty Z-Score])</f>
        <v>217</v>
      </c>
      <c r="AU427">
        <f>_xlfn.RANK.AVG(Table2[[#This Row],[Sharpe Ratio Z-Score]],Table2[Sharpe Ratio Z-Score])</f>
        <v>684</v>
      </c>
      <c r="AV427">
        <f>(Table2[[#This Row],[Rank 1Y]]+Table2[[#This Row],[Rank 6M]]+Table2[[#This Row],[Rank Sharpe]])/3</f>
        <v>412.66666666666669</v>
      </c>
    </row>
    <row r="428" spans="1:48" x14ac:dyDescent="0.3">
      <c r="A428" t="s">
        <v>1461</v>
      </c>
      <c r="B428" t="s">
        <v>1462</v>
      </c>
      <c r="C428" t="s">
        <v>10161</v>
      </c>
      <c r="D428" t="s">
        <v>24</v>
      </c>
      <c r="E428">
        <v>7110.7385737320001</v>
      </c>
      <c r="F428">
        <v>27.18</v>
      </c>
      <c r="G428">
        <v>24.822425891086802</v>
      </c>
      <c r="H428">
        <f>(Table2[[#This Row],[1Y Return vs Nifty]]-AVERAGE(Table2[1Y Return vs Nifty]))/_xlfn.STDEV.P(Table2[1Y Return vs Nifty])</f>
        <v>-0.19687313852524155</v>
      </c>
      <c r="I428">
        <v>-3.1194039564329898</v>
      </c>
      <c r="J428">
        <f>(Table2[[#This Row],[1M Return vs Nifty]]-AVERAGE(Table2[1M Return vs Nifty]))/_xlfn.STDEV.P(Table2[1M Return vs Nifty])</f>
        <v>-0.46927576345073413</v>
      </c>
      <c r="K428">
        <v>-28.343296681096</v>
      </c>
      <c r="L428">
        <f>(Table2[[#This Row],[6M Return vs Nifty]]-AVERAGE(Table2[6M Return vs Nifty]))/_xlfn.STDEV.P(Table2[6M Return vs Nifty])</f>
        <v>-1.1892766847823082</v>
      </c>
      <c r="M428">
        <v>-1.06389563268444</v>
      </c>
      <c r="N428">
        <f>(Table2[[#This Row],[1W Return vs Nifty]]-AVERAGE(Table2[1W Return vs Nifty]))/_xlfn.STDEV.P(Table2[1W Return vs Nifty])</f>
        <v>-0.55533864745980532</v>
      </c>
      <c r="O428">
        <v>26.94</v>
      </c>
      <c r="P428">
        <v>27.249464910757698</v>
      </c>
      <c r="Q428">
        <v>26.252323947164498</v>
      </c>
      <c r="R428">
        <v>57.1149472553438</v>
      </c>
      <c r="S428" s="2">
        <f>(Table2[[#This Row],[Close Price]]-Table2[[#This Row],[20D EMA]])/Table2[[#This Row],[20D EMA]]</f>
        <v>8.9086859688195415E-3</v>
      </c>
      <c r="T428" s="2">
        <f>(Table2[[#This Row],[Close Price]]-Table2[[#This Row],[50D EMA]])/Table2[[#This Row],[50D EMA]]</f>
        <v>-2.549221094256233E-3</v>
      </c>
      <c r="U428" s="2">
        <f>(Table2[[#This Row],[Close Price]]-Table2[[#This Row],[200D EMA]])/Table2[[#This Row],[200D EMA]]</f>
        <v>3.5336911684563418E-2</v>
      </c>
      <c r="V428">
        <v>1.1664749578364499</v>
      </c>
      <c r="W428">
        <v>26.84</v>
      </c>
      <c r="X428">
        <v>27.47</v>
      </c>
      <c r="Y428">
        <v>27.07</v>
      </c>
      <c r="Z428">
        <v>27.78</v>
      </c>
      <c r="AA428">
        <v>25.9</v>
      </c>
      <c r="AB428">
        <v>28.19</v>
      </c>
      <c r="AC428" s="2">
        <f>(Table2[[#This Row],[Close Price]]/Table2[[#This Row],[Day Low]])-1</f>
        <v>1.2667660208643738E-2</v>
      </c>
      <c r="AD428" s="2">
        <f>(Table2[[#This Row],[Day High]]/Table2[[#This Row],[Close Price]])-1</f>
        <v>1.0669610007358221E-2</v>
      </c>
      <c r="AE428" s="2">
        <f>(Table2[[#This Row],[Close Price]]/Table2[[#This Row],[Current Week Low]])-1</f>
        <v>4.0635389730327987E-3</v>
      </c>
      <c r="AF428" s="2">
        <f>(Table2[[#This Row],[Current Week High]]/Table2[[#This Row],[Close Price]])-1</f>
        <v>2.2075055187638082E-2</v>
      </c>
      <c r="AG428" s="2">
        <f>(Table2[[#This Row],[Close Price]]/Table2[[#This Row],[Current Month Low]])-1</f>
        <v>4.9420849420849455E-2</v>
      </c>
      <c r="AH428" s="2">
        <f>(Table2[[#This Row],[Current Month High]]/Table2[[#This Row],[Close Price]])-1</f>
        <v>3.7159676232523919E-2</v>
      </c>
      <c r="AI428">
        <v>35.694352712970698</v>
      </c>
      <c r="AJ428">
        <v>51.736186348862397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-0.08</v>
      </c>
      <c r="AM428" t="s">
        <v>10205</v>
      </c>
      <c r="AN428">
        <v>2.14</v>
      </c>
      <c r="AO428" t="s">
        <v>10206</v>
      </c>
      <c r="AP428">
        <v>9.9838881631098997E-2</v>
      </c>
      <c r="AQ428">
        <f>(Table2[[#This Row],[Sharpe Ratio]]-AVERAGE(Table2[Sharpe Ratio]))/_xlfn.STDEV.P(Table2[Sharpe Ratio])</f>
        <v>0.49004016896002345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350</v>
      </c>
      <c r="AT428">
        <f>_xlfn.RANK.AVG(Table2[[#This Row],[6M Return vs Nifty Z-Score]],Table2[6M Return vs Nifty Z-Score])</f>
        <v>675</v>
      </c>
      <c r="AU428">
        <f>_xlfn.RANK.AVG(Table2[[#This Row],[Sharpe Ratio Z-Score]],Table2[Sharpe Ratio Z-Score])</f>
        <v>213</v>
      </c>
      <c r="AV428">
        <f>(Table2[[#This Row],[Rank 1Y]]+Table2[[#This Row],[Rank 6M]]+Table2[[#This Row],[Rank Sharpe]])/3</f>
        <v>412.66666666666669</v>
      </c>
    </row>
    <row r="429" spans="1:48" x14ac:dyDescent="0.3">
      <c r="A429" t="s">
        <v>495</v>
      </c>
      <c r="B429" t="s">
        <v>496</v>
      </c>
      <c r="C429" t="s">
        <v>10166</v>
      </c>
      <c r="D429" t="s">
        <v>497</v>
      </c>
      <c r="E429">
        <v>43035.281730349998</v>
      </c>
      <c r="F429">
        <v>359.45</v>
      </c>
      <c r="G429">
        <v>13.2837243099642</v>
      </c>
      <c r="H429">
        <f>(Table2[[#This Row],[1Y Return vs Nifty]]-AVERAGE(Table2[1Y Return vs Nifty]))/_xlfn.STDEV.P(Table2[1Y Return vs Nifty])</f>
        <v>-0.35455844656170482</v>
      </c>
      <c r="I429">
        <v>-0.66962240909450099</v>
      </c>
      <c r="J429">
        <f>(Table2[[#This Row],[1M Return vs Nifty]]-AVERAGE(Table2[1M Return vs Nifty]))/_xlfn.STDEV.P(Table2[1M Return vs Nifty])</f>
        <v>-0.21102225631089921</v>
      </c>
      <c r="K429">
        <v>22.7533709535779</v>
      </c>
      <c r="L429">
        <f>(Table2[[#This Row],[6M Return vs Nifty]]-AVERAGE(Table2[6M Return vs Nifty]))/_xlfn.STDEV.P(Table2[6M Return vs Nifty])</f>
        <v>0.51313186502954511</v>
      </c>
      <c r="M429">
        <v>5.8286883866424004</v>
      </c>
      <c r="N429">
        <f>(Table2[[#This Row],[1W Return vs Nifty]]-AVERAGE(Table2[1W Return vs Nifty]))/_xlfn.STDEV.P(Table2[1W Return vs Nifty])</f>
        <v>0.86865205150204872</v>
      </c>
      <c r="O429">
        <v>352.16</v>
      </c>
      <c r="P429">
        <v>338.51533152010501</v>
      </c>
      <c r="Q429">
        <v>296.75471187558003</v>
      </c>
      <c r="R429">
        <v>56.825359113164701</v>
      </c>
      <c r="S429" s="2">
        <f>(Table2[[#This Row],[Close Price]]-Table2[[#This Row],[20D EMA]])/Table2[[#This Row],[20D EMA]]</f>
        <v>2.070081781008622E-2</v>
      </c>
      <c r="T429" s="2">
        <f>(Table2[[#This Row],[Close Price]]-Table2[[#This Row],[50D EMA]])/Table2[[#This Row],[50D EMA]]</f>
        <v>6.1842600705521174E-2</v>
      </c>
      <c r="U429" s="2">
        <f>(Table2[[#This Row],[Close Price]]-Table2[[#This Row],[200D EMA]])/Table2[[#This Row],[200D EMA]]</f>
        <v>0.2112697309106456</v>
      </c>
      <c r="V429">
        <v>0.55087742174786003</v>
      </c>
      <c r="W429">
        <v>360.4</v>
      </c>
      <c r="X429">
        <v>366.8</v>
      </c>
      <c r="Y429">
        <v>358.4</v>
      </c>
      <c r="Z429">
        <v>370.8</v>
      </c>
      <c r="AA429">
        <v>320.39999999999998</v>
      </c>
      <c r="AB429">
        <v>376.8</v>
      </c>
      <c r="AC429" s="2">
        <f>(Table2[[#This Row],[Close Price]]/Table2[[#This Row],[Day Low]])-1</f>
        <v>-2.635960044395036E-3</v>
      </c>
      <c r="AD429" s="2">
        <f>(Table2[[#This Row],[Day High]]/Table2[[#This Row],[Close Price]])-1</f>
        <v>2.0447906523855863E-2</v>
      </c>
      <c r="AE429" s="2">
        <f>(Table2[[#This Row],[Close Price]]/Table2[[#This Row],[Current Week Low]])-1</f>
        <v>2.9296875E-3</v>
      </c>
      <c r="AF429" s="2">
        <f>(Table2[[#This Row],[Current Week High]]/Table2[[#This Row],[Close Price]])-1</f>
        <v>3.157601891779116E-2</v>
      </c>
      <c r="AG429" s="2">
        <f>(Table2[[#This Row],[Close Price]]/Table2[[#This Row],[Current Month Low]])-1</f>
        <v>0.1218789013732835</v>
      </c>
      <c r="AH429" s="2">
        <f>(Table2[[#This Row],[Current Month High]]/Table2[[#This Row],[Close Price]])-1</f>
        <v>4.8268187508693883E-2</v>
      </c>
      <c r="AI429">
        <v>4.8268187508693803</v>
      </c>
      <c r="AJ429">
        <v>65.264367816091905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0.02</v>
      </c>
      <c r="AM429" t="s">
        <v>10206</v>
      </c>
      <c r="AN429">
        <v>1.38</v>
      </c>
      <c r="AO429" t="s">
        <v>10206</v>
      </c>
      <c r="AP429">
        <v>-5.0425237786317002E-2</v>
      </c>
      <c r="AQ429">
        <f>(Table2[[#This Row],[Sharpe Ratio]]-AVERAGE(Table2[Sharpe Ratio]))/_xlfn.STDEV.P(Table2[Sharpe Ratio])</f>
        <v>-1.2424012046167823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-0.42619799095779254</v>
      </c>
      <c r="AS429">
        <f>_xlfn.RANK.AVG(Table2[[#This Row],[1Y Return vs Nifty Z-Score]],Table2[1Y Return vs Nifty Z-Score])</f>
        <v>409</v>
      </c>
      <c r="AT429">
        <f>_xlfn.RANK.AVG(Table2[[#This Row],[6M Return vs Nifty Z-Score]],Table2[6M Return vs Nifty Z-Score])</f>
        <v>178</v>
      </c>
      <c r="AU429">
        <f>_xlfn.RANK.AVG(Table2[[#This Row],[Sharpe Ratio Z-Score]],Table2[Sharpe Ratio Z-Score])</f>
        <v>653</v>
      </c>
      <c r="AV429">
        <f>(Table2[[#This Row],[Rank 1Y]]+Table2[[#This Row],[Rank 6M]]+Table2[[#This Row],[Rank Sharpe]])/3</f>
        <v>413.33333333333331</v>
      </c>
    </row>
    <row r="430" spans="1:48" x14ac:dyDescent="0.3">
      <c r="A430" t="s">
        <v>374</v>
      </c>
      <c r="B430" t="s">
        <v>375</v>
      </c>
      <c r="C430" t="s">
        <v>10175</v>
      </c>
      <c r="D430" t="s">
        <v>170</v>
      </c>
      <c r="E430">
        <v>66518.592814689997</v>
      </c>
      <c r="F430">
        <v>4384.8500000000004</v>
      </c>
      <c r="G430">
        <v>-5.2531823544940597</v>
      </c>
      <c r="H430">
        <f>(Table2[[#This Row],[1Y Return vs Nifty]]-AVERAGE(Table2[1Y Return vs Nifty]))/_xlfn.STDEV.P(Table2[1Y Return vs Nifty])</f>
        <v>-0.60787965578773373</v>
      </c>
      <c r="I430">
        <v>12.872486575572401</v>
      </c>
      <c r="J430">
        <f>(Table2[[#This Row],[1M Return vs Nifty]]-AVERAGE(Table2[1M Return vs Nifty]))/_xlfn.STDEV.P(Table2[1M Return vs Nifty])</f>
        <v>1.2165732544641974</v>
      </c>
      <c r="K430">
        <v>18.769094512889598</v>
      </c>
      <c r="L430">
        <f>(Table2[[#This Row],[6M Return vs Nifty]]-AVERAGE(Table2[6M Return vs Nifty]))/_xlfn.STDEV.P(Table2[6M Return vs Nifty])</f>
        <v>0.38038609918161947</v>
      </c>
      <c r="M430">
        <v>7.1531942241602398</v>
      </c>
      <c r="N430">
        <f>(Table2[[#This Row],[1W Return vs Nifty]]-AVERAGE(Table2[1W Return vs Nifty]))/_xlfn.STDEV.P(Table2[1W Return vs Nifty])</f>
        <v>1.1422916601100097</v>
      </c>
      <c r="O430">
        <v>3997.48</v>
      </c>
      <c r="P430">
        <v>3848.2374529543699</v>
      </c>
      <c r="Q430">
        <v>3666.5644831691602</v>
      </c>
      <c r="R430">
        <v>86.301365832492905</v>
      </c>
      <c r="S430" s="2">
        <f>(Table2[[#This Row],[Close Price]]-Table2[[#This Row],[20D EMA]])/Table2[[#This Row],[20D EMA]]</f>
        <v>9.6903549236018779E-2</v>
      </c>
      <c r="T430" s="2">
        <f>(Table2[[#This Row],[Close Price]]-Table2[[#This Row],[50D EMA]])/Table2[[#This Row],[50D EMA]]</f>
        <v>0.13944372030204688</v>
      </c>
      <c r="U430" s="2">
        <f>(Table2[[#This Row],[Close Price]]-Table2[[#This Row],[200D EMA]])/Table2[[#This Row],[200D EMA]]</f>
        <v>0.1959015094724304</v>
      </c>
      <c r="V430">
        <v>1.0482717995322699</v>
      </c>
      <c r="W430">
        <v>4352.8999999999996</v>
      </c>
      <c r="X430">
        <v>4462.45</v>
      </c>
      <c r="Y430">
        <v>4208.25</v>
      </c>
      <c r="Z430">
        <v>4429.05</v>
      </c>
      <c r="AA430">
        <v>3728</v>
      </c>
      <c r="AB430">
        <v>4429.05</v>
      </c>
      <c r="AC430" s="2">
        <f>(Table2[[#This Row],[Close Price]]/Table2[[#This Row],[Day Low]])-1</f>
        <v>7.3399342966760095E-3</v>
      </c>
      <c r="AD430" s="2">
        <f>(Table2[[#This Row],[Day High]]/Table2[[#This Row],[Close Price]])-1</f>
        <v>1.7697298653317484E-2</v>
      </c>
      <c r="AE430" s="2">
        <f>(Table2[[#This Row],[Close Price]]/Table2[[#This Row],[Current Week Low]])-1</f>
        <v>4.1965187429454209E-2</v>
      </c>
      <c r="AF430" s="2">
        <f>(Table2[[#This Row],[Current Week High]]/Table2[[#This Row],[Close Price]])-1</f>
        <v>1.0080162377276158E-2</v>
      </c>
      <c r="AG430" s="2">
        <f>(Table2[[#This Row],[Close Price]]/Table2[[#This Row],[Current Month Low]])-1</f>
        <v>0.17619366952789717</v>
      </c>
      <c r="AH430" s="2">
        <f>(Table2[[#This Row],[Current Month High]]/Table2[[#This Row],[Close Price]])-1</f>
        <v>1.0080162377276158E-2</v>
      </c>
      <c r="AI430">
        <v>1.0080162377276101</v>
      </c>
      <c r="AJ430">
        <v>36.175465838509297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0.1</v>
      </c>
      <c r="AM430" t="s">
        <v>10206</v>
      </c>
      <c r="AN430">
        <v>13.53</v>
      </c>
      <c r="AO430" t="s">
        <v>10206</v>
      </c>
      <c r="AP430">
        <v>3.606477815184E-3</v>
      </c>
      <c r="AQ430">
        <f>(Table2[[#This Row],[Sharpe Ratio]]-AVERAGE(Table2[Sharpe Ratio]))/_xlfn.STDEV.P(Table2[Sharpe Ratio])</f>
        <v>-0.6194528922964796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1.5119184656716134</v>
      </c>
      <c r="AS430">
        <f>_xlfn.RANK.AVG(Table2[[#This Row],[1Y Return vs Nifty Z-Score]],Table2[1Y Return vs Nifty Z-Score])</f>
        <v>533</v>
      </c>
      <c r="AT430">
        <f>_xlfn.RANK.AVG(Table2[[#This Row],[6M Return vs Nifty Z-Score]],Table2[6M Return vs Nifty Z-Score])</f>
        <v>204</v>
      </c>
      <c r="AU430">
        <f>_xlfn.RANK.AVG(Table2[[#This Row],[Sharpe Ratio Z-Score]],Table2[Sharpe Ratio Z-Score])</f>
        <v>504</v>
      </c>
      <c r="AV430">
        <f>(Table2[[#This Row],[Rank 1Y]]+Table2[[#This Row],[Rank 6M]]+Table2[[#This Row],[Rank Sharpe]])/3</f>
        <v>413.66666666666669</v>
      </c>
    </row>
    <row r="431" spans="1:48" x14ac:dyDescent="0.3">
      <c r="A431" t="s">
        <v>957</v>
      </c>
      <c r="B431" t="s">
        <v>958</v>
      </c>
      <c r="C431" t="s">
        <v>10166</v>
      </c>
      <c r="D431" t="s">
        <v>60</v>
      </c>
      <c r="E431">
        <v>15144.36126165</v>
      </c>
      <c r="F431">
        <v>6575.75</v>
      </c>
      <c r="G431">
        <v>23.3079721543387</v>
      </c>
      <c r="H431">
        <f>(Table2[[#This Row],[1Y Return vs Nifty]]-AVERAGE(Table2[1Y Return vs Nifty]))/_xlfn.STDEV.P(Table2[1Y Return vs Nifty])</f>
        <v>-0.21756932364686629</v>
      </c>
      <c r="I431">
        <v>-4.1489055041129097</v>
      </c>
      <c r="J431">
        <f>(Table2[[#This Row],[1M Return vs Nifty]]-AVERAGE(Table2[1M Return vs Nifty]))/_xlfn.STDEV.P(Table2[1M Return vs Nifty])</f>
        <v>-0.57780478130666446</v>
      </c>
      <c r="K431">
        <v>8.2793103421659495</v>
      </c>
      <c r="L431">
        <f>(Table2[[#This Row],[6M Return vs Nifty]]-AVERAGE(Table2[6M Return vs Nifty]))/_xlfn.STDEV.P(Table2[6M Return vs Nifty])</f>
        <v>3.0893674634490803E-2</v>
      </c>
      <c r="M431">
        <v>1.49480114628631</v>
      </c>
      <c r="N431">
        <f>(Table2[[#This Row],[1W Return vs Nifty]]-AVERAGE(Table2[1W Return vs Nifty]))/_xlfn.STDEV.P(Table2[1W Return vs Nifty])</f>
        <v>-2.6718262927467189E-2</v>
      </c>
      <c r="O431">
        <v>6636.75</v>
      </c>
      <c r="P431">
        <v>6257.3257532969101</v>
      </c>
      <c r="Q431">
        <v>5489.5384450401098</v>
      </c>
      <c r="R431">
        <v>56.306177429489402</v>
      </c>
      <c r="S431" s="2">
        <f>(Table2[[#This Row],[Close Price]]-Table2[[#This Row],[20D EMA]])/Table2[[#This Row],[20D EMA]]</f>
        <v>-9.1912457151467203E-3</v>
      </c>
      <c r="T431" s="2">
        <f>(Table2[[#This Row],[Close Price]]-Table2[[#This Row],[50D EMA]])/Table2[[#This Row],[50D EMA]]</f>
        <v>5.0888232330771013E-2</v>
      </c>
      <c r="U431" s="2">
        <f>(Table2[[#This Row],[Close Price]]-Table2[[#This Row],[200D EMA]])/Table2[[#This Row],[200D EMA]]</f>
        <v>0.19786937751411518</v>
      </c>
      <c r="V431">
        <v>0.685638896867375</v>
      </c>
      <c r="W431">
        <v>6589.85</v>
      </c>
      <c r="X431">
        <v>6666</v>
      </c>
      <c r="Y431">
        <v>6503</v>
      </c>
      <c r="Z431">
        <v>6687.95</v>
      </c>
      <c r="AA431">
        <v>6292.25</v>
      </c>
      <c r="AB431">
        <v>6866.9</v>
      </c>
      <c r="AC431" s="2">
        <f>(Table2[[#This Row],[Close Price]]/Table2[[#This Row],[Day Low]])-1</f>
        <v>-2.1396541651176326E-3</v>
      </c>
      <c r="AD431" s="2">
        <f>(Table2[[#This Row],[Day High]]/Table2[[#This Row],[Close Price]])-1</f>
        <v>1.372467018971224E-2</v>
      </c>
      <c r="AE431" s="2">
        <f>(Table2[[#This Row],[Close Price]]/Table2[[#This Row],[Current Week Low]])-1</f>
        <v>1.1187144394894766E-2</v>
      </c>
      <c r="AF431" s="2">
        <f>(Table2[[#This Row],[Current Week High]]/Table2[[#This Row],[Close Price]])-1</f>
        <v>1.7062692468539753E-2</v>
      </c>
      <c r="AG431" s="2">
        <f>(Table2[[#This Row],[Close Price]]/Table2[[#This Row],[Current Month Low]])-1</f>
        <v>4.5055425324804332E-2</v>
      </c>
      <c r="AH431" s="2">
        <f>(Table2[[#This Row],[Current Month High]]/Table2[[#This Row],[Close Price]])-1</f>
        <v>4.4276318290689121E-2</v>
      </c>
      <c r="AI431">
        <v>14.6576436147968</v>
      </c>
      <c r="AJ431">
        <v>53.346727221456398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-0.28999999999999998</v>
      </c>
      <c r="AM431" t="s">
        <v>10205</v>
      </c>
      <c r="AN431">
        <v>2.2000000000000002</v>
      </c>
      <c r="AO431" t="s">
        <v>10206</v>
      </c>
      <c r="AP431">
        <v>-1.1330555870028999E-2</v>
      </c>
      <c r="AQ431">
        <f>(Table2[[#This Row],[Sharpe Ratio]]-AVERAGE(Table2[Sharpe Ratio]))/_xlfn.STDEV.P(Table2[Sharpe Ratio])</f>
        <v>-0.79166656017076875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-1.5828652534172758</v>
      </c>
      <c r="AS431">
        <f>_xlfn.RANK.AVG(Table2[[#This Row],[1Y Return vs Nifty Z-Score]],Table2[1Y Return vs Nifty Z-Score])</f>
        <v>358</v>
      </c>
      <c r="AT431">
        <f>_xlfn.RANK.AVG(Table2[[#This Row],[6M Return vs Nifty Z-Score]],Table2[6M Return vs Nifty Z-Score])</f>
        <v>308</v>
      </c>
      <c r="AU431">
        <f>_xlfn.RANK.AVG(Table2[[#This Row],[Sharpe Ratio Z-Score]],Table2[Sharpe Ratio Z-Score])</f>
        <v>575</v>
      </c>
      <c r="AV431">
        <f>(Table2[[#This Row],[Rank 1Y]]+Table2[[#This Row],[Rank 6M]]+Table2[[#This Row],[Rank Sharpe]])/3</f>
        <v>413.66666666666669</v>
      </c>
    </row>
    <row r="432" spans="1:48" x14ac:dyDescent="0.3">
      <c r="A432" t="s">
        <v>1321</v>
      </c>
      <c r="B432" t="s">
        <v>1322</v>
      </c>
      <c r="C432" t="s">
        <v>10161</v>
      </c>
      <c r="D432" t="s">
        <v>21</v>
      </c>
      <c r="E432">
        <v>8538.9557745040001</v>
      </c>
      <c r="F432">
        <v>30.83</v>
      </c>
      <c r="G432">
        <v>75.638246056302705</v>
      </c>
      <c r="H432">
        <f>(Table2[[#This Row],[1Y Return vs Nifty]]-AVERAGE(Table2[1Y Return vs Nifty]))/_xlfn.STDEV.P(Table2[1Y Return vs Nifty])</f>
        <v>0.49756446344782335</v>
      </c>
      <c r="I432">
        <v>-2.19302585802382</v>
      </c>
      <c r="J432">
        <f>(Table2[[#This Row],[1M Return vs Nifty]]-AVERAGE(Table2[1M Return vs Nifty]))/_xlfn.STDEV.P(Table2[1M Return vs Nifty])</f>
        <v>-0.37161791591260707</v>
      </c>
      <c r="K432">
        <v>-26.7772045859904</v>
      </c>
      <c r="L432">
        <f>(Table2[[#This Row],[6M Return vs Nifty]]-AVERAGE(Table2[6M Return vs Nifty]))/_xlfn.STDEV.P(Table2[6M Return vs Nifty])</f>
        <v>-1.1370985546630885</v>
      </c>
      <c r="M432">
        <v>6.9884131281741499</v>
      </c>
      <c r="N432">
        <f>(Table2[[#This Row],[1W Return vs Nifty]]-AVERAGE(Table2[1W Return vs Nifty]))/_xlfn.STDEV.P(Table2[1W Return vs Nifty])</f>
        <v>1.1082482959100259</v>
      </c>
      <c r="O432">
        <v>30.03</v>
      </c>
      <c r="P432">
        <v>30.747698444000399</v>
      </c>
      <c r="Q432">
        <v>28.734602547411001</v>
      </c>
      <c r="R432">
        <v>61.808287727064403</v>
      </c>
      <c r="S432" s="2">
        <f>(Table2[[#This Row],[Close Price]]-Table2[[#This Row],[20D EMA]])/Table2[[#This Row],[20D EMA]]</f>
        <v>2.6640026640026543E-2</v>
      </c>
      <c r="T432" s="2">
        <f>(Table2[[#This Row],[Close Price]]-Table2[[#This Row],[50D EMA]])/Table2[[#This Row],[50D EMA]]</f>
        <v>2.6766737077733504E-3</v>
      </c>
      <c r="U432" s="2">
        <f>(Table2[[#This Row],[Close Price]]-Table2[[#This Row],[200D EMA]])/Table2[[#This Row],[200D EMA]]</f>
        <v>7.2922444259727326E-2</v>
      </c>
      <c r="V432">
        <v>1.09330554433129</v>
      </c>
      <c r="W432">
        <v>30.81</v>
      </c>
      <c r="X432">
        <v>31.14</v>
      </c>
      <c r="Y432">
        <v>30.78</v>
      </c>
      <c r="Z432">
        <v>32.57</v>
      </c>
      <c r="AA432">
        <v>27.52</v>
      </c>
      <c r="AB432">
        <v>32.57</v>
      </c>
      <c r="AC432" s="2">
        <f>(Table2[[#This Row],[Close Price]]/Table2[[#This Row],[Day Low]])-1</f>
        <v>6.4913988964621083E-4</v>
      </c>
      <c r="AD432" s="2">
        <f>(Table2[[#This Row],[Day High]]/Table2[[#This Row],[Close Price]])-1</f>
        <v>1.0055141096334763E-2</v>
      </c>
      <c r="AE432" s="2">
        <f>(Table2[[#This Row],[Close Price]]/Table2[[#This Row],[Current Week Low]])-1</f>
        <v>1.6244314489928247E-3</v>
      </c>
      <c r="AF432" s="2">
        <f>(Table2[[#This Row],[Current Week High]]/Table2[[#This Row],[Close Price]])-1</f>
        <v>5.643853389555642E-2</v>
      </c>
      <c r="AG432" s="2">
        <f>(Table2[[#This Row],[Close Price]]/Table2[[#This Row],[Current Month Low]])-1</f>
        <v>0.12027616279069764</v>
      </c>
      <c r="AH432" s="2">
        <f>(Table2[[#This Row],[Current Month High]]/Table2[[#This Row],[Close Price]])-1</f>
        <v>5.643853389555642E-2</v>
      </c>
      <c r="AI432">
        <v>37.852740836847197</v>
      </c>
      <c r="AJ432">
        <v>125.036496350364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-0.22</v>
      </c>
      <c r="AM432" t="s">
        <v>10205</v>
      </c>
      <c r="AN432">
        <v>2.9</v>
      </c>
      <c r="AO432" t="s">
        <v>10206</v>
      </c>
      <c r="AP432">
        <v>2.5094452219649999E-2</v>
      </c>
      <c r="AQ432">
        <f>(Table2[[#This Row],[Sharpe Ratio]]-AVERAGE(Table2[Sharpe Ratio]))/_xlfn.STDEV.P(Table2[Sharpe Ratio])</f>
        <v>-0.37171140858775026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151</v>
      </c>
      <c r="AT432">
        <f>_xlfn.RANK.AVG(Table2[[#This Row],[6M Return vs Nifty Z-Score]],Table2[6M Return vs Nifty Z-Score])</f>
        <v>661</v>
      </c>
      <c r="AU432">
        <f>_xlfn.RANK.AVG(Table2[[#This Row],[Sharpe Ratio Z-Score]],Table2[Sharpe Ratio Z-Score])</f>
        <v>434</v>
      </c>
      <c r="AV432">
        <f>(Table2[[#This Row],[Rank 1Y]]+Table2[[#This Row],[Rank 6M]]+Table2[[#This Row],[Rank Sharpe]])/3</f>
        <v>415.33333333333331</v>
      </c>
    </row>
    <row r="433" spans="1:48" x14ac:dyDescent="0.3">
      <c r="A433" t="s">
        <v>157</v>
      </c>
      <c r="B433" t="s">
        <v>158</v>
      </c>
      <c r="C433" t="s">
        <v>10161</v>
      </c>
      <c r="D433" t="s">
        <v>37</v>
      </c>
      <c r="E433">
        <v>172376.38462977501</v>
      </c>
      <c r="F433">
        <v>1721.05</v>
      </c>
      <c r="G433">
        <v>7.7058757996321496</v>
      </c>
      <c r="H433">
        <f>(Table2[[#This Row],[1Y Return vs Nifty]]-AVERAGE(Table2[1Y Return vs Nifty]))/_xlfn.STDEV.P(Table2[1Y Return vs Nifty])</f>
        <v>-0.43078407336631674</v>
      </c>
      <c r="I433">
        <v>13.372315684830699</v>
      </c>
      <c r="J433">
        <f>(Table2[[#This Row],[1M Return vs Nifty]]-AVERAGE(Table2[1M Return vs Nifty]))/_xlfn.STDEV.P(Table2[1M Return vs Nifty])</f>
        <v>1.2692647365176786</v>
      </c>
      <c r="K433">
        <v>7.5233852495036002</v>
      </c>
      <c r="L433">
        <f>(Table2[[#This Row],[6M Return vs Nifty]]-AVERAGE(Table2[6M Return vs Nifty]))/_xlfn.STDEV.P(Table2[6M Return vs Nifty])</f>
        <v>5.7082095085336931E-3</v>
      </c>
      <c r="M433">
        <v>5.9043582329004902</v>
      </c>
      <c r="N433">
        <f>(Table2[[#This Row],[1W Return vs Nifty]]-AVERAGE(Table2[1W Return vs Nifty]))/_xlfn.STDEV.P(Table2[1W Return vs Nifty])</f>
        <v>0.88428525335512054</v>
      </c>
      <c r="O433">
        <v>1619</v>
      </c>
      <c r="P433">
        <v>1542.9512120838299</v>
      </c>
      <c r="Q433">
        <v>1448.79159225789</v>
      </c>
      <c r="R433">
        <v>70.1735791659829</v>
      </c>
      <c r="S433" s="2">
        <f>(Table2[[#This Row],[Close Price]]-Table2[[#This Row],[20D EMA]])/Table2[[#This Row],[20D EMA]]</f>
        <v>6.3032736256948704E-2</v>
      </c>
      <c r="T433" s="2">
        <f>(Table2[[#This Row],[Close Price]]-Table2[[#This Row],[50D EMA]])/Table2[[#This Row],[50D EMA]]</f>
        <v>0.11542736187726836</v>
      </c>
      <c r="U433" s="2">
        <f>(Table2[[#This Row],[Close Price]]-Table2[[#This Row],[200D EMA]])/Table2[[#This Row],[200D EMA]]</f>
        <v>0.18792102963394822</v>
      </c>
      <c r="V433">
        <v>1.3625367777645101</v>
      </c>
      <c r="W433">
        <v>1720</v>
      </c>
      <c r="X433">
        <v>1745.4</v>
      </c>
      <c r="Y433">
        <v>1708</v>
      </c>
      <c r="Z433">
        <v>1763.55</v>
      </c>
      <c r="AA433">
        <v>1468.1</v>
      </c>
      <c r="AB433">
        <v>1777.7</v>
      </c>
      <c r="AC433" s="2">
        <f>(Table2[[#This Row],[Close Price]]/Table2[[#This Row],[Day Low]])-1</f>
        <v>6.1046511627904643E-4</v>
      </c>
      <c r="AD433" s="2">
        <f>(Table2[[#This Row],[Day High]]/Table2[[#This Row],[Close Price]])-1</f>
        <v>1.4148339676360422E-2</v>
      </c>
      <c r="AE433" s="2">
        <f>(Table2[[#This Row],[Close Price]]/Table2[[#This Row],[Current Week Low]])-1</f>
        <v>7.6405152224823247E-3</v>
      </c>
      <c r="AF433" s="2">
        <f>(Table2[[#This Row],[Current Week High]]/Table2[[#This Row],[Close Price]])-1</f>
        <v>2.4694227361203858E-2</v>
      </c>
      <c r="AG433" s="2">
        <f>(Table2[[#This Row],[Close Price]]/Table2[[#This Row],[Current Month Low]])-1</f>
        <v>0.17229752741638849</v>
      </c>
      <c r="AH433" s="2">
        <f>(Table2[[#This Row],[Current Month High]]/Table2[[#This Row],[Close Price]])-1</f>
        <v>3.2915952470875309E-2</v>
      </c>
      <c r="AI433">
        <v>3.29159524708753</v>
      </c>
      <c r="AJ433">
        <v>37.5024967043502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0.09</v>
      </c>
      <c r="AM433" t="s">
        <v>10206</v>
      </c>
      <c r="AN433">
        <v>10.41</v>
      </c>
      <c r="AO433" t="s">
        <v>10206</v>
      </c>
      <c r="AP433">
        <v>9.989940321176E-3</v>
      </c>
      <c r="AQ433">
        <f>(Table2[[#This Row],[Sharpe Ratio]]-AVERAGE(Table2[Sharpe Ratio]))/_xlfn.STDEV.P(Table2[Sharpe Ratio])</f>
        <v>-0.54585598443229222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1.1826181415827239</v>
      </c>
      <c r="AS433">
        <f>_xlfn.RANK.AVG(Table2[[#This Row],[1Y Return vs Nifty Z-Score]],Table2[1Y Return vs Nifty Z-Score])</f>
        <v>454</v>
      </c>
      <c r="AT433">
        <f>_xlfn.RANK.AVG(Table2[[#This Row],[6M Return vs Nifty Z-Score]],Table2[6M Return vs Nifty Z-Score])</f>
        <v>312</v>
      </c>
      <c r="AU433">
        <f>_xlfn.RANK.AVG(Table2[[#This Row],[Sharpe Ratio Z-Score]],Table2[Sharpe Ratio Z-Score])</f>
        <v>484</v>
      </c>
      <c r="AV433">
        <f>(Table2[[#This Row],[Rank 1Y]]+Table2[[#This Row],[Rank 6M]]+Table2[[#This Row],[Rank Sharpe]])/3</f>
        <v>416.66666666666669</v>
      </c>
    </row>
    <row r="434" spans="1:48" x14ac:dyDescent="0.3">
      <c r="A434" t="s">
        <v>181</v>
      </c>
      <c r="B434" t="s">
        <v>182</v>
      </c>
      <c r="C434" t="s">
        <v>10168</v>
      </c>
      <c r="D434" t="s">
        <v>183</v>
      </c>
      <c r="E434">
        <v>147777.98486815</v>
      </c>
      <c r="F434">
        <v>660.5</v>
      </c>
      <c r="G434">
        <v>16.254251102619602</v>
      </c>
      <c r="H434">
        <f>(Table2[[#This Row],[1Y Return vs Nifty]]-AVERAGE(Table2[1Y Return vs Nifty]))/_xlfn.STDEV.P(Table2[1Y Return vs Nifty])</f>
        <v>-0.31396389360985849</v>
      </c>
      <c r="I434">
        <v>-7.8177119003632498</v>
      </c>
      <c r="J434">
        <f>(Table2[[#This Row],[1M Return vs Nifty]]-AVERAGE(Table2[1M Return vs Nifty]))/_xlfn.STDEV.P(Table2[1M Return vs Nifty])</f>
        <v>-0.96456666212745845</v>
      </c>
      <c r="K434">
        <v>0.53323480952875701</v>
      </c>
      <c r="L434">
        <f>(Table2[[#This Row],[6M Return vs Nifty]]-AVERAGE(Table2[6M Return vs Nifty]))/_xlfn.STDEV.P(Table2[6M Return vs Nifty])</f>
        <v>-0.22718548834601929</v>
      </c>
      <c r="M434">
        <v>-1.7696321596162801</v>
      </c>
      <c r="N434">
        <f>(Table2[[#This Row],[1W Return vs Nifty]]-AVERAGE(Table2[1W Return vs Nifty]))/_xlfn.STDEV.P(Table2[1W Return vs Nifty])</f>
        <v>-0.70114205695770371</v>
      </c>
      <c r="O434">
        <v>673.82</v>
      </c>
      <c r="P434">
        <v>668.81893772610795</v>
      </c>
      <c r="Q434">
        <v>595.01653768748304</v>
      </c>
      <c r="R434">
        <v>40.998703957995701</v>
      </c>
      <c r="S434" s="2">
        <f>(Table2[[#This Row],[Close Price]]-Table2[[#This Row],[20D EMA]])/Table2[[#This Row],[20D EMA]]</f>
        <v>-1.9767890534564198E-2</v>
      </c>
      <c r="T434" s="2">
        <f>(Table2[[#This Row],[Close Price]]-Table2[[#This Row],[50D EMA]])/Table2[[#This Row],[50D EMA]]</f>
        <v>-1.2438250858133873E-2</v>
      </c>
      <c r="U434" s="2">
        <f>(Table2[[#This Row],[Close Price]]-Table2[[#This Row],[200D EMA]])/Table2[[#This Row],[200D EMA]]</f>
        <v>0.11005318031498218</v>
      </c>
      <c r="V434">
        <v>0.71272443825709098</v>
      </c>
      <c r="W434">
        <v>664.25</v>
      </c>
      <c r="X434">
        <v>671.9</v>
      </c>
      <c r="Y434">
        <v>654.6</v>
      </c>
      <c r="Z434">
        <v>676.75</v>
      </c>
      <c r="AA434">
        <v>633.29999999999995</v>
      </c>
      <c r="AB434">
        <v>712.1</v>
      </c>
      <c r="AC434" s="2">
        <f>(Table2[[#This Row],[Close Price]]/Table2[[#This Row],[Day Low]])-1</f>
        <v>-5.6454648099359961E-3</v>
      </c>
      <c r="AD434" s="2">
        <f>(Table2[[#This Row],[Day High]]/Table2[[#This Row],[Close Price]])-1</f>
        <v>1.7259651778955387E-2</v>
      </c>
      <c r="AE434" s="2">
        <f>(Table2[[#This Row],[Close Price]]/Table2[[#This Row],[Current Week Low]])-1</f>
        <v>9.0131377940727564E-3</v>
      </c>
      <c r="AF434" s="2">
        <f>(Table2[[#This Row],[Current Week High]]/Table2[[#This Row],[Close Price]])-1</f>
        <v>2.4602573807721351E-2</v>
      </c>
      <c r="AG434" s="2">
        <f>(Table2[[#This Row],[Close Price]]/Table2[[#This Row],[Current Month Low]])-1</f>
        <v>4.2949628927838379E-2</v>
      </c>
      <c r="AH434" s="2">
        <f>(Table2[[#This Row],[Current Month High]]/Table2[[#This Row],[Close Price]])-1</f>
        <v>7.8122634367903121E-2</v>
      </c>
      <c r="AI434">
        <v>8.2891748675246006</v>
      </c>
      <c r="AJ434">
        <v>50.747460915211697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</v>
      </c>
      <c r="AM434" t="s">
        <v>10207</v>
      </c>
      <c r="AN434">
        <v>-5.14</v>
      </c>
      <c r="AO434" t="s">
        <v>10205</v>
      </c>
      <c r="AP434">
        <v>2.0536044443057001E-2</v>
      </c>
      <c r="AQ434">
        <f>(Table2[[#This Row],[Sharpe Ratio]]-AVERAGE(Table2[Sharpe Ratio]))/_xlfn.STDEV.P(Table2[Sharpe Ratio])</f>
        <v>-0.4242666976376035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-2.6311247986786435</v>
      </c>
      <c r="AS434">
        <f>_xlfn.RANK.AVG(Table2[[#This Row],[1Y Return vs Nifty Z-Score]],Table2[1Y Return vs Nifty Z-Score])</f>
        <v>398</v>
      </c>
      <c r="AT434">
        <f>_xlfn.RANK.AVG(Table2[[#This Row],[6M Return vs Nifty Z-Score]],Table2[6M Return vs Nifty Z-Score])</f>
        <v>403</v>
      </c>
      <c r="AU434">
        <f>_xlfn.RANK.AVG(Table2[[#This Row],[Sharpe Ratio Z-Score]],Table2[Sharpe Ratio Z-Score])</f>
        <v>449</v>
      </c>
      <c r="AV434">
        <f>(Table2[[#This Row],[Rank 1Y]]+Table2[[#This Row],[Rank 6M]]+Table2[[#This Row],[Rank Sharpe]])/3</f>
        <v>416.66666666666669</v>
      </c>
    </row>
    <row r="435" spans="1:48" x14ac:dyDescent="0.3">
      <c r="A435" t="s">
        <v>401</v>
      </c>
      <c r="B435" t="s">
        <v>402</v>
      </c>
      <c r="C435" t="s">
        <v>10168</v>
      </c>
      <c r="D435" t="s">
        <v>130</v>
      </c>
      <c r="E435">
        <v>61173.079530089999</v>
      </c>
      <c r="F435">
        <v>148.1</v>
      </c>
      <c r="G435">
        <v>30.028222835147201</v>
      </c>
      <c r="H435">
        <f>(Table2[[#This Row],[1Y Return vs Nifty]]-AVERAGE(Table2[1Y Return vs Nifty]))/_xlfn.STDEV.P(Table2[1Y Return vs Nifty])</f>
        <v>-0.12573188498572677</v>
      </c>
      <c r="I435">
        <v>-5.0001837995598697</v>
      </c>
      <c r="J435">
        <f>(Table2[[#This Row],[1M Return vs Nifty]]-AVERAGE(Table2[1M Return vs Nifty]))/_xlfn.STDEV.P(Table2[1M Return vs Nifty])</f>
        <v>-0.66754568313933782</v>
      </c>
      <c r="K435">
        <v>6.6980904255251303</v>
      </c>
      <c r="L435">
        <f>(Table2[[#This Row],[6M Return vs Nifty]]-AVERAGE(Table2[6M Return vs Nifty]))/_xlfn.STDEV.P(Table2[6M Return vs Nifty])</f>
        <v>-2.178847529489952E-2</v>
      </c>
      <c r="M435">
        <v>0.867112251235723</v>
      </c>
      <c r="N435">
        <f>(Table2[[#This Row],[1W Return vs Nifty]]-AVERAGE(Table2[1W Return vs Nifty]))/_xlfn.STDEV.P(Table2[1W Return vs Nifty])</f>
        <v>-0.15639722598216402</v>
      </c>
      <c r="O435">
        <v>148.1</v>
      </c>
      <c r="P435">
        <v>149.93197730484701</v>
      </c>
      <c r="Q435">
        <v>133.121765029485</v>
      </c>
      <c r="R435">
        <v>52.164755861510102</v>
      </c>
      <c r="S435" s="2">
        <f>(Table2[[#This Row],[Close Price]]-Table2[[#This Row],[20D EMA]])/Table2[[#This Row],[20D EMA]]</f>
        <v>0</v>
      </c>
      <c r="T435" s="2">
        <f>(Table2[[#This Row],[Close Price]]-Table2[[#This Row],[50D EMA]])/Table2[[#This Row],[50D EMA]]</f>
        <v>-1.2218723035461437E-2</v>
      </c>
      <c r="U435" s="2">
        <f>(Table2[[#This Row],[Close Price]]-Table2[[#This Row],[200D EMA]])/Table2[[#This Row],[200D EMA]]</f>
        <v>0.11251529730842642</v>
      </c>
      <c r="V435">
        <v>0.71910652788986795</v>
      </c>
      <c r="W435">
        <v>147.66</v>
      </c>
      <c r="X435">
        <v>150.91999999999999</v>
      </c>
      <c r="Y435">
        <v>146.30000000000001</v>
      </c>
      <c r="Z435">
        <v>150</v>
      </c>
      <c r="AA435">
        <v>135.30000000000001</v>
      </c>
      <c r="AB435">
        <v>158.75</v>
      </c>
      <c r="AC435" s="2">
        <f>(Table2[[#This Row],[Close Price]]/Table2[[#This Row],[Day Low]])-1</f>
        <v>2.9798185019640488E-3</v>
      </c>
      <c r="AD435" s="2">
        <f>(Table2[[#This Row],[Day High]]/Table2[[#This Row],[Close Price]])-1</f>
        <v>1.9041188386225372E-2</v>
      </c>
      <c r="AE435" s="2">
        <f>(Table2[[#This Row],[Close Price]]/Table2[[#This Row],[Current Week Low]])-1</f>
        <v>1.2303485987696483E-2</v>
      </c>
      <c r="AF435" s="2">
        <f>(Table2[[#This Row],[Current Week High]]/Table2[[#This Row],[Close Price]])-1</f>
        <v>1.282916948008106E-2</v>
      </c>
      <c r="AG435" s="2">
        <f>(Table2[[#This Row],[Close Price]]/Table2[[#This Row],[Current Month Low]])-1</f>
        <v>9.4604582409460347E-2</v>
      </c>
      <c r="AH435" s="2">
        <f>(Table2[[#This Row],[Current Month High]]/Table2[[#This Row],[Close Price]])-1</f>
        <v>7.1910871033085799E-2</v>
      </c>
      <c r="AI435">
        <v>18.3997299122214</v>
      </c>
      <c r="AJ435">
        <v>81.051344743276204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-0.11</v>
      </c>
      <c r="AM435" t="s">
        <v>10205</v>
      </c>
      <c r="AN435">
        <v>-2.4700000000000002</v>
      </c>
      <c r="AO435" t="s">
        <v>10205</v>
      </c>
      <c r="AP435">
        <v>-2.7596660401175001E-2</v>
      </c>
      <c r="AQ435">
        <f>(Table2[[#This Row],[Sharpe Ratio]]-AVERAGE(Table2[Sharpe Ratio]))/_xlfn.STDEV.P(Table2[Sharpe Ratio])</f>
        <v>-0.9792034957075989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320</v>
      </c>
      <c r="AT435">
        <f>_xlfn.RANK.AVG(Table2[[#This Row],[6M Return vs Nifty Z-Score]],Table2[6M Return vs Nifty Z-Score])</f>
        <v>321</v>
      </c>
      <c r="AU435">
        <f>_xlfn.RANK.AVG(Table2[[#This Row],[Sharpe Ratio Z-Score]],Table2[Sharpe Ratio Z-Score])</f>
        <v>610</v>
      </c>
      <c r="AV435">
        <f>(Table2[[#This Row],[Rank 1Y]]+Table2[[#This Row],[Rank 6M]]+Table2[[#This Row],[Rank Sharpe]])/3</f>
        <v>417</v>
      </c>
    </row>
    <row r="436" spans="1:48" x14ac:dyDescent="0.3">
      <c r="A436" t="s">
        <v>1236</v>
      </c>
      <c r="B436" t="s">
        <v>1237</v>
      </c>
      <c r="C436" t="s">
        <v>10174</v>
      </c>
      <c r="D436" t="s">
        <v>133</v>
      </c>
      <c r="E436">
        <v>9495.2676453299991</v>
      </c>
      <c r="F436">
        <v>612.45000000000005</v>
      </c>
      <c r="G436">
        <v>-8.1092150520613497</v>
      </c>
      <c r="H436">
        <f>(Table2[[#This Row],[1Y Return vs Nifty]]-AVERAGE(Table2[1Y Return vs Nifty]))/_xlfn.STDEV.P(Table2[1Y Return vs Nifty])</f>
        <v>-0.64690955811356332</v>
      </c>
      <c r="I436">
        <v>-1.0588700283027901</v>
      </c>
      <c r="J436">
        <f>(Table2[[#This Row],[1M Return vs Nifty]]-AVERAGE(Table2[1M Return vs Nifty]))/_xlfn.STDEV.P(Table2[1M Return vs Nifty])</f>
        <v>-0.25205634888767792</v>
      </c>
      <c r="K436">
        <v>-5.5217682096470302</v>
      </c>
      <c r="L436">
        <f>(Table2[[#This Row],[6M Return vs Nifty]]-AVERAGE(Table2[6M Return vs Nifty]))/_xlfn.STDEV.P(Table2[6M Return vs Nifty])</f>
        <v>-0.42892249755141876</v>
      </c>
      <c r="M436">
        <v>-0.63394362015321104</v>
      </c>
      <c r="N436">
        <f>(Table2[[#This Row],[1W Return vs Nifty]]-AVERAGE(Table2[1W Return vs Nifty]))/_xlfn.STDEV.P(Table2[1W Return vs Nifty])</f>
        <v>-0.46651163205779422</v>
      </c>
      <c r="O436">
        <v>609.45000000000005</v>
      </c>
      <c r="P436">
        <v>607.02117818836405</v>
      </c>
      <c r="Q436">
        <v>573.68312206043902</v>
      </c>
      <c r="R436">
        <v>52.422618239178199</v>
      </c>
      <c r="S436" s="2">
        <f>(Table2[[#This Row],[Close Price]]-Table2[[#This Row],[20D EMA]])/Table2[[#This Row],[20D EMA]]</f>
        <v>4.9224710804824014E-3</v>
      </c>
      <c r="T436" s="2">
        <f>(Table2[[#This Row],[Close Price]]-Table2[[#This Row],[50D EMA]])/Table2[[#This Row],[50D EMA]]</f>
        <v>8.943381230681521E-3</v>
      </c>
      <c r="U436" s="2">
        <f>(Table2[[#This Row],[Close Price]]-Table2[[#This Row],[200D EMA]])/Table2[[#This Row],[200D EMA]]</f>
        <v>6.7575420033843758E-2</v>
      </c>
      <c r="V436">
        <v>0.96660517664214496</v>
      </c>
      <c r="W436">
        <v>608.35</v>
      </c>
      <c r="X436">
        <v>613.95000000000005</v>
      </c>
      <c r="Y436">
        <v>610.20000000000005</v>
      </c>
      <c r="Z436">
        <v>624.79999999999995</v>
      </c>
      <c r="AA436">
        <v>582.5</v>
      </c>
      <c r="AB436">
        <v>647</v>
      </c>
      <c r="AC436" s="2">
        <f>(Table2[[#This Row],[Close Price]]/Table2[[#This Row],[Day Low]])-1</f>
        <v>6.7395413824278272E-3</v>
      </c>
      <c r="AD436" s="2">
        <f>(Table2[[#This Row],[Day High]]/Table2[[#This Row],[Close Price]])-1</f>
        <v>2.4491795248591242E-3</v>
      </c>
      <c r="AE436" s="2">
        <f>(Table2[[#This Row],[Close Price]]/Table2[[#This Row],[Current Week Low]])-1</f>
        <v>3.6873156342183133E-3</v>
      </c>
      <c r="AF436" s="2">
        <f>(Table2[[#This Row],[Current Week High]]/Table2[[#This Row],[Close Price]])-1</f>
        <v>2.016491142134047E-2</v>
      </c>
      <c r="AG436" s="2">
        <f>(Table2[[#This Row],[Close Price]]/Table2[[#This Row],[Current Month Low]])-1</f>
        <v>5.1416309012875638E-2</v>
      </c>
      <c r="AH436" s="2">
        <f>(Table2[[#This Row],[Current Month High]]/Table2[[#This Row],[Close Price]])-1</f>
        <v>5.6412768389256129E-2</v>
      </c>
      <c r="AI436">
        <v>10.833537431627001</v>
      </c>
      <c r="AJ436">
        <v>28.9368421052631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-0.14000000000000001</v>
      </c>
      <c r="AM436" t="s">
        <v>10205</v>
      </c>
      <c r="AN436">
        <v>1.51</v>
      </c>
      <c r="AO436" t="s">
        <v>10206</v>
      </c>
      <c r="AP436">
        <v>9.6025116897481E-2</v>
      </c>
      <c r="AQ436">
        <f>(Table2[[#This Row],[Sharpe Ratio]]-AVERAGE(Table2[Sharpe Ratio]))/_xlfn.STDEV.P(Table2[Sharpe Ratio])</f>
        <v>0.44607009919736684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-1.3483299374130873</v>
      </c>
      <c r="AS436">
        <f>_xlfn.RANK.AVG(Table2[[#This Row],[1Y Return vs Nifty Z-Score]],Table2[1Y Return vs Nifty Z-Score])</f>
        <v>556</v>
      </c>
      <c r="AT436">
        <f>_xlfn.RANK.AVG(Table2[[#This Row],[6M Return vs Nifty Z-Score]],Table2[6M Return vs Nifty Z-Score])</f>
        <v>474</v>
      </c>
      <c r="AU436">
        <f>_xlfn.RANK.AVG(Table2[[#This Row],[Sharpe Ratio Z-Score]],Table2[Sharpe Ratio Z-Score])</f>
        <v>224</v>
      </c>
      <c r="AV436">
        <f>(Table2[[#This Row],[Rank 1Y]]+Table2[[#This Row],[Rank 6M]]+Table2[[#This Row],[Rank Sharpe]])/3</f>
        <v>418</v>
      </c>
    </row>
    <row r="437" spans="1:48" x14ac:dyDescent="0.3">
      <c r="A437" t="s">
        <v>1839</v>
      </c>
      <c r="B437" t="s">
        <v>1840</v>
      </c>
      <c r="C437" t="s">
        <v>10166</v>
      </c>
      <c r="D437" t="s">
        <v>293</v>
      </c>
      <c r="E437">
        <v>3989.4603275099998</v>
      </c>
      <c r="F437">
        <v>464.7</v>
      </c>
      <c r="G437">
        <v>12.608653400329301</v>
      </c>
      <c r="H437">
        <f>(Table2[[#This Row],[1Y Return vs Nifty]]-AVERAGE(Table2[1Y Return vs Nifty]))/_xlfn.STDEV.P(Table2[1Y Return vs Nifty])</f>
        <v>-0.36378381421540906</v>
      </c>
      <c r="I437">
        <v>6.6883756526338303</v>
      </c>
      <c r="J437">
        <f>(Table2[[#This Row],[1M Return vs Nifty]]-AVERAGE(Table2[1M Return vs Nifty]))/_xlfn.STDEV.P(Table2[1M Return vs Nifty])</f>
        <v>0.56465049991257343</v>
      </c>
      <c r="K437">
        <v>8.1266750238093906</v>
      </c>
      <c r="L437">
        <f>(Table2[[#This Row],[6M Return vs Nifty]]-AVERAGE(Table2[6M Return vs Nifty]))/_xlfn.STDEV.P(Table2[6M Return vs Nifty])</f>
        <v>2.5808261377577569E-2</v>
      </c>
      <c r="M437">
        <v>5.2855279172154699</v>
      </c>
      <c r="N437">
        <f>(Table2[[#This Row],[1W Return vs Nifty]]-AVERAGE(Table2[1W Return vs Nifty]))/_xlfn.STDEV.P(Table2[1W Return vs Nifty])</f>
        <v>0.75643645074347532</v>
      </c>
      <c r="O437">
        <v>441.36</v>
      </c>
      <c r="P437">
        <v>433.87413595004898</v>
      </c>
      <c r="Q437">
        <v>410.38475176512497</v>
      </c>
      <c r="R437">
        <v>81.682048189696104</v>
      </c>
      <c r="S437" s="2">
        <f>(Table2[[#This Row],[Close Price]]-Table2[[#This Row],[20D EMA]])/Table2[[#This Row],[20D EMA]]</f>
        <v>5.2882001087547523E-2</v>
      </c>
      <c r="T437" s="2">
        <f>(Table2[[#This Row],[Close Price]]-Table2[[#This Row],[50D EMA]])/Table2[[#This Row],[50D EMA]]</f>
        <v>7.1047941086536504E-2</v>
      </c>
      <c r="U437" s="2">
        <f>(Table2[[#This Row],[Close Price]]-Table2[[#This Row],[200D EMA]])/Table2[[#This Row],[200D EMA]]</f>
        <v>0.13235201357081902</v>
      </c>
      <c r="V437">
        <v>1.0199084179315401</v>
      </c>
      <c r="W437">
        <v>456.7</v>
      </c>
      <c r="X437">
        <v>469.8</v>
      </c>
      <c r="Y437">
        <v>459.75</v>
      </c>
      <c r="Z437">
        <v>480</v>
      </c>
      <c r="AA437">
        <v>406</v>
      </c>
      <c r="AB437">
        <v>480</v>
      </c>
      <c r="AC437" s="2">
        <f>(Table2[[#This Row],[Close Price]]/Table2[[#This Row],[Day Low]])-1</f>
        <v>1.7516969564265406E-2</v>
      </c>
      <c r="AD437" s="2">
        <f>(Table2[[#This Row],[Day High]]/Table2[[#This Row],[Close Price]])-1</f>
        <v>1.0974822466107259E-2</v>
      </c>
      <c r="AE437" s="2">
        <f>(Table2[[#This Row],[Close Price]]/Table2[[#This Row],[Current Week Low]])-1</f>
        <v>1.0766721044045635E-2</v>
      </c>
      <c r="AF437" s="2">
        <f>(Table2[[#This Row],[Current Week High]]/Table2[[#This Row],[Close Price]])-1</f>
        <v>3.2924467398321555E-2</v>
      </c>
      <c r="AG437" s="2">
        <f>(Table2[[#This Row],[Close Price]]/Table2[[#This Row],[Current Month Low]])-1</f>
        <v>0.14458128078817722</v>
      </c>
      <c r="AH437" s="2">
        <f>(Table2[[#This Row],[Current Month High]]/Table2[[#This Row],[Close Price]])-1</f>
        <v>3.2924467398321555E-2</v>
      </c>
      <c r="AI437">
        <v>8.6507424144609306</v>
      </c>
      <c r="AJ437">
        <v>51.813132963083902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-7.0000000000000007E-2</v>
      </c>
      <c r="AM437" t="s">
        <v>10205</v>
      </c>
      <c r="AN437">
        <v>8.6300000000000008</v>
      </c>
      <c r="AO437" t="s">
        <v>10206</v>
      </c>
      <c r="AQ437">
        <f>(Table2[[#This Row],[Sharpe Ratio]]-AVERAGE(Table2[Sharpe Ratio]))/_xlfn.STDEV.P(Table2[Sharpe Ratio])</f>
        <v>-0.66103308725010923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0.32207831056810815</v>
      </c>
      <c r="AS437">
        <f>_xlfn.RANK.AVG(Table2[[#This Row],[1Y Return vs Nifty Z-Score]],Table2[1Y Return vs Nifty Z-Score])</f>
        <v>414</v>
      </c>
      <c r="AT437">
        <f>_xlfn.RANK.AVG(Table2[[#This Row],[6M Return vs Nifty Z-Score]],Table2[6M Return vs Nifty Z-Score])</f>
        <v>309</v>
      </c>
      <c r="AU437">
        <f>_xlfn.RANK.AVG(Table2[[#This Row],[Sharpe Ratio Z-Score]],Table2[Sharpe Ratio Z-Score])</f>
        <v>532.5</v>
      </c>
      <c r="AV437">
        <f>(Table2[[#This Row],[Rank 1Y]]+Table2[[#This Row],[Rank 6M]]+Table2[[#This Row],[Rank Sharpe]])/3</f>
        <v>418.5</v>
      </c>
    </row>
    <row r="438" spans="1:48" x14ac:dyDescent="0.3">
      <c r="A438" t="s">
        <v>1550</v>
      </c>
      <c r="B438" t="s">
        <v>1551</v>
      </c>
      <c r="C438" t="s">
        <v>622</v>
      </c>
      <c r="D438" t="s">
        <v>469</v>
      </c>
      <c r="E438">
        <v>6269.9454884999996</v>
      </c>
      <c r="F438">
        <v>2085</v>
      </c>
      <c r="G438">
        <v>4.0724951565373599</v>
      </c>
      <c r="H438">
        <f>(Table2[[#This Row],[1Y Return vs Nifty]]-AVERAGE(Table2[1Y Return vs Nifty]))/_xlfn.STDEV.P(Table2[1Y Return vs Nifty])</f>
        <v>-0.48043703838080715</v>
      </c>
      <c r="I438">
        <v>43.312883639551103</v>
      </c>
      <c r="J438">
        <f>(Table2[[#This Row],[1M Return vs Nifty]]-AVERAGE(Table2[1M Return vs Nifty]))/_xlfn.STDEV.P(Table2[1M Return vs Nifty])</f>
        <v>4.4255693010881956</v>
      </c>
      <c r="K438">
        <v>51.416872134380803</v>
      </c>
      <c r="L438">
        <f>(Table2[[#This Row],[6M Return vs Nifty]]-AVERAGE(Table2[6M Return vs Nifty]))/_xlfn.STDEV.P(Table2[6M Return vs Nifty])</f>
        <v>1.4681254436054532</v>
      </c>
      <c r="M438">
        <v>7.6462189881413902</v>
      </c>
      <c r="N438">
        <f>(Table2[[#This Row],[1W Return vs Nifty]]-AVERAGE(Table2[1W Return vs Nifty]))/_xlfn.STDEV.P(Table2[1W Return vs Nifty])</f>
        <v>1.2441493489388198</v>
      </c>
      <c r="O438">
        <v>1840.27</v>
      </c>
      <c r="P438">
        <v>1657.1880736650701</v>
      </c>
      <c r="Q438">
        <v>1455.3393705315</v>
      </c>
      <c r="R438">
        <v>81.477376818088402</v>
      </c>
      <c r="S438" s="2">
        <f>(Table2[[#This Row],[Close Price]]-Table2[[#This Row],[20D EMA]])/Table2[[#This Row],[20D EMA]]</f>
        <v>0.13298592054426797</v>
      </c>
      <c r="T438" s="2">
        <f>(Table2[[#This Row],[Close Price]]-Table2[[#This Row],[50D EMA]])/Table2[[#This Row],[50D EMA]]</f>
        <v>0.25815532535711083</v>
      </c>
      <c r="U438" s="2">
        <f>(Table2[[#This Row],[Close Price]]-Table2[[#This Row],[200D EMA]])/Table2[[#This Row],[200D EMA]]</f>
        <v>0.43265553191111955</v>
      </c>
      <c r="V438">
        <v>1.39337311079613</v>
      </c>
      <c r="W438">
        <v>2049.35</v>
      </c>
      <c r="X438">
        <v>2105</v>
      </c>
      <c r="Y438">
        <v>1989.85</v>
      </c>
      <c r="Z438">
        <v>2131.9499999999998</v>
      </c>
      <c r="AA438">
        <v>1405.05</v>
      </c>
      <c r="AB438">
        <v>2131.9499999999998</v>
      </c>
      <c r="AC438" s="2">
        <f>(Table2[[#This Row],[Close Price]]/Table2[[#This Row],[Day Low]])-1</f>
        <v>1.7395759631102514E-2</v>
      </c>
      <c r="AD438" s="2">
        <f>(Table2[[#This Row],[Day High]]/Table2[[#This Row],[Close Price]])-1</f>
        <v>9.5923261390886694E-3</v>
      </c>
      <c r="AE438" s="2">
        <f>(Table2[[#This Row],[Close Price]]/Table2[[#This Row],[Current Week Low]])-1</f>
        <v>4.7817674699097923E-2</v>
      </c>
      <c r="AF438" s="2">
        <f>(Table2[[#This Row],[Current Week High]]/Table2[[#This Row],[Close Price]])-1</f>
        <v>2.2517985611510749E-2</v>
      </c>
      <c r="AG438" s="2">
        <f>(Table2[[#This Row],[Close Price]]/Table2[[#This Row],[Current Month Low]])-1</f>
        <v>0.48393295612255804</v>
      </c>
      <c r="AH438" s="2">
        <f>(Table2[[#This Row],[Current Month High]]/Table2[[#This Row],[Close Price]])-1</f>
        <v>2.2517985611510749E-2</v>
      </c>
      <c r="AI438">
        <v>2.25179856115107</v>
      </c>
      <c r="AJ438">
        <v>94.5416375087473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0.26</v>
      </c>
      <c r="AM438" t="s">
        <v>10206</v>
      </c>
      <c r="AN438">
        <v>13.97</v>
      </c>
      <c r="AO438" t="s">
        <v>10206</v>
      </c>
      <c r="AP438">
        <v>-0.112563491327983</v>
      </c>
      <c r="AQ438">
        <f>(Table2[[#This Row],[Sharpe Ratio]]-AVERAGE(Table2[Sharpe Ratio]))/_xlfn.STDEV.P(Table2[Sharpe Ratio])</f>
        <v>-1.9588122928709661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4.6985947623806954</v>
      </c>
      <c r="AS438">
        <f>_xlfn.RANK.AVG(Table2[[#This Row],[1Y Return vs Nifty Z-Score]],Table2[1Y Return vs Nifty Z-Score])</f>
        <v>476</v>
      </c>
      <c r="AT438">
        <f>_xlfn.RANK.AVG(Table2[[#This Row],[6M Return vs Nifty Z-Score]],Table2[6M Return vs Nifty Z-Score])</f>
        <v>59</v>
      </c>
      <c r="AU438">
        <f>_xlfn.RANK.AVG(Table2[[#This Row],[Sharpe Ratio Z-Score]],Table2[Sharpe Ratio Z-Score])</f>
        <v>721</v>
      </c>
      <c r="AV438">
        <f>(Table2[[#This Row],[Rank 1Y]]+Table2[[#This Row],[Rank 6M]]+Table2[[#This Row],[Rank Sharpe]])/3</f>
        <v>418.66666666666669</v>
      </c>
    </row>
    <row r="439" spans="1:48" x14ac:dyDescent="0.3">
      <c r="A439" t="s">
        <v>1240</v>
      </c>
      <c r="B439" t="s">
        <v>1241</v>
      </c>
      <c r="C439" t="s">
        <v>10175</v>
      </c>
      <c r="D439" t="s">
        <v>285</v>
      </c>
      <c r="E439">
        <v>9390.5093409000001</v>
      </c>
      <c r="F439">
        <v>761</v>
      </c>
      <c r="G439">
        <v>19.6658398214093</v>
      </c>
      <c r="H439">
        <f>(Table2[[#This Row],[1Y Return vs Nifty]]-AVERAGE(Table2[1Y Return vs Nifty]))/_xlfn.STDEV.P(Table2[1Y Return vs Nifty])</f>
        <v>-0.26734188729190511</v>
      </c>
      <c r="I439">
        <v>10.050625984042799</v>
      </c>
      <c r="J439">
        <f>(Table2[[#This Row],[1M Return vs Nifty]]-AVERAGE(Table2[1M Return vs Nifty]))/_xlfn.STDEV.P(Table2[1M Return vs Nifty])</f>
        <v>0.91909554866061294</v>
      </c>
      <c r="K439">
        <v>5.59494546228985</v>
      </c>
      <c r="L439">
        <f>(Table2[[#This Row],[6M Return vs Nifty]]-AVERAGE(Table2[6M Return vs Nifty]))/_xlfn.STDEV.P(Table2[6M Return vs Nifty])</f>
        <v>-5.8542406696469464E-2</v>
      </c>
      <c r="M439">
        <v>7.8258258812686403</v>
      </c>
      <c r="N439">
        <f>(Table2[[#This Row],[1W Return vs Nifty]]-AVERAGE(Table2[1W Return vs Nifty]))/_xlfn.STDEV.P(Table2[1W Return vs Nifty])</f>
        <v>1.2812556859186073</v>
      </c>
      <c r="O439">
        <v>718.47</v>
      </c>
      <c r="P439">
        <v>690.81416734869799</v>
      </c>
      <c r="Q439">
        <v>647.87092812245396</v>
      </c>
      <c r="R439">
        <v>65.272708032343203</v>
      </c>
      <c r="S439" s="2">
        <f>(Table2[[#This Row],[Close Price]]-Table2[[#This Row],[20D EMA]])/Table2[[#This Row],[20D EMA]]</f>
        <v>5.9195234317368811E-2</v>
      </c>
      <c r="T439" s="2">
        <f>(Table2[[#This Row],[Close Price]]-Table2[[#This Row],[50D EMA]])/Table2[[#This Row],[50D EMA]]</f>
        <v>0.10159871636777643</v>
      </c>
      <c r="U439" s="2">
        <f>(Table2[[#This Row],[Close Price]]-Table2[[#This Row],[200D EMA]])/Table2[[#This Row],[200D EMA]]</f>
        <v>0.17461668206875233</v>
      </c>
      <c r="V439">
        <v>0.815831216668921</v>
      </c>
      <c r="W439">
        <v>760.1</v>
      </c>
      <c r="X439">
        <v>769.85</v>
      </c>
      <c r="Y439">
        <v>732.75</v>
      </c>
      <c r="Z439">
        <v>787</v>
      </c>
      <c r="AA439">
        <v>660.05</v>
      </c>
      <c r="AB439">
        <v>787</v>
      </c>
      <c r="AC439" s="2">
        <f>(Table2[[#This Row],[Close Price]]/Table2[[#This Row],[Day Low]])-1</f>
        <v>1.1840547296408932E-3</v>
      </c>
      <c r="AD439" s="2">
        <f>(Table2[[#This Row],[Day High]]/Table2[[#This Row],[Close Price]])-1</f>
        <v>1.1629434954007811E-2</v>
      </c>
      <c r="AE439" s="2">
        <f>(Table2[[#This Row],[Close Price]]/Table2[[#This Row],[Current Week Low]])-1</f>
        <v>3.8553394745820535E-2</v>
      </c>
      <c r="AF439" s="2">
        <f>(Table2[[#This Row],[Current Week High]]/Table2[[#This Row],[Close Price]])-1</f>
        <v>3.4165571616294299E-2</v>
      </c>
      <c r="AG439" s="2">
        <f>(Table2[[#This Row],[Close Price]]/Table2[[#This Row],[Current Month Low]])-1</f>
        <v>0.15294295886675258</v>
      </c>
      <c r="AH439" s="2">
        <f>(Table2[[#This Row],[Current Month High]]/Table2[[#This Row],[Close Price]])-1</f>
        <v>3.4165571616294299E-2</v>
      </c>
      <c r="AI439">
        <v>10.078843626806799</v>
      </c>
      <c r="AJ439">
        <v>54.001821309318998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0.08</v>
      </c>
      <c r="AM439" t="s">
        <v>10206</v>
      </c>
      <c r="AN439">
        <v>6.12</v>
      </c>
      <c r="AO439" t="s">
        <v>10206</v>
      </c>
      <c r="AQ439">
        <f>(Table2[[#This Row],[Sharpe Ratio]]-AVERAGE(Table2[Sharpe Ratio]))/_xlfn.STDEV.P(Table2[Sharpe Ratio])</f>
        <v>-0.66103308725010923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1.2134338533407365</v>
      </c>
      <c r="AS439">
        <f>_xlfn.RANK.AVG(Table2[[#This Row],[1Y Return vs Nifty Z-Score]],Table2[1Y Return vs Nifty Z-Score])</f>
        <v>385</v>
      </c>
      <c r="AT439">
        <f>_xlfn.RANK.AVG(Table2[[#This Row],[6M Return vs Nifty Z-Score]],Table2[6M Return vs Nifty Z-Score])</f>
        <v>340</v>
      </c>
      <c r="AU439">
        <f>_xlfn.RANK.AVG(Table2[[#This Row],[Sharpe Ratio Z-Score]],Table2[Sharpe Ratio Z-Score])</f>
        <v>532.5</v>
      </c>
      <c r="AV439">
        <f>(Table2[[#This Row],[Rank 1Y]]+Table2[[#This Row],[Rank 6M]]+Table2[[#This Row],[Rank Sharpe]])/3</f>
        <v>419.16666666666669</v>
      </c>
    </row>
    <row r="440" spans="1:48" x14ac:dyDescent="0.3">
      <c r="A440" t="s">
        <v>465</v>
      </c>
      <c r="B440" t="s">
        <v>466</v>
      </c>
      <c r="C440" t="s">
        <v>10171</v>
      </c>
      <c r="D440" t="s">
        <v>127</v>
      </c>
      <c r="E440">
        <v>47699.883962155</v>
      </c>
      <c r="F440">
        <v>53949.85</v>
      </c>
      <c r="G440">
        <v>-1.04034716863679</v>
      </c>
      <c r="H440">
        <f>(Table2[[#This Row],[1Y Return vs Nifty]]-AVERAGE(Table2[1Y Return vs Nifty]))/_xlfn.STDEV.P(Table2[1Y Return vs Nifty])</f>
        <v>-0.55030799494544647</v>
      </c>
      <c r="I440">
        <v>-8.1823536816179807</v>
      </c>
      <c r="J440">
        <f>(Table2[[#This Row],[1M Return vs Nifty]]-AVERAGE(Table2[1M Return vs Nifty]))/_xlfn.STDEV.P(Table2[1M Return vs Nifty])</f>
        <v>-1.0030068320116099</v>
      </c>
      <c r="K440">
        <v>23.812735435142901</v>
      </c>
      <c r="L440">
        <f>(Table2[[#This Row],[6M Return vs Nifty]]-AVERAGE(Table2[6M Return vs Nifty]))/_xlfn.STDEV.P(Table2[6M Return vs Nifty])</f>
        <v>0.54842714423791827</v>
      </c>
      <c r="M440">
        <v>-2.9129584919250999</v>
      </c>
      <c r="N440">
        <f>(Table2[[#This Row],[1W Return vs Nifty]]-AVERAGE(Table2[1W Return vs Nifty]))/_xlfn.STDEV.P(Table2[1W Return vs Nifty])</f>
        <v>-0.93735043084487979</v>
      </c>
      <c r="O440">
        <v>54950</v>
      </c>
      <c r="P440">
        <v>53538.525554781598</v>
      </c>
      <c r="Q440">
        <v>45849.578468710897</v>
      </c>
      <c r="R440">
        <v>38.901134090756301</v>
      </c>
      <c r="S440" s="2">
        <f>(Table2[[#This Row],[Close Price]]-Table2[[#This Row],[20D EMA]])/Table2[[#This Row],[20D EMA]]</f>
        <v>-1.8201091901728871E-2</v>
      </c>
      <c r="T440" s="2">
        <f>(Table2[[#This Row],[Close Price]]-Table2[[#This Row],[50D EMA]])/Table2[[#This Row],[50D EMA]]</f>
        <v>7.6827749915810836E-3</v>
      </c>
      <c r="U440" s="2">
        <f>(Table2[[#This Row],[Close Price]]-Table2[[#This Row],[200D EMA]])/Table2[[#This Row],[200D EMA]]</f>
        <v>0.17667057804723255</v>
      </c>
      <c r="V440">
        <v>0.50297024274177105</v>
      </c>
      <c r="W440">
        <v>54300</v>
      </c>
      <c r="X440">
        <v>56750</v>
      </c>
      <c r="Y440">
        <v>53501</v>
      </c>
      <c r="Z440">
        <v>55109.55</v>
      </c>
      <c r="AA440">
        <v>52954.15</v>
      </c>
      <c r="AB440">
        <v>59000</v>
      </c>
      <c r="AC440" s="2">
        <f>(Table2[[#This Row],[Close Price]]/Table2[[#This Row],[Day Low]])-1</f>
        <v>-6.4484346224678024E-3</v>
      </c>
      <c r="AD440" s="2">
        <f>(Table2[[#This Row],[Day High]]/Table2[[#This Row],[Close Price]])-1</f>
        <v>5.1902831981923914E-2</v>
      </c>
      <c r="AE440" s="2">
        <f>(Table2[[#This Row],[Close Price]]/Table2[[#This Row],[Current Week Low]])-1</f>
        <v>8.3895628119099452E-3</v>
      </c>
      <c r="AF440" s="2">
        <f>(Table2[[#This Row],[Current Week High]]/Table2[[#This Row],[Close Price]])-1</f>
        <v>2.1495889237875598E-2</v>
      </c>
      <c r="AG440" s="2">
        <f>(Table2[[#This Row],[Close Price]]/Table2[[#This Row],[Current Month Low]])-1</f>
        <v>1.8803058872628453E-2</v>
      </c>
      <c r="AH440" s="2">
        <f>(Table2[[#This Row],[Current Month High]]/Table2[[#This Row],[Close Price]])-1</f>
        <v>9.3608230606758047E-2</v>
      </c>
      <c r="AI440">
        <v>11.2032748932573</v>
      </c>
      <c r="AJ440">
        <v>54.240701932945797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0.02</v>
      </c>
      <c r="AM440" t="s">
        <v>10206</v>
      </c>
      <c r="AN440">
        <v>-5.38</v>
      </c>
      <c r="AO440" t="s">
        <v>10205</v>
      </c>
      <c r="AP440">
        <v>-1.1586722956393999E-2</v>
      </c>
      <c r="AQ440">
        <f>(Table2[[#This Row],[Sharpe Ratio]]-AVERAGE(Table2[Sharpe Ratio]))/_xlfn.STDEV.P(Table2[Sharpe Ratio])</f>
        <v>-0.79461998951030755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-2.7368581030743253</v>
      </c>
      <c r="AS440">
        <f>_xlfn.RANK.AVG(Table2[[#This Row],[1Y Return vs Nifty Z-Score]],Table2[1Y Return vs Nifty Z-Score])</f>
        <v>513</v>
      </c>
      <c r="AT440">
        <f>_xlfn.RANK.AVG(Table2[[#This Row],[6M Return vs Nifty Z-Score]],Table2[6M Return vs Nifty Z-Score])</f>
        <v>170</v>
      </c>
      <c r="AU440">
        <f>_xlfn.RANK.AVG(Table2[[#This Row],[Sharpe Ratio Z-Score]],Table2[Sharpe Ratio Z-Score])</f>
        <v>576</v>
      </c>
      <c r="AV440">
        <f>(Table2[[#This Row],[Rank 1Y]]+Table2[[#This Row],[Rank 6M]]+Table2[[#This Row],[Rank Sharpe]])/3</f>
        <v>419.66666666666669</v>
      </c>
    </row>
    <row r="441" spans="1:48" x14ac:dyDescent="0.3">
      <c r="A441" t="s">
        <v>1373</v>
      </c>
      <c r="B441" t="s">
        <v>1374</v>
      </c>
      <c r="C441" t="s">
        <v>10161</v>
      </c>
      <c r="D441" t="s">
        <v>256</v>
      </c>
      <c r="E441">
        <v>7904.4329888000002</v>
      </c>
      <c r="F441">
        <v>7123</v>
      </c>
      <c r="G441">
        <v>26.964086879496801</v>
      </c>
      <c r="H441">
        <f>(Table2[[#This Row],[1Y Return vs Nifty]]-AVERAGE(Table2[1Y Return vs Nifty]))/_xlfn.STDEV.P(Table2[1Y Return vs Nifty])</f>
        <v>-0.16760567976544483</v>
      </c>
      <c r="I441">
        <v>-9.1495962632174503</v>
      </c>
      <c r="J441">
        <f>(Table2[[#This Row],[1M Return vs Nifty]]-AVERAGE(Table2[1M Return vs Nifty]))/_xlfn.STDEV.P(Table2[1M Return vs Nifty])</f>
        <v>-1.1049725722729953</v>
      </c>
      <c r="K441">
        <v>-2.3810679151076402</v>
      </c>
      <c r="L441">
        <f>(Table2[[#This Row],[6M Return vs Nifty]]-AVERAGE(Table2[6M Return vs Nifty]))/_xlfn.STDEV.P(Table2[6M Return vs Nifty])</f>
        <v>-0.32428250278604215</v>
      </c>
      <c r="M441">
        <v>-0.63466524367770105</v>
      </c>
      <c r="N441">
        <f>(Table2[[#This Row],[1W Return vs Nifty]]-AVERAGE(Table2[1W Return vs Nifty]))/_xlfn.STDEV.P(Table2[1W Return vs Nifty])</f>
        <v>-0.46666071768143613</v>
      </c>
      <c r="O441">
        <v>7034.16</v>
      </c>
      <c r="P441">
        <v>6933.9787172490296</v>
      </c>
      <c r="Q441">
        <v>6202.7965524425599</v>
      </c>
      <c r="R441">
        <v>57.885575000859099</v>
      </c>
      <c r="S441" s="2">
        <f>(Table2[[#This Row],[Close Price]]-Table2[[#This Row],[20D EMA]])/Table2[[#This Row],[20D EMA]]</f>
        <v>1.2629795170994142E-2</v>
      </c>
      <c r="T441" s="2">
        <f>(Table2[[#This Row],[Close Price]]-Table2[[#This Row],[50D EMA]])/Table2[[#This Row],[50D EMA]]</f>
        <v>2.7260147522627853E-2</v>
      </c>
      <c r="U441" s="2">
        <f>(Table2[[#This Row],[Close Price]]-Table2[[#This Row],[200D EMA]])/Table2[[#This Row],[200D EMA]]</f>
        <v>0.14835299526228682</v>
      </c>
      <c r="V441">
        <v>0.39702798226943398</v>
      </c>
      <c r="W441">
        <v>7049.5</v>
      </c>
      <c r="X441">
        <v>7134</v>
      </c>
      <c r="Y441">
        <v>6963.05</v>
      </c>
      <c r="Z441">
        <v>7234</v>
      </c>
      <c r="AA441">
        <v>6707</v>
      </c>
      <c r="AB441">
        <v>7650</v>
      </c>
      <c r="AC441" s="2">
        <f>(Table2[[#This Row],[Close Price]]/Table2[[#This Row],[Day Low]])-1</f>
        <v>1.0426271366763551E-2</v>
      </c>
      <c r="AD441" s="2">
        <f>(Table2[[#This Row],[Day High]]/Table2[[#This Row],[Close Price]])-1</f>
        <v>1.544293134914998E-3</v>
      </c>
      <c r="AE441" s="2">
        <f>(Table2[[#This Row],[Close Price]]/Table2[[#This Row],[Current Week Low]])-1</f>
        <v>2.2971255412498781E-2</v>
      </c>
      <c r="AF441" s="2">
        <f>(Table2[[#This Row],[Current Week High]]/Table2[[#This Row],[Close Price]])-1</f>
        <v>1.5583321634142999E-2</v>
      </c>
      <c r="AG441" s="2">
        <f>(Table2[[#This Row],[Close Price]]/Table2[[#This Row],[Current Month Low]])-1</f>
        <v>6.2024750260921468E-2</v>
      </c>
      <c r="AH441" s="2">
        <f>(Table2[[#This Row],[Current Month High]]/Table2[[#This Row],[Close Price]])-1</f>
        <v>7.398568019093088E-2</v>
      </c>
      <c r="AI441">
        <v>9.8553980064579605</v>
      </c>
      <c r="AJ441">
        <v>65.186336123930303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0.01</v>
      </c>
      <c r="AM441" t="s">
        <v>10206</v>
      </c>
      <c r="AN441">
        <v>0.69</v>
      </c>
      <c r="AO441" t="s">
        <v>10206</v>
      </c>
      <c r="AP441">
        <v>9.0401454680940005E-3</v>
      </c>
      <c r="AQ441">
        <f>(Table2[[#This Row],[Sharpe Ratio]]-AVERAGE(Table2[Sharpe Ratio]))/_xlfn.STDEV.P(Table2[Sharpe Ratio])</f>
        <v>-0.55680646220615548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-2.620327934712074</v>
      </c>
      <c r="AS441">
        <f>_xlfn.RANK.AVG(Table2[[#This Row],[1Y Return vs Nifty Z-Score]],Table2[1Y Return vs Nifty Z-Score])</f>
        <v>336</v>
      </c>
      <c r="AT441">
        <f>_xlfn.RANK.AVG(Table2[[#This Row],[6M Return vs Nifty Z-Score]],Table2[6M Return vs Nifty Z-Score])</f>
        <v>437</v>
      </c>
      <c r="AU441">
        <f>_xlfn.RANK.AVG(Table2[[#This Row],[Sharpe Ratio Z-Score]],Table2[Sharpe Ratio Z-Score])</f>
        <v>489</v>
      </c>
      <c r="AV441">
        <f>(Table2[[#This Row],[Rank 1Y]]+Table2[[#This Row],[Rank 6M]]+Table2[[#This Row],[Rank Sharpe]])/3</f>
        <v>420.66666666666669</v>
      </c>
    </row>
    <row r="442" spans="1:48" x14ac:dyDescent="0.3">
      <c r="A442" t="s">
        <v>41</v>
      </c>
      <c r="B442" t="s">
        <v>42</v>
      </c>
      <c r="C442" t="s">
        <v>10163</v>
      </c>
      <c r="D442" t="s">
        <v>43</v>
      </c>
      <c r="E442">
        <v>612515.19669159001</v>
      </c>
      <c r="F442">
        <v>489.9</v>
      </c>
      <c r="G442">
        <v>-21.329209950343301</v>
      </c>
      <c r="H442">
        <f>(Table2[[#This Row],[1Y Return vs Nifty]]-AVERAGE(Table2[1Y Return vs Nifty]))/_xlfn.STDEV.P(Table2[1Y Return vs Nifty])</f>
        <v>-0.82757104356063305</v>
      </c>
      <c r="I442">
        <v>13.026742312402201</v>
      </c>
      <c r="J442">
        <f>(Table2[[#This Row],[1M Return vs Nifty]]-AVERAGE(Table2[1M Return vs Nifty]))/_xlfn.STDEV.P(Table2[1M Return vs Nifty])</f>
        <v>1.2328347391161718</v>
      </c>
      <c r="K442">
        <v>-3.6600807071913799</v>
      </c>
      <c r="L442">
        <f>(Table2[[#This Row],[6M Return vs Nifty]]-AVERAGE(Table2[6M Return vs Nifty]))/_xlfn.STDEV.P(Table2[6M Return vs Nifty])</f>
        <v>-0.36689589448762777</v>
      </c>
      <c r="M442">
        <v>4.62988676272467</v>
      </c>
      <c r="N442">
        <f>(Table2[[#This Row],[1W Return vs Nifty]]-AVERAGE(Table2[1W Return vs Nifty]))/_xlfn.STDEV.P(Table2[1W Return vs Nifty])</f>
        <v>0.62098262047697206</v>
      </c>
      <c r="O442">
        <v>469.94</v>
      </c>
      <c r="P442">
        <v>451.287740295199</v>
      </c>
      <c r="Q442">
        <v>436.05501931561002</v>
      </c>
      <c r="R442">
        <v>63.913234077365999</v>
      </c>
      <c r="S442" s="2">
        <f>(Table2[[#This Row],[Close Price]]-Table2[[#This Row],[20D EMA]])/Table2[[#This Row],[20D EMA]]</f>
        <v>4.2473507256245435E-2</v>
      </c>
      <c r="T442" s="2">
        <f>(Table2[[#This Row],[Close Price]]-Table2[[#This Row],[50D EMA]])/Table2[[#This Row],[50D EMA]]</f>
        <v>8.5560178700054418E-2</v>
      </c>
      <c r="U442" s="2">
        <f>(Table2[[#This Row],[Close Price]]-Table2[[#This Row],[200D EMA]])/Table2[[#This Row],[200D EMA]]</f>
        <v>0.12348207978181251</v>
      </c>
      <c r="V442">
        <v>1.3632170451324499</v>
      </c>
      <c r="W442">
        <v>491.15</v>
      </c>
      <c r="X442">
        <v>496.75</v>
      </c>
      <c r="Y442">
        <v>488.65</v>
      </c>
      <c r="Z442">
        <v>506.2</v>
      </c>
      <c r="AA442">
        <v>422.55</v>
      </c>
      <c r="AB442">
        <v>510.65</v>
      </c>
      <c r="AC442" s="2">
        <f>(Table2[[#This Row],[Close Price]]/Table2[[#This Row],[Day Low]])-1</f>
        <v>-2.5450473378805238E-3</v>
      </c>
      <c r="AD442" s="2">
        <f>(Table2[[#This Row],[Day High]]/Table2[[#This Row],[Close Price]])-1</f>
        <v>1.3982445397019871E-2</v>
      </c>
      <c r="AE442" s="2">
        <f>(Table2[[#This Row],[Close Price]]/Table2[[#This Row],[Current Week Low]])-1</f>
        <v>2.5580681469354882E-3</v>
      </c>
      <c r="AF442" s="2">
        <f>(Table2[[#This Row],[Current Week High]]/Table2[[#This Row],[Close Price]])-1</f>
        <v>3.3272096346193214E-2</v>
      </c>
      <c r="AG442" s="2">
        <f>(Table2[[#This Row],[Close Price]]/Table2[[#This Row],[Current Month Low]])-1</f>
        <v>0.15938942137025203</v>
      </c>
      <c r="AH442" s="2">
        <f>(Table2[[#This Row],[Current Month High]]/Table2[[#This Row],[Close Price]])-1</f>
        <v>4.235558277199436E-2</v>
      </c>
      <c r="AI442">
        <v>4.2355582771994298</v>
      </c>
      <c r="AJ442">
        <v>22.674345811944399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0.01</v>
      </c>
      <c r="AM442" t="s">
        <v>10206</v>
      </c>
      <c r="AN442">
        <v>6.81</v>
      </c>
      <c r="AO442" t="s">
        <v>10206</v>
      </c>
      <c r="AP442">
        <v>0.10924097608950099</v>
      </c>
      <c r="AQ442">
        <f>(Table2[[#This Row],[Sharpe Ratio]]-AVERAGE(Table2[Sharpe Ratio]))/_xlfn.STDEV.P(Table2[Sharpe Ratio])</f>
        <v>0.59843981553676262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1.2577902370816458</v>
      </c>
      <c r="AS442">
        <f>_xlfn.RANK.AVG(Table2[[#This Row],[1Y Return vs Nifty Z-Score]],Table2[1Y Return vs Nifty Z-Score])</f>
        <v>619</v>
      </c>
      <c r="AT442">
        <f>_xlfn.RANK.AVG(Table2[[#This Row],[6M Return vs Nifty Z-Score]],Table2[6M Return vs Nifty Z-Score])</f>
        <v>451</v>
      </c>
      <c r="AU442">
        <f>_xlfn.RANK.AVG(Table2[[#This Row],[Sharpe Ratio Z-Score]],Table2[Sharpe Ratio Z-Score])</f>
        <v>198</v>
      </c>
      <c r="AV442">
        <f>(Table2[[#This Row],[Rank 1Y]]+Table2[[#This Row],[Rank 6M]]+Table2[[#This Row],[Rank Sharpe]])/3</f>
        <v>422.66666666666669</v>
      </c>
    </row>
    <row r="443" spans="1:48" x14ac:dyDescent="0.3">
      <c r="A443" t="s">
        <v>391</v>
      </c>
      <c r="B443" t="s">
        <v>392</v>
      </c>
      <c r="C443" t="s">
        <v>10165</v>
      </c>
      <c r="D443" t="s">
        <v>393</v>
      </c>
      <c r="E443">
        <v>63035.902729250003</v>
      </c>
      <c r="F443">
        <v>3260.75</v>
      </c>
      <c r="G443">
        <v>1.73163261262873</v>
      </c>
      <c r="H443">
        <f>(Table2[[#This Row],[1Y Return vs Nifty]]-AVERAGE(Table2[1Y Return vs Nifty]))/_xlfn.STDEV.P(Table2[1Y Return vs Nifty])</f>
        <v>-0.51242674092334739</v>
      </c>
      <c r="I443">
        <v>-1.44309020411311</v>
      </c>
      <c r="J443">
        <f>(Table2[[#This Row],[1M Return vs Nifty]]-AVERAGE(Table2[1M Return vs Nifty]))/_xlfn.STDEV.P(Table2[1M Return vs Nifty])</f>
        <v>-0.29256045343720444</v>
      </c>
      <c r="K443">
        <v>17.4785152147365</v>
      </c>
      <c r="L443">
        <f>(Table2[[#This Row],[6M Return vs Nifty]]-AVERAGE(Table2[6M Return vs Nifty]))/_xlfn.STDEV.P(Table2[6M Return vs Nifty])</f>
        <v>0.33738734147212296</v>
      </c>
      <c r="M443">
        <v>3.29532706974509</v>
      </c>
      <c r="N443">
        <f>(Table2[[#This Row],[1W Return vs Nifty]]-AVERAGE(Table2[1W Return vs Nifty]))/_xlfn.STDEV.P(Table2[1W Return vs Nifty])</f>
        <v>0.34526591036018905</v>
      </c>
      <c r="O443">
        <v>3187.52</v>
      </c>
      <c r="P443">
        <v>3073.3664153157602</v>
      </c>
      <c r="Q443">
        <v>2702.9499829201</v>
      </c>
      <c r="R443">
        <v>61.492662882502401</v>
      </c>
      <c r="S443" s="2">
        <f>(Table2[[#This Row],[Close Price]]-Table2[[#This Row],[20D EMA]])/Table2[[#This Row],[20D EMA]]</f>
        <v>2.297397349663689E-2</v>
      </c>
      <c r="T443" s="2">
        <f>(Table2[[#This Row],[Close Price]]-Table2[[#This Row],[50D EMA]])/Table2[[#This Row],[50D EMA]]</f>
        <v>6.0970141324651624E-2</v>
      </c>
      <c r="U443" s="2">
        <f>(Table2[[#This Row],[Close Price]]-Table2[[#This Row],[200D EMA]])/Table2[[#This Row],[200D EMA]]</f>
        <v>0.20636712503177265</v>
      </c>
      <c r="V443">
        <v>0.87417327910051401</v>
      </c>
      <c r="W443">
        <v>3275.2</v>
      </c>
      <c r="X443">
        <v>3318.7</v>
      </c>
      <c r="Y443">
        <v>3241.5</v>
      </c>
      <c r="Z443">
        <v>3327.85</v>
      </c>
      <c r="AA443">
        <v>3046.05</v>
      </c>
      <c r="AB443">
        <v>3327.85</v>
      </c>
      <c r="AC443" s="2">
        <f>(Table2[[#This Row],[Close Price]]/Table2[[#This Row],[Day Low]])-1</f>
        <v>-4.4119443087444754E-3</v>
      </c>
      <c r="AD443" s="2">
        <f>(Table2[[#This Row],[Day High]]/Table2[[#This Row],[Close Price]])-1</f>
        <v>1.7771984972782207E-2</v>
      </c>
      <c r="AE443" s="2">
        <f>(Table2[[#This Row],[Close Price]]/Table2[[#This Row],[Current Week Low]])-1</f>
        <v>5.9386086688262285E-3</v>
      </c>
      <c r="AF443" s="2">
        <f>(Table2[[#This Row],[Current Week High]]/Table2[[#This Row],[Close Price]])-1</f>
        <v>2.0578087863221572E-2</v>
      </c>
      <c r="AG443" s="2">
        <f>(Table2[[#This Row],[Close Price]]/Table2[[#This Row],[Current Month Low]])-1</f>
        <v>7.0484726120713548E-2</v>
      </c>
      <c r="AH443" s="2">
        <f>(Table2[[#This Row],[Current Month High]]/Table2[[#This Row],[Close Price]])-1</f>
        <v>2.0578087863221572E-2</v>
      </c>
      <c r="AI443">
        <v>3.1649160469217001</v>
      </c>
      <c r="AJ443">
        <v>48.634788950679102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0.13</v>
      </c>
      <c r="AM443" t="s">
        <v>10206</v>
      </c>
      <c r="AN443">
        <v>3.52</v>
      </c>
      <c r="AO443" t="s">
        <v>10206</v>
      </c>
      <c r="AP443">
        <v>-2.5504060170009999E-3</v>
      </c>
      <c r="AQ443">
        <f>(Table2[[#This Row],[Sharpe Ratio]]-AVERAGE(Table2[Sharpe Ratio]))/_xlfn.STDEV.P(Table2[Sharpe Ratio])</f>
        <v>-0.69043750475444965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-0.81277144728268957</v>
      </c>
      <c r="AS443">
        <f>_xlfn.RANK.AVG(Table2[[#This Row],[1Y Return vs Nifty Z-Score]],Table2[1Y Return vs Nifty Z-Score])</f>
        <v>496</v>
      </c>
      <c r="AT443">
        <f>_xlfn.RANK.AVG(Table2[[#This Row],[6M Return vs Nifty Z-Score]],Table2[6M Return vs Nifty Z-Score])</f>
        <v>213</v>
      </c>
      <c r="AU443">
        <f>_xlfn.RANK.AVG(Table2[[#This Row],[Sharpe Ratio Z-Score]],Table2[Sharpe Ratio Z-Score])</f>
        <v>561</v>
      </c>
      <c r="AV443">
        <f>(Table2[[#This Row],[Rank 1Y]]+Table2[[#This Row],[Rank 6M]]+Table2[[#This Row],[Rank Sharpe]])/3</f>
        <v>423.33333333333331</v>
      </c>
    </row>
    <row r="444" spans="1:48" x14ac:dyDescent="0.3">
      <c r="A444" t="s">
        <v>266</v>
      </c>
      <c r="B444" t="s">
        <v>267</v>
      </c>
      <c r="C444" t="s">
        <v>10161</v>
      </c>
      <c r="D444" t="s">
        <v>37</v>
      </c>
      <c r="E444">
        <v>104376.30362638499</v>
      </c>
      <c r="F444">
        <v>723.85</v>
      </c>
      <c r="G444">
        <v>-1.6162837107378201</v>
      </c>
      <c r="H444">
        <f>(Table2[[#This Row],[1Y Return vs Nifty]]-AVERAGE(Table2[1Y Return vs Nifty]))/_xlfn.STDEV.P(Table2[1Y Return vs Nifty])</f>
        <v>-0.55817861456518192</v>
      </c>
      <c r="I444">
        <v>15.728968779453</v>
      </c>
      <c r="J444">
        <f>(Table2[[#This Row],[1M Return vs Nifty]]-AVERAGE(Table2[1M Return vs Nifty]))/_xlfn.STDEV.P(Table2[1M Return vs Nifty])</f>
        <v>1.5177007358251962</v>
      </c>
      <c r="K444">
        <v>30.5586574749661</v>
      </c>
      <c r="L444">
        <f>(Table2[[#This Row],[6M Return vs Nifty]]-AVERAGE(Table2[6M Return vs Nifty]))/_xlfn.STDEV.P(Table2[6M Return vs Nifty])</f>
        <v>0.77318378471139693</v>
      </c>
      <c r="M444">
        <v>11.220424921084399</v>
      </c>
      <c r="N444">
        <f>(Table2[[#This Row],[1W Return vs Nifty]]-AVERAGE(Table2[1W Return vs Nifty]))/_xlfn.STDEV.P(Table2[1W Return vs Nifty])</f>
        <v>1.9825713965212293</v>
      </c>
      <c r="O444">
        <v>665.49</v>
      </c>
      <c r="P444">
        <v>630.54618939539205</v>
      </c>
      <c r="Q444">
        <v>577.14259645282095</v>
      </c>
      <c r="R444">
        <v>80.620346614545696</v>
      </c>
      <c r="S444" s="2">
        <f>(Table2[[#This Row],[Close Price]]-Table2[[#This Row],[20D EMA]])/Table2[[#This Row],[20D EMA]]</f>
        <v>8.7694781288975066E-2</v>
      </c>
      <c r="T444" s="2">
        <f>(Table2[[#This Row],[Close Price]]-Table2[[#This Row],[50D EMA]])/Table2[[#This Row],[50D EMA]]</f>
        <v>0.14797299892347876</v>
      </c>
      <c r="U444" s="2">
        <f>(Table2[[#This Row],[Close Price]]-Table2[[#This Row],[200D EMA]])/Table2[[#This Row],[200D EMA]]</f>
        <v>0.25419611106312062</v>
      </c>
      <c r="V444">
        <v>1.43502064077653</v>
      </c>
      <c r="W444">
        <v>719.55</v>
      </c>
      <c r="X444">
        <v>725.9</v>
      </c>
      <c r="Y444">
        <v>698.05</v>
      </c>
      <c r="Z444">
        <v>733.35</v>
      </c>
      <c r="AA444">
        <v>601.20000000000005</v>
      </c>
      <c r="AB444">
        <v>733.35</v>
      </c>
      <c r="AC444" s="2">
        <f>(Table2[[#This Row],[Close Price]]/Table2[[#This Row],[Day Low]])-1</f>
        <v>5.9759571954693946E-3</v>
      </c>
      <c r="AD444" s="2">
        <f>(Table2[[#This Row],[Day High]]/Table2[[#This Row],[Close Price]])-1</f>
        <v>2.8320784692961176E-3</v>
      </c>
      <c r="AE444" s="2">
        <f>(Table2[[#This Row],[Close Price]]/Table2[[#This Row],[Current Week Low]])-1</f>
        <v>3.6960103144473955E-2</v>
      </c>
      <c r="AF444" s="2">
        <f>(Table2[[#This Row],[Current Week High]]/Table2[[#This Row],[Close Price]])-1</f>
        <v>1.3124266077225943E-2</v>
      </c>
      <c r="AG444" s="2">
        <f>(Table2[[#This Row],[Close Price]]/Table2[[#This Row],[Current Month Low]])-1</f>
        <v>0.20400864936793073</v>
      </c>
      <c r="AH444" s="2">
        <f>(Table2[[#This Row],[Current Month High]]/Table2[[#This Row],[Close Price]])-1</f>
        <v>1.3124266077225943E-2</v>
      </c>
      <c r="AI444">
        <v>1.3124266077225899</v>
      </c>
      <c r="AJ444">
        <v>56.1872909698996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0.11</v>
      </c>
      <c r="AM444" t="s">
        <v>10206</v>
      </c>
      <c r="AN444">
        <v>10.79</v>
      </c>
      <c r="AO444" t="s">
        <v>10206</v>
      </c>
      <c r="AP444">
        <v>-3.7854123963929003E-2</v>
      </c>
      <c r="AQ444">
        <f>(Table2[[#This Row],[Sharpe Ratio]]-AVERAGE(Table2[Sharpe Ratio]))/_xlfn.STDEV.P(Table2[Sharpe Ratio])</f>
        <v>-1.0974649564805954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2.617812346012045</v>
      </c>
      <c r="AS444">
        <f>_xlfn.RANK.AVG(Table2[[#This Row],[1Y Return vs Nifty Z-Score]],Table2[1Y Return vs Nifty Z-Score])</f>
        <v>516</v>
      </c>
      <c r="AT444">
        <f>_xlfn.RANK.AVG(Table2[[#This Row],[6M Return vs Nifty Z-Score]],Table2[6M Return vs Nifty Z-Score])</f>
        <v>130</v>
      </c>
      <c r="AU444">
        <f>_xlfn.RANK.AVG(Table2[[#This Row],[Sharpe Ratio Z-Score]],Table2[Sharpe Ratio Z-Score])</f>
        <v>634</v>
      </c>
      <c r="AV444">
        <f>(Table2[[#This Row],[Rank 1Y]]+Table2[[#This Row],[Rank 6M]]+Table2[[#This Row],[Rank Sharpe]])/3</f>
        <v>426.66666666666669</v>
      </c>
    </row>
    <row r="445" spans="1:48" x14ac:dyDescent="0.3">
      <c r="A445" t="s">
        <v>203</v>
      </c>
      <c r="B445" t="s">
        <v>204</v>
      </c>
      <c r="C445" t="s">
        <v>10166</v>
      </c>
      <c r="D445" t="s">
        <v>205</v>
      </c>
      <c r="E445">
        <v>130407.45789629999</v>
      </c>
      <c r="F445">
        <v>4912.3500000000004</v>
      </c>
      <c r="G445">
        <v>6.80628785350779</v>
      </c>
      <c r="H445">
        <f>(Table2[[#This Row],[1Y Return vs Nifty]]-AVERAGE(Table2[1Y Return vs Nifty]))/_xlfn.STDEV.P(Table2[1Y Return vs Nifty])</f>
        <v>-0.44307764048851184</v>
      </c>
      <c r="I445">
        <v>3.4592025325447602</v>
      </c>
      <c r="J445">
        <f>(Table2[[#This Row],[1M Return vs Nifty]]-AVERAGE(Table2[1M Return vs Nifty]))/_xlfn.STDEV.P(Table2[1M Return vs Nifty])</f>
        <v>0.22423431695507368</v>
      </c>
      <c r="K445">
        <v>22.8131944183976</v>
      </c>
      <c r="L445">
        <f>(Table2[[#This Row],[6M Return vs Nifty]]-AVERAGE(Table2[6M Return vs Nifty]))/_xlfn.STDEV.P(Table2[6M Return vs Nifty])</f>
        <v>0.51512502784627878</v>
      </c>
      <c r="M445">
        <v>7.0471813635218004</v>
      </c>
      <c r="N445">
        <f>(Table2[[#This Row],[1W Return vs Nifty]]-AVERAGE(Table2[1W Return vs Nifty]))/_xlfn.STDEV.P(Table2[1W Return vs Nifty])</f>
        <v>1.1203896670264026</v>
      </c>
      <c r="O445">
        <v>4627.92</v>
      </c>
      <c r="P445">
        <v>4455.7581768294704</v>
      </c>
      <c r="Q445">
        <v>3999.0483913828998</v>
      </c>
      <c r="R445">
        <v>80.584572369387203</v>
      </c>
      <c r="S445" s="2">
        <f>(Table2[[#This Row],[Close Price]]-Table2[[#This Row],[20D EMA]])/Table2[[#This Row],[20D EMA]]</f>
        <v>6.1459575792148585E-2</v>
      </c>
      <c r="T445" s="2">
        <f>(Table2[[#This Row],[Close Price]]-Table2[[#This Row],[50D EMA]])/Table2[[#This Row],[50D EMA]]</f>
        <v>0.10247230775333986</v>
      </c>
      <c r="U445" s="2">
        <f>(Table2[[#This Row],[Close Price]]-Table2[[#This Row],[200D EMA]])/Table2[[#This Row],[200D EMA]]</f>
        <v>0.22837973418503052</v>
      </c>
      <c r="V445">
        <v>0.88191865024759797</v>
      </c>
      <c r="W445">
        <v>4875</v>
      </c>
      <c r="X445">
        <v>4943.75</v>
      </c>
      <c r="Y445">
        <v>4771.7</v>
      </c>
      <c r="Z445">
        <v>4951</v>
      </c>
      <c r="AA445">
        <v>4395.3</v>
      </c>
      <c r="AB445">
        <v>4951</v>
      </c>
      <c r="AC445" s="2">
        <f>(Table2[[#This Row],[Close Price]]/Table2[[#This Row],[Day Low]])-1</f>
        <v>7.6615384615386084E-3</v>
      </c>
      <c r="AD445" s="2">
        <f>(Table2[[#This Row],[Day High]]/Table2[[#This Row],[Close Price]])-1</f>
        <v>6.3920526835423708E-3</v>
      </c>
      <c r="AE445" s="2">
        <f>(Table2[[#This Row],[Close Price]]/Table2[[#This Row],[Current Week Low]])-1</f>
        <v>2.9475868139237749E-2</v>
      </c>
      <c r="AF445" s="2">
        <f>(Table2[[#This Row],[Current Week High]]/Table2[[#This Row],[Close Price]])-1</f>
        <v>7.8679247203476965E-3</v>
      </c>
      <c r="AG445" s="2">
        <f>(Table2[[#This Row],[Close Price]]/Table2[[#This Row],[Current Month Low]])-1</f>
        <v>0.11763702136372944</v>
      </c>
      <c r="AH445" s="2">
        <f>(Table2[[#This Row],[Current Month High]]/Table2[[#This Row],[Close Price]])-1</f>
        <v>7.8679247203476965E-3</v>
      </c>
      <c r="AI445">
        <v>0.78679247203476899</v>
      </c>
      <c r="AJ445">
        <v>49.071404727945797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0.12</v>
      </c>
      <c r="AM445" t="s">
        <v>10206</v>
      </c>
      <c r="AN445">
        <v>7.2</v>
      </c>
      <c r="AO445" t="s">
        <v>10206</v>
      </c>
      <c r="AP445">
        <v>-4.7100448197222998E-2</v>
      </c>
      <c r="AQ445">
        <f>(Table2[[#This Row],[Sharpe Ratio]]-AVERAGE(Table2[Sharpe Ratio]))/_xlfn.STDEV.P(Table2[Sharpe Ratio])</f>
        <v>-1.2040686800931915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0.21260269124605202</v>
      </c>
      <c r="AS445">
        <f>_xlfn.RANK.AVG(Table2[[#This Row],[1Y Return vs Nifty Z-Score]],Table2[1Y Return vs Nifty Z-Score])</f>
        <v>461</v>
      </c>
      <c r="AT445">
        <f>_xlfn.RANK.AVG(Table2[[#This Row],[6M Return vs Nifty Z-Score]],Table2[6M Return vs Nifty Z-Score])</f>
        <v>177</v>
      </c>
      <c r="AU445">
        <f>_xlfn.RANK.AVG(Table2[[#This Row],[Sharpe Ratio Z-Score]],Table2[Sharpe Ratio Z-Score])</f>
        <v>645</v>
      </c>
      <c r="AV445">
        <f>(Table2[[#This Row],[Rank 1Y]]+Table2[[#This Row],[Rank 6M]]+Table2[[#This Row],[Rank Sharpe]])/3</f>
        <v>427.66666666666669</v>
      </c>
    </row>
    <row r="446" spans="1:48" x14ac:dyDescent="0.3">
      <c r="A446" t="s">
        <v>636</v>
      </c>
      <c r="B446" t="s">
        <v>637</v>
      </c>
      <c r="C446" t="s">
        <v>10171</v>
      </c>
      <c r="D446" t="s">
        <v>261</v>
      </c>
      <c r="E446">
        <v>29562.240000000002</v>
      </c>
      <c r="F446">
        <v>2670</v>
      </c>
      <c r="G446">
        <v>-11.3401836244565</v>
      </c>
      <c r="H446">
        <f>(Table2[[#This Row],[1Y Return vs Nifty]]-AVERAGE(Table2[1Y Return vs Nifty]))/_xlfn.STDEV.P(Table2[1Y Return vs Nifty])</f>
        <v>-0.69106325001835855</v>
      </c>
      <c r="I446">
        <v>-4.06793120407864</v>
      </c>
      <c r="J446">
        <f>(Table2[[#This Row],[1M Return vs Nifty]]-AVERAGE(Table2[1M Return vs Nifty]))/_xlfn.STDEV.P(Table2[1M Return vs Nifty])</f>
        <v>-0.56926855202746074</v>
      </c>
      <c r="K446">
        <v>-1.54988954488568</v>
      </c>
      <c r="L446">
        <f>(Table2[[#This Row],[6M Return vs Nifty]]-AVERAGE(Table2[6M Return vs Nifty]))/_xlfn.STDEV.P(Table2[6M Return vs Nifty])</f>
        <v>-0.29658979346884334</v>
      </c>
      <c r="M446">
        <v>5.8890375027841504</v>
      </c>
      <c r="N446">
        <f>(Table2[[#This Row],[1W Return vs Nifty]]-AVERAGE(Table2[1W Return vs Nifty]))/_xlfn.STDEV.P(Table2[1W Return vs Nifty])</f>
        <v>0.8811200286548051</v>
      </c>
      <c r="O446">
        <v>2666.62</v>
      </c>
      <c r="P446">
        <v>2599.3297248087201</v>
      </c>
      <c r="Q446">
        <v>2331.8072323157198</v>
      </c>
      <c r="R446">
        <v>51.770168915643197</v>
      </c>
      <c r="S446" s="2">
        <f>(Table2[[#This Row],[Close Price]]-Table2[[#This Row],[20D EMA]])/Table2[[#This Row],[20D EMA]]</f>
        <v>1.2675221816382197E-3</v>
      </c>
      <c r="T446" s="2">
        <f>(Table2[[#This Row],[Close Price]]-Table2[[#This Row],[50D EMA]])/Table2[[#This Row],[50D EMA]]</f>
        <v>2.7187884059795595E-2</v>
      </c>
      <c r="U446" s="2">
        <f>(Table2[[#This Row],[Close Price]]-Table2[[#This Row],[200D EMA]])/Table2[[#This Row],[200D EMA]]</f>
        <v>0.14503461649718816</v>
      </c>
      <c r="V446">
        <v>1.16340005144478</v>
      </c>
      <c r="W446">
        <v>2619.4</v>
      </c>
      <c r="X446">
        <v>2705</v>
      </c>
      <c r="Y446">
        <v>2603.0500000000002</v>
      </c>
      <c r="Z446">
        <v>2787.3</v>
      </c>
      <c r="AA446">
        <v>2505</v>
      </c>
      <c r="AB446">
        <v>2960</v>
      </c>
      <c r="AC446" s="2">
        <f>(Table2[[#This Row],[Close Price]]/Table2[[#This Row],[Day Low]])-1</f>
        <v>1.9317400931510909E-2</v>
      </c>
      <c r="AD446" s="2">
        <f>(Table2[[#This Row],[Day High]]/Table2[[#This Row],[Close Price]])-1</f>
        <v>1.3108614232209659E-2</v>
      </c>
      <c r="AE446" s="2">
        <f>(Table2[[#This Row],[Close Price]]/Table2[[#This Row],[Current Week Low]])-1</f>
        <v>2.571982866253042E-2</v>
      </c>
      <c r="AF446" s="2">
        <f>(Table2[[#This Row],[Current Week High]]/Table2[[#This Row],[Close Price]])-1</f>
        <v>4.3932584269662955E-2</v>
      </c>
      <c r="AG446" s="2">
        <f>(Table2[[#This Row],[Close Price]]/Table2[[#This Row],[Current Month Low]])-1</f>
        <v>6.5868263473053856E-2</v>
      </c>
      <c r="AH446" s="2">
        <f>(Table2[[#This Row],[Current Month High]]/Table2[[#This Row],[Close Price]])-1</f>
        <v>0.10861423220973787</v>
      </c>
      <c r="AI446">
        <v>10.8614232209737</v>
      </c>
      <c r="AJ446">
        <v>42.384812286689403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0.08</v>
      </c>
      <c r="AM446" t="s">
        <v>10206</v>
      </c>
      <c r="AN446">
        <v>-2.16</v>
      </c>
      <c r="AO446" t="s">
        <v>10205</v>
      </c>
      <c r="AP446">
        <v>7.4186426840163994E-2</v>
      </c>
      <c r="AQ446">
        <f>(Table2[[#This Row],[Sharpe Ratio]]-AVERAGE(Table2[Sharpe Ratio]))/_xlfn.STDEV.P(Table2[Sharpe Ratio])</f>
        <v>0.19428510656770706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-0.48151646029215045</v>
      </c>
      <c r="AS446">
        <f>_xlfn.RANK.AVG(Table2[[#This Row],[1Y Return vs Nifty Z-Score]],Table2[1Y Return vs Nifty Z-Score])</f>
        <v>573</v>
      </c>
      <c r="AT446">
        <f>_xlfn.RANK.AVG(Table2[[#This Row],[6M Return vs Nifty Z-Score]],Table2[6M Return vs Nifty Z-Score])</f>
        <v>430</v>
      </c>
      <c r="AU446">
        <f>_xlfn.RANK.AVG(Table2[[#This Row],[Sharpe Ratio Z-Score]],Table2[Sharpe Ratio Z-Score])</f>
        <v>280</v>
      </c>
      <c r="AV446">
        <f>(Table2[[#This Row],[Rank 1Y]]+Table2[[#This Row],[Rank 6M]]+Table2[[#This Row],[Rank Sharpe]])/3</f>
        <v>427.66666666666669</v>
      </c>
    </row>
    <row r="447" spans="1:48" x14ac:dyDescent="0.3">
      <c r="A447" t="s">
        <v>1773</v>
      </c>
      <c r="B447" t="s">
        <v>1774</v>
      </c>
      <c r="C447" t="s">
        <v>10171</v>
      </c>
      <c r="D447" t="s">
        <v>1458</v>
      </c>
      <c r="E447">
        <v>4283.94640695</v>
      </c>
      <c r="F447">
        <v>593.25</v>
      </c>
      <c r="G447">
        <v>10.0262738811953</v>
      </c>
      <c r="H447">
        <f>(Table2[[#This Row],[1Y Return vs Nifty]]-AVERAGE(Table2[1Y Return vs Nifty]))/_xlfn.STDEV.P(Table2[1Y Return vs Nifty])</f>
        <v>-0.39907403357664867</v>
      </c>
      <c r="I447">
        <v>5.8974736147017204</v>
      </c>
      <c r="J447">
        <f>(Table2[[#This Row],[1M Return vs Nifty]]-AVERAGE(Table2[1M Return vs Nifty]))/_xlfn.STDEV.P(Table2[1M Return vs Nifty])</f>
        <v>0.4812744024307728</v>
      </c>
      <c r="K447">
        <v>13.4567455867699</v>
      </c>
      <c r="L447">
        <f>(Table2[[#This Row],[6M Return vs Nifty]]-AVERAGE(Table2[6M Return vs Nifty]))/_xlfn.STDEV.P(Table2[6M Return vs Nifty])</f>
        <v>0.20339239978677032</v>
      </c>
      <c r="M447">
        <v>3.4980553336597899</v>
      </c>
      <c r="N447">
        <f>(Table2[[#This Row],[1W Return vs Nifty]]-AVERAGE(Table2[1W Return vs Nifty]))/_xlfn.STDEV.P(Table2[1W Return vs Nifty])</f>
        <v>0.38714906498286</v>
      </c>
      <c r="O447">
        <v>551.70000000000005</v>
      </c>
      <c r="P447">
        <v>515.47056854416803</v>
      </c>
      <c r="Q447">
        <v>470.84555850066198</v>
      </c>
      <c r="R447">
        <v>79.862395744191303</v>
      </c>
      <c r="S447" s="2">
        <f>(Table2[[#This Row],[Close Price]]-Table2[[#This Row],[20D EMA]])/Table2[[#This Row],[20D EMA]]</f>
        <v>7.5312669929309323E-2</v>
      </c>
      <c r="T447" s="2">
        <f>(Table2[[#This Row],[Close Price]]-Table2[[#This Row],[50D EMA]])/Table2[[#This Row],[50D EMA]]</f>
        <v>0.15089015009237614</v>
      </c>
      <c r="U447" s="2">
        <f>(Table2[[#This Row],[Close Price]]-Table2[[#This Row],[200D EMA]])/Table2[[#This Row],[200D EMA]]</f>
        <v>0.25996728500342414</v>
      </c>
      <c r="V447">
        <v>0.84853096833592501</v>
      </c>
      <c r="W447">
        <v>595.1</v>
      </c>
      <c r="X447">
        <v>608.85</v>
      </c>
      <c r="Y447">
        <v>567.65</v>
      </c>
      <c r="Z447">
        <v>597.45000000000005</v>
      </c>
      <c r="AA447">
        <v>519</v>
      </c>
      <c r="AB447">
        <v>597.45000000000005</v>
      </c>
      <c r="AC447" s="2">
        <f>(Table2[[#This Row],[Close Price]]/Table2[[#This Row],[Day Low]])-1</f>
        <v>-3.1087212233238404E-3</v>
      </c>
      <c r="AD447" s="2">
        <f>(Table2[[#This Row],[Day High]]/Table2[[#This Row],[Close Price]])-1</f>
        <v>2.6295828065739713E-2</v>
      </c>
      <c r="AE447" s="2">
        <f>(Table2[[#This Row],[Close Price]]/Table2[[#This Row],[Current Week Low]])-1</f>
        <v>4.5098211926363208E-2</v>
      </c>
      <c r="AF447" s="2">
        <f>(Table2[[#This Row],[Current Week High]]/Table2[[#This Row],[Close Price]])-1</f>
        <v>7.0796460176991705E-3</v>
      </c>
      <c r="AG447" s="2">
        <f>(Table2[[#This Row],[Close Price]]/Table2[[#This Row],[Current Month Low]])-1</f>
        <v>0.14306358381502893</v>
      </c>
      <c r="AH447" s="2">
        <f>(Table2[[#This Row],[Current Month High]]/Table2[[#This Row],[Close Price]])-1</f>
        <v>7.0796460176991705E-3</v>
      </c>
      <c r="AI447">
        <v>0.70796460176991705</v>
      </c>
      <c r="AJ447">
        <v>59.927213910230499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0.24</v>
      </c>
      <c r="AM447" t="s">
        <v>10206</v>
      </c>
      <c r="AN447">
        <v>5.07</v>
      </c>
      <c r="AO447" t="s">
        <v>10206</v>
      </c>
      <c r="AP447">
        <v>-1.9686263220760999E-2</v>
      </c>
      <c r="AQ447">
        <f>(Table2[[#This Row],[Sharpe Ratio]]-AVERAGE(Table2[Sharpe Ratio]))/_xlfn.STDEV.P(Table2[Sharpe Ratio])</f>
        <v>-0.88800208708186046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-0.21526025345810601</v>
      </c>
      <c r="AS447">
        <f>_xlfn.RANK.AVG(Table2[[#This Row],[1Y Return vs Nifty Z-Score]],Table2[1Y Return vs Nifty Z-Score])</f>
        <v>439</v>
      </c>
      <c r="AT447">
        <f>_xlfn.RANK.AVG(Table2[[#This Row],[6M Return vs Nifty Z-Score]],Table2[6M Return vs Nifty Z-Score])</f>
        <v>253</v>
      </c>
      <c r="AU447">
        <f>_xlfn.RANK.AVG(Table2[[#This Row],[Sharpe Ratio Z-Score]],Table2[Sharpe Ratio Z-Score])</f>
        <v>591</v>
      </c>
      <c r="AV447">
        <f>(Table2[[#This Row],[Rank 1Y]]+Table2[[#This Row],[Rank 6M]]+Table2[[#This Row],[Rank Sharpe]])/3</f>
        <v>427.66666666666669</v>
      </c>
    </row>
    <row r="448" spans="1:48" x14ac:dyDescent="0.3">
      <c r="A448" t="s">
        <v>609</v>
      </c>
      <c r="B448" t="s">
        <v>610</v>
      </c>
      <c r="C448" t="s">
        <v>10175</v>
      </c>
      <c r="D448" t="s">
        <v>373</v>
      </c>
      <c r="E448">
        <v>31222.619575159999</v>
      </c>
      <c r="F448">
        <v>6947.3</v>
      </c>
      <c r="G448">
        <v>29.637278755670302</v>
      </c>
      <c r="H448">
        <f>(Table2[[#This Row],[1Y Return vs Nifty]]-AVERAGE(Table2[1Y Return vs Nifty]))/_xlfn.STDEV.P(Table2[1Y Return vs Nifty])</f>
        <v>-0.1310744390992849</v>
      </c>
      <c r="I448">
        <v>-0.19607570441569699</v>
      </c>
      <c r="J448">
        <f>(Table2[[#This Row],[1M Return vs Nifty]]-AVERAGE(Table2[1M Return vs Nifty]))/_xlfn.STDEV.P(Table2[1M Return vs Nifty])</f>
        <v>-0.1611014389177412</v>
      </c>
      <c r="K448">
        <v>5.2472336518182203</v>
      </c>
      <c r="L448">
        <f>(Table2[[#This Row],[6M Return vs Nifty]]-AVERAGE(Table2[6M Return vs Nifty]))/_xlfn.STDEV.P(Table2[6M Return vs Nifty])</f>
        <v>-7.0127263134656614E-2</v>
      </c>
      <c r="M448">
        <v>1.4602068723516901</v>
      </c>
      <c r="N448">
        <f>(Table2[[#This Row],[1W Return vs Nifty]]-AVERAGE(Table2[1W Return vs Nifty]))/_xlfn.STDEV.P(Table2[1W Return vs Nifty])</f>
        <v>-3.3865353798192381E-2</v>
      </c>
      <c r="O448">
        <v>6616.24</v>
      </c>
      <c r="P448">
        <v>6284.2431231996097</v>
      </c>
      <c r="Q448">
        <v>5674.3068688072599</v>
      </c>
      <c r="R448">
        <v>76.8958163074239</v>
      </c>
      <c r="S448" s="2">
        <f>(Table2[[#This Row],[Close Price]]-Table2[[#This Row],[20D EMA]])/Table2[[#This Row],[20D EMA]]</f>
        <v>5.0037483525386083E-2</v>
      </c>
      <c r="T448" s="2">
        <f>(Table2[[#This Row],[Close Price]]-Table2[[#This Row],[50D EMA]])/Table2[[#This Row],[50D EMA]]</f>
        <v>0.10551101601282357</v>
      </c>
      <c r="U448" s="2">
        <f>(Table2[[#This Row],[Close Price]]-Table2[[#This Row],[200D EMA]])/Table2[[#This Row],[200D EMA]]</f>
        <v>0.22434337102750376</v>
      </c>
      <c r="V448">
        <v>1.27798637193831</v>
      </c>
      <c r="W448">
        <v>6909.1</v>
      </c>
      <c r="X448">
        <v>7010</v>
      </c>
      <c r="Y448">
        <v>6632.4</v>
      </c>
      <c r="Z448">
        <v>7061.25</v>
      </c>
      <c r="AA448">
        <v>6370</v>
      </c>
      <c r="AB448">
        <v>7061.25</v>
      </c>
      <c r="AC448" s="2">
        <f>(Table2[[#This Row],[Close Price]]/Table2[[#This Row],[Day Low]])-1</f>
        <v>5.5289400934999122E-3</v>
      </c>
      <c r="AD448" s="2">
        <f>(Table2[[#This Row],[Day High]]/Table2[[#This Row],[Close Price]])-1</f>
        <v>9.0250888834511045E-3</v>
      </c>
      <c r="AE448" s="2">
        <f>(Table2[[#This Row],[Close Price]]/Table2[[#This Row],[Current Week Low]])-1</f>
        <v>4.7479042277305483E-2</v>
      </c>
      <c r="AF448" s="2">
        <f>(Table2[[#This Row],[Current Week High]]/Table2[[#This Row],[Close Price]])-1</f>
        <v>1.640205547478879E-2</v>
      </c>
      <c r="AG448" s="2">
        <f>(Table2[[#This Row],[Close Price]]/Table2[[#This Row],[Current Month Low]])-1</f>
        <v>9.0627943485086293E-2</v>
      </c>
      <c r="AH448" s="2">
        <f>(Table2[[#This Row],[Current Month High]]/Table2[[#This Row],[Close Price]])-1</f>
        <v>1.640205547478879E-2</v>
      </c>
      <c r="AI448">
        <v>1.6402055474788699</v>
      </c>
      <c r="AJ448">
        <v>58.579760097695697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0.18</v>
      </c>
      <c r="AM448" t="s">
        <v>10206</v>
      </c>
      <c r="AN448">
        <v>5.44</v>
      </c>
      <c r="AO448" t="s">
        <v>10206</v>
      </c>
      <c r="AP448">
        <v>-3.0936103209227999E-2</v>
      </c>
      <c r="AQ448">
        <f>(Table2[[#This Row],[Sharpe Ratio]]-AVERAGE(Table2[Sharpe Ratio]))/_xlfn.STDEV.P(Table2[Sharpe Ratio])</f>
        <v>-1.0177049617115581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-1.413873456661433</v>
      </c>
      <c r="AS448">
        <f>_xlfn.RANK.AVG(Table2[[#This Row],[1Y Return vs Nifty Z-Score]],Table2[1Y Return vs Nifty Z-Score])</f>
        <v>322</v>
      </c>
      <c r="AT448">
        <f>_xlfn.RANK.AVG(Table2[[#This Row],[6M Return vs Nifty Z-Score]],Table2[6M Return vs Nifty Z-Score])</f>
        <v>345</v>
      </c>
      <c r="AU448">
        <f>_xlfn.RANK.AVG(Table2[[#This Row],[Sharpe Ratio Z-Score]],Table2[Sharpe Ratio Z-Score])</f>
        <v>620</v>
      </c>
      <c r="AV448">
        <f>(Table2[[#This Row],[Rank 1Y]]+Table2[[#This Row],[Rank 6M]]+Table2[[#This Row],[Rank Sharpe]])/3</f>
        <v>429</v>
      </c>
    </row>
    <row r="449" spans="1:48" x14ac:dyDescent="0.3">
      <c r="A449" t="s">
        <v>1192</v>
      </c>
      <c r="B449" t="s">
        <v>1193</v>
      </c>
      <c r="C449" t="s">
        <v>10173</v>
      </c>
      <c r="D449" t="s">
        <v>143</v>
      </c>
      <c r="E449">
        <v>10002.3625125</v>
      </c>
      <c r="F449">
        <v>723.75</v>
      </c>
      <c r="G449">
        <v>20.026908572464599</v>
      </c>
      <c r="H449">
        <f>(Table2[[#This Row],[1Y Return vs Nifty]]-AVERAGE(Table2[1Y Return vs Nifty]))/_xlfn.STDEV.P(Table2[1Y Return vs Nifty])</f>
        <v>-0.26240760271645147</v>
      </c>
      <c r="I449">
        <v>-8.1463293850978307</v>
      </c>
      <c r="J449">
        <f>(Table2[[#This Row],[1M Return vs Nifty]]-AVERAGE(Table2[1M Return vs Nifty]))/_xlfn.STDEV.P(Table2[1M Return vs Nifty])</f>
        <v>-0.99920918689966853</v>
      </c>
      <c r="K449">
        <v>2.1193618530660299</v>
      </c>
      <c r="L449">
        <f>(Table2[[#This Row],[6M Return vs Nifty]]-AVERAGE(Table2[6M Return vs Nifty]))/_xlfn.STDEV.P(Table2[6M Return vs Nifty])</f>
        <v>-0.17433984566513955</v>
      </c>
      <c r="M449">
        <v>1.5360336392835101</v>
      </c>
      <c r="N449">
        <f>(Table2[[#This Row],[1W Return vs Nifty]]-AVERAGE(Table2[1W Return vs Nifty]))/_xlfn.STDEV.P(Table2[1W Return vs Nifty])</f>
        <v>-1.8199732524589771E-2</v>
      </c>
      <c r="O449">
        <v>731.72</v>
      </c>
      <c r="P449">
        <v>732.62983919173996</v>
      </c>
      <c r="Q449">
        <v>623.92785119643895</v>
      </c>
      <c r="R449">
        <v>46.2423334710289</v>
      </c>
      <c r="S449" s="2">
        <f>(Table2[[#This Row],[Close Price]]-Table2[[#This Row],[20D EMA]])/Table2[[#This Row],[20D EMA]]</f>
        <v>-1.089214453616141E-2</v>
      </c>
      <c r="T449" s="2">
        <f>(Table2[[#This Row],[Close Price]]-Table2[[#This Row],[50D EMA]])/Table2[[#This Row],[50D EMA]]</f>
        <v>-1.2120498943281476E-2</v>
      </c>
      <c r="U449" s="2">
        <f>(Table2[[#This Row],[Close Price]]-Table2[[#This Row],[200D EMA]])/Table2[[#This Row],[200D EMA]]</f>
        <v>0.15998989083776741</v>
      </c>
      <c r="V449">
        <v>0.61806294044090404</v>
      </c>
      <c r="W449">
        <v>711</v>
      </c>
      <c r="X449">
        <v>729</v>
      </c>
      <c r="Y449">
        <v>719.55</v>
      </c>
      <c r="Z449">
        <v>745</v>
      </c>
      <c r="AA449">
        <v>695.55</v>
      </c>
      <c r="AB449">
        <v>794.95</v>
      </c>
      <c r="AC449" s="2">
        <f>(Table2[[#This Row],[Close Price]]/Table2[[#This Row],[Day Low]])-1</f>
        <v>1.7932489451476741E-2</v>
      </c>
      <c r="AD449" s="2">
        <f>(Table2[[#This Row],[Day High]]/Table2[[#This Row],[Close Price]])-1</f>
        <v>7.2538860103625868E-3</v>
      </c>
      <c r="AE449" s="2">
        <f>(Table2[[#This Row],[Close Price]]/Table2[[#This Row],[Current Week Low]])-1</f>
        <v>5.8369814467376102E-3</v>
      </c>
      <c r="AF449" s="2">
        <f>(Table2[[#This Row],[Current Week High]]/Table2[[#This Row],[Close Price]])-1</f>
        <v>2.9360967184801412E-2</v>
      </c>
      <c r="AG449" s="2">
        <f>(Table2[[#This Row],[Close Price]]/Table2[[#This Row],[Current Month Low]])-1</f>
        <v>4.0543454819926827E-2</v>
      </c>
      <c r="AH449" s="2">
        <f>(Table2[[#This Row],[Current Month High]]/Table2[[#This Row],[Close Price]])-1</f>
        <v>9.8376511226252239E-2</v>
      </c>
      <c r="AI449">
        <v>11.9240069084628</v>
      </c>
      <c r="AJ449">
        <v>76.073470380732203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-0.09</v>
      </c>
      <c r="AM449" t="s">
        <v>10205</v>
      </c>
      <c r="AN449">
        <v>-0.6</v>
      </c>
      <c r="AO449" t="s">
        <v>10205</v>
      </c>
      <c r="AQ449">
        <f>(Table2[[#This Row],[Sharpe Ratio]]-AVERAGE(Table2[Sharpe Ratio]))/_xlfn.STDEV.P(Table2[Sharpe Ratio])</f>
        <v>-0.66103308725010923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382</v>
      </c>
      <c r="AT449">
        <f>_xlfn.RANK.AVG(Table2[[#This Row],[6M Return vs Nifty Z-Score]],Table2[6M Return vs Nifty Z-Score])</f>
        <v>381</v>
      </c>
      <c r="AU449">
        <f>_xlfn.RANK.AVG(Table2[[#This Row],[Sharpe Ratio Z-Score]],Table2[Sharpe Ratio Z-Score])</f>
        <v>532.5</v>
      </c>
      <c r="AV449">
        <f>(Table2[[#This Row],[Rank 1Y]]+Table2[[#This Row],[Rank 6M]]+Table2[[#This Row],[Rank Sharpe]])/3</f>
        <v>431.83333333333331</v>
      </c>
    </row>
    <row r="450" spans="1:48" x14ac:dyDescent="0.3">
      <c r="A450" t="s">
        <v>1608</v>
      </c>
      <c r="B450" t="s">
        <v>1609</v>
      </c>
      <c r="C450" t="s">
        <v>10165</v>
      </c>
      <c r="D450" t="s">
        <v>202</v>
      </c>
      <c r="E450">
        <v>5550.5549675049997</v>
      </c>
      <c r="F450">
        <v>139.13</v>
      </c>
      <c r="G450">
        <v>-2.6343259478430698</v>
      </c>
      <c r="H450">
        <f>(Table2[[#This Row],[1Y Return vs Nifty]]-AVERAGE(Table2[1Y Return vs Nifty]))/_xlfn.STDEV.P(Table2[1Y Return vs Nifty])</f>
        <v>-0.57209095146231603</v>
      </c>
      <c r="I450">
        <v>8.2173553260799892</v>
      </c>
      <c r="J450">
        <f>(Table2[[#This Row],[1M Return vs Nifty]]-AVERAGE(Table2[1M Return vs Nifty]))/_xlfn.STDEV.P(Table2[1M Return vs Nifty])</f>
        <v>0.72583399949521243</v>
      </c>
      <c r="K450">
        <v>3.8770303272373199</v>
      </c>
      <c r="L450">
        <f>(Table2[[#This Row],[6M Return vs Nifty]]-AVERAGE(Table2[6M Return vs Nifty]))/_xlfn.STDEV.P(Table2[6M Return vs Nifty])</f>
        <v>-0.11577888706099328</v>
      </c>
      <c r="M450">
        <v>8.7758836989326401</v>
      </c>
      <c r="N450">
        <f>(Table2[[#This Row],[1W Return vs Nifty]]-AVERAGE(Table2[1W Return vs Nifty]))/_xlfn.STDEV.P(Table2[1W Return vs Nifty])</f>
        <v>1.4775352658317529</v>
      </c>
      <c r="O450">
        <v>129.93</v>
      </c>
      <c r="P450">
        <v>128.386594458459</v>
      </c>
      <c r="Q450">
        <v>122.744865620127</v>
      </c>
      <c r="R450">
        <v>81.476092153844206</v>
      </c>
      <c r="S450" s="2">
        <f>(Table2[[#This Row],[Close Price]]-Table2[[#This Row],[20D EMA]])/Table2[[#This Row],[20D EMA]]</f>
        <v>7.0807357808050392E-2</v>
      </c>
      <c r="T450" s="2">
        <f>(Table2[[#This Row],[Close Price]]-Table2[[#This Row],[50D EMA]])/Table2[[#This Row],[50D EMA]]</f>
        <v>8.3680119305736003E-2</v>
      </c>
      <c r="U450" s="2">
        <f>(Table2[[#This Row],[Close Price]]-Table2[[#This Row],[200D EMA]])/Table2[[#This Row],[200D EMA]]</f>
        <v>0.1334893667209022</v>
      </c>
      <c r="V450">
        <v>1.36838191966197</v>
      </c>
      <c r="W450">
        <v>141.08000000000001</v>
      </c>
      <c r="X450">
        <v>149.66</v>
      </c>
      <c r="Y450">
        <v>136.07</v>
      </c>
      <c r="Z450">
        <v>141.5</v>
      </c>
      <c r="AA450">
        <v>121.96</v>
      </c>
      <c r="AB450">
        <v>141.5</v>
      </c>
      <c r="AC450" s="2">
        <f>(Table2[[#This Row],[Close Price]]/Table2[[#This Row],[Day Low]])-1</f>
        <v>-1.3821944995747182E-2</v>
      </c>
      <c r="AD450" s="2">
        <f>(Table2[[#This Row],[Day High]]/Table2[[#This Row],[Close Price]])-1</f>
        <v>7.5684611514410971E-2</v>
      </c>
      <c r="AE450" s="2">
        <f>(Table2[[#This Row],[Close Price]]/Table2[[#This Row],[Current Week Low]])-1</f>
        <v>2.2488425075328999E-2</v>
      </c>
      <c r="AF450" s="2">
        <f>(Table2[[#This Row],[Current Week High]]/Table2[[#This Row],[Close Price]])-1</f>
        <v>1.7034428232588272E-2</v>
      </c>
      <c r="AG450" s="2">
        <f>(Table2[[#This Row],[Close Price]]/Table2[[#This Row],[Current Month Low]])-1</f>
        <v>0.14078386356182349</v>
      </c>
      <c r="AH450" s="2">
        <f>(Table2[[#This Row],[Current Month High]]/Table2[[#This Row],[Close Price]])-1</f>
        <v>1.7034428232588272E-2</v>
      </c>
      <c r="AI450">
        <v>3.50032343851074</v>
      </c>
      <c r="AJ450">
        <v>35.935515388373197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-0.06</v>
      </c>
      <c r="AM450" t="s">
        <v>10205</v>
      </c>
      <c r="AN450">
        <v>9.48</v>
      </c>
      <c r="AO450" t="s">
        <v>10206</v>
      </c>
      <c r="AP450">
        <v>2.7791658012122002E-2</v>
      </c>
      <c r="AQ450">
        <f>(Table2[[#This Row],[Sharpe Ratio]]-AVERAGE(Table2[Sharpe Ratio]))/_xlfn.STDEV.P(Table2[Sharpe Ratio])</f>
        <v>-0.3406144911995802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1.1748849356040758</v>
      </c>
      <c r="AS450">
        <f>_xlfn.RANK.AVG(Table2[[#This Row],[1Y Return vs Nifty Z-Score]],Table2[1Y Return vs Nifty Z-Score])</f>
        <v>518</v>
      </c>
      <c r="AT450">
        <f>_xlfn.RANK.AVG(Table2[[#This Row],[6M Return vs Nifty Z-Score]],Table2[6M Return vs Nifty Z-Score])</f>
        <v>357</v>
      </c>
      <c r="AU450">
        <f>_xlfn.RANK.AVG(Table2[[#This Row],[Sharpe Ratio Z-Score]],Table2[Sharpe Ratio Z-Score])</f>
        <v>421</v>
      </c>
      <c r="AV450">
        <f>(Table2[[#This Row],[Rank 1Y]]+Table2[[#This Row],[Rank 6M]]+Table2[[#This Row],[Rank Sharpe]])/3</f>
        <v>432</v>
      </c>
    </row>
    <row r="451" spans="1:48" x14ac:dyDescent="0.3">
      <c r="A451" t="s">
        <v>970</v>
      </c>
      <c r="B451" t="s">
        <v>971</v>
      </c>
      <c r="C451" t="s">
        <v>10173</v>
      </c>
      <c r="D451" t="s">
        <v>349</v>
      </c>
      <c r="E451">
        <v>14668.17415225</v>
      </c>
      <c r="F451">
        <v>4347.5</v>
      </c>
      <c r="G451">
        <v>52.020072323311197</v>
      </c>
      <c r="H451">
        <f>(Table2[[#This Row],[1Y Return vs Nifty]]-AVERAGE(Table2[1Y Return vs Nifty]))/_xlfn.STDEV.P(Table2[1Y Return vs Nifty])</f>
        <v>0.17480379803306356</v>
      </c>
      <c r="I451">
        <v>-6.6296513315243502</v>
      </c>
      <c r="J451">
        <f>(Table2[[#This Row],[1M Return vs Nifty]]-AVERAGE(Table2[1M Return vs Nifty]))/_xlfn.STDEV.P(Table2[1M Return vs Nifty])</f>
        <v>-0.83932251171309524</v>
      </c>
      <c r="K451">
        <v>-18.589412551576601</v>
      </c>
      <c r="L451">
        <f>(Table2[[#This Row],[6M Return vs Nifty]]-AVERAGE(Table2[6M Return vs Nifty]))/_xlfn.STDEV.P(Table2[6M Return vs Nifty])</f>
        <v>-0.86430254254098804</v>
      </c>
      <c r="M451">
        <v>0.96560848359206897</v>
      </c>
      <c r="N451">
        <f>(Table2[[#This Row],[1W Return vs Nifty]]-AVERAGE(Table2[1W Return vs Nifty]))/_xlfn.STDEV.P(Table2[1W Return vs Nifty])</f>
        <v>-0.13604814958861713</v>
      </c>
      <c r="O451">
        <v>4357.57</v>
      </c>
      <c r="P451">
        <v>4194.40904023437</v>
      </c>
      <c r="Q451">
        <v>3669.7077058858799</v>
      </c>
      <c r="R451">
        <v>46.9840194248725</v>
      </c>
      <c r="S451" s="2">
        <f>(Table2[[#This Row],[Close Price]]-Table2[[#This Row],[20D EMA]])/Table2[[#This Row],[20D EMA]]</f>
        <v>-2.3109209949581325E-3</v>
      </c>
      <c r="T451" s="2">
        <f>(Table2[[#This Row],[Close Price]]-Table2[[#This Row],[50D EMA]])/Table2[[#This Row],[50D EMA]]</f>
        <v>3.6498815040956471E-2</v>
      </c>
      <c r="U451" s="2">
        <f>(Table2[[#This Row],[Close Price]]-Table2[[#This Row],[200D EMA]])/Table2[[#This Row],[200D EMA]]</f>
        <v>0.18469925902463633</v>
      </c>
      <c r="V451">
        <v>0.83864336183977894</v>
      </c>
      <c r="W451">
        <v>4340</v>
      </c>
      <c r="X451">
        <v>4385.3500000000004</v>
      </c>
      <c r="Y451">
        <v>4333</v>
      </c>
      <c r="Z451">
        <v>4529</v>
      </c>
      <c r="AA451">
        <v>4030.65</v>
      </c>
      <c r="AB451">
        <v>4888</v>
      </c>
      <c r="AC451" s="2">
        <f>(Table2[[#This Row],[Close Price]]/Table2[[#This Row],[Day Low]])-1</f>
        <v>1.7281105990782919E-3</v>
      </c>
      <c r="AD451" s="2">
        <f>(Table2[[#This Row],[Day High]]/Table2[[#This Row],[Close Price]])-1</f>
        <v>8.7061529614722577E-3</v>
      </c>
      <c r="AE451" s="2">
        <f>(Table2[[#This Row],[Close Price]]/Table2[[#This Row],[Current Week Low]])-1</f>
        <v>3.3464112624048692E-3</v>
      </c>
      <c r="AF451" s="2">
        <f>(Table2[[#This Row],[Current Week High]]/Table2[[#This Row],[Close Price]])-1</f>
        <v>4.1748131109833331E-2</v>
      </c>
      <c r="AG451" s="2">
        <f>(Table2[[#This Row],[Close Price]]/Table2[[#This Row],[Current Month Low]])-1</f>
        <v>7.8610149727711409E-2</v>
      </c>
      <c r="AH451" s="2">
        <f>(Table2[[#This Row],[Current Month High]]/Table2[[#This Row],[Close Price]])-1</f>
        <v>0.12432432432432439</v>
      </c>
      <c r="AI451">
        <v>12.4324324324324</v>
      </c>
      <c r="AJ451">
        <v>86.0370576404638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0.02</v>
      </c>
      <c r="AM451" t="s">
        <v>10206</v>
      </c>
      <c r="AN451">
        <v>-4.4800000000000004</v>
      </c>
      <c r="AO451" t="s">
        <v>10205</v>
      </c>
      <c r="AP451">
        <v>1.9358681797988001E-2</v>
      </c>
      <c r="AQ451">
        <f>(Table2[[#This Row],[Sharpe Ratio]]-AVERAGE(Table2[Sharpe Ratio]))/_xlfn.STDEV.P(Table2[Sharpe Ratio])</f>
        <v>-0.43784087466622124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-2.1027102804758582</v>
      </c>
      <c r="AS451">
        <f>_xlfn.RANK.AVG(Table2[[#This Row],[1Y Return vs Nifty Z-Score]],Table2[1Y Return vs Nifty Z-Score])</f>
        <v>234</v>
      </c>
      <c r="AT451">
        <f>_xlfn.RANK.AVG(Table2[[#This Row],[6M Return vs Nifty Z-Score]],Table2[6M Return vs Nifty Z-Score])</f>
        <v>609</v>
      </c>
      <c r="AU451">
        <f>_xlfn.RANK.AVG(Table2[[#This Row],[Sharpe Ratio Z-Score]],Table2[Sharpe Ratio Z-Score])</f>
        <v>455</v>
      </c>
      <c r="AV451">
        <f>(Table2[[#This Row],[Rank 1Y]]+Table2[[#This Row],[Rank 6M]]+Table2[[#This Row],[Rank Sharpe]])/3</f>
        <v>432.66666666666669</v>
      </c>
    </row>
    <row r="452" spans="1:48" x14ac:dyDescent="0.3">
      <c r="A452" t="s">
        <v>1389</v>
      </c>
      <c r="B452" t="s">
        <v>1390</v>
      </c>
      <c r="C452" t="s">
        <v>10173</v>
      </c>
      <c r="D452" t="s">
        <v>1391</v>
      </c>
      <c r="E452">
        <v>7719.6503915200001</v>
      </c>
      <c r="F452">
        <v>289.55</v>
      </c>
      <c r="G452">
        <v>19.196505892780799</v>
      </c>
      <c r="H452">
        <f>(Table2[[#This Row],[1Y Return vs Nifty]]-AVERAGE(Table2[1Y Return vs Nifty]))/_xlfn.STDEV.P(Table2[1Y Return vs Nifty])</f>
        <v>-0.27375569950356893</v>
      </c>
      <c r="I452">
        <v>-12.4843685226168</v>
      </c>
      <c r="J452">
        <f>(Table2[[#This Row],[1M Return vs Nifty]]-AVERAGE(Table2[1M Return vs Nifty]))/_xlfn.STDEV.P(Table2[1M Return vs Nifty])</f>
        <v>-1.4565209103026302</v>
      </c>
      <c r="K452">
        <v>-19.904024226349399</v>
      </c>
      <c r="L452">
        <f>(Table2[[#This Row],[6M Return vs Nifty]]-AVERAGE(Table2[6M Return vs Nifty]))/_xlfn.STDEV.P(Table2[6M Return vs Nifty])</f>
        <v>-0.90810199676013148</v>
      </c>
      <c r="M452">
        <v>-1.2539533508869001</v>
      </c>
      <c r="N452">
        <f>(Table2[[#This Row],[1W Return vs Nifty]]-AVERAGE(Table2[1W Return vs Nifty]))/_xlfn.STDEV.P(Table2[1W Return vs Nifty])</f>
        <v>-0.59460409888228172</v>
      </c>
      <c r="O452">
        <v>293.08</v>
      </c>
      <c r="P452">
        <v>298.87430065658998</v>
      </c>
      <c r="Q452">
        <v>287.911999522781</v>
      </c>
      <c r="R452">
        <v>48.211928345505598</v>
      </c>
      <c r="S452" s="2">
        <f>(Table2[[#This Row],[Close Price]]-Table2[[#This Row],[20D EMA]])/Table2[[#This Row],[20D EMA]]</f>
        <v>-1.204449297120231E-2</v>
      </c>
      <c r="T452" s="2">
        <f>(Table2[[#This Row],[Close Price]]-Table2[[#This Row],[50D EMA]])/Table2[[#This Row],[50D EMA]]</f>
        <v>-3.1198067669604347E-2</v>
      </c>
      <c r="U452" s="2">
        <f>(Table2[[#This Row],[Close Price]]-Table2[[#This Row],[200D EMA]])/Table2[[#This Row],[200D EMA]]</f>
        <v>5.6892400453403208E-3</v>
      </c>
      <c r="V452">
        <v>1.16524239408257</v>
      </c>
      <c r="W452">
        <v>289.35000000000002</v>
      </c>
      <c r="X452">
        <v>295</v>
      </c>
      <c r="Y452">
        <v>289</v>
      </c>
      <c r="Z452">
        <v>296.5</v>
      </c>
      <c r="AA452">
        <v>271.35000000000002</v>
      </c>
      <c r="AB452">
        <v>339.45</v>
      </c>
      <c r="AC452" s="2">
        <f>(Table2[[#This Row],[Close Price]]/Table2[[#This Row],[Day Low]])-1</f>
        <v>6.9120442370818047E-4</v>
      </c>
      <c r="AD452" s="2">
        <f>(Table2[[#This Row],[Day High]]/Table2[[#This Row],[Close Price]])-1</f>
        <v>1.8822310481781956E-2</v>
      </c>
      <c r="AE452" s="2">
        <f>(Table2[[#This Row],[Close Price]]/Table2[[#This Row],[Current Week Low]])-1</f>
        <v>1.9031141868512957E-3</v>
      </c>
      <c r="AF452" s="2">
        <f>(Table2[[#This Row],[Current Week High]]/Table2[[#This Row],[Close Price]])-1</f>
        <v>2.4002762907960662E-2</v>
      </c>
      <c r="AG452" s="2">
        <f>(Table2[[#This Row],[Close Price]]/Table2[[#This Row],[Current Month Low]])-1</f>
        <v>6.7072047171549576E-2</v>
      </c>
      <c r="AH452" s="2">
        <f>(Table2[[#This Row],[Current Month High]]/Table2[[#This Row],[Close Price]])-1</f>
        <v>0.17233638404420648</v>
      </c>
      <c r="AI452">
        <v>26.040407528924099</v>
      </c>
      <c r="AJ452">
        <v>51.398692810457497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-0.11</v>
      </c>
      <c r="AM452" t="s">
        <v>10205</v>
      </c>
      <c r="AN452">
        <v>-1.41</v>
      </c>
      <c r="AO452" t="s">
        <v>10205</v>
      </c>
      <c r="AP452">
        <v>6.9962008465595998E-2</v>
      </c>
      <c r="AQ452">
        <f>(Table2[[#This Row],[Sharpe Ratio]]-AVERAGE(Table2[Sharpe Ratio]))/_xlfn.STDEV.P(Table2[Sharpe Ratio])</f>
        <v>0.14558048433470688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389</v>
      </c>
      <c r="AT452">
        <f>_xlfn.RANK.AVG(Table2[[#This Row],[6M Return vs Nifty Z-Score]],Table2[6M Return vs Nifty Z-Score])</f>
        <v>621</v>
      </c>
      <c r="AU452">
        <f>_xlfn.RANK.AVG(Table2[[#This Row],[Sharpe Ratio Z-Score]],Table2[Sharpe Ratio Z-Score])</f>
        <v>288</v>
      </c>
      <c r="AV452">
        <f>(Table2[[#This Row],[Rank 1Y]]+Table2[[#This Row],[Rank 6M]]+Table2[[#This Row],[Rank Sharpe]])/3</f>
        <v>432.66666666666669</v>
      </c>
    </row>
    <row r="453" spans="1:48" x14ac:dyDescent="0.3">
      <c r="A453" t="s">
        <v>215</v>
      </c>
      <c r="B453" t="s">
        <v>216</v>
      </c>
      <c r="C453" t="s">
        <v>10166</v>
      </c>
      <c r="D453" t="s">
        <v>60</v>
      </c>
      <c r="E453">
        <v>123466.79422344999</v>
      </c>
      <c r="F453">
        <v>1528.9</v>
      </c>
      <c r="G453">
        <v>3.59346056624344</v>
      </c>
      <c r="H453">
        <f>(Table2[[#This Row],[1Y Return vs Nifty]]-AVERAGE(Table2[1Y Return vs Nifty]))/_xlfn.STDEV.P(Table2[1Y Return vs Nifty])</f>
        <v>-0.48698341765923447</v>
      </c>
      <c r="I453">
        <v>1.18725266848112</v>
      </c>
      <c r="J453">
        <f>(Table2[[#This Row],[1M Return vs Nifty]]-AVERAGE(Table2[1M Return vs Nifty]))/_xlfn.STDEV.P(Table2[1M Return vs Nifty])</f>
        <v>-1.5272352967293882E-2</v>
      </c>
      <c r="K453">
        <v>0.58415449317252299</v>
      </c>
      <c r="L453">
        <f>(Table2[[#This Row],[6M Return vs Nifty]]-AVERAGE(Table2[6M Return vs Nifty]))/_xlfn.STDEV.P(Table2[6M Return vs Nifty])</f>
        <v>-0.22548897644413476</v>
      </c>
      <c r="M453">
        <v>2.3979449589953399</v>
      </c>
      <c r="N453">
        <f>(Table2[[#This Row],[1W Return vs Nifty]]-AVERAGE(Table2[1W Return vs Nifty]))/_xlfn.STDEV.P(Table2[1W Return vs Nifty])</f>
        <v>0.1598690003567326</v>
      </c>
      <c r="O453">
        <v>1513.82</v>
      </c>
      <c r="P453">
        <v>1494.5459639011001</v>
      </c>
      <c r="Q453">
        <v>1383.70016929692</v>
      </c>
      <c r="R453">
        <v>54.376405196456197</v>
      </c>
      <c r="S453" s="2">
        <f>(Table2[[#This Row],[Close Price]]-Table2[[#This Row],[20D EMA]])/Table2[[#This Row],[20D EMA]]</f>
        <v>9.961554213843227E-3</v>
      </c>
      <c r="T453" s="2">
        <f>(Table2[[#This Row],[Close Price]]-Table2[[#This Row],[50D EMA]])/Table2[[#This Row],[50D EMA]]</f>
        <v>2.2986269361183285E-2</v>
      </c>
      <c r="U453" s="2">
        <f>(Table2[[#This Row],[Close Price]]-Table2[[#This Row],[200D EMA]])/Table2[[#This Row],[200D EMA]]</f>
        <v>0.10493590585947421</v>
      </c>
      <c r="V453">
        <v>1.0638821717376199</v>
      </c>
      <c r="W453">
        <v>1523.55</v>
      </c>
      <c r="X453">
        <v>1540.3</v>
      </c>
      <c r="Y453">
        <v>1526</v>
      </c>
      <c r="Z453">
        <v>1589</v>
      </c>
      <c r="AA453">
        <v>1467</v>
      </c>
      <c r="AB453">
        <v>1600</v>
      </c>
      <c r="AC453" s="2">
        <f>(Table2[[#This Row],[Close Price]]/Table2[[#This Row],[Day Low]])-1</f>
        <v>3.511535558399892E-3</v>
      </c>
      <c r="AD453" s="2">
        <f>(Table2[[#This Row],[Day High]]/Table2[[#This Row],[Close Price]])-1</f>
        <v>7.4563411603112417E-3</v>
      </c>
      <c r="AE453" s="2">
        <f>(Table2[[#This Row],[Close Price]]/Table2[[#This Row],[Current Week Low]])-1</f>
        <v>1.9003931847969557E-3</v>
      </c>
      <c r="AF453" s="2">
        <f>(Table2[[#This Row],[Current Week High]]/Table2[[#This Row],[Close Price]])-1</f>
        <v>3.9309307345150035E-2</v>
      </c>
      <c r="AG453" s="2">
        <f>(Table2[[#This Row],[Close Price]]/Table2[[#This Row],[Current Month Low]])-1</f>
        <v>4.2194955691888358E-2</v>
      </c>
      <c r="AH453" s="2">
        <f>(Table2[[#This Row],[Current Month High]]/Table2[[#This Row],[Close Price]])-1</f>
        <v>4.6504022499836317E-2</v>
      </c>
      <c r="AI453">
        <v>4.6504022499836299</v>
      </c>
      <c r="AJ453">
        <v>35.0618374558304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-0.01</v>
      </c>
      <c r="AM453" t="s">
        <v>10205</v>
      </c>
      <c r="AN453">
        <v>1.52</v>
      </c>
      <c r="AO453" t="s">
        <v>10206</v>
      </c>
      <c r="AP453">
        <v>3.1241934839869E-2</v>
      </c>
      <c r="AQ453">
        <f>(Table2[[#This Row],[Sharpe Ratio]]-AVERAGE(Table2[Sharpe Ratio]))/_xlfn.STDEV.P(Table2[Sharpe Ratio])</f>
        <v>-0.30083518560182992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-0.86871093231576035</v>
      </c>
      <c r="AS453">
        <f>_xlfn.RANK.AVG(Table2[[#This Row],[1Y Return vs Nifty Z-Score]],Table2[1Y Return vs Nifty Z-Score])</f>
        <v>484</v>
      </c>
      <c r="AT453">
        <f>_xlfn.RANK.AVG(Table2[[#This Row],[6M Return vs Nifty Z-Score]],Table2[6M Return vs Nifty Z-Score])</f>
        <v>402</v>
      </c>
      <c r="AU453">
        <f>_xlfn.RANK.AVG(Table2[[#This Row],[Sharpe Ratio Z-Score]],Table2[Sharpe Ratio Z-Score])</f>
        <v>413</v>
      </c>
      <c r="AV453">
        <f>(Table2[[#This Row],[Rank 1Y]]+Table2[[#This Row],[Rank 6M]]+Table2[[#This Row],[Rank Sharpe]])/3</f>
        <v>433</v>
      </c>
    </row>
    <row r="454" spans="1:48" x14ac:dyDescent="0.3">
      <c r="A454" t="s">
        <v>1812</v>
      </c>
      <c r="B454" t="s">
        <v>1813</v>
      </c>
      <c r="C454" t="s">
        <v>10172</v>
      </c>
      <c r="D454" t="s">
        <v>146</v>
      </c>
      <c r="E454">
        <v>4073.0176541249998</v>
      </c>
      <c r="F454">
        <v>862.25</v>
      </c>
      <c r="G454">
        <v>45.442799863020902</v>
      </c>
      <c r="H454">
        <f>(Table2[[#This Row],[1Y Return vs Nifty]]-AVERAGE(Table2[1Y Return vs Nifty]))/_xlfn.STDEV.P(Table2[1Y Return vs Nifty])</f>
        <v>8.4920267667966939E-2</v>
      </c>
      <c r="I454">
        <v>10.371793707565301</v>
      </c>
      <c r="J454">
        <f>(Table2[[#This Row],[1M Return vs Nifty]]-AVERAGE(Table2[1M Return vs Nifty]))/_xlfn.STDEV.P(Table2[1M Return vs Nifty])</f>
        <v>0.95295272709756962</v>
      </c>
      <c r="K454">
        <v>2.5874575052076301</v>
      </c>
      <c r="L454">
        <f>(Table2[[#This Row],[6M Return vs Nifty]]-AVERAGE(Table2[6M Return vs Nifty]))/_xlfn.STDEV.P(Table2[6M Return vs Nifty])</f>
        <v>-0.15874411159431628</v>
      </c>
      <c r="M454">
        <v>4.70068807419538</v>
      </c>
      <c r="N454">
        <f>(Table2[[#This Row],[1W Return vs Nifty]]-AVERAGE(Table2[1W Return vs Nifty]))/_xlfn.STDEV.P(Table2[1W Return vs Nifty])</f>
        <v>0.63560999516343097</v>
      </c>
      <c r="O454">
        <v>845.17</v>
      </c>
      <c r="P454">
        <v>828.08675285578397</v>
      </c>
      <c r="Q454">
        <v>748.01031494747099</v>
      </c>
      <c r="R454">
        <v>55.612635539623099</v>
      </c>
      <c r="S454" s="2">
        <f>(Table2[[#This Row],[Close Price]]-Table2[[#This Row],[20D EMA]])/Table2[[#This Row],[20D EMA]]</f>
        <v>2.0208952045150729E-2</v>
      </c>
      <c r="T454" s="2">
        <f>(Table2[[#This Row],[Close Price]]-Table2[[#This Row],[50D EMA]])/Table2[[#This Row],[50D EMA]]</f>
        <v>4.1255637801714422E-2</v>
      </c>
      <c r="U454" s="2">
        <f>(Table2[[#This Row],[Close Price]]-Table2[[#This Row],[200D EMA]])/Table2[[#This Row],[200D EMA]]</f>
        <v>0.15272474559465332</v>
      </c>
      <c r="V454">
        <v>0.47474102462909801</v>
      </c>
      <c r="W454">
        <v>850</v>
      </c>
      <c r="X454">
        <v>877.3</v>
      </c>
      <c r="Y454">
        <v>856.45</v>
      </c>
      <c r="Z454">
        <v>941.75</v>
      </c>
      <c r="AA454">
        <v>771</v>
      </c>
      <c r="AB454">
        <v>941.75</v>
      </c>
      <c r="AC454" s="2">
        <f>(Table2[[#This Row],[Close Price]]/Table2[[#This Row],[Day Low]])-1</f>
        <v>1.4411764705882346E-2</v>
      </c>
      <c r="AD454" s="2">
        <f>(Table2[[#This Row],[Day High]]/Table2[[#This Row],[Close Price]])-1</f>
        <v>1.7454334589735998E-2</v>
      </c>
      <c r="AE454" s="2">
        <f>(Table2[[#This Row],[Close Price]]/Table2[[#This Row],[Current Week Low]])-1</f>
        <v>6.7721408138243788E-3</v>
      </c>
      <c r="AF454" s="2">
        <f>(Table2[[#This Row],[Current Week High]]/Table2[[#This Row],[Close Price]])-1</f>
        <v>9.2200637866048041E-2</v>
      </c>
      <c r="AG454" s="2">
        <f>(Table2[[#This Row],[Close Price]]/Table2[[#This Row],[Current Month Low]])-1</f>
        <v>0.11835278858625164</v>
      </c>
      <c r="AH454" s="2">
        <f>(Table2[[#This Row],[Current Month High]]/Table2[[#This Row],[Close Price]])-1</f>
        <v>9.2200637866048041E-2</v>
      </c>
      <c r="AI454">
        <v>12.9138880835024</v>
      </c>
      <c r="AJ454">
        <v>78.114026027680197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-0.26</v>
      </c>
      <c r="AM454" t="s">
        <v>10205</v>
      </c>
      <c r="AN454">
        <v>3.71</v>
      </c>
      <c r="AO454" t="s">
        <v>10206</v>
      </c>
      <c r="AP454">
        <v>-6.2177777252918003E-2</v>
      </c>
      <c r="AQ454">
        <f>(Table2[[#This Row],[Sharpe Ratio]]-AVERAGE(Table2[Sharpe Ratio]))/_xlfn.STDEV.P(Table2[Sharpe Ratio])</f>
        <v>-1.3778998565602616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0.13683902177438972</v>
      </c>
      <c r="AS454">
        <f>_xlfn.RANK.AVG(Table2[[#This Row],[1Y Return vs Nifty Z-Score]],Table2[1Y Return vs Nifty Z-Score])</f>
        <v>260</v>
      </c>
      <c r="AT454">
        <f>_xlfn.RANK.AVG(Table2[[#This Row],[6M Return vs Nifty Z-Score]],Table2[6M Return vs Nifty Z-Score])</f>
        <v>372</v>
      </c>
      <c r="AU454">
        <f>_xlfn.RANK.AVG(Table2[[#This Row],[Sharpe Ratio Z-Score]],Table2[Sharpe Ratio Z-Score])</f>
        <v>669</v>
      </c>
      <c r="AV454">
        <f>(Table2[[#This Row],[Rank 1Y]]+Table2[[#This Row],[Rank 6M]]+Table2[[#This Row],[Rank Sharpe]])/3</f>
        <v>433.66666666666669</v>
      </c>
    </row>
    <row r="455" spans="1:48" x14ac:dyDescent="0.3">
      <c r="A455" t="s">
        <v>1583</v>
      </c>
      <c r="B455" t="s">
        <v>1584</v>
      </c>
      <c r="C455" t="s">
        <v>10170</v>
      </c>
      <c r="D455" t="s">
        <v>1148</v>
      </c>
      <c r="E455">
        <v>5835.6509704999999</v>
      </c>
      <c r="F455">
        <v>3481.3</v>
      </c>
      <c r="G455">
        <v>21.1215326152928</v>
      </c>
      <c r="H455">
        <f>(Table2[[#This Row],[1Y Return vs Nifty]]-AVERAGE(Table2[1Y Return vs Nifty]))/_xlfn.STDEV.P(Table2[1Y Return vs Nifty])</f>
        <v>-0.24744871603721985</v>
      </c>
      <c r="I455">
        <v>12.643415858388201</v>
      </c>
      <c r="J455">
        <f>(Table2[[#This Row],[1M Return vs Nifty]]-AVERAGE(Table2[1M Return vs Nifty]))/_xlfn.STDEV.P(Table2[1M Return vs Nifty])</f>
        <v>1.1924248498196575</v>
      </c>
      <c r="K455">
        <v>9.2029321607060908</v>
      </c>
      <c r="L455">
        <f>(Table2[[#This Row],[6M Return vs Nifty]]-AVERAGE(Table2[6M Return vs Nifty]))/_xlfn.STDEV.P(Table2[6M Return vs Nifty])</f>
        <v>6.1666360084696156E-2</v>
      </c>
      <c r="M455">
        <v>17.265162625315</v>
      </c>
      <c r="N455">
        <f>(Table2[[#This Row],[1W Return vs Nifty]]-AVERAGE(Table2[1W Return vs Nifty]))/_xlfn.STDEV.P(Table2[1W Return vs Nifty])</f>
        <v>3.2313991575398124</v>
      </c>
      <c r="O455">
        <v>3125.74</v>
      </c>
      <c r="P455">
        <v>3052.8600353154902</v>
      </c>
      <c r="Q455">
        <v>2935.5029538013</v>
      </c>
      <c r="R455">
        <v>83.082816399097297</v>
      </c>
      <c r="S455" s="2">
        <f>(Table2[[#This Row],[Close Price]]-Table2[[#This Row],[20D EMA]])/Table2[[#This Row],[20D EMA]]</f>
        <v>0.11375226346401186</v>
      </c>
      <c r="T455" s="2">
        <f>(Table2[[#This Row],[Close Price]]-Table2[[#This Row],[50D EMA]])/Table2[[#This Row],[50D EMA]]</f>
        <v>0.1403405199479556</v>
      </c>
      <c r="U455" s="2">
        <f>(Table2[[#This Row],[Close Price]]-Table2[[#This Row],[200D EMA]])/Table2[[#This Row],[200D EMA]]</f>
        <v>0.18592965321050889</v>
      </c>
      <c r="V455">
        <v>2.7024222578138599</v>
      </c>
      <c r="W455">
        <v>3439.55</v>
      </c>
      <c r="X455">
        <v>3567.1</v>
      </c>
      <c r="Y455">
        <v>3350</v>
      </c>
      <c r="Z455">
        <v>3525.45</v>
      </c>
      <c r="AA455">
        <v>2811.4</v>
      </c>
      <c r="AB455">
        <v>3525.45</v>
      </c>
      <c r="AC455" s="2">
        <f>(Table2[[#This Row],[Close Price]]/Table2[[#This Row],[Day Low]])-1</f>
        <v>1.2138215754967874E-2</v>
      </c>
      <c r="AD455" s="2">
        <f>(Table2[[#This Row],[Day High]]/Table2[[#This Row],[Close Price]])-1</f>
        <v>2.4645965587567709E-2</v>
      </c>
      <c r="AE455" s="2">
        <f>(Table2[[#This Row],[Close Price]]/Table2[[#This Row],[Current Week Low]])-1</f>
        <v>3.919402985074627E-2</v>
      </c>
      <c r="AF455" s="2">
        <f>(Table2[[#This Row],[Current Week High]]/Table2[[#This Row],[Close Price]])-1</f>
        <v>1.2682044063998976E-2</v>
      </c>
      <c r="AG455" s="2">
        <f>(Table2[[#This Row],[Close Price]]/Table2[[#This Row],[Current Month Low]])-1</f>
        <v>0.23827986056768879</v>
      </c>
      <c r="AH455" s="2">
        <f>(Table2[[#This Row],[Current Month High]]/Table2[[#This Row],[Close Price]])-1</f>
        <v>1.2682044063998976E-2</v>
      </c>
      <c r="AI455">
        <v>6.2821359836842499</v>
      </c>
      <c r="AJ455">
        <v>59.685335535067203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0</v>
      </c>
      <c r="AM455">
        <v>0</v>
      </c>
      <c r="AN455">
        <v>21.86</v>
      </c>
      <c r="AO455" t="s">
        <v>10206</v>
      </c>
      <c r="AP455">
        <v>-4.4901504391527E-2</v>
      </c>
      <c r="AQ455">
        <f>(Table2[[#This Row],[Sharpe Ratio]]-AVERAGE(Table2[Sharpe Ratio]))/_xlfn.STDEV.P(Table2[Sharpe Ratio])</f>
        <v>-1.1787163788124331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3.059325272594513</v>
      </c>
      <c r="AS455">
        <f>_xlfn.RANK.AVG(Table2[[#This Row],[1Y Return vs Nifty Z-Score]],Table2[1Y Return vs Nifty Z-Score])</f>
        <v>374</v>
      </c>
      <c r="AT455">
        <f>_xlfn.RANK.AVG(Table2[[#This Row],[6M Return vs Nifty Z-Score]],Table2[6M Return vs Nifty Z-Score])</f>
        <v>293</v>
      </c>
      <c r="AU455">
        <f>_xlfn.RANK.AVG(Table2[[#This Row],[Sharpe Ratio Z-Score]],Table2[Sharpe Ratio Z-Score])</f>
        <v>637</v>
      </c>
      <c r="AV455">
        <f>(Table2[[#This Row],[Rank 1Y]]+Table2[[#This Row],[Rank 6M]]+Table2[[#This Row],[Rank Sharpe]])/3</f>
        <v>434.66666666666669</v>
      </c>
    </row>
    <row r="456" spans="1:48" x14ac:dyDescent="0.3">
      <c r="A456" t="s">
        <v>678</v>
      </c>
      <c r="B456" t="s">
        <v>679</v>
      </c>
      <c r="C456" t="s">
        <v>10166</v>
      </c>
      <c r="D456" t="s">
        <v>293</v>
      </c>
      <c r="E456">
        <v>25868.825983949999</v>
      </c>
      <c r="F456">
        <v>1273.7</v>
      </c>
      <c r="G456">
        <v>-0.47917674201979898</v>
      </c>
      <c r="H456">
        <f>(Table2[[#This Row],[1Y Return vs Nifty]]-AVERAGE(Table2[1Y Return vs Nifty]))/_xlfn.STDEV.P(Table2[1Y Return vs Nifty])</f>
        <v>-0.54263916574833637</v>
      </c>
      <c r="I456">
        <v>1.77127211657281</v>
      </c>
      <c r="J456">
        <f>(Table2[[#This Row],[1M Return vs Nifty]]-AVERAGE(Table2[1M Return vs Nifty]))/_xlfn.STDEV.P(Table2[1M Return vs Nifty])</f>
        <v>4.6294389941440285E-2</v>
      </c>
      <c r="K456">
        <v>-13.641371149580699</v>
      </c>
      <c r="L456">
        <f>(Table2[[#This Row],[6M Return vs Nifty]]-AVERAGE(Table2[6M Return vs Nifty]))/_xlfn.STDEV.P(Table2[6M Return vs Nifty])</f>
        <v>-0.69944662575582661</v>
      </c>
      <c r="M456">
        <v>0.25495248644322199</v>
      </c>
      <c r="N456">
        <f>(Table2[[#This Row],[1W Return vs Nifty]]-AVERAGE(Table2[1W Return vs Nifty]))/_xlfn.STDEV.P(Table2[1W Return vs Nifty])</f>
        <v>-0.28286790938608319</v>
      </c>
      <c r="O456">
        <v>1245.6600000000001</v>
      </c>
      <c r="P456">
        <v>1240.95195561283</v>
      </c>
      <c r="Q456">
        <v>1197.0746202150899</v>
      </c>
      <c r="R456">
        <v>68.156669135794203</v>
      </c>
      <c r="S456" s="2">
        <f>(Table2[[#This Row],[Close Price]]-Table2[[#This Row],[20D EMA]])/Table2[[#This Row],[20D EMA]]</f>
        <v>2.2510155259059424E-2</v>
      </c>
      <c r="T456" s="2">
        <f>(Table2[[#This Row],[Close Price]]-Table2[[#This Row],[50D EMA]])/Table2[[#This Row],[50D EMA]]</f>
        <v>2.6389453869709052E-2</v>
      </c>
      <c r="U456" s="2">
        <f>(Table2[[#This Row],[Close Price]]-Table2[[#This Row],[200D EMA]])/Table2[[#This Row],[200D EMA]]</f>
        <v>6.4010529077245096E-2</v>
      </c>
      <c r="V456">
        <v>0.69001874674988795</v>
      </c>
      <c r="W456">
        <v>1262.4000000000001</v>
      </c>
      <c r="X456">
        <v>1283.75</v>
      </c>
      <c r="Y456">
        <v>1247</v>
      </c>
      <c r="Z456">
        <v>1294.5</v>
      </c>
      <c r="AA456">
        <v>1202.4000000000001</v>
      </c>
      <c r="AB456">
        <v>1294.5</v>
      </c>
      <c r="AC456" s="2">
        <f>(Table2[[#This Row],[Close Price]]/Table2[[#This Row],[Day Low]])-1</f>
        <v>8.9512040557666595E-3</v>
      </c>
      <c r="AD456" s="2">
        <f>(Table2[[#This Row],[Day High]]/Table2[[#This Row],[Close Price]])-1</f>
        <v>7.8903980529165807E-3</v>
      </c>
      <c r="AE456" s="2">
        <f>(Table2[[#This Row],[Close Price]]/Table2[[#This Row],[Current Week Low]])-1</f>
        <v>2.1411387329591136E-2</v>
      </c>
      <c r="AF456" s="2">
        <f>(Table2[[#This Row],[Current Week High]]/Table2[[#This Row],[Close Price]])-1</f>
        <v>1.6330376069718211E-2</v>
      </c>
      <c r="AG456" s="2">
        <f>(Table2[[#This Row],[Close Price]]/Table2[[#This Row],[Current Month Low]])-1</f>
        <v>5.9298070525615421E-2</v>
      </c>
      <c r="AH456" s="2">
        <f>(Table2[[#This Row],[Current Month High]]/Table2[[#This Row],[Close Price]])-1</f>
        <v>1.6330376069718211E-2</v>
      </c>
      <c r="AI456">
        <v>13.4411556881526</v>
      </c>
      <c r="AJ456">
        <v>30.8506266694062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-0.13</v>
      </c>
      <c r="AM456" t="s">
        <v>10205</v>
      </c>
      <c r="AN456">
        <v>3.16</v>
      </c>
      <c r="AO456" t="s">
        <v>10206</v>
      </c>
      <c r="AP456">
        <v>9.0481146964268996E-2</v>
      </c>
      <c r="AQ456">
        <f>(Table2[[#This Row],[Sharpe Ratio]]-AVERAGE(Table2[Sharpe Ratio]))/_xlfn.STDEV.P(Table2[Sharpe Ratio])</f>
        <v>0.38215196010068825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-1.0965073508481176</v>
      </c>
      <c r="AS456">
        <f>_xlfn.RANK.AVG(Table2[[#This Row],[1Y Return vs Nifty Z-Score]],Table2[1Y Return vs Nifty Z-Score])</f>
        <v>508</v>
      </c>
      <c r="AT456">
        <f>_xlfn.RANK.AVG(Table2[[#This Row],[6M Return vs Nifty Z-Score]],Table2[6M Return vs Nifty Z-Score])</f>
        <v>559</v>
      </c>
      <c r="AU456">
        <f>_xlfn.RANK.AVG(Table2[[#This Row],[Sharpe Ratio Z-Score]],Table2[Sharpe Ratio Z-Score])</f>
        <v>239</v>
      </c>
      <c r="AV456">
        <f>(Table2[[#This Row],[Rank 1Y]]+Table2[[#This Row],[Rank 6M]]+Table2[[#This Row],[Rank Sharpe]])/3</f>
        <v>435.33333333333331</v>
      </c>
    </row>
    <row r="457" spans="1:48" x14ac:dyDescent="0.3">
      <c r="A457" t="s">
        <v>1604</v>
      </c>
      <c r="B457" t="s">
        <v>1605</v>
      </c>
      <c r="C457" t="s">
        <v>10170</v>
      </c>
      <c r="D457" t="s">
        <v>388</v>
      </c>
      <c r="E457">
        <v>5570.0294837279998</v>
      </c>
      <c r="F457">
        <v>111.48</v>
      </c>
      <c r="G457">
        <v>16.031856387106401</v>
      </c>
      <c r="H457">
        <f>(Table2[[#This Row],[1Y Return vs Nifty]]-AVERAGE(Table2[1Y Return vs Nifty]))/_xlfn.STDEV.P(Table2[1Y Return vs Nifty])</f>
        <v>-0.31700308991585818</v>
      </c>
      <c r="I457">
        <v>4.9232532117436199</v>
      </c>
      <c r="J457">
        <f>(Table2[[#This Row],[1M Return vs Nifty]]-AVERAGE(Table2[1M Return vs Nifty]))/_xlfn.STDEV.P(Table2[1M Return vs Nifty])</f>
        <v>0.37857306725888634</v>
      </c>
      <c r="K457">
        <v>-11.504091732989201</v>
      </c>
      <c r="L457">
        <f>(Table2[[#This Row],[6M Return vs Nifty]]-AVERAGE(Table2[6M Return vs Nifty]))/_xlfn.STDEV.P(Table2[6M Return vs Nifty])</f>
        <v>-0.62823801430279358</v>
      </c>
      <c r="M457">
        <v>1.11486352016267</v>
      </c>
      <c r="N457">
        <f>(Table2[[#This Row],[1W Return vs Nifty]]-AVERAGE(Table2[1W Return vs Nifty]))/_xlfn.STDEV.P(Table2[1W Return vs Nifty])</f>
        <v>-0.10521243061097535</v>
      </c>
      <c r="O457">
        <v>109.04</v>
      </c>
      <c r="P457">
        <v>106.66282157966501</v>
      </c>
      <c r="Q457">
        <v>100.989810413044</v>
      </c>
      <c r="R457">
        <v>61.232527787365598</v>
      </c>
      <c r="S457" s="2">
        <f>(Table2[[#This Row],[Close Price]]-Table2[[#This Row],[20D EMA]])/Table2[[#This Row],[20D EMA]]</f>
        <v>2.2377109317681564E-2</v>
      </c>
      <c r="T457" s="2">
        <f>(Table2[[#This Row],[Close Price]]-Table2[[#This Row],[50D EMA]])/Table2[[#This Row],[50D EMA]]</f>
        <v>4.5162675700802762E-2</v>
      </c>
      <c r="U457" s="2">
        <f>(Table2[[#This Row],[Close Price]]-Table2[[#This Row],[200D EMA]])/Table2[[#This Row],[200D EMA]]</f>
        <v>0.1038737427474275</v>
      </c>
      <c r="V457">
        <v>1.6716249854920799</v>
      </c>
      <c r="W457">
        <v>110.52</v>
      </c>
      <c r="X457">
        <v>111.98</v>
      </c>
      <c r="Y457">
        <v>111.01</v>
      </c>
      <c r="Z457">
        <v>115.49</v>
      </c>
      <c r="AA457">
        <v>102.55</v>
      </c>
      <c r="AB457">
        <v>116.8</v>
      </c>
      <c r="AC457" s="2">
        <f>(Table2[[#This Row],[Close Price]]/Table2[[#This Row],[Day Low]])-1</f>
        <v>8.6862106406080386E-3</v>
      </c>
      <c r="AD457" s="2">
        <f>(Table2[[#This Row],[Day High]]/Table2[[#This Row],[Close Price]])-1</f>
        <v>4.4851094366702426E-3</v>
      </c>
      <c r="AE457" s="2">
        <f>(Table2[[#This Row],[Close Price]]/Table2[[#This Row],[Current Week Low]])-1</f>
        <v>4.2338528060534841E-3</v>
      </c>
      <c r="AF457" s="2">
        <f>(Table2[[#This Row],[Current Week High]]/Table2[[#This Row],[Close Price]])-1</f>
        <v>3.5970577682095328E-2</v>
      </c>
      <c r="AG457" s="2">
        <f>(Table2[[#This Row],[Close Price]]/Table2[[#This Row],[Current Month Low]])-1</f>
        <v>8.7079473427596366E-2</v>
      </c>
      <c r="AH457" s="2">
        <f>(Table2[[#This Row],[Current Month High]]/Table2[[#This Row],[Close Price]])-1</f>
        <v>4.7721564406171479E-2</v>
      </c>
      <c r="AI457">
        <v>9.0330104054538793</v>
      </c>
      <c r="AJ457">
        <v>48.146179401993301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-0.04</v>
      </c>
      <c r="AM457" t="s">
        <v>10205</v>
      </c>
      <c r="AN457">
        <v>-1.22</v>
      </c>
      <c r="AO457" t="s">
        <v>10205</v>
      </c>
      <c r="AP457">
        <v>4.0502372652813E-2</v>
      </c>
      <c r="AQ457">
        <f>(Table2[[#This Row],[Sharpe Ratio]]-AVERAGE(Table2[Sharpe Ratio]))/_xlfn.STDEV.P(Table2[Sharpe Ratio])</f>
        <v>-0.19406874217688111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-0.86594920974762202</v>
      </c>
      <c r="AS457">
        <f>_xlfn.RANK.AVG(Table2[[#This Row],[1Y Return vs Nifty Z-Score]],Table2[1Y Return vs Nifty Z-Score])</f>
        <v>399</v>
      </c>
      <c r="AT457">
        <f>_xlfn.RANK.AVG(Table2[[#This Row],[6M Return vs Nifty Z-Score]],Table2[6M Return vs Nifty Z-Score])</f>
        <v>536</v>
      </c>
      <c r="AU457">
        <f>_xlfn.RANK.AVG(Table2[[#This Row],[Sharpe Ratio Z-Score]],Table2[Sharpe Ratio Z-Score])</f>
        <v>383</v>
      </c>
      <c r="AV457">
        <f>(Table2[[#This Row],[Rank 1Y]]+Table2[[#This Row],[Rank 6M]]+Table2[[#This Row],[Rank Sharpe]])/3</f>
        <v>439.33333333333331</v>
      </c>
    </row>
    <row r="458" spans="1:48" x14ac:dyDescent="0.3">
      <c r="A458" t="s">
        <v>1002</v>
      </c>
      <c r="B458" t="s">
        <v>1003</v>
      </c>
      <c r="C458" t="s">
        <v>10160</v>
      </c>
      <c r="D458" t="s">
        <v>290</v>
      </c>
      <c r="E458">
        <v>13529.173167499999</v>
      </c>
      <c r="F458">
        <v>981.25</v>
      </c>
      <c r="G458">
        <v>18.920098334290198</v>
      </c>
      <c r="H458">
        <f>(Table2[[#This Row],[1Y Return vs Nifty]]-AVERAGE(Table2[1Y Return vs Nifty]))/_xlfn.STDEV.P(Table2[1Y Return vs Nifty])</f>
        <v>-0.27753302320830042</v>
      </c>
      <c r="I458">
        <v>-10.8789581954988</v>
      </c>
      <c r="J458">
        <f>(Table2[[#This Row],[1M Return vs Nifty]]-AVERAGE(Table2[1M Return vs Nifty]))/_xlfn.STDEV.P(Table2[1M Return vs Nifty])</f>
        <v>-1.2872801680710753</v>
      </c>
      <c r="K458">
        <v>-3.8386863973551399</v>
      </c>
      <c r="L458">
        <f>(Table2[[#This Row],[6M Return vs Nifty]]-AVERAGE(Table2[6M Return vs Nifty]))/_xlfn.STDEV.P(Table2[6M Return vs Nifty])</f>
        <v>-0.37284657323156795</v>
      </c>
      <c r="M458">
        <v>-3.9472773869751201</v>
      </c>
      <c r="N458">
        <f>(Table2[[#This Row],[1W Return vs Nifty]]-AVERAGE(Table2[1W Return vs Nifty]))/_xlfn.STDEV.P(Table2[1W Return vs Nifty])</f>
        <v>-1.1510381395738298</v>
      </c>
      <c r="O458">
        <v>1030.3599999999999</v>
      </c>
      <c r="P458">
        <v>1023.96644605096</v>
      </c>
      <c r="Q458">
        <v>921.45274025080505</v>
      </c>
      <c r="R458">
        <v>22.413816557752099</v>
      </c>
      <c r="S458" s="2">
        <f>(Table2[[#This Row],[Close Price]]-Table2[[#This Row],[20D EMA]])/Table2[[#This Row],[20D EMA]]</f>
        <v>-4.7662952754377021E-2</v>
      </c>
      <c r="T458" s="2">
        <f>(Table2[[#This Row],[Close Price]]-Table2[[#This Row],[50D EMA]])/Table2[[#This Row],[50D EMA]]</f>
        <v>-4.1716646298031283E-2</v>
      </c>
      <c r="U458" s="2">
        <f>(Table2[[#This Row],[Close Price]]-Table2[[#This Row],[200D EMA]])/Table2[[#This Row],[200D EMA]]</f>
        <v>6.4894548724136483E-2</v>
      </c>
      <c r="V458">
        <v>0.87597048362111696</v>
      </c>
      <c r="W458">
        <v>979</v>
      </c>
      <c r="X458">
        <v>989.35</v>
      </c>
      <c r="Y458">
        <v>960</v>
      </c>
      <c r="Z458">
        <v>1004.15</v>
      </c>
      <c r="AA458">
        <v>960</v>
      </c>
      <c r="AB458">
        <v>1143.1500000000001</v>
      </c>
      <c r="AC458" s="2">
        <f>(Table2[[#This Row],[Close Price]]/Table2[[#This Row],[Day Low]])-1</f>
        <v>2.2982635342185809E-3</v>
      </c>
      <c r="AD458" s="2">
        <f>(Table2[[#This Row],[Day High]]/Table2[[#This Row],[Close Price]])-1</f>
        <v>8.2547770700636125E-3</v>
      </c>
      <c r="AE458" s="2">
        <f>(Table2[[#This Row],[Close Price]]/Table2[[#This Row],[Current Week Low]])-1</f>
        <v>2.2135416666666741E-2</v>
      </c>
      <c r="AF458" s="2">
        <f>(Table2[[#This Row],[Current Week High]]/Table2[[#This Row],[Close Price]])-1</f>
        <v>2.3337579617834336E-2</v>
      </c>
      <c r="AG458" s="2">
        <f>(Table2[[#This Row],[Close Price]]/Table2[[#This Row],[Current Month Low]])-1</f>
        <v>2.2135416666666741E-2</v>
      </c>
      <c r="AH458" s="2">
        <f>(Table2[[#This Row],[Current Month High]]/Table2[[#This Row],[Close Price]])-1</f>
        <v>0.16499363057324845</v>
      </c>
      <c r="AI458">
        <v>22.191082802547701</v>
      </c>
      <c r="AJ458">
        <v>57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-0.09</v>
      </c>
      <c r="AM458" t="s">
        <v>10205</v>
      </c>
      <c r="AN458">
        <v>-7.85</v>
      </c>
      <c r="AO458" t="s">
        <v>10205</v>
      </c>
      <c r="AP458">
        <v>1.4347376115496E-2</v>
      </c>
      <c r="AQ458">
        <f>(Table2[[#This Row],[Sharpe Ratio]]-AVERAGE(Table2[Sharpe Ratio]))/_xlfn.STDEV.P(Table2[Sharpe Ratio])</f>
        <v>-0.49561776334496627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-3.5843156674297401</v>
      </c>
      <c r="AS458">
        <f>_xlfn.RANK.AVG(Table2[[#This Row],[1Y Return vs Nifty Z-Score]],Table2[1Y Return vs Nifty Z-Score])</f>
        <v>391</v>
      </c>
      <c r="AT458">
        <f>_xlfn.RANK.AVG(Table2[[#This Row],[6M Return vs Nifty Z-Score]],Table2[6M Return vs Nifty Z-Score])</f>
        <v>455</v>
      </c>
      <c r="AU458">
        <f>_xlfn.RANK.AVG(Table2[[#This Row],[Sharpe Ratio Z-Score]],Table2[Sharpe Ratio Z-Score])</f>
        <v>474</v>
      </c>
      <c r="AV458">
        <f>(Table2[[#This Row],[Rank 1Y]]+Table2[[#This Row],[Rank 6M]]+Table2[[#This Row],[Rank Sharpe]])/3</f>
        <v>440</v>
      </c>
    </row>
    <row r="459" spans="1:48" x14ac:dyDescent="0.3">
      <c r="A459" t="s">
        <v>658</v>
      </c>
      <c r="B459" t="s">
        <v>659</v>
      </c>
      <c r="C459" t="s">
        <v>10171</v>
      </c>
      <c r="D459" t="s">
        <v>261</v>
      </c>
      <c r="E459">
        <v>27349.0811316</v>
      </c>
      <c r="F459">
        <v>5532</v>
      </c>
      <c r="G459">
        <v>-23.410998440943899</v>
      </c>
      <c r="H459">
        <f>(Table2[[#This Row],[1Y Return vs Nifty]]-AVERAGE(Table2[1Y Return vs Nifty]))/_xlfn.STDEV.P(Table2[1Y Return vs Nifty])</f>
        <v>-0.85602029819290182</v>
      </c>
      <c r="I459">
        <v>-18.8510025944096</v>
      </c>
      <c r="J459">
        <f>(Table2[[#This Row],[1M Return vs Nifty]]-AVERAGE(Table2[1M Return vs Nifty]))/_xlfn.STDEV.P(Table2[1M Return vs Nifty])</f>
        <v>-2.1276850716552085</v>
      </c>
      <c r="K459">
        <v>3.4468126160339998</v>
      </c>
      <c r="L459">
        <f>(Table2[[#This Row],[6M Return vs Nifty]]-AVERAGE(Table2[6M Return vs Nifty]))/_xlfn.STDEV.P(Table2[6M Return vs Nifty])</f>
        <v>-0.13011262629951872</v>
      </c>
      <c r="M459">
        <v>-4.3044035535355096</v>
      </c>
      <c r="N459">
        <f>(Table2[[#This Row],[1W Return vs Nifty]]-AVERAGE(Table2[1W Return vs Nifty]))/_xlfn.STDEV.P(Table2[1W Return vs Nifty])</f>
        <v>-1.2248195165018347</v>
      </c>
      <c r="O459">
        <v>5839.3</v>
      </c>
      <c r="P459">
        <v>5860.85654655293</v>
      </c>
      <c r="Q459">
        <v>5239.3231712046199</v>
      </c>
      <c r="R459">
        <v>20.364135303380198</v>
      </c>
      <c r="S459" s="2">
        <f>(Table2[[#This Row],[Close Price]]-Table2[[#This Row],[20D EMA]])/Table2[[#This Row],[20D EMA]]</f>
        <v>-5.2626170945147564E-2</v>
      </c>
      <c r="T459" s="2">
        <f>(Table2[[#This Row],[Close Price]]-Table2[[#This Row],[50D EMA]])/Table2[[#This Row],[50D EMA]]</f>
        <v>-5.6110662996238563E-2</v>
      </c>
      <c r="U459" s="2">
        <f>(Table2[[#This Row],[Close Price]]-Table2[[#This Row],[200D EMA]])/Table2[[#This Row],[200D EMA]]</f>
        <v>5.5861572045018189E-2</v>
      </c>
      <c r="V459">
        <v>0.65511922416978297</v>
      </c>
      <c r="W459">
        <v>5515</v>
      </c>
      <c r="X459">
        <v>5596.95</v>
      </c>
      <c r="Y459">
        <v>5490</v>
      </c>
      <c r="Z459">
        <v>5698</v>
      </c>
      <c r="AA459">
        <v>5023.5</v>
      </c>
      <c r="AB459">
        <v>6750</v>
      </c>
      <c r="AC459" s="2">
        <f>(Table2[[#This Row],[Close Price]]/Table2[[#This Row],[Day Low]])-1</f>
        <v>3.0825022665457169E-3</v>
      </c>
      <c r="AD459" s="2">
        <f>(Table2[[#This Row],[Day High]]/Table2[[#This Row],[Close Price]])-1</f>
        <v>1.1740780911062787E-2</v>
      </c>
      <c r="AE459" s="2">
        <f>(Table2[[#This Row],[Close Price]]/Table2[[#This Row],[Current Week Low]])-1</f>
        <v>7.6502732240437687E-3</v>
      </c>
      <c r="AF459" s="2">
        <f>(Table2[[#This Row],[Current Week High]]/Table2[[#This Row],[Close Price]])-1</f>
        <v>3.0007230657989936E-2</v>
      </c>
      <c r="AG459" s="2">
        <f>(Table2[[#This Row],[Close Price]]/Table2[[#This Row],[Current Month Low]])-1</f>
        <v>0.10122424604359503</v>
      </c>
      <c r="AH459" s="2">
        <f>(Table2[[#This Row],[Current Month High]]/Table2[[#This Row],[Close Price]])-1</f>
        <v>0.22017353579175714</v>
      </c>
      <c r="AI459">
        <v>32.863340563991301</v>
      </c>
      <c r="AJ459">
        <v>37.458069325381999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-0.05</v>
      </c>
      <c r="AM459" t="s">
        <v>10205</v>
      </c>
      <c r="AN459">
        <v>-6.4</v>
      </c>
      <c r="AO459" t="s">
        <v>10205</v>
      </c>
      <c r="AP459">
        <v>5.7634594030407001E-2</v>
      </c>
      <c r="AQ459">
        <f>(Table2[[#This Row],[Sharpe Ratio]]-AVERAGE(Table2[Sharpe Ratio]))/_xlfn.STDEV.P(Table2[Sharpe Ratio])</f>
        <v>3.4539215893886225E-3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625</v>
      </c>
      <c r="AT459">
        <f>_xlfn.RANK.AVG(Table2[[#This Row],[6M Return vs Nifty Z-Score]],Table2[6M Return vs Nifty Z-Score])</f>
        <v>361</v>
      </c>
      <c r="AU459">
        <f>_xlfn.RANK.AVG(Table2[[#This Row],[Sharpe Ratio Z-Score]],Table2[Sharpe Ratio Z-Score])</f>
        <v>336</v>
      </c>
      <c r="AV459">
        <f>(Table2[[#This Row],[Rank 1Y]]+Table2[[#This Row],[Rank 6M]]+Table2[[#This Row],[Rank Sharpe]])/3</f>
        <v>440.66666666666669</v>
      </c>
    </row>
    <row r="460" spans="1:48" x14ac:dyDescent="0.3">
      <c r="A460" t="s">
        <v>531</v>
      </c>
      <c r="B460" t="s">
        <v>532</v>
      </c>
      <c r="C460" t="s">
        <v>10168</v>
      </c>
      <c r="D460" t="s">
        <v>130</v>
      </c>
      <c r="E460">
        <v>38667.019069034999</v>
      </c>
      <c r="F460">
        <v>739.7</v>
      </c>
      <c r="G460">
        <v>-8.9356716780898608</v>
      </c>
      <c r="H460">
        <f>(Table2[[#This Row],[1Y Return vs Nifty]]-AVERAGE(Table2[1Y Return vs Nifty]))/_xlfn.STDEV.P(Table2[1Y Return vs Nifty])</f>
        <v>-0.65820372901640445</v>
      </c>
      <c r="I460">
        <v>-4.6030752075078896</v>
      </c>
      <c r="J460">
        <f>(Table2[[#This Row],[1M Return vs Nifty]]-AVERAGE(Table2[1M Return vs Nifty]))/_xlfn.STDEV.P(Table2[1M Return vs Nifty])</f>
        <v>-0.6256828947106291</v>
      </c>
      <c r="K460">
        <v>15.180872941034799</v>
      </c>
      <c r="L460">
        <f>(Table2[[#This Row],[6M Return vs Nifty]]-AVERAGE(Table2[6M Return vs Nifty]))/_xlfn.STDEV.P(Table2[6M Return vs Nifty])</f>
        <v>0.26083585519663477</v>
      </c>
      <c r="M460">
        <v>3.2526909302743299</v>
      </c>
      <c r="N460">
        <f>(Table2[[#This Row],[1W Return vs Nifty]]-AVERAGE(Table2[1W Return vs Nifty]))/_xlfn.STDEV.P(Table2[1W Return vs Nifty])</f>
        <v>0.33645739009032194</v>
      </c>
      <c r="O460">
        <v>731.28</v>
      </c>
      <c r="P460">
        <v>719.04274605544697</v>
      </c>
      <c r="Q460">
        <v>630.78310853028495</v>
      </c>
      <c r="R460">
        <v>46.269097100841698</v>
      </c>
      <c r="S460" s="2">
        <f>(Table2[[#This Row],[Close Price]]-Table2[[#This Row],[20D EMA]])/Table2[[#This Row],[20D EMA]]</f>
        <v>1.151405754293851E-2</v>
      </c>
      <c r="T460" s="2">
        <f>(Table2[[#This Row],[Close Price]]-Table2[[#This Row],[50D EMA]])/Table2[[#This Row],[50D EMA]]</f>
        <v>2.8728826009128738E-2</v>
      </c>
      <c r="U460" s="2">
        <f>(Table2[[#This Row],[Close Price]]-Table2[[#This Row],[200D EMA]])/Table2[[#This Row],[200D EMA]]</f>
        <v>0.17266932166825108</v>
      </c>
      <c r="V460">
        <v>0.99614056280784902</v>
      </c>
      <c r="W460">
        <v>739.9</v>
      </c>
      <c r="X460">
        <v>756</v>
      </c>
      <c r="Y460">
        <v>727.4</v>
      </c>
      <c r="Z460">
        <v>754.35</v>
      </c>
      <c r="AA460">
        <v>674.8</v>
      </c>
      <c r="AB460">
        <v>786</v>
      </c>
      <c r="AC460" s="2">
        <f>(Table2[[#This Row],[Close Price]]/Table2[[#This Row],[Day Low]])-1</f>
        <v>-2.7030679821593573E-4</v>
      </c>
      <c r="AD460" s="2">
        <f>(Table2[[#This Row],[Day High]]/Table2[[#This Row],[Close Price]])-1</f>
        <v>2.2035960524536824E-2</v>
      </c>
      <c r="AE460" s="2">
        <f>(Table2[[#This Row],[Close Price]]/Table2[[#This Row],[Current Week Low]])-1</f>
        <v>1.6909540830354786E-2</v>
      </c>
      <c r="AF460" s="2">
        <f>(Table2[[#This Row],[Current Week High]]/Table2[[#This Row],[Close Price]])-1</f>
        <v>1.9805326483709473E-2</v>
      </c>
      <c r="AG460" s="2">
        <f>(Table2[[#This Row],[Close Price]]/Table2[[#This Row],[Current Month Low]])-1</f>
        <v>9.6176644931831756E-2</v>
      </c>
      <c r="AH460" s="2">
        <f>(Table2[[#This Row],[Current Month High]]/Table2[[#This Row],[Close Price]])-1</f>
        <v>6.2592943085034491E-2</v>
      </c>
      <c r="AI460">
        <v>6.2592943085034403</v>
      </c>
      <c r="AJ460">
        <v>50.345528455284501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0.03</v>
      </c>
      <c r="AM460" t="s">
        <v>10206</v>
      </c>
      <c r="AN460">
        <v>-0.74</v>
      </c>
      <c r="AO460" t="s">
        <v>10205</v>
      </c>
      <c r="AQ460">
        <f>(Table2[[#This Row],[Sharpe Ratio]]-AVERAGE(Table2[Sharpe Ratio]))/_xlfn.STDEV.P(Table2[Sharpe Ratio])</f>
        <v>-0.66103308725010923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-1.347626465690186</v>
      </c>
      <c r="AS460">
        <f>_xlfn.RANK.AVG(Table2[[#This Row],[1Y Return vs Nifty Z-Score]],Table2[1Y Return vs Nifty Z-Score])</f>
        <v>560</v>
      </c>
      <c r="AT460">
        <f>_xlfn.RANK.AVG(Table2[[#This Row],[6M Return vs Nifty Z-Score]],Table2[6M Return vs Nifty Z-Score])</f>
        <v>231</v>
      </c>
      <c r="AU460">
        <f>_xlfn.RANK.AVG(Table2[[#This Row],[Sharpe Ratio Z-Score]],Table2[Sharpe Ratio Z-Score])</f>
        <v>532.5</v>
      </c>
      <c r="AV460">
        <f>(Table2[[#This Row],[Rank 1Y]]+Table2[[#This Row],[Rank 6M]]+Table2[[#This Row],[Rank Sharpe]])/3</f>
        <v>441.16666666666669</v>
      </c>
    </row>
    <row r="461" spans="1:48" x14ac:dyDescent="0.3">
      <c r="A461" t="s">
        <v>1278</v>
      </c>
      <c r="B461" t="s">
        <v>1279</v>
      </c>
      <c r="C461" t="s">
        <v>10166</v>
      </c>
      <c r="D461" t="s">
        <v>293</v>
      </c>
      <c r="E461">
        <v>8822.2360902100008</v>
      </c>
      <c r="F461">
        <v>1345.55</v>
      </c>
      <c r="G461">
        <v>0.20376771672261601</v>
      </c>
      <c r="H461">
        <f>(Table2[[#This Row],[1Y Return vs Nifty]]-AVERAGE(Table2[1Y Return vs Nifty]))/_xlfn.STDEV.P(Table2[1Y Return vs Nifty])</f>
        <v>-0.53330619993832051</v>
      </c>
      <c r="I461">
        <v>-1.12607954712675</v>
      </c>
      <c r="J461">
        <f>(Table2[[#This Row],[1M Return vs Nifty]]-AVERAGE(Table2[1M Return vs Nifty]))/_xlfn.STDEV.P(Table2[1M Return vs Nifty])</f>
        <v>-0.25914150877400555</v>
      </c>
      <c r="K461">
        <v>9.4209776007486994</v>
      </c>
      <c r="L461">
        <f>(Table2[[#This Row],[6M Return vs Nifty]]-AVERAGE(Table2[6M Return vs Nifty]))/_xlfn.STDEV.P(Table2[6M Return vs Nifty])</f>
        <v>6.8931069087443897E-2</v>
      </c>
      <c r="M461">
        <v>1.44308239628631</v>
      </c>
      <c r="N461">
        <f>(Table2[[#This Row],[1W Return vs Nifty]]-AVERAGE(Table2[1W Return vs Nifty]))/_xlfn.STDEV.P(Table2[1W Return vs Nifty])</f>
        <v>-3.7403227921064194E-2</v>
      </c>
      <c r="O461">
        <v>1303.08</v>
      </c>
      <c r="P461">
        <v>1273.2755499755799</v>
      </c>
      <c r="Q461">
        <v>1183.5019858829501</v>
      </c>
      <c r="R461">
        <v>67.352829378640493</v>
      </c>
      <c r="S461" s="2">
        <f>(Table2[[#This Row],[Close Price]]-Table2[[#This Row],[20D EMA]])/Table2[[#This Row],[20D EMA]]</f>
        <v>3.2592012769745549E-2</v>
      </c>
      <c r="T461" s="2">
        <f>(Table2[[#This Row],[Close Price]]-Table2[[#This Row],[50D EMA]])/Table2[[#This Row],[50D EMA]]</f>
        <v>5.6762615150982985E-2</v>
      </c>
      <c r="U461" s="2">
        <f>(Table2[[#This Row],[Close Price]]-Table2[[#This Row],[200D EMA]])/Table2[[#This Row],[200D EMA]]</f>
        <v>0.1369224691212953</v>
      </c>
      <c r="V461">
        <v>1.09345025480747</v>
      </c>
      <c r="W461">
        <v>1326.65</v>
      </c>
      <c r="X461">
        <v>1352.9</v>
      </c>
      <c r="Y461">
        <v>1313.15</v>
      </c>
      <c r="Z461">
        <v>1373.1</v>
      </c>
      <c r="AA461">
        <v>1248.95</v>
      </c>
      <c r="AB461">
        <v>1392.9</v>
      </c>
      <c r="AC461" s="2">
        <f>(Table2[[#This Row],[Close Price]]/Table2[[#This Row],[Day Low]])-1</f>
        <v>1.4246410130780429E-2</v>
      </c>
      <c r="AD461" s="2">
        <f>(Table2[[#This Row],[Day High]]/Table2[[#This Row],[Close Price]])-1</f>
        <v>5.4624502991342805E-3</v>
      </c>
      <c r="AE461" s="2">
        <f>(Table2[[#This Row],[Close Price]]/Table2[[#This Row],[Current Week Low]])-1</f>
        <v>2.4673495031032111E-2</v>
      </c>
      <c r="AF461" s="2">
        <f>(Table2[[#This Row],[Current Week High]]/Table2[[#This Row],[Close Price]])-1</f>
        <v>2.0474898740292069E-2</v>
      </c>
      <c r="AG461" s="2">
        <f>(Table2[[#This Row],[Close Price]]/Table2[[#This Row],[Current Month Low]])-1</f>
        <v>7.7344969774610695E-2</v>
      </c>
      <c r="AH461" s="2">
        <f>(Table2[[#This Row],[Current Month High]]/Table2[[#This Row],[Close Price]])-1</f>
        <v>3.5190070974694398E-2</v>
      </c>
      <c r="AI461">
        <v>22.919995540856899</v>
      </c>
      <c r="AJ461">
        <v>37.7367181901934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-0.06</v>
      </c>
      <c r="AM461" t="s">
        <v>10205</v>
      </c>
      <c r="AN461">
        <v>1.22</v>
      </c>
      <c r="AO461" t="s">
        <v>10206</v>
      </c>
      <c r="AQ461">
        <f>(Table2[[#This Row],[Sharpe Ratio]]-AVERAGE(Table2[Sharpe Ratio]))/_xlfn.STDEV.P(Table2[Sharpe Ratio])</f>
        <v>-0.66103308725010923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-1.4219529547960557</v>
      </c>
      <c r="AS461">
        <f>_xlfn.RANK.AVG(Table2[[#This Row],[1Y Return vs Nifty Z-Score]],Table2[1Y Return vs Nifty Z-Score])</f>
        <v>505</v>
      </c>
      <c r="AT461">
        <f>_xlfn.RANK.AVG(Table2[[#This Row],[6M Return vs Nifty Z-Score]],Table2[6M Return vs Nifty Z-Score])</f>
        <v>290</v>
      </c>
      <c r="AU461">
        <f>_xlfn.RANK.AVG(Table2[[#This Row],[Sharpe Ratio Z-Score]],Table2[Sharpe Ratio Z-Score])</f>
        <v>532.5</v>
      </c>
      <c r="AV461">
        <f>(Table2[[#This Row],[Rank 1Y]]+Table2[[#This Row],[Rank 6M]]+Table2[[#This Row],[Rank Sharpe]])/3</f>
        <v>442.5</v>
      </c>
    </row>
    <row r="462" spans="1:48" x14ac:dyDescent="0.3">
      <c r="A462" t="s">
        <v>867</v>
      </c>
      <c r="B462" t="s">
        <v>868</v>
      </c>
      <c r="C462" t="s">
        <v>10161</v>
      </c>
      <c r="D462" t="s">
        <v>54</v>
      </c>
      <c r="E462">
        <v>18109.4710269549</v>
      </c>
      <c r="F462">
        <v>213.95</v>
      </c>
      <c r="G462">
        <v>27.2845201131788</v>
      </c>
      <c r="H462">
        <f>(Table2[[#This Row],[1Y Return vs Nifty]]-AVERAGE(Table2[1Y Return vs Nifty]))/_xlfn.STDEV.P(Table2[1Y Return vs Nifty])</f>
        <v>-0.16322671105713454</v>
      </c>
      <c r="I462">
        <v>-2.3255428260811501</v>
      </c>
      <c r="J462">
        <f>(Table2[[#This Row],[1M Return vs Nifty]]-AVERAGE(Table2[1M Return vs Nifty]))/_xlfn.STDEV.P(Table2[1M Return vs Nifty])</f>
        <v>-0.38558772142180592</v>
      </c>
      <c r="K462">
        <v>0.97043682184142099</v>
      </c>
      <c r="L462">
        <f>(Table2[[#This Row],[6M Return vs Nifty]]-AVERAGE(Table2[6M Return vs Nifty]))/_xlfn.STDEV.P(Table2[6M Return vs Nifty])</f>
        <v>-0.21261905029417752</v>
      </c>
      <c r="M462">
        <v>-3.6030766672185002</v>
      </c>
      <c r="N462">
        <f>(Table2[[#This Row],[1W Return vs Nifty]]-AVERAGE(Table2[1W Return vs Nifty]))/_xlfn.STDEV.P(Table2[1W Return vs Nifty])</f>
        <v>-1.0799271277769407</v>
      </c>
      <c r="O462">
        <v>210.27</v>
      </c>
      <c r="P462">
        <v>200.93260749676799</v>
      </c>
      <c r="Q462">
        <v>178.06721658428</v>
      </c>
      <c r="R462">
        <v>53.141325829058601</v>
      </c>
      <c r="S462" s="2">
        <f>(Table2[[#This Row],[Close Price]]-Table2[[#This Row],[20D EMA]])/Table2[[#This Row],[20D EMA]]</f>
        <v>1.7501307842297895E-2</v>
      </c>
      <c r="T462" s="2">
        <f>(Table2[[#This Row],[Close Price]]-Table2[[#This Row],[50D EMA]])/Table2[[#This Row],[50D EMA]]</f>
        <v>6.4784868247137972E-2</v>
      </c>
      <c r="U462" s="2">
        <f>(Table2[[#This Row],[Close Price]]-Table2[[#This Row],[200D EMA]])/Table2[[#This Row],[200D EMA]]</f>
        <v>0.20151257544218704</v>
      </c>
      <c r="V462">
        <v>1.14721894951838</v>
      </c>
      <c r="W462">
        <v>213.42</v>
      </c>
      <c r="X462">
        <v>215.04</v>
      </c>
      <c r="Y462">
        <v>211.1</v>
      </c>
      <c r="Z462">
        <v>216.91</v>
      </c>
      <c r="AA462">
        <v>200.5</v>
      </c>
      <c r="AB462">
        <v>230.4</v>
      </c>
      <c r="AC462" s="2">
        <f>(Table2[[#This Row],[Close Price]]/Table2[[#This Row],[Day Low]])-1</f>
        <v>2.4833661325087686E-3</v>
      </c>
      <c r="AD462" s="2">
        <f>(Table2[[#This Row],[Day High]]/Table2[[#This Row],[Close Price]])-1</f>
        <v>5.0946482823088779E-3</v>
      </c>
      <c r="AE462" s="2">
        <f>(Table2[[#This Row],[Close Price]]/Table2[[#This Row],[Current Week Low]])-1</f>
        <v>1.3500710563713936E-2</v>
      </c>
      <c r="AF462" s="2">
        <f>(Table2[[#This Row],[Current Week High]]/Table2[[#This Row],[Close Price]])-1</f>
        <v>1.3835008179481134E-2</v>
      </c>
      <c r="AG462" s="2">
        <f>(Table2[[#This Row],[Close Price]]/Table2[[#This Row],[Current Month Low]])-1</f>
        <v>6.7082294264339204E-2</v>
      </c>
      <c r="AH462" s="2">
        <f>(Table2[[#This Row],[Current Month High]]/Table2[[#This Row],[Close Price]])-1</f>
        <v>7.6887123159616877E-2</v>
      </c>
      <c r="AI462">
        <v>7.6887123159616797</v>
      </c>
      <c r="AJ462">
        <v>70.682090147586706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0.11</v>
      </c>
      <c r="AM462" t="s">
        <v>10206</v>
      </c>
      <c r="AN462">
        <v>0.56000000000000005</v>
      </c>
      <c r="AO462" t="s">
        <v>10206</v>
      </c>
      <c r="AP462">
        <v>-2.2562088047037999E-2</v>
      </c>
      <c r="AQ462">
        <f>(Table2[[#This Row],[Sharpe Ratio]]-AVERAGE(Table2[Sharpe Ratio]))/_xlfn.STDEV.P(Table2[Sharpe Ratio])</f>
        <v>-0.92115835839611648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-2.7625189689461753</v>
      </c>
      <c r="AS462">
        <f>_xlfn.RANK.AVG(Table2[[#This Row],[1Y Return vs Nifty Z-Score]],Table2[1Y Return vs Nifty Z-Score])</f>
        <v>335</v>
      </c>
      <c r="AT462">
        <f>_xlfn.RANK.AVG(Table2[[#This Row],[6M Return vs Nifty Z-Score]],Table2[6M Return vs Nifty Z-Score])</f>
        <v>399</v>
      </c>
      <c r="AU462">
        <f>_xlfn.RANK.AVG(Table2[[#This Row],[Sharpe Ratio Z-Score]],Table2[Sharpe Ratio Z-Score])</f>
        <v>596</v>
      </c>
      <c r="AV462">
        <f>(Table2[[#This Row],[Rank 1Y]]+Table2[[#This Row],[Rank 6M]]+Table2[[#This Row],[Rank Sharpe]])/3</f>
        <v>443.33333333333331</v>
      </c>
    </row>
    <row r="463" spans="1:48" x14ac:dyDescent="0.3">
      <c r="A463" t="s">
        <v>631</v>
      </c>
      <c r="B463" t="s">
        <v>632</v>
      </c>
      <c r="C463" t="s">
        <v>10165</v>
      </c>
      <c r="D463" t="s">
        <v>202</v>
      </c>
      <c r="E463">
        <v>29953.7991435</v>
      </c>
      <c r="F463">
        <v>1425.5</v>
      </c>
      <c r="G463">
        <v>-14.0158225451438</v>
      </c>
      <c r="H463">
        <f>(Table2[[#This Row],[1Y Return vs Nifty]]-AVERAGE(Table2[1Y Return vs Nifty]))/_xlfn.STDEV.P(Table2[1Y Return vs Nifty])</f>
        <v>-0.7276279314460482</v>
      </c>
      <c r="I463">
        <v>2.3955239303477498</v>
      </c>
      <c r="J463">
        <f>(Table2[[#This Row],[1M Return vs Nifty]]-AVERAGE(Table2[1M Return vs Nifty]))/_xlfn.STDEV.P(Table2[1M Return vs Nifty])</f>
        <v>0.11210238838151754</v>
      </c>
      <c r="K463">
        <v>1.38595540749727</v>
      </c>
      <c r="L463">
        <f>(Table2[[#This Row],[6M Return vs Nifty]]-AVERAGE(Table2[6M Return vs Nifty]))/_xlfn.STDEV.P(Table2[6M Return vs Nifty])</f>
        <v>-0.19877504782646629</v>
      </c>
      <c r="M463">
        <v>0.39505698849313797</v>
      </c>
      <c r="N463">
        <f>(Table2[[#This Row],[1W Return vs Nifty]]-AVERAGE(Table2[1W Return vs Nifty]))/_xlfn.STDEV.P(Table2[1W Return vs Nifty])</f>
        <v>-0.25392266805970365</v>
      </c>
      <c r="O463">
        <v>1389.65</v>
      </c>
      <c r="P463">
        <v>1322.98105417175</v>
      </c>
      <c r="Q463">
        <v>1216.21027848776</v>
      </c>
      <c r="R463">
        <v>70.954049117019494</v>
      </c>
      <c r="S463" s="2">
        <f>(Table2[[#This Row],[Close Price]]-Table2[[#This Row],[20D EMA]])/Table2[[#This Row],[20D EMA]]</f>
        <v>2.5797862771201316E-2</v>
      </c>
      <c r="T463" s="2">
        <f>(Table2[[#This Row],[Close Price]]-Table2[[#This Row],[50D EMA]])/Table2[[#This Row],[50D EMA]]</f>
        <v>7.7490864668830678E-2</v>
      </c>
      <c r="U463" s="2">
        <f>(Table2[[#This Row],[Close Price]]-Table2[[#This Row],[200D EMA]])/Table2[[#This Row],[200D EMA]]</f>
        <v>0.17208350004447551</v>
      </c>
      <c r="V463">
        <v>1.0279938826027599</v>
      </c>
      <c r="W463">
        <v>1421</v>
      </c>
      <c r="X463">
        <v>1433</v>
      </c>
      <c r="Y463">
        <v>1420</v>
      </c>
      <c r="Z463">
        <v>1457.9</v>
      </c>
      <c r="AA463">
        <v>1322.35</v>
      </c>
      <c r="AB463">
        <v>1505.95</v>
      </c>
      <c r="AC463" s="2">
        <f>(Table2[[#This Row],[Close Price]]/Table2[[#This Row],[Day Low]])-1</f>
        <v>3.1667839549613941E-3</v>
      </c>
      <c r="AD463" s="2">
        <f>(Table2[[#This Row],[Day High]]/Table2[[#This Row],[Close Price]])-1</f>
        <v>5.2613118204138942E-3</v>
      </c>
      <c r="AE463" s="2">
        <f>(Table2[[#This Row],[Close Price]]/Table2[[#This Row],[Current Week Low]])-1</f>
        <v>3.8732394366196576E-3</v>
      </c>
      <c r="AF463" s="2">
        <f>(Table2[[#This Row],[Current Week High]]/Table2[[#This Row],[Close Price]])-1</f>
        <v>2.2728867064188085E-2</v>
      </c>
      <c r="AG463" s="2">
        <f>(Table2[[#This Row],[Close Price]]/Table2[[#This Row],[Current Month Low]])-1</f>
        <v>7.8005066737248052E-2</v>
      </c>
      <c r="AH463" s="2">
        <f>(Table2[[#This Row],[Current Month High]]/Table2[[#This Row],[Close Price]])-1</f>
        <v>5.6436338126973018E-2</v>
      </c>
      <c r="AI463">
        <v>5.6436338126973</v>
      </c>
      <c r="AJ463">
        <v>42.116544539155498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0.08</v>
      </c>
      <c r="AM463" t="s">
        <v>10206</v>
      </c>
      <c r="AN463">
        <v>2.54</v>
      </c>
      <c r="AO463" t="s">
        <v>10206</v>
      </c>
      <c r="AP463">
        <v>5.2632990929369003E-2</v>
      </c>
      <c r="AQ463">
        <f>(Table2[[#This Row],[Sharpe Ratio]]-AVERAGE(Table2[Sharpe Ratio]))/_xlfn.STDEV.P(Table2[Sharpe Ratio])</f>
        <v>-5.4211103035538472E-2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-1.1224343619862389</v>
      </c>
      <c r="AS463">
        <f>_xlfn.RANK.AVG(Table2[[#This Row],[1Y Return vs Nifty Z-Score]],Table2[1Y Return vs Nifty Z-Score])</f>
        <v>584</v>
      </c>
      <c r="AT463">
        <f>_xlfn.RANK.AVG(Table2[[#This Row],[6M Return vs Nifty Z-Score]],Table2[6M Return vs Nifty Z-Score])</f>
        <v>393</v>
      </c>
      <c r="AU463">
        <f>_xlfn.RANK.AVG(Table2[[#This Row],[Sharpe Ratio Z-Score]],Table2[Sharpe Ratio Z-Score])</f>
        <v>354</v>
      </c>
      <c r="AV463">
        <f>(Table2[[#This Row],[Rank 1Y]]+Table2[[#This Row],[Rank 6M]]+Table2[[#This Row],[Rank Sharpe]])/3</f>
        <v>443.66666666666669</v>
      </c>
    </row>
    <row r="464" spans="1:48" x14ac:dyDescent="0.3">
      <c r="A464" t="s">
        <v>1268</v>
      </c>
      <c r="B464" t="s">
        <v>1269</v>
      </c>
      <c r="C464" t="s">
        <v>10161</v>
      </c>
      <c r="D464" t="s">
        <v>24</v>
      </c>
      <c r="E464">
        <v>9016.7624369200003</v>
      </c>
      <c r="F464">
        <v>238.84</v>
      </c>
      <c r="G464">
        <v>-11.891659092268901</v>
      </c>
      <c r="H464">
        <f>(Table2[[#This Row],[1Y Return vs Nifty]]-AVERAGE(Table2[1Y Return vs Nifty]))/_xlfn.STDEV.P(Table2[1Y Return vs Nifty])</f>
        <v>-0.69859959008272221</v>
      </c>
      <c r="I464">
        <v>4.6242922382306499</v>
      </c>
      <c r="J464">
        <f>(Table2[[#This Row],[1M Return vs Nifty]]-AVERAGE(Table2[1M Return vs Nifty]))/_xlfn.STDEV.P(Table2[1M Return vs Nifty])</f>
        <v>0.34705690207609918</v>
      </c>
      <c r="K464">
        <v>-18.9761198526455</v>
      </c>
      <c r="L464">
        <f>(Table2[[#This Row],[6M Return vs Nifty]]-AVERAGE(Table2[6M Return vs Nifty]))/_xlfn.STDEV.P(Table2[6M Return vs Nifty])</f>
        <v>-0.87718662767000766</v>
      </c>
      <c r="M464">
        <v>6.8754314676878101</v>
      </c>
      <c r="N464">
        <f>(Table2[[#This Row],[1W Return vs Nifty]]-AVERAGE(Table2[1W Return vs Nifty]))/_xlfn.STDEV.P(Table2[1W Return vs Nifty])</f>
        <v>1.0849065661270167</v>
      </c>
      <c r="O464">
        <v>227.54</v>
      </c>
      <c r="P464">
        <v>225.148294481557</v>
      </c>
      <c r="Q464">
        <v>221.939395580005</v>
      </c>
      <c r="R464">
        <v>67.694453006161893</v>
      </c>
      <c r="S464" s="2">
        <f>(Table2[[#This Row],[Close Price]]-Table2[[#This Row],[20D EMA]])/Table2[[#This Row],[20D EMA]]</f>
        <v>4.9661597960798151E-2</v>
      </c>
      <c r="T464" s="2">
        <f>(Table2[[#This Row],[Close Price]]-Table2[[#This Row],[50D EMA]])/Table2[[#This Row],[50D EMA]]</f>
        <v>6.0811944189808446E-2</v>
      </c>
      <c r="U464" s="2">
        <f>(Table2[[#This Row],[Close Price]]-Table2[[#This Row],[200D EMA]])/Table2[[#This Row],[200D EMA]]</f>
        <v>7.6149637047662658E-2</v>
      </c>
      <c r="V464">
        <v>1.9306299076200799</v>
      </c>
      <c r="W464">
        <v>235.5</v>
      </c>
      <c r="X464">
        <v>243.25</v>
      </c>
      <c r="Y464">
        <v>228.71</v>
      </c>
      <c r="Z464">
        <v>245</v>
      </c>
      <c r="AA464">
        <v>216.33</v>
      </c>
      <c r="AB464">
        <v>245</v>
      </c>
      <c r="AC464" s="2">
        <f>(Table2[[#This Row],[Close Price]]/Table2[[#This Row],[Day Low]])-1</f>
        <v>1.4182590233545733E-2</v>
      </c>
      <c r="AD464" s="2">
        <f>(Table2[[#This Row],[Day High]]/Table2[[#This Row],[Close Price]])-1</f>
        <v>1.8464243845252026E-2</v>
      </c>
      <c r="AE464" s="2">
        <f>(Table2[[#This Row],[Close Price]]/Table2[[#This Row],[Current Week Low]])-1</f>
        <v>4.4291898036815214E-2</v>
      </c>
      <c r="AF464" s="2">
        <f>(Table2[[#This Row],[Current Week High]]/Table2[[#This Row],[Close Price]])-1</f>
        <v>2.5791324736225141E-2</v>
      </c>
      <c r="AG464" s="2">
        <f>(Table2[[#This Row],[Close Price]]/Table2[[#This Row],[Current Month Low]])-1</f>
        <v>0.10405399158692741</v>
      </c>
      <c r="AH464" s="2">
        <f>(Table2[[#This Row],[Current Month High]]/Table2[[#This Row],[Close Price]])-1</f>
        <v>2.5791324736225141E-2</v>
      </c>
      <c r="AI464">
        <v>19.9757159604756</v>
      </c>
      <c r="AJ464">
        <v>24.3958333333333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0.02</v>
      </c>
      <c r="AM464" t="s">
        <v>10206</v>
      </c>
      <c r="AN464">
        <v>8.81</v>
      </c>
      <c r="AO464" t="s">
        <v>10206</v>
      </c>
      <c r="AP464">
        <v>0.13326792446529201</v>
      </c>
      <c r="AQ464">
        <f>(Table2[[#This Row],[Sharpe Ratio]]-AVERAGE(Table2[Sharpe Ratio]))/_xlfn.STDEV.P(Table2[Sharpe Ratio])</f>
        <v>0.87545391316963972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0.73163116362002578</v>
      </c>
      <c r="AS464">
        <f>_xlfn.RANK.AVG(Table2[[#This Row],[1Y Return vs Nifty Z-Score]],Table2[1Y Return vs Nifty Z-Score])</f>
        <v>575</v>
      </c>
      <c r="AT464">
        <f>_xlfn.RANK.AVG(Table2[[#This Row],[6M Return vs Nifty Z-Score]],Table2[6M Return vs Nifty Z-Score])</f>
        <v>614</v>
      </c>
      <c r="AU464">
        <f>_xlfn.RANK.AVG(Table2[[#This Row],[Sharpe Ratio Z-Score]],Table2[Sharpe Ratio Z-Score])</f>
        <v>143</v>
      </c>
      <c r="AV464">
        <f>(Table2[[#This Row],[Rank 1Y]]+Table2[[#This Row],[Rank 6M]]+Table2[[#This Row],[Rank Sharpe]])/3</f>
        <v>444</v>
      </c>
    </row>
    <row r="465" spans="1:48" x14ac:dyDescent="0.3">
      <c r="A465" t="s">
        <v>1311</v>
      </c>
      <c r="B465" t="s">
        <v>1312</v>
      </c>
      <c r="C465" t="s">
        <v>10172</v>
      </c>
      <c r="D465" t="s">
        <v>86</v>
      </c>
      <c r="E465">
        <v>8606.3434932149994</v>
      </c>
      <c r="F465">
        <v>782.55</v>
      </c>
      <c r="G465">
        <v>-28.387990852996701</v>
      </c>
      <c r="H465">
        <f>(Table2[[#This Row],[1Y Return vs Nifty]]-AVERAGE(Table2[1Y Return vs Nifty]))/_xlfn.STDEV.P(Table2[1Y Return vs Nifty])</f>
        <v>-0.92403476031172649</v>
      </c>
      <c r="I465">
        <v>-1.8089406036036599</v>
      </c>
      <c r="J465">
        <f>(Table2[[#This Row],[1M Return vs Nifty]]-AVERAGE(Table2[1M Return vs Nifty]))/_xlfn.STDEV.P(Table2[1M Return vs Nifty])</f>
        <v>-0.33112803464034979</v>
      </c>
      <c r="K465">
        <v>-10.863656723919</v>
      </c>
      <c r="L465">
        <f>(Table2[[#This Row],[6M Return vs Nifty]]-AVERAGE(Table2[6M Return vs Nifty]))/_xlfn.STDEV.P(Table2[6M Return vs Nifty])</f>
        <v>-0.60690037947237507</v>
      </c>
      <c r="M465">
        <v>-0.12923468090019799</v>
      </c>
      <c r="N465">
        <f>(Table2[[#This Row],[1W Return vs Nifty]]-AVERAGE(Table2[1W Return vs Nifty]))/_xlfn.STDEV.P(Table2[1W Return vs Nifty])</f>
        <v>-0.36224002170615349</v>
      </c>
      <c r="O465">
        <v>780.33</v>
      </c>
      <c r="P465">
        <v>768.07679463261195</v>
      </c>
      <c r="Q465">
        <v>737.00613468926099</v>
      </c>
      <c r="R465">
        <v>50.841497160295702</v>
      </c>
      <c r="S465" s="2">
        <f>(Table2[[#This Row],[Close Price]]-Table2[[#This Row],[20D EMA]])/Table2[[#This Row],[20D EMA]]</f>
        <v>2.8449502133711551E-3</v>
      </c>
      <c r="T465" s="2">
        <f>(Table2[[#This Row],[Close Price]]-Table2[[#This Row],[50D EMA]])/Table2[[#This Row],[50D EMA]]</f>
        <v>1.8843435276951516E-2</v>
      </c>
      <c r="U465" s="2">
        <f>(Table2[[#This Row],[Close Price]]-Table2[[#This Row],[200D EMA]])/Table2[[#This Row],[200D EMA]]</f>
        <v>6.1795775051372299E-2</v>
      </c>
      <c r="V465">
        <v>0.97619621661721001</v>
      </c>
      <c r="W465">
        <v>780.2</v>
      </c>
      <c r="X465">
        <v>791.3</v>
      </c>
      <c r="Y465">
        <v>763</v>
      </c>
      <c r="Z465">
        <v>795.2</v>
      </c>
      <c r="AA465">
        <v>737</v>
      </c>
      <c r="AB465">
        <v>920</v>
      </c>
      <c r="AC465" s="2">
        <f>(Table2[[#This Row],[Close Price]]/Table2[[#This Row],[Day Low]])-1</f>
        <v>3.0120481927708997E-3</v>
      </c>
      <c r="AD465" s="2">
        <f>(Table2[[#This Row],[Day High]]/Table2[[#This Row],[Close Price]])-1</f>
        <v>1.1181394160117542E-2</v>
      </c>
      <c r="AE465" s="2">
        <f>(Table2[[#This Row],[Close Price]]/Table2[[#This Row],[Current Week Low]])-1</f>
        <v>2.5622542595019615E-2</v>
      </c>
      <c r="AF465" s="2">
        <f>(Table2[[#This Row],[Current Week High]]/Table2[[#This Row],[Close Price]])-1</f>
        <v>1.6165101271484295E-2</v>
      </c>
      <c r="AG465" s="2">
        <f>(Table2[[#This Row],[Close Price]]/Table2[[#This Row],[Current Month Low]])-1</f>
        <v>6.180461329715059E-2</v>
      </c>
      <c r="AH465" s="2">
        <f>(Table2[[#This Row],[Current Month High]]/Table2[[#This Row],[Close Price]])-1</f>
        <v>0.17564372883521817</v>
      </c>
      <c r="AI465">
        <v>17.564372883521798</v>
      </c>
      <c r="AJ465">
        <v>27.037337662337599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-0.05</v>
      </c>
      <c r="AM465" t="s">
        <v>10205</v>
      </c>
      <c r="AN465">
        <v>-6.53</v>
      </c>
      <c r="AO465" t="s">
        <v>10205</v>
      </c>
      <c r="AP465">
        <v>0.12803719848237799</v>
      </c>
      <c r="AQ465">
        <f>(Table2[[#This Row],[Sharpe Ratio]]-AVERAGE(Table2[Sharpe Ratio]))/_xlfn.STDEV.P(Table2[Sharpe Ratio])</f>
        <v>0.8151472601790446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-1.4091559359515602</v>
      </c>
      <c r="AS465">
        <f>_xlfn.RANK.AVG(Table2[[#This Row],[1Y Return vs Nifty Z-Score]],Table2[1Y Return vs Nifty Z-Score])</f>
        <v>647</v>
      </c>
      <c r="AT465">
        <f>_xlfn.RANK.AVG(Table2[[#This Row],[6M Return vs Nifty Z-Score]],Table2[6M Return vs Nifty Z-Score])</f>
        <v>528</v>
      </c>
      <c r="AU465">
        <f>_xlfn.RANK.AVG(Table2[[#This Row],[Sharpe Ratio Z-Score]],Table2[Sharpe Ratio Z-Score])</f>
        <v>157</v>
      </c>
      <c r="AV465">
        <f>(Table2[[#This Row],[Rank 1Y]]+Table2[[#This Row],[Rank 6M]]+Table2[[#This Row],[Rank Sharpe]])/3</f>
        <v>444</v>
      </c>
    </row>
    <row r="466" spans="1:48" x14ac:dyDescent="0.3">
      <c r="A466" t="s">
        <v>1814</v>
      </c>
      <c r="B466" t="s">
        <v>1815</v>
      </c>
      <c r="C466" t="s">
        <v>10160</v>
      </c>
      <c r="D466" t="s">
        <v>290</v>
      </c>
      <c r="E466">
        <v>4071.9548471599901</v>
      </c>
      <c r="F466">
        <v>1520.9</v>
      </c>
      <c r="G466">
        <v>9.9513396272017101</v>
      </c>
      <c r="H466">
        <f>(Table2[[#This Row],[1Y Return vs Nifty]]-AVERAGE(Table2[1Y Return vs Nifty]))/_xlfn.STDEV.P(Table2[1Y Return vs Nifty])</f>
        <v>-0.40009806828630723</v>
      </c>
      <c r="I466">
        <v>4.06292652292856</v>
      </c>
      <c r="J466">
        <f>(Table2[[#This Row],[1M Return vs Nifty]]-AVERAGE(Table2[1M Return vs Nifty]))/_xlfn.STDEV.P(Table2[1M Return vs Nifty])</f>
        <v>0.28787829289670874</v>
      </c>
      <c r="K466">
        <v>-18.295887690251501</v>
      </c>
      <c r="L466">
        <f>(Table2[[#This Row],[6M Return vs Nifty]]-AVERAGE(Table2[6M Return vs Nifty]))/_xlfn.STDEV.P(Table2[6M Return vs Nifty])</f>
        <v>-0.8545230548241981</v>
      </c>
      <c r="M466">
        <v>-0.79606002892521399</v>
      </c>
      <c r="N466">
        <f>(Table2[[#This Row],[1W Return vs Nifty]]-AVERAGE(Table2[1W Return vs Nifty]))/_xlfn.STDEV.P(Table2[1W Return vs Nifty])</f>
        <v>-0.50000447851321916</v>
      </c>
      <c r="O466">
        <v>1467.54</v>
      </c>
      <c r="P466">
        <v>1405.6564513180199</v>
      </c>
      <c r="Q466">
        <v>1313.3116135943701</v>
      </c>
      <c r="R466">
        <v>63.810399323784502</v>
      </c>
      <c r="S466" s="2">
        <f>(Table2[[#This Row],[Close Price]]-Table2[[#This Row],[20D EMA]])/Table2[[#This Row],[20D EMA]]</f>
        <v>3.6360167354893308E-2</v>
      </c>
      <c r="T466" s="2">
        <f>(Table2[[#This Row],[Close Price]]-Table2[[#This Row],[50D EMA]])/Table2[[#This Row],[50D EMA]]</f>
        <v>8.1985572345164126E-2</v>
      </c>
      <c r="U466" s="2">
        <f>(Table2[[#This Row],[Close Price]]-Table2[[#This Row],[200D EMA]])/Table2[[#This Row],[200D EMA]]</f>
        <v>0.15806483720758888</v>
      </c>
      <c r="V466">
        <v>1.43874933899844</v>
      </c>
      <c r="W466">
        <v>1514.1</v>
      </c>
      <c r="X466">
        <v>1542.7</v>
      </c>
      <c r="Y466">
        <v>1500.6</v>
      </c>
      <c r="Z466">
        <v>1559</v>
      </c>
      <c r="AA466">
        <v>1370</v>
      </c>
      <c r="AB466">
        <v>1645</v>
      </c>
      <c r="AC466" s="2">
        <f>(Table2[[#This Row],[Close Price]]/Table2[[#This Row],[Day Low]])-1</f>
        <v>4.4911168350836306E-3</v>
      </c>
      <c r="AD466" s="2">
        <f>(Table2[[#This Row],[Day High]]/Table2[[#This Row],[Close Price]])-1</f>
        <v>1.4333618252350577E-2</v>
      </c>
      <c r="AE466" s="2">
        <f>(Table2[[#This Row],[Close Price]]/Table2[[#This Row],[Current Week Low]])-1</f>
        <v>1.3527922164467743E-2</v>
      </c>
      <c r="AF466" s="2">
        <f>(Table2[[#This Row],[Current Week High]]/Table2[[#This Row],[Close Price]])-1</f>
        <v>2.5050956670392477E-2</v>
      </c>
      <c r="AG466" s="2">
        <f>(Table2[[#This Row],[Close Price]]/Table2[[#This Row],[Current Month Low]])-1</f>
        <v>0.11014598540145992</v>
      </c>
      <c r="AH466" s="2">
        <f>(Table2[[#This Row],[Current Month High]]/Table2[[#This Row],[Close Price]])-1</f>
        <v>8.1596423170491095E-2</v>
      </c>
      <c r="AI466">
        <v>19.8599513445985</v>
      </c>
      <c r="AJ466">
        <v>60.941798941798901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-0.06</v>
      </c>
      <c r="AM466" t="s">
        <v>10205</v>
      </c>
      <c r="AN466">
        <v>9.25</v>
      </c>
      <c r="AO466" t="s">
        <v>10206</v>
      </c>
      <c r="AP466">
        <v>6.8735529818262003E-2</v>
      </c>
      <c r="AQ466">
        <f>(Table2[[#This Row],[Sharpe Ratio]]-AVERAGE(Table2[Sharpe Ratio]))/_xlfn.STDEV.P(Table2[Sharpe Ratio])</f>
        <v>0.13144003376881044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-1.3353072749582053</v>
      </c>
      <c r="AS466">
        <f>_xlfn.RANK.AVG(Table2[[#This Row],[1Y Return vs Nifty Z-Score]],Table2[1Y Return vs Nifty Z-Score])</f>
        <v>441</v>
      </c>
      <c r="AT466">
        <f>_xlfn.RANK.AVG(Table2[[#This Row],[6M Return vs Nifty Z-Score]],Table2[6M Return vs Nifty Z-Score])</f>
        <v>604</v>
      </c>
      <c r="AU466">
        <f>_xlfn.RANK.AVG(Table2[[#This Row],[Sharpe Ratio Z-Score]],Table2[Sharpe Ratio Z-Score])</f>
        <v>290</v>
      </c>
      <c r="AV466">
        <f>(Table2[[#This Row],[Rank 1Y]]+Table2[[#This Row],[Rank 6M]]+Table2[[#This Row],[Rank Sharpe]])/3</f>
        <v>445</v>
      </c>
    </row>
    <row r="467" spans="1:48" x14ac:dyDescent="0.3">
      <c r="A467" t="s">
        <v>1508</v>
      </c>
      <c r="B467" t="s">
        <v>1509</v>
      </c>
      <c r="C467" t="s">
        <v>10170</v>
      </c>
      <c r="D467" t="s">
        <v>133</v>
      </c>
      <c r="E467">
        <v>6647.897226</v>
      </c>
      <c r="F467">
        <v>943.5</v>
      </c>
      <c r="G467">
        <v>8.3660122519904299</v>
      </c>
      <c r="H467">
        <f>(Table2[[#This Row],[1Y Return vs Nifty]]-AVERAGE(Table2[1Y Return vs Nifty]))/_xlfn.STDEV.P(Table2[1Y Return vs Nifty])</f>
        <v>-0.42176279665642147</v>
      </c>
      <c r="I467">
        <v>-4.2406832689123402</v>
      </c>
      <c r="J467">
        <f>(Table2[[#This Row],[1M Return vs Nifty]]-AVERAGE(Table2[1M Return vs Nifty]))/_xlfn.STDEV.P(Table2[1M Return vs Nifty])</f>
        <v>-0.58747990097709302</v>
      </c>
      <c r="K467">
        <v>-3.2887441680251901</v>
      </c>
      <c r="L467">
        <f>(Table2[[#This Row],[6M Return vs Nifty]]-AVERAGE(Table2[6M Return vs Nifty]))/_xlfn.STDEV.P(Table2[6M Return vs Nifty])</f>
        <v>-0.35452392331224952</v>
      </c>
      <c r="M467">
        <v>1.1548011462862999</v>
      </c>
      <c r="N467">
        <f>(Table2[[#This Row],[1W Return vs Nifty]]-AVERAGE(Table2[1W Return vs Nifty]))/_xlfn.STDEV.P(Table2[1W Return vs Nifty])</f>
        <v>-9.6961416480541976E-2</v>
      </c>
      <c r="O467">
        <v>921.19</v>
      </c>
      <c r="P467">
        <v>909.69994173244299</v>
      </c>
      <c r="Q467">
        <v>838.28843799169397</v>
      </c>
      <c r="R467">
        <v>64.700810161786606</v>
      </c>
      <c r="S467" s="2">
        <f>(Table2[[#This Row],[Close Price]]-Table2[[#This Row],[20D EMA]])/Table2[[#This Row],[20D EMA]]</f>
        <v>2.4218673672097988E-2</v>
      </c>
      <c r="T467" s="2">
        <f>(Table2[[#This Row],[Close Price]]-Table2[[#This Row],[50D EMA]])/Table2[[#This Row],[50D EMA]]</f>
        <v>3.7155172510166139E-2</v>
      </c>
      <c r="U467" s="2">
        <f>(Table2[[#This Row],[Close Price]]-Table2[[#This Row],[200D EMA]])/Table2[[#This Row],[200D EMA]]</f>
        <v>0.12550759051426699</v>
      </c>
      <c r="V467">
        <v>0.55907735313955098</v>
      </c>
      <c r="W467">
        <v>940.05</v>
      </c>
      <c r="X467">
        <v>946</v>
      </c>
      <c r="Y467">
        <v>918</v>
      </c>
      <c r="Z467">
        <v>948.35</v>
      </c>
      <c r="AA467">
        <v>863.2</v>
      </c>
      <c r="AB467">
        <v>979.8</v>
      </c>
      <c r="AC467" s="2">
        <f>(Table2[[#This Row],[Close Price]]/Table2[[#This Row],[Day Low]])-1</f>
        <v>3.6700175522579315E-3</v>
      </c>
      <c r="AD467" s="2">
        <f>(Table2[[#This Row],[Day High]]/Table2[[#This Row],[Close Price]])-1</f>
        <v>2.6497085320613678E-3</v>
      </c>
      <c r="AE467" s="2">
        <f>(Table2[[#This Row],[Close Price]]/Table2[[#This Row],[Current Week Low]])-1</f>
        <v>2.7777777777777679E-2</v>
      </c>
      <c r="AF467" s="2">
        <f>(Table2[[#This Row],[Current Week High]]/Table2[[#This Row],[Close Price]])-1</f>
        <v>5.1404345521992578E-3</v>
      </c>
      <c r="AG467" s="2">
        <f>(Table2[[#This Row],[Close Price]]/Table2[[#This Row],[Current Month Low]])-1</f>
        <v>9.3025949953660758E-2</v>
      </c>
      <c r="AH467" s="2">
        <f>(Table2[[#This Row],[Current Month High]]/Table2[[#This Row],[Close Price]])-1</f>
        <v>3.8473767885532473E-2</v>
      </c>
      <c r="AI467">
        <v>6.3063063063062996</v>
      </c>
      <c r="AJ467">
        <v>53.153153153153099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-0.02</v>
      </c>
      <c r="AM467" t="s">
        <v>10205</v>
      </c>
      <c r="AN467">
        <v>0.3</v>
      </c>
      <c r="AO467" t="s">
        <v>10206</v>
      </c>
      <c r="AP467">
        <v>2.1042223130516999E-2</v>
      </c>
      <c r="AQ467">
        <f>(Table2[[#This Row],[Sharpe Ratio]]-AVERAGE(Table2[Sharpe Ratio]))/_xlfn.STDEV.P(Table2[Sharpe Ratio])</f>
        <v>-0.41843080744652933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-1.8791588448728351</v>
      </c>
      <c r="AS467">
        <f>_xlfn.RANK.AVG(Table2[[#This Row],[1Y Return vs Nifty Z-Score]],Table2[1Y Return vs Nifty Z-Score])</f>
        <v>449</v>
      </c>
      <c r="AT467">
        <f>_xlfn.RANK.AVG(Table2[[#This Row],[6M Return vs Nifty Z-Score]],Table2[6M Return vs Nifty Z-Score])</f>
        <v>444</v>
      </c>
      <c r="AU467">
        <f>_xlfn.RANK.AVG(Table2[[#This Row],[Sharpe Ratio Z-Score]],Table2[Sharpe Ratio Z-Score])</f>
        <v>446</v>
      </c>
      <c r="AV467">
        <f>(Table2[[#This Row],[Rank 1Y]]+Table2[[#This Row],[Rank 6M]]+Table2[[#This Row],[Rank Sharpe]])/3</f>
        <v>446.33333333333331</v>
      </c>
    </row>
    <row r="468" spans="1:48" x14ac:dyDescent="0.3">
      <c r="A468" t="s">
        <v>680</v>
      </c>
      <c r="B468" t="s">
        <v>681</v>
      </c>
      <c r="C468" t="s">
        <v>10175</v>
      </c>
      <c r="D468" t="s">
        <v>285</v>
      </c>
      <c r="E468">
        <v>25865.73203952</v>
      </c>
      <c r="F468">
        <v>518.20000000000005</v>
      </c>
      <c r="G468">
        <v>-0.99274263349266401</v>
      </c>
      <c r="H468">
        <f>(Table2[[#This Row],[1Y Return vs Nifty]]-AVERAGE(Table2[1Y Return vs Nifty]))/_xlfn.STDEV.P(Table2[1Y Return vs Nifty])</f>
        <v>-0.5496574420443805</v>
      </c>
      <c r="I468">
        <v>7.0954024666739297</v>
      </c>
      <c r="J468">
        <f>(Table2[[#This Row],[1M Return vs Nifty]]-AVERAGE(Table2[1M Return vs Nifty]))/_xlfn.STDEV.P(Table2[1M Return vs Nifty])</f>
        <v>0.60755885732918069</v>
      </c>
      <c r="K468">
        <v>15.743082236343501</v>
      </c>
      <c r="L468">
        <f>(Table2[[#This Row],[6M Return vs Nifty]]-AVERAGE(Table2[6M Return vs Nifty]))/_xlfn.STDEV.P(Table2[6M Return vs Nifty])</f>
        <v>0.27956721196456108</v>
      </c>
      <c r="M468">
        <v>1.7645853328729799</v>
      </c>
      <c r="N468">
        <f>(Table2[[#This Row],[1W Return vs Nifty]]-AVERAGE(Table2[1W Return vs Nifty]))/_xlfn.STDEV.P(Table2[1W Return vs Nifty])</f>
        <v>2.9018478380174791E-2</v>
      </c>
      <c r="O468">
        <v>503.19</v>
      </c>
      <c r="P468">
        <v>479.96468789599601</v>
      </c>
      <c r="Q468">
        <v>432.546111029087</v>
      </c>
      <c r="R468">
        <v>57.6030278860609</v>
      </c>
      <c r="S468" s="2">
        <f>(Table2[[#This Row],[Close Price]]-Table2[[#This Row],[20D EMA]])/Table2[[#This Row],[20D EMA]]</f>
        <v>2.9829686599495316E-2</v>
      </c>
      <c r="T468" s="2">
        <f>(Table2[[#This Row],[Close Price]]-Table2[[#This Row],[50D EMA]])/Table2[[#This Row],[50D EMA]]</f>
        <v>7.9662760757702414E-2</v>
      </c>
      <c r="U468" s="2">
        <f>(Table2[[#This Row],[Close Price]]-Table2[[#This Row],[200D EMA]])/Table2[[#This Row],[200D EMA]]</f>
        <v>0.19802256172672689</v>
      </c>
      <c r="V468">
        <v>0.86087522919514603</v>
      </c>
      <c r="W468">
        <v>517.79999999999995</v>
      </c>
      <c r="X468">
        <v>544</v>
      </c>
      <c r="Y468">
        <v>516.45000000000005</v>
      </c>
      <c r="Z468">
        <v>540.45000000000005</v>
      </c>
      <c r="AA468">
        <v>477</v>
      </c>
      <c r="AB468">
        <v>540.45000000000005</v>
      </c>
      <c r="AC468" s="2">
        <f>(Table2[[#This Row],[Close Price]]/Table2[[#This Row],[Day Low]])-1</f>
        <v>7.7249903437648371E-4</v>
      </c>
      <c r="AD468" s="2">
        <f>(Table2[[#This Row],[Day High]]/Table2[[#This Row],[Close Price]])-1</f>
        <v>4.978772674642995E-2</v>
      </c>
      <c r="AE468" s="2">
        <f>(Table2[[#This Row],[Close Price]]/Table2[[#This Row],[Current Week Low]])-1</f>
        <v>3.3885177655146315E-3</v>
      </c>
      <c r="AF468" s="2">
        <f>(Table2[[#This Row],[Current Week High]]/Table2[[#This Row],[Close Price]])-1</f>
        <v>4.2937089926669225E-2</v>
      </c>
      <c r="AG468" s="2">
        <f>(Table2[[#This Row],[Close Price]]/Table2[[#This Row],[Current Month Low]])-1</f>
        <v>8.6373165618448766E-2</v>
      </c>
      <c r="AH468" s="2">
        <f>(Table2[[#This Row],[Current Month High]]/Table2[[#This Row],[Close Price]])-1</f>
        <v>4.2937089926669225E-2</v>
      </c>
      <c r="AI468">
        <v>4.2937089926669199</v>
      </c>
      <c r="AJ468">
        <v>54.180303481106797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0.2</v>
      </c>
      <c r="AM468" t="s">
        <v>10206</v>
      </c>
      <c r="AN468">
        <v>4.58</v>
      </c>
      <c r="AO468" t="s">
        <v>10206</v>
      </c>
      <c r="AP468">
        <v>-2.4074129147785998E-2</v>
      </c>
      <c r="AQ468">
        <f>(Table2[[#This Row],[Sharpe Ratio]]-AVERAGE(Table2[Sharpe Ratio]))/_xlfn.STDEV.P(Table2[Sharpe Ratio])</f>
        <v>-0.93859114655366538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-0.57210404092412936</v>
      </c>
      <c r="AS468">
        <f>_xlfn.RANK.AVG(Table2[[#This Row],[1Y Return vs Nifty Z-Score]],Table2[1Y Return vs Nifty Z-Score])</f>
        <v>512</v>
      </c>
      <c r="AT468">
        <f>_xlfn.RANK.AVG(Table2[[#This Row],[6M Return vs Nifty Z-Score]],Table2[6M Return vs Nifty Z-Score])</f>
        <v>226</v>
      </c>
      <c r="AU468">
        <f>_xlfn.RANK.AVG(Table2[[#This Row],[Sharpe Ratio Z-Score]],Table2[Sharpe Ratio Z-Score])</f>
        <v>602</v>
      </c>
      <c r="AV468">
        <f>(Table2[[#This Row],[Rank 1Y]]+Table2[[#This Row],[Rank 6M]]+Table2[[#This Row],[Rank Sharpe]])/3</f>
        <v>446.66666666666669</v>
      </c>
    </row>
    <row r="469" spans="1:48" x14ac:dyDescent="0.3">
      <c r="A469" t="s">
        <v>812</v>
      </c>
      <c r="B469" t="s">
        <v>813</v>
      </c>
      <c r="C469" t="s">
        <v>10160</v>
      </c>
      <c r="D469" t="s">
        <v>21</v>
      </c>
      <c r="E469">
        <v>19602.088186019999</v>
      </c>
      <c r="F469">
        <v>709.55</v>
      </c>
      <c r="G469">
        <v>39.548038955994798</v>
      </c>
      <c r="H469">
        <f>(Table2[[#This Row],[1Y Return vs Nifty]]-AVERAGE(Table2[1Y Return vs Nifty]))/_xlfn.STDEV.P(Table2[1Y Return vs Nifty])</f>
        <v>4.363787123707984E-3</v>
      </c>
      <c r="I469">
        <v>0.20191657124470899</v>
      </c>
      <c r="J469">
        <f>(Table2[[#This Row],[1M Return vs Nifty]]-AVERAGE(Table2[1M Return vs Nifty]))/_xlfn.STDEV.P(Table2[1M Return vs Nifty])</f>
        <v>-0.11914549345169341</v>
      </c>
      <c r="K469">
        <v>-31.5510508151295</v>
      </c>
      <c r="L469">
        <f>(Table2[[#This Row],[6M Return vs Nifty]]-AVERAGE(Table2[6M Return vs Nifty]))/_xlfn.STDEV.P(Table2[6M Return vs Nifty])</f>
        <v>-1.2961507397112286</v>
      </c>
      <c r="M469">
        <v>-0.39189364977556401</v>
      </c>
      <c r="N469">
        <f>(Table2[[#This Row],[1W Return vs Nifty]]-AVERAGE(Table2[1W Return vs Nifty]))/_xlfn.STDEV.P(Table2[1W Return vs Nifty])</f>
        <v>-0.41650471077322426</v>
      </c>
      <c r="O469">
        <v>711.96</v>
      </c>
      <c r="P469">
        <v>695.95516229574196</v>
      </c>
      <c r="Q469">
        <v>655.05949504659702</v>
      </c>
      <c r="R469">
        <v>46.336586197212199</v>
      </c>
      <c r="S469" s="2">
        <f>(Table2[[#This Row],[Close Price]]-Table2[[#This Row],[20D EMA]])/Table2[[#This Row],[20D EMA]]</f>
        <v>-3.3850216304287905E-3</v>
      </c>
      <c r="T469" s="2">
        <f>(Table2[[#This Row],[Close Price]]-Table2[[#This Row],[50D EMA]])/Table2[[#This Row],[50D EMA]]</f>
        <v>1.9534071217192802E-2</v>
      </c>
      <c r="U469" s="2">
        <f>(Table2[[#This Row],[Close Price]]-Table2[[#This Row],[200D EMA]])/Table2[[#This Row],[200D EMA]]</f>
        <v>8.3184054830816256E-2</v>
      </c>
      <c r="V469">
        <v>0.99208685767649996</v>
      </c>
      <c r="W469">
        <v>702.45</v>
      </c>
      <c r="X469">
        <v>715.55</v>
      </c>
      <c r="Y469">
        <v>706.9</v>
      </c>
      <c r="Z469">
        <v>733.75</v>
      </c>
      <c r="AA469">
        <v>681.5</v>
      </c>
      <c r="AB469">
        <v>760.45</v>
      </c>
      <c r="AC469" s="2">
        <f>(Table2[[#This Row],[Close Price]]/Table2[[#This Row],[Day Low]])-1</f>
        <v>1.010748095949876E-2</v>
      </c>
      <c r="AD469" s="2">
        <f>(Table2[[#This Row],[Day High]]/Table2[[#This Row],[Close Price]])-1</f>
        <v>8.4560637023465279E-3</v>
      </c>
      <c r="AE469" s="2">
        <f>(Table2[[#This Row],[Close Price]]/Table2[[#This Row],[Current Week Low]])-1</f>
        <v>3.7487622011600497E-3</v>
      </c>
      <c r="AF469" s="2">
        <f>(Table2[[#This Row],[Current Week High]]/Table2[[#This Row],[Close Price]])-1</f>
        <v>3.4106123599464411E-2</v>
      </c>
      <c r="AG469" s="2">
        <f>(Table2[[#This Row],[Close Price]]/Table2[[#This Row],[Current Month Low]])-1</f>
        <v>4.1159207630227401E-2</v>
      </c>
      <c r="AH469" s="2">
        <f>(Table2[[#This Row],[Current Month High]]/Table2[[#This Row],[Close Price]])-1</f>
        <v>7.1735607074906671E-2</v>
      </c>
      <c r="AI469">
        <v>21.464308364456301</v>
      </c>
      <c r="AJ469">
        <v>70.441988950276198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-0.02</v>
      </c>
      <c r="AM469" t="s">
        <v>10205</v>
      </c>
      <c r="AN469">
        <v>1.95</v>
      </c>
      <c r="AO469" t="s">
        <v>10206</v>
      </c>
      <c r="AP469">
        <v>4.7679338533119002E-2</v>
      </c>
      <c r="AQ469">
        <f>(Table2[[#This Row],[Sharpe Ratio]]-AVERAGE(Table2[Sharpe Ratio]))/_xlfn.STDEV.P(Table2[Sharpe Ratio])</f>
        <v>-0.11132328919717195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-1.9387604460096102</v>
      </c>
      <c r="AS469">
        <f>_xlfn.RANK.AVG(Table2[[#This Row],[1Y Return vs Nifty Z-Score]],Table2[1Y Return vs Nifty Z-Score])</f>
        <v>283</v>
      </c>
      <c r="AT469">
        <f>_xlfn.RANK.AVG(Table2[[#This Row],[6M Return vs Nifty Z-Score]],Table2[6M Return vs Nifty Z-Score])</f>
        <v>691</v>
      </c>
      <c r="AU469">
        <f>_xlfn.RANK.AVG(Table2[[#This Row],[Sharpe Ratio Z-Score]],Table2[Sharpe Ratio Z-Score])</f>
        <v>367</v>
      </c>
      <c r="AV469">
        <f>(Table2[[#This Row],[Rank 1Y]]+Table2[[#This Row],[Rank 6M]]+Table2[[#This Row],[Rank Sharpe]])/3</f>
        <v>447</v>
      </c>
    </row>
    <row r="470" spans="1:48" x14ac:dyDescent="0.3">
      <c r="A470" t="s">
        <v>1079</v>
      </c>
      <c r="B470" t="s">
        <v>1080</v>
      </c>
      <c r="C470" t="s">
        <v>10173</v>
      </c>
      <c r="D470" t="s">
        <v>711</v>
      </c>
      <c r="E470">
        <v>11810.6341794</v>
      </c>
      <c r="F470">
        <v>9081</v>
      </c>
      <c r="G470">
        <v>-6.5914600313215796</v>
      </c>
      <c r="H470">
        <f>(Table2[[#This Row],[1Y Return vs Nifty]]-AVERAGE(Table2[1Y Return vs Nifty]))/_xlfn.STDEV.P(Table2[1Y Return vs Nifty])</f>
        <v>-0.62616825838528356</v>
      </c>
      <c r="I470">
        <v>0.21013816557228299</v>
      </c>
      <c r="J470">
        <f>(Table2[[#This Row],[1M Return vs Nifty]]-AVERAGE(Table2[1M Return vs Nifty]))/_xlfn.STDEV.P(Table2[1M Return vs Nifty])</f>
        <v>-0.1182787812455852</v>
      </c>
      <c r="K470">
        <v>-5.0759092020640697</v>
      </c>
      <c r="L470">
        <f>(Table2[[#This Row],[6M Return vs Nifty]]-AVERAGE(Table2[6M Return vs Nifty]))/_xlfn.STDEV.P(Table2[6M Return vs Nifty])</f>
        <v>-0.41406763085156406</v>
      </c>
      <c r="M470">
        <v>-1.7657115041762701</v>
      </c>
      <c r="N470">
        <f>(Table2[[#This Row],[1W Return vs Nifty]]-AVERAGE(Table2[1W Return vs Nifty]))/_xlfn.STDEV.P(Table2[1W Return vs Nifty])</f>
        <v>-0.70033205930446452</v>
      </c>
      <c r="O470">
        <v>8856.89</v>
      </c>
      <c r="P470">
        <v>8403.2822755026591</v>
      </c>
      <c r="Q470">
        <v>7845.3704593998</v>
      </c>
      <c r="R470">
        <v>59.792559520059797</v>
      </c>
      <c r="S470" s="2">
        <f>(Table2[[#This Row],[Close Price]]-Table2[[#This Row],[20D EMA]])/Table2[[#This Row],[20D EMA]]</f>
        <v>2.5303464308577907E-2</v>
      </c>
      <c r="T470" s="2">
        <f>(Table2[[#This Row],[Close Price]]-Table2[[#This Row],[50D EMA]])/Table2[[#This Row],[50D EMA]]</f>
        <v>8.0649168060560231E-2</v>
      </c>
      <c r="U470" s="2">
        <f>(Table2[[#This Row],[Close Price]]-Table2[[#This Row],[200D EMA]])/Table2[[#This Row],[200D EMA]]</f>
        <v>0.15749792148052755</v>
      </c>
      <c r="V470">
        <v>0.50594438670690001</v>
      </c>
      <c r="W470">
        <v>8962.0499999999993</v>
      </c>
      <c r="X470">
        <v>9110</v>
      </c>
      <c r="Y470">
        <v>8924.0499999999993</v>
      </c>
      <c r="Z470">
        <v>9139.9</v>
      </c>
      <c r="AA470">
        <v>8630.4500000000007</v>
      </c>
      <c r="AB470">
        <v>9650</v>
      </c>
      <c r="AC470" s="2">
        <f>(Table2[[#This Row],[Close Price]]/Table2[[#This Row],[Day Low]])-1</f>
        <v>1.3272632935545037E-2</v>
      </c>
      <c r="AD470" s="2">
        <f>(Table2[[#This Row],[Day High]]/Table2[[#This Row],[Close Price]])-1</f>
        <v>3.193480894174705E-3</v>
      </c>
      <c r="AE470" s="2">
        <f>(Table2[[#This Row],[Close Price]]/Table2[[#This Row],[Current Week Low]])-1</f>
        <v>1.7587306211865661E-2</v>
      </c>
      <c r="AF470" s="2">
        <f>(Table2[[#This Row],[Current Week High]]/Table2[[#This Row],[Close Price]])-1</f>
        <v>6.48606981609956E-3</v>
      </c>
      <c r="AG470" s="2">
        <f>(Table2[[#This Row],[Close Price]]/Table2[[#This Row],[Current Month Low]])-1</f>
        <v>5.2204693845627981E-2</v>
      </c>
      <c r="AH470" s="2">
        <f>(Table2[[#This Row],[Current Month High]]/Table2[[#This Row],[Close Price]])-1</f>
        <v>6.2658297544323283E-2</v>
      </c>
      <c r="AI470">
        <v>7.2569100319348001</v>
      </c>
      <c r="AJ470">
        <v>37.774608569001103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0.18</v>
      </c>
      <c r="AM470" t="s">
        <v>10206</v>
      </c>
      <c r="AN470">
        <v>1.77</v>
      </c>
      <c r="AO470" t="s">
        <v>10206</v>
      </c>
      <c r="AP470">
        <v>5.9514666713501002E-2</v>
      </c>
      <c r="AQ470">
        <f>(Table2[[#This Row],[Sharpe Ratio]]-AVERAGE(Table2[Sharpe Ratio]))/_xlfn.STDEV.P(Table2[Sharpe Ratio])</f>
        <v>2.5129859359174628E-2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-1.8337168704277227</v>
      </c>
      <c r="AS470">
        <f>_xlfn.RANK.AVG(Table2[[#This Row],[1Y Return vs Nifty Z-Score]],Table2[1Y Return vs Nifty Z-Score])</f>
        <v>547</v>
      </c>
      <c r="AT470">
        <f>_xlfn.RANK.AVG(Table2[[#This Row],[6M Return vs Nifty Z-Score]],Table2[6M Return vs Nifty Z-Score])</f>
        <v>468</v>
      </c>
      <c r="AU470">
        <f>_xlfn.RANK.AVG(Table2[[#This Row],[Sharpe Ratio Z-Score]],Table2[Sharpe Ratio Z-Score])</f>
        <v>327</v>
      </c>
      <c r="AV470">
        <f>(Table2[[#This Row],[Rank 1Y]]+Table2[[#This Row],[Rank 6M]]+Table2[[#This Row],[Rank Sharpe]])/3</f>
        <v>447.33333333333331</v>
      </c>
    </row>
    <row r="471" spans="1:48" x14ac:dyDescent="0.3">
      <c r="A471" t="s">
        <v>343</v>
      </c>
      <c r="B471" t="s">
        <v>344</v>
      </c>
      <c r="C471" t="s">
        <v>10161</v>
      </c>
      <c r="D471" t="s">
        <v>54</v>
      </c>
      <c r="E471">
        <v>72600.730048440004</v>
      </c>
      <c r="F471">
        <v>1808.4</v>
      </c>
      <c r="G471">
        <v>5.3648625779405004</v>
      </c>
      <c r="H471">
        <f>(Table2[[#This Row],[1Y Return vs Nifty]]-AVERAGE(Table2[1Y Return vs Nifty]))/_xlfn.STDEV.P(Table2[1Y Return vs Nifty])</f>
        <v>-0.46277583503764746</v>
      </c>
      <c r="I471">
        <v>-4.7738987660847698</v>
      </c>
      <c r="J471">
        <f>(Table2[[#This Row],[1M Return vs Nifty]]-AVERAGE(Table2[1M Return vs Nifty]))/_xlfn.STDEV.P(Table2[1M Return vs Nifty])</f>
        <v>-0.64369094247003633</v>
      </c>
      <c r="K471">
        <v>14.6181315392526</v>
      </c>
      <c r="L471">
        <f>(Table2[[#This Row],[6M Return vs Nifty]]-AVERAGE(Table2[6M Return vs Nifty]))/_xlfn.STDEV.P(Table2[6M Return vs Nifty])</f>
        <v>0.24208677001995252</v>
      </c>
      <c r="M471">
        <v>-3.9400474631122302</v>
      </c>
      <c r="N471">
        <f>(Table2[[#This Row],[1W Return vs Nifty]]-AVERAGE(Table2[1W Return vs Nifty]))/_xlfn.STDEV.P(Table2[1W Return vs Nifty])</f>
        <v>-1.1495444553030123</v>
      </c>
      <c r="O471">
        <v>1790.75</v>
      </c>
      <c r="P471">
        <v>1755.7092235708701</v>
      </c>
      <c r="Q471">
        <v>1554.1288479454399</v>
      </c>
      <c r="R471">
        <v>56.4563402363394</v>
      </c>
      <c r="S471" s="2">
        <f>(Table2[[#This Row],[Close Price]]-Table2[[#This Row],[20D EMA]])/Table2[[#This Row],[20D EMA]]</f>
        <v>9.8562055004886729E-3</v>
      </c>
      <c r="T471" s="2">
        <f>(Table2[[#This Row],[Close Price]]-Table2[[#This Row],[50D EMA]])/Table2[[#This Row],[50D EMA]]</f>
        <v>3.0011106464408851E-2</v>
      </c>
      <c r="U471" s="2">
        <f>(Table2[[#This Row],[Close Price]]-Table2[[#This Row],[200D EMA]])/Table2[[#This Row],[200D EMA]]</f>
        <v>0.16361008444744263</v>
      </c>
      <c r="V471">
        <v>1.2953164461856801</v>
      </c>
      <c r="W471">
        <v>1796.75</v>
      </c>
      <c r="X471">
        <v>1815.35</v>
      </c>
      <c r="Y471">
        <v>1766.55</v>
      </c>
      <c r="Z471">
        <v>1830.8</v>
      </c>
      <c r="AA471">
        <v>1664.6</v>
      </c>
      <c r="AB471">
        <v>1885.95</v>
      </c>
      <c r="AC471" s="2">
        <f>(Table2[[#This Row],[Close Price]]/Table2[[#This Row],[Day Low]])-1</f>
        <v>6.483929316822179E-3</v>
      </c>
      <c r="AD471" s="2">
        <f>(Table2[[#This Row],[Day High]]/Table2[[#This Row],[Close Price]])-1</f>
        <v>3.8431762884316711E-3</v>
      </c>
      <c r="AE471" s="2">
        <f>(Table2[[#This Row],[Close Price]]/Table2[[#This Row],[Current Week Low]])-1</f>
        <v>2.3690243695338342E-2</v>
      </c>
      <c r="AF471" s="2">
        <f>(Table2[[#This Row],[Current Week High]]/Table2[[#This Row],[Close Price]])-1</f>
        <v>1.2386640123866366E-2</v>
      </c>
      <c r="AG471" s="2">
        <f>(Table2[[#This Row],[Close Price]]/Table2[[#This Row],[Current Month Low]])-1</f>
        <v>8.6387120028835973E-2</v>
      </c>
      <c r="AH471" s="2">
        <f>(Table2[[#This Row],[Current Month High]]/Table2[[#This Row],[Close Price]])-1</f>
        <v>4.2883211678832023E-2</v>
      </c>
      <c r="AI471">
        <v>4.2883211678831996</v>
      </c>
      <c r="AJ471">
        <v>52.949634203070097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-0.02</v>
      </c>
      <c r="AM471" t="s">
        <v>10205</v>
      </c>
      <c r="AN471">
        <v>-1.28</v>
      </c>
      <c r="AO471" t="s">
        <v>10205</v>
      </c>
      <c r="AP471">
        <v>-3.5363949281729999E-2</v>
      </c>
      <c r="AQ471">
        <f>(Table2[[#This Row],[Sharpe Ratio]]-AVERAGE(Table2[Sharpe Ratio]))/_xlfn.STDEV.P(Table2[Sharpe Ratio])</f>
        <v>-1.0687549646102739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-3.0826794274010174</v>
      </c>
      <c r="AS471">
        <f>_xlfn.RANK.AVG(Table2[[#This Row],[1Y Return vs Nifty Z-Score]],Table2[1Y Return vs Nifty Z-Score])</f>
        <v>469</v>
      </c>
      <c r="AT471">
        <f>_xlfn.RANK.AVG(Table2[[#This Row],[6M Return vs Nifty Z-Score]],Table2[6M Return vs Nifty Z-Score])</f>
        <v>244</v>
      </c>
      <c r="AU471">
        <f>_xlfn.RANK.AVG(Table2[[#This Row],[Sharpe Ratio Z-Score]],Table2[Sharpe Ratio Z-Score])</f>
        <v>630</v>
      </c>
      <c r="AV471">
        <f>(Table2[[#This Row],[Rank 1Y]]+Table2[[#This Row],[Rank 6M]]+Table2[[#This Row],[Rank Sharpe]])/3</f>
        <v>447.66666666666669</v>
      </c>
    </row>
    <row r="472" spans="1:48" x14ac:dyDescent="0.3">
      <c r="A472" t="s">
        <v>1924</v>
      </c>
      <c r="B472" t="s">
        <v>1925</v>
      </c>
      <c r="C472" t="s">
        <v>10166</v>
      </c>
      <c r="D472" t="s">
        <v>60</v>
      </c>
      <c r="E472">
        <v>3606.98189081999</v>
      </c>
      <c r="F472">
        <v>359.7</v>
      </c>
      <c r="G472">
        <v>10.1351405851228</v>
      </c>
      <c r="H472">
        <f>(Table2[[#This Row],[1Y Return vs Nifty]]-AVERAGE(Table2[1Y Return vs Nifty]))/_xlfn.STDEV.P(Table2[1Y Return vs Nifty])</f>
        <v>-0.39758628561618431</v>
      </c>
      <c r="I472">
        <v>-2.07228490399751</v>
      </c>
      <c r="J472">
        <f>(Table2[[#This Row],[1M Return vs Nifty]]-AVERAGE(Table2[1M Return vs Nifty]))/_xlfn.STDEV.P(Table2[1M Return vs Nifty])</f>
        <v>-0.35888952596021279</v>
      </c>
      <c r="K472">
        <v>-14.343648169031701</v>
      </c>
      <c r="L472">
        <f>(Table2[[#This Row],[6M Return vs Nifty]]-AVERAGE(Table2[6M Return vs Nifty]))/_xlfn.STDEV.P(Table2[6M Return vs Nifty])</f>
        <v>-0.72284467611006264</v>
      </c>
      <c r="M472">
        <v>1.96537693947081</v>
      </c>
      <c r="N472">
        <f>(Table2[[#This Row],[1W Return vs Nifty]]-AVERAGE(Table2[1W Return vs Nifty]))/_xlfn.STDEV.P(Table2[1W Return vs Nifty])</f>
        <v>7.0501524422585227E-2</v>
      </c>
      <c r="O472">
        <v>352.07</v>
      </c>
      <c r="P472">
        <v>345.906559175913</v>
      </c>
      <c r="Q472">
        <v>317.43628545189898</v>
      </c>
      <c r="R472">
        <v>59.756262965003501</v>
      </c>
      <c r="S472" s="2">
        <f>(Table2[[#This Row],[Close Price]]-Table2[[#This Row],[20D EMA]])/Table2[[#This Row],[20D EMA]]</f>
        <v>2.1671826625386983E-2</v>
      </c>
      <c r="T472" s="2">
        <f>(Table2[[#This Row],[Close Price]]-Table2[[#This Row],[50D EMA]])/Table2[[#This Row],[50D EMA]]</f>
        <v>3.987620488304254E-2</v>
      </c>
      <c r="U472" s="2">
        <f>(Table2[[#This Row],[Close Price]]-Table2[[#This Row],[200D EMA]])/Table2[[#This Row],[200D EMA]]</f>
        <v>0.13314077969358426</v>
      </c>
      <c r="V472">
        <v>0.60183931590697703</v>
      </c>
      <c r="W472">
        <v>355.95</v>
      </c>
      <c r="X472">
        <v>362.3</v>
      </c>
      <c r="Y472">
        <v>346.1</v>
      </c>
      <c r="Z472">
        <v>364.5</v>
      </c>
      <c r="AA472">
        <v>324.7</v>
      </c>
      <c r="AB472">
        <v>379.05</v>
      </c>
      <c r="AC472" s="2">
        <f>(Table2[[#This Row],[Close Price]]/Table2[[#This Row],[Day Low]])-1</f>
        <v>1.0535187526337975E-2</v>
      </c>
      <c r="AD472" s="2">
        <f>(Table2[[#This Row],[Day High]]/Table2[[#This Row],[Close Price]])-1</f>
        <v>7.2282457603558559E-3</v>
      </c>
      <c r="AE472" s="2">
        <f>(Table2[[#This Row],[Close Price]]/Table2[[#This Row],[Current Week Low]])-1</f>
        <v>3.9295001444669131E-2</v>
      </c>
      <c r="AF472" s="2">
        <f>(Table2[[#This Row],[Current Week High]]/Table2[[#This Row],[Close Price]])-1</f>
        <v>1.334445371142623E-2</v>
      </c>
      <c r="AG472" s="2">
        <f>(Table2[[#This Row],[Close Price]]/Table2[[#This Row],[Current Month Low]])-1</f>
        <v>0.10779180782260545</v>
      </c>
      <c r="AH472" s="2">
        <f>(Table2[[#This Row],[Current Month High]]/Table2[[#This Row],[Close Price]])-1</f>
        <v>5.3794829024186974E-2</v>
      </c>
      <c r="AI472">
        <v>7.5757575757575601</v>
      </c>
      <c r="AJ472">
        <v>51.548346323993997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-0.04</v>
      </c>
      <c r="AM472" t="s">
        <v>10205</v>
      </c>
      <c r="AN472">
        <v>-0.88</v>
      </c>
      <c r="AO472" t="s">
        <v>10205</v>
      </c>
      <c r="AP472">
        <v>5.6031133248944001E-2</v>
      </c>
      <c r="AQ472">
        <f>(Table2[[#This Row],[Sharpe Ratio]]-AVERAGE(Table2[Sharpe Ratio]))/_xlfn.STDEV.P(Table2[Sharpe Ratio])</f>
        <v>-1.5032872260563098E-2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-1.4238518355244376</v>
      </c>
      <c r="AS472">
        <f>_xlfn.RANK.AVG(Table2[[#This Row],[1Y Return vs Nifty Z-Score]],Table2[1Y Return vs Nifty Z-Score])</f>
        <v>438</v>
      </c>
      <c r="AT472">
        <f>_xlfn.RANK.AVG(Table2[[#This Row],[6M Return vs Nifty Z-Score]],Table2[6M Return vs Nifty Z-Score])</f>
        <v>565</v>
      </c>
      <c r="AU472">
        <f>_xlfn.RANK.AVG(Table2[[#This Row],[Sharpe Ratio Z-Score]],Table2[Sharpe Ratio Z-Score])</f>
        <v>342</v>
      </c>
      <c r="AV472">
        <f>(Table2[[#This Row],[Rank 1Y]]+Table2[[#This Row],[Rank 6M]]+Table2[[#This Row],[Rank Sharpe]])/3</f>
        <v>448.33333333333331</v>
      </c>
    </row>
    <row r="473" spans="1:48" x14ac:dyDescent="0.3">
      <c r="A473" t="s">
        <v>226</v>
      </c>
      <c r="B473" t="s">
        <v>227</v>
      </c>
      <c r="C473" t="s">
        <v>10163</v>
      </c>
      <c r="D473" t="s">
        <v>228</v>
      </c>
      <c r="E473">
        <v>118233.240982919</v>
      </c>
      <c r="F473">
        <v>1194.9000000000001</v>
      </c>
      <c r="G473">
        <v>14.2577646693278</v>
      </c>
      <c r="H473">
        <f>(Table2[[#This Row],[1Y Return vs Nifty]]-AVERAGE(Table2[1Y Return vs Nifty]))/_xlfn.STDEV.P(Table2[1Y Return vs Nifty])</f>
        <v>-0.34124742945753828</v>
      </c>
      <c r="I473">
        <v>7.8441489638794</v>
      </c>
      <c r="J473">
        <f>(Table2[[#This Row],[1M Return vs Nifty]]-AVERAGE(Table2[1M Return vs Nifty]))/_xlfn.STDEV.P(Table2[1M Return vs Nifty])</f>
        <v>0.68649096010057187</v>
      </c>
      <c r="K473">
        <v>-7.7619944426002601</v>
      </c>
      <c r="L473">
        <f>(Table2[[#This Row],[6M Return vs Nifty]]-AVERAGE(Table2[6M Return vs Nifty]))/_xlfn.STDEV.P(Table2[6M Return vs Nifty])</f>
        <v>-0.5035610301414456</v>
      </c>
      <c r="M473">
        <v>-1.2208005678825899</v>
      </c>
      <c r="N473">
        <f>(Table2[[#This Row],[1W Return vs Nifty]]-AVERAGE(Table2[1W Return vs Nifty]))/_xlfn.STDEV.P(Table2[1W Return vs Nifty])</f>
        <v>-0.58775481644909522</v>
      </c>
      <c r="O473">
        <v>1168.71</v>
      </c>
      <c r="P473">
        <v>1135.8788845024401</v>
      </c>
      <c r="Q473">
        <v>1060.1245689837001</v>
      </c>
      <c r="R473">
        <v>56.916587304506699</v>
      </c>
      <c r="S473" s="2">
        <f>(Table2[[#This Row],[Close Price]]-Table2[[#This Row],[20D EMA]])/Table2[[#This Row],[20D EMA]]</f>
        <v>2.2409323099828061E-2</v>
      </c>
      <c r="T473" s="2">
        <f>(Table2[[#This Row],[Close Price]]-Table2[[#This Row],[50D EMA]])/Table2[[#This Row],[50D EMA]]</f>
        <v>5.1960747138471181E-2</v>
      </c>
      <c r="U473" s="2">
        <f>(Table2[[#This Row],[Close Price]]-Table2[[#This Row],[200D EMA]])/Table2[[#This Row],[200D EMA]]</f>
        <v>0.12713169278352252</v>
      </c>
      <c r="V473">
        <v>1.2251285648105501</v>
      </c>
      <c r="W473">
        <v>1167</v>
      </c>
      <c r="X473">
        <v>1193</v>
      </c>
      <c r="Y473">
        <v>1185</v>
      </c>
      <c r="Z473">
        <v>1222</v>
      </c>
      <c r="AA473">
        <v>1066.74</v>
      </c>
      <c r="AB473">
        <v>1247.0999999999999</v>
      </c>
      <c r="AC473" s="2">
        <f>(Table2[[#This Row],[Close Price]]/Table2[[#This Row],[Day Low]])-1</f>
        <v>2.3907455012853518E-2</v>
      </c>
      <c r="AD473" s="2">
        <f>(Table2[[#This Row],[Day High]]/Table2[[#This Row],[Close Price]])-1</f>
        <v>-1.5900912210227158E-3</v>
      </c>
      <c r="AE473" s="2">
        <f>(Table2[[#This Row],[Close Price]]/Table2[[#This Row],[Current Week Low]])-1</f>
        <v>8.3544303797469244E-3</v>
      </c>
      <c r="AF473" s="2">
        <f>(Table2[[#This Row],[Current Week High]]/Table2[[#This Row],[Close Price]])-1</f>
        <v>2.2679722152481263E-2</v>
      </c>
      <c r="AG473" s="2">
        <f>(Table2[[#This Row],[Close Price]]/Table2[[#This Row],[Current Month Low]])-1</f>
        <v>0.12014174025535751</v>
      </c>
      <c r="AH473" s="2">
        <f>(Table2[[#This Row],[Current Month High]]/Table2[[#This Row],[Close Price]])-1</f>
        <v>4.3685664072307118E-2</v>
      </c>
      <c r="AI473">
        <v>4.8975143378646697</v>
      </c>
      <c r="AJ473">
        <v>46.061238993819998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-0.01</v>
      </c>
      <c r="AM473" t="s">
        <v>10205</v>
      </c>
      <c r="AN473">
        <v>6.93</v>
      </c>
      <c r="AO473" t="s">
        <v>10206</v>
      </c>
      <c r="AP473">
        <v>2.008948494404E-2</v>
      </c>
      <c r="AQ473">
        <f>(Table2[[#This Row],[Sharpe Ratio]]-AVERAGE(Table2[Sharpe Ratio]))/_xlfn.STDEV.P(Table2[Sharpe Ratio])</f>
        <v>-0.42941521981881514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-1.1754875357663224</v>
      </c>
      <c r="AS473">
        <f>_xlfn.RANK.AVG(Table2[[#This Row],[1Y Return vs Nifty Z-Score]],Table2[1Y Return vs Nifty Z-Score])</f>
        <v>406</v>
      </c>
      <c r="AT473">
        <f>_xlfn.RANK.AVG(Table2[[#This Row],[6M Return vs Nifty Z-Score]],Table2[6M Return vs Nifty Z-Score])</f>
        <v>494</v>
      </c>
      <c r="AU473">
        <f>_xlfn.RANK.AVG(Table2[[#This Row],[Sharpe Ratio Z-Score]],Table2[Sharpe Ratio Z-Score])</f>
        <v>452</v>
      </c>
      <c r="AV473">
        <f>(Table2[[#This Row],[Rank 1Y]]+Table2[[#This Row],[Rank 6M]]+Table2[[#This Row],[Rank Sharpe]])/3</f>
        <v>450.66666666666669</v>
      </c>
    </row>
    <row r="474" spans="1:48" x14ac:dyDescent="0.3">
      <c r="A474" t="s">
        <v>1284</v>
      </c>
      <c r="B474" t="s">
        <v>1285</v>
      </c>
      <c r="C474" t="s">
        <v>10171</v>
      </c>
      <c r="D474" t="s">
        <v>415</v>
      </c>
      <c r="E474">
        <v>8784.9909611200001</v>
      </c>
      <c r="F474">
        <v>655.6</v>
      </c>
      <c r="G474">
        <v>-3.8689998760072202</v>
      </c>
      <c r="H474">
        <f>(Table2[[#This Row],[1Y Return vs Nifty]]-AVERAGE(Table2[1Y Return vs Nifty]))/_xlfn.STDEV.P(Table2[1Y Return vs Nifty])</f>
        <v>-0.5889637284657242</v>
      </c>
      <c r="I474">
        <v>-3.19590481659184</v>
      </c>
      <c r="J474">
        <f>(Table2[[#This Row],[1M Return vs Nifty]]-AVERAGE(Table2[1M Return vs Nifty]))/_xlfn.STDEV.P(Table2[1M Return vs Nifty])</f>
        <v>-0.47734040719690862</v>
      </c>
      <c r="K474">
        <v>-53.3809437936862</v>
      </c>
      <c r="L474">
        <f>(Table2[[#This Row],[6M Return vs Nifty]]-AVERAGE(Table2[6M Return vs Nifty]))/_xlfn.STDEV.P(Table2[6M Return vs Nifty])</f>
        <v>-2.0234662021182879</v>
      </c>
      <c r="M474">
        <v>3.2312717345216102</v>
      </c>
      <c r="N474">
        <f>(Table2[[#This Row],[1W Return vs Nifty]]-AVERAGE(Table2[1W Return vs Nifty]))/_xlfn.STDEV.P(Table2[1W Return vs Nifty])</f>
        <v>0.33203223757196426</v>
      </c>
      <c r="O474">
        <v>651.92999999999995</v>
      </c>
      <c r="P474">
        <v>688.29544434494903</v>
      </c>
      <c r="Q474">
        <v>748.20927471871903</v>
      </c>
      <c r="R474">
        <v>54.807907667596098</v>
      </c>
      <c r="S474" s="2">
        <f>(Table2[[#This Row],[Close Price]]-Table2[[#This Row],[20D EMA]])/Table2[[#This Row],[20D EMA]]</f>
        <v>5.6294387434234856E-3</v>
      </c>
      <c r="T474" s="2">
        <f>(Table2[[#This Row],[Close Price]]-Table2[[#This Row],[50D EMA]])/Table2[[#This Row],[50D EMA]]</f>
        <v>-4.7502049611944291E-2</v>
      </c>
      <c r="U474" s="2">
        <f>(Table2[[#This Row],[Close Price]]-Table2[[#This Row],[200D EMA]])/Table2[[#This Row],[200D EMA]]</f>
        <v>-0.12377456127302677</v>
      </c>
      <c r="V474">
        <v>1.16343735876579</v>
      </c>
      <c r="W474">
        <v>647.25</v>
      </c>
      <c r="X474">
        <v>664</v>
      </c>
      <c r="Y474">
        <v>622</v>
      </c>
      <c r="Z474">
        <v>675</v>
      </c>
      <c r="AA474">
        <v>613</v>
      </c>
      <c r="AB474">
        <v>675.4</v>
      </c>
      <c r="AC474" s="2">
        <f>(Table2[[#This Row],[Close Price]]/Table2[[#This Row],[Day Low]])-1</f>
        <v>1.2900733874082748E-2</v>
      </c>
      <c r="AD474" s="2">
        <f>(Table2[[#This Row],[Day High]]/Table2[[#This Row],[Close Price]])-1</f>
        <v>1.281269066503965E-2</v>
      </c>
      <c r="AE474" s="2">
        <f>(Table2[[#This Row],[Close Price]]/Table2[[#This Row],[Current Week Low]])-1</f>
        <v>5.4019292604501556E-2</v>
      </c>
      <c r="AF474" s="2">
        <f>(Table2[[#This Row],[Current Week High]]/Table2[[#This Row],[Close Price]])-1</f>
        <v>2.9591214154972567E-2</v>
      </c>
      <c r="AG474" s="2">
        <f>(Table2[[#This Row],[Close Price]]/Table2[[#This Row],[Current Month Low]])-1</f>
        <v>6.9494290375204049E-2</v>
      </c>
      <c r="AH474" s="2">
        <f>(Table2[[#This Row],[Current Month High]]/Table2[[#This Row],[Close Price]])-1</f>
        <v>3.0201342281879207E-2</v>
      </c>
      <c r="AI474">
        <v>67.327638804148805</v>
      </c>
      <c r="AJ474">
        <v>39.474523986809899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-0.22</v>
      </c>
      <c r="AM474" t="s">
        <v>10205</v>
      </c>
      <c r="AN474">
        <v>2.52</v>
      </c>
      <c r="AO474" t="s">
        <v>10206</v>
      </c>
      <c r="AP474">
        <v>0.15104912998141301</v>
      </c>
      <c r="AQ474">
        <f>(Table2[[#This Row],[Sharpe Ratio]]-AVERAGE(Table2[Sharpe Ratio]))/_xlfn.STDEV.P(Table2[Sharpe Ratio])</f>
        <v>1.0804589152129271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523</v>
      </c>
      <c r="AT474">
        <f>_xlfn.RANK.AVG(Table2[[#This Row],[6M Return vs Nifty Z-Score]],Table2[6M Return vs Nifty Z-Score])</f>
        <v>727</v>
      </c>
      <c r="AU474">
        <f>_xlfn.RANK.AVG(Table2[[#This Row],[Sharpe Ratio Z-Score]],Table2[Sharpe Ratio Z-Score])</f>
        <v>104</v>
      </c>
      <c r="AV474">
        <f>(Table2[[#This Row],[Rank 1Y]]+Table2[[#This Row],[Rank 6M]]+Table2[[#This Row],[Rank Sharpe]])/3</f>
        <v>451.33333333333331</v>
      </c>
    </row>
    <row r="475" spans="1:48" x14ac:dyDescent="0.3">
      <c r="A475" t="s">
        <v>47</v>
      </c>
      <c r="B475" t="s">
        <v>48</v>
      </c>
      <c r="C475" t="s">
        <v>10160</v>
      </c>
      <c r="D475" t="s">
        <v>21</v>
      </c>
      <c r="E475">
        <v>441167.37291822501</v>
      </c>
      <c r="F475">
        <v>1630.25</v>
      </c>
      <c r="G475">
        <v>19.4624910874028</v>
      </c>
      <c r="H475">
        <f>(Table2[[#This Row],[1Y Return vs Nifty]]-AVERAGE(Table2[1Y Return vs Nifty]))/_xlfn.STDEV.P(Table2[1Y Return vs Nifty])</f>
        <v>-0.27012080548605433</v>
      </c>
      <c r="I475">
        <v>8.2516392336779401</v>
      </c>
      <c r="J475">
        <f>(Table2[[#This Row],[1M Return vs Nifty]]-AVERAGE(Table2[1M Return vs Nifty]))/_xlfn.STDEV.P(Table2[1M Return vs Nifty])</f>
        <v>0.72944817455716759</v>
      </c>
      <c r="K475">
        <v>-10.9465104034412</v>
      </c>
      <c r="L475">
        <f>(Table2[[#This Row],[6M Return vs Nifty]]-AVERAGE(Table2[6M Return vs Nifty]))/_xlfn.STDEV.P(Table2[6M Return vs Nifty])</f>
        <v>-0.60966084936075271</v>
      </c>
      <c r="M475">
        <v>2.4725160510209001</v>
      </c>
      <c r="N475">
        <f>(Table2[[#This Row],[1W Return vs Nifty]]-AVERAGE(Table2[1W Return vs Nifty]))/_xlfn.STDEV.P(Table2[1W Return vs Nifty])</f>
        <v>0.17527520232076713</v>
      </c>
      <c r="O475">
        <v>1563.66</v>
      </c>
      <c r="P475">
        <v>1505.50495293518</v>
      </c>
      <c r="Q475">
        <v>1433.6435064468101</v>
      </c>
      <c r="R475">
        <v>75.658606875703001</v>
      </c>
      <c r="S475" s="2">
        <f>(Table2[[#This Row],[Close Price]]-Table2[[#This Row],[20D EMA]])/Table2[[#This Row],[20D EMA]]</f>
        <v>4.2585984165355584E-2</v>
      </c>
      <c r="T475" s="2">
        <f>(Table2[[#This Row],[Close Price]]-Table2[[#This Row],[50D EMA]])/Table2[[#This Row],[50D EMA]]</f>
        <v>8.2859273774963771E-2</v>
      </c>
      <c r="U475" s="2">
        <f>(Table2[[#This Row],[Close Price]]-Table2[[#This Row],[200D EMA]])/Table2[[#This Row],[200D EMA]]</f>
        <v>0.13713764451838242</v>
      </c>
      <c r="V475">
        <v>0.773798301786631</v>
      </c>
      <c r="W475">
        <v>1619.2</v>
      </c>
      <c r="X475">
        <v>1635.8</v>
      </c>
      <c r="Y475">
        <v>1618</v>
      </c>
      <c r="Z475">
        <v>1645</v>
      </c>
      <c r="AA475">
        <v>1455</v>
      </c>
      <c r="AB475">
        <v>1645</v>
      </c>
      <c r="AC475" s="2">
        <f>(Table2[[#This Row],[Close Price]]/Table2[[#This Row],[Day Low]])-1</f>
        <v>6.8243577075097761E-3</v>
      </c>
      <c r="AD475" s="2">
        <f>(Table2[[#This Row],[Day High]]/Table2[[#This Row],[Close Price]])-1</f>
        <v>3.4043858303940411E-3</v>
      </c>
      <c r="AE475" s="2">
        <f>(Table2[[#This Row],[Close Price]]/Table2[[#This Row],[Current Week Low]])-1</f>
        <v>7.5710754017306314E-3</v>
      </c>
      <c r="AF475" s="2">
        <f>(Table2[[#This Row],[Current Week High]]/Table2[[#This Row],[Close Price]])-1</f>
        <v>9.0476920717681431E-3</v>
      </c>
      <c r="AG475" s="2">
        <f>(Table2[[#This Row],[Close Price]]/Table2[[#This Row],[Current Month Low]])-1</f>
        <v>0.12044673539518902</v>
      </c>
      <c r="AH475" s="2">
        <f>(Table2[[#This Row],[Current Month High]]/Table2[[#This Row],[Close Price]])-1</f>
        <v>9.0476920717681431E-3</v>
      </c>
      <c r="AI475">
        <v>4.1159331390890896</v>
      </c>
      <c r="AJ475">
        <v>48.745437956204299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0</v>
      </c>
      <c r="AM475" t="s">
        <v>10207</v>
      </c>
      <c r="AN475">
        <v>7.83</v>
      </c>
      <c r="AO475" t="s">
        <v>10206</v>
      </c>
      <c r="AP475">
        <v>2.266815806651E-2</v>
      </c>
      <c r="AQ475">
        <f>(Table2[[#This Row],[Sharpe Ratio]]-AVERAGE(Table2[Sharpe Ratio]))/_xlfn.STDEV.P(Table2[Sharpe Ratio])</f>
        <v>-0.39968490213806784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-0.37474318010694019</v>
      </c>
      <c r="AS475">
        <f>_xlfn.RANK.AVG(Table2[[#This Row],[1Y Return vs Nifty Z-Score]],Table2[1Y Return vs Nifty Z-Score])</f>
        <v>388</v>
      </c>
      <c r="AT475">
        <f>_xlfn.RANK.AVG(Table2[[#This Row],[6M Return vs Nifty Z-Score]],Table2[6M Return vs Nifty Z-Score])</f>
        <v>529</v>
      </c>
      <c r="AU475">
        <f>_xlfn.RANK.AVG(Table2[[#This Row],[Sharpe Ratio Z-Score]],Table2[Sharpe Ratio Z-Score])</f>
        <v>441</v>
      </c>
      <c r="AV475">
        <f>(Table2[[#This Row],[Rank 1Y]]+Table2[[#This Row],[Rank 6M]]+Table2[[#This Row],[Rank Sharpe]])/3</f>
        <v>452.66666666666669</v>
      </c>
    </row>
    <row r="476" spans="1:48" x14ac:dyDescent="0.3">
      <c r="A476" t="s">
        <v>1880</v>
      </c>
      <c r="B476" t="s">
        <v>1881</v>
      </c>
      <c r="C476" t="s">
        <v>10170</v>
      </c>
      <c r="D476" t="s">
        <v>388</v>
      </c>
      <c r="E476">
        <v>3775.4378683999998</v>
      </c>
      <c r="F476">
        <v>524</v>
      </c>
      <c r="G476">
        <v>19.720474063787901</v>
      </c>
      <c r="H476">
        <f>(Table2[[#This Row],[1Y Return vs Nifty]]-AVERAGE(Table2[1Y Return vs Nifty]))/_xlfn.STDEV.P(Table2[1Y Return vs Nifty])</f>
        <v>-0.26659526798831706</v>
      </c>
      <c r="I476">
        <v>-5.43948303608913</v>
      </c>
      <c r="J476">
        <f>(Table2[[#This Row],[1M Return vs Nifty]]-AVERAGE(Table2[1M Return vs Nifty]))/_xlfn.STDEV.P(Table2[1M Return vs Nifty])</f>
        <v>-0.71385616688054698</v>
      </c>
      <c r="K476">
        <v>10.238223982972</v>
      </c>
      <c r="L476">
        <f>(Table2[[#This Row],[6M Return vs Nifty]]-AVERAGE(Table2[6M Return vs Nifty]))/_xlfn.STDEV.P(Table2[6M Return vs Nifty])</f>
        <v>9.6159600668936585E-2</v>
      </c>
      <c r="M476">
        <v>-0.19875118373661199</v>
      </c>
      <c r="N476">
        <f>(Table2[[#This Row],[1W Return vs Nifty]]-AVERAGE(Table2[1W Return vs Nifty]))/_xlfn.STDEV.P(Table2[1W Return vs Nifty])</f>
        <v>-0.37660195812736186</v>
      </c>
      <c r="O476">
        <v>518.99</v>
      </c>
      <c r="P476">
        <v>495.955248498451</v>
      </c>
      <c r="Q476">
        <v>445.12673466285401</v>
      </c>
      <c r="R476">
        <v>51.035096885960698</v>
      </c>
      <c r="S476" s="2">
        <f>(Table2[[#This Row],[Close Price]]-Table2[[#This Row],[20D EMA]])/Table2[[#This Row],[20D EMA]]</f>
        <v>9.6533651900807156E-3</v>
      </c>
      <c r="T476" s="2">
        <f>(Table2[[#This Row],[Close Price]]-Table2[[#This Row],[50D EMA]])/Table2[[#This Row],[50D EMA]]</f>
        <v>5.6546939641141013E-2</v>
      </c>
      <c r="U476" s="2">
        <f>(Table2[[#This Row],[Close Price]]-Table2[[#This Row],[200D EMA]])/Table2[[#This Row],[200D EMA]]</f>
        <v>0.17719282890722313</v>
      </c>
      <c r="V476">
        <v>1.1529633590038399</v>
      </c>
      <c r="W476">
        <v>523.04999999999995</v>
      </c>
      <c r="X476">
        <v>530.79999999999995</v>
      </c>
      <c r="Y476">
        <v>521.25</v>
      </c>
      <c r="Z476">
        <v>549</v>
      </c>
      <c r="AA476">
        <v>495</v>
      </c>
      <c r="AB476">
        <v>554.70000000000005</v>
      </c>
      <c r="AC476" s="2">
        <f>(Table2[[#This Row],[Close Price]]/Table2[[#This Row],[Day Low]])-1</f>
        <v>1.8162699550712258E-3</v>
      </c>
      <c r="AD476" s="2">
        <f>(Table2[[#This Row],[Day High]]/Table2[[#This Row],[Close Price]])-1</f>
        <v>1.2977099236641143E-2</v>
      </c>
      <c r="AE476" s="2">
        <f>(Table2[[#This Row],[Close Price]]/Table2[[#This Row],[Current Week Low]])-1</f>
        <v>5.2757793764988126E-3</v>
      </c>
      <c r="AF476" s="2">
        <f>(Table2[[#This Row],[Current Week High]]/Table2[[#This Row],[Close Price]])-1</f>
        <v>4.7709923664122078E-2</v>
      </c>
      <c r="AG476" s="2">
        <f>(Table2[[#This Row],[Close Price]]/Table2[[#This Row],[Current Month Low]])-1</f>
        <v>5.8585858585858519E-2</v>
      </c>
      <c r="AH476" s="2">
        <f>(Table2[[#This Row],[Current Month High]]/Table2[[#This Row],[Close Price]])-1</f>
        <v>5.8587786259542085E-2</v>
      </c>
      <c r="AI476">
        <v>5.8587786259541996</v>
      </c>
      <c r="AJ476">
        <v>50.553081453814002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0.06</v>
      </c>
      <c r="AM476" t="s">
        <v>10206</v>
      </c>
      <c r="AN476">
        <v>-2.76</v>
      </c>
      <c r="AO476" t="s">
        <v>10205</v>
      </c>
      <c r="AP476">
        <v>-7.6260669134860001E-2</v>
      </c>
      <c r="AQ476">
        <f>(Table2[[#This Row],[Sharpe Ratio]]-AVERAGE(Table2[Sharpe Ratio]))/_xlfn.STDEV.P(Table2[Sharpe Ratio])</f>
        <v>-1.5402658601709509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-2.8011596524982405</v>
      </c>
      <c r="AS476">
        <f>_xlfn.RANK.AVG(Table2[[#This Row],[1Y Return vs Nifty Z-Score]],Table2[1Y Return vs Nifty Z-Score])</f>
        <v>384</v>
      </c>
      <c r="AT476">
        <f>_xlfn.RANK.AVG(Table2[[#This Row],[6M Return vs Nifty Z-Score]],Table2[6M Return vs Nifty Z-Score])</f>
        <v>283</v>
      </c>
      <c r="AU476">
        <f>_xlfn.RANK.AVG(Table2[[#This Row],[Sharpe Ratio Z-Score]],Table2[Sharpe Ratio Z-Score])</f>
        <v>691</v>
      </c>
      <c r="AV476">
        <f>(Table2[[#This Row],[Rank 1Y]]+Table2[[#This Row],[Rank 6M]]+Table2[[#This Row],[Rank Sharpe]])/3</f>
        <v>452.66666666666669</v>
      </c>
    </row>
    <row r="477" spans="1:48" x14ac:dyDescent="0.3">
      <c r="A477" t="s">
        <v>2004</v>
      </c>
      <c r="B477" t="s">
        <v>2005</v>
      </c>
      <c r="C477" t="s">
        <v>10165</v>
      </c>
      <c r="D477" t="s">
        <v>261</v>
      </c>
      <c r="E477">
        <v>3168.3997939999999</v>
      </c>
      <c r="F477">
        <v>326.89999999999998</v>
      </c>
      <c r="G477">
        <v>4.0254298409358196</v>
      </c>
      <c r="H477">
        <f>(Table2[[#This Row],[1Y Return vs Nifty]]-AVERAGE(Table2[1Y Return vs Nifty]))/_xlfn.STDEV.P(Table2[1Y Return vs Nifty])</f>
        <v>-0.48108022242853427</v>
      </c>
      <c r="I477">
        <v>-9.4398001283661497</v>
      </c>
      <c r="J477">
        <f>(Table2[[#This Row],[1M Return vs Nifty]]-AVERAGE(Table2[1M Return vs Nifty]))/_xlfn.STDEV.P(Table2[1M Return vs Nifty])</f>
        <v>-1.1355655718984561</v>
      </c>
      <c r="K477">
        <v>-20.023498205300498</v>
      </c>
      <c r="L477">
        <f>(Table2[[#This Row],[6M Return vs Nifty]]-AVERAGE(Table2[6M Return vs Nifty]))/_xlfn.STDEV.P(Table2[6M Return vs Nifty])</f>
        <v>-0.912082560124862</v>
      </c>
      <c r="M477">
        <v>1.20012696289015E-2</v>
      </c>
      <c r="N477">
        <f>(Table2[[#This Row],[1W Return vs Nifty]]-AVERAGE(Table2[1W Return vs Nifty]))/_xlfn.STDEV.P(Table2[1W Return vs Nifty])</f>
        <v>-0.33306102594077192</v>
      </c>
      <c r="O477">
        <v>330.41</v>
      </c>
      <c r="P477">
        <v>328.77752190564701</v>
      </c>
      <c r="Q477">
        <v>303.49444512101201</v>
      </c>
      <c r="R477">
        <v>45.599053783060903</v>
      </c>
      <c r="S477" s="2">
        <f>(Table2[[#This Row],[Close Price]]-Table2[[#This Row],[20D EMA]])/Table2[[#This Row],[20D EMA]]</f>
        <v>-1.0623165158439658E-2</v>
      </c>
      <c r="T477" s="2">
        <f>(Table2[[#This Row],[Close Price]]-Table2[[#This Row],[50D EMA]])/Table2[[#This Row],[50D EMA]]</f>
        <v>-5.7106151745551599E-3</v>
      </c>
      <c r="U477" s="2">
        <f>(Table2[[#This Row],[Close Price]]-Table2[[#This Row],[200D EMA]])/Table2[[#This Row],[200D EMA]]</f>
        <v>7.712020847582729E-2</v>
      </c>
      <c r="V477">
        <v>0.34688784518865401</v>
      </c>
      <c r="W477">
        <v>326.89999999999998</v>
      </c>
      <c r="X477">
        <v>330</v>
      </c>
      <c r="Y477">
        <v>326.25</v>
      </c>
      <c r="Z477">
        <v>339</v>
      </c>
      <c r="AA477">
        <v>310.10000000000002</v>
      </c>
      <c r="AB477">
        <v>356.7</v>
      </c>
      <c r="AC477" s="2">
        <f>(Table2[[#This Row],[Close Price]]/Table2[[#This Row],[Day Low]])-1</f>
        <v>0</v>
      </c>
      <c r="AD477" s="2">
        <f>(Table2[[#This Row],[Day High]]/Table2[[#This Row],[Close Price]])-1</f>
        <v>9.4830223309880779E-3</v>
      </c>
      <c r="AE477" s="2">
        <f>(Table2[[#This Row],[Close Price]]/Table2[[#This Row],[Current Week Low]])-1</f>
        <v>1.9923371647507793E-3</v>
      </c>
      <c r="AF477" s="2">
        <f>(Table2[[#This Row],[Current Week High]]/Table2[[#This Row],[Close Price]])-1</f>
        <v>3.7014377485469652E-2</v>
      </c>
      <c r="AG477" s="2">
        <f>(Table2[[#This Row],[Close Price]]/Table2[[#This Row],[Current Month Low]])-1</f>
        <v>5.417607223476284E-2</v>
      </c>
      <c r="AH477" s="2">
        <f>(Table2[[#This Row],[Current Month High]]/Table2[[#This Row],[Close Price]])-1</f>
        <v>9.1159375955949917E-2</v>
      </c>
      <c r="AI477">
        <v>22.8357295809116</v>
      </c>
      <c r="AJ477">
        <v>53.474178403755801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-0.1</v>
      </c>
      <c r="AM477" t="s">
        <v>10205</v>
      </c>
      <c r="AN477">
        <v>-3.01</v>
      </c>
      <c r="AO477" t="s">
        <v>10205</v>
      </c>
      <c r="AP477">
        <v>8.0086859902709001E-2</v>
      </c>
      <c r="AQ477">
        <f>(Table2[[#This Row],[Sharpe Ratio]]-AVERAGE(Table2[Sharpe Ratio]))/_xlfn.STDEV.P(Table2[Sharpe Ratio])</f>
        <v>0.26231301901417431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-2.59947636137845</v>
      </c>
      <c r="AS477">
        <f>_xlfn.RANK.AVG(Table2[[#This Row],[1Y Return vs Nifty Z-Score]],Table2[1Y Return vs Nifty Z-Score])</f>
        <v>477</v>
      </c>
      <c r="AT477">
        <f>_xlfn.RANK.AVG(Table2[[#This Row],[6M Return vs Nifty Z-Score]],Table2[6M Return vs Nifty Z-Score])</f>
        <v>623</v>
      </c>
      <c r="AU477">
        <f>_xlfn.RANK.AVG(Table2[[#This Row],[Sharpe Ratio Z-Score]],Table2[Sharpe Ratio Z-Score])</f>
        <v>260</v>
      </c>
      <c r="AV477">
        <f>(Table2[[#This Row],[Rank 1Y]]+Table2[[#This Row],[Rank 6M]]+Table2[[#This Row],[Rank Sharpe]])/3</f>
        <v>453.33333333333331</v>
      </c>
    </row>
    <row r="478" spans="1:48" x14ac:dyDescent="0.3">
      <c r="A478" t="s">
        <v>310</v>
      </c>
      <c r="B478" t="s">
        <v>311</v>
      </c>
      <c r="C478" t="s">
        <v>10163</v>
      </c>
      <c r="D478" t="s">
        <v>186</v>
      </c>
      <c r="E478">
        <v>88164.620550299995</v>
      </c>
      <c r="F478">
        <v>681</v>
      </c>
      <c r="G478">
        <v>-5.0378639118052799</v>
      </c>
      <c r="H478">
        <f>(Table2[[#This Row],[1Y Return vs Nifty]]-AVERAGE(Table2[1Y Return vs Nifty]))/_xlfn.STDEV.P(Table2[1Y Return vs Nifty])</f>
        <v>-0.60493716223916516</v>
      </c>
      <c r="I478">
        <v>7.4034012633728397</v>
      </c>
      <c r="J478">
        <f>(Table2[[#This Row],[1M Return vs Nifty]]-AVERAGE(Table2[1M Return vs Nifty]))/_xlfn.STDEV.P(Table2[1M Return vs Nifty])</f>
        <v>0.64002778074349842</v>
      </c>
      <c r="K478">
        <v>14.676361491664499</v>
      </c>
      <c r="L478">
        <f>(Table2[[#This Row],[6M Return vs Nifty]]-AVERAGE(Table2[6M Return vs Nifty]))/_xlfn.STDEV.P(Table2[6M Return vs Nifty])</f>
        <v>0.24402684113280695</v>
      </c>
      <c r="M478">
        <v>0.86109799786051999</v>
      </c>
      <c r="N478">
        <f>(Table2[[#This Row],[1W Return vs Nifty]]-AVERAGE(Table2[1W Return vs Nifty]))/_xlfn.STDEV.P(Table2[1W Return vs Nifty])</f>
        <v>-0.15763975575669775</v>
      </c>
      <c r="O478">
        <v>657.76</v>
      </c>
      <c r="P478">
        <v>628.88859343185595</v>
      </c>
      <c r="Q478">
        <v>571.05109307808698</v>
      </c>
      <c r="R478">
        <v>65.829387578337702</v>
      </c>
      <c r="S478" s="2">
        <f>(Table2[[#This Row],[Close Price]]-Table2[[#This Row],[20D EMA]])/Table2[[#This Row],[20D EMA]]</f>
        <v>3.5332036000973011E-2</v>
      </c>
      <c r="T478" s="2">
        <f>(Table2[[#This Row],[Close Price]]-Table2[[#This Row],[50D EMA]])/Table2[[#This Row],[50D EMA]]</f>
        <v>8.2862699550283136E-2</v>
      </c>
      <c r="U478" s="2">
        <f>(Table2[[#This Row],[Close Price]]-Table2[[#This Row],[200D EMA]])/Table2[[#This Row],[200D EMA]]</f>
        <v>0.19253777508640252</v>
      </c>
      <c r="V478">
        <v>0.722590358227158</v>
      </c>
      <c r="W478">
        <v>676.35</v>
      </c>
      <c r="X478">
        <v>683.9</v>
      </c>
      <c r="Y478">
        <v>673.1</v>
      </c>
      <c r="Z478">
        <v>691</v>
      </c>
      <c r="AA478">
        <v>601</v>
      </c>
      <c r="AB478">
        <v>691</v>
      </c>
      <c r="AC478" s="2">
        <f>(Table2[[#This Row],[Close Price]]/Table2[[#This Row],[Day Low]])-1</f>
        <v>6.8751386116654434E-3</v>
      </c>
      <c r="AD478" s="2">
        <f>(Table2[[#This Row],[Day High]]/Table2[[#This Row],[Close Price]])-1</f>
        <v>4.2584434654919789E-3</v>
      </c>
      <c r="AE478" s="2">
        <f>(Table2[[#This Row],[Close Price]]/Table2[[#This Row],[Current Week Low]])-1</f>
        <v>1.1736740454612926E-2</v>
      </c>
      <c r="AF478" s="2">
        <f>(Table2[[#This Row],[Current Week High]]/Table2[[#This Row],[Close Price]])-1</f>
        <v>1.4684287812041008E-2</v>
      </c>
      <c r="AG478" s="2">
        <f>(Table2[[#This Row],[Close Price]]/Table2[[#This Row],[Current Month Low]])-1</f>
        <v>0.13311148086522473</v>
      </c>
      <c r="AH478" s="2">
        <f>(Table2[[#This Row],[Current Month High]]/Table2[[#This Row],[Close Price]])-1</f>
        <v>1.4684287812041008E-2</v>
      </c>
      <c r="AI478">
        <v>1.4684287812040999</v>
      </c>
      <c r="AJ478">
        <v>40.037014188772297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0.04</v>
      </c>
      <c r="AM478" t="s">
        <v>10206</v>
      </c>
      <c r="AN478">
        <v>5.61</v>
      </c>
      <c r="AO478" t="s">
        <v>10206</v>
      </c>
      <c r="AP478">
        <v>-2.0175938588993001E-2</v>
      </c>
      <c r="AQ478">
        <f>(Table2[[#This Row],[Sharpe Ratio]]-AVERAGE(Table2[Sharpe Ratio]))/_xlfn.STDEV.P(Table2[Sharpe Ratio])</f>
        <v>-0.89364770541600191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-0.77217000153555937</v>
      </c>
      <c r="AS478">
        <f>_xlfn.RANK.AVG(Table2[[#This Row],[1Y Return vs Nifty Z-Score]],Table2[1Y Return vs Nifty Z-Score])</f>
        <v>531</v>
      </c>
      <c r="AT478">
        <f>_xlfn.RANK.AVG(Table2[[#This Row],[6M Return vs Nifty Z-Score]],Table2[6M Return vs Nifty Z-Score])</f>
        <v>240</v>
      </c>
      <c r="AU478">
        <f>_xlfn.RANK.AVG(Table2[[#This Row],[Sharpe Ratio Z-Score]],Table2[Sharpe Ratio Z-Score])</f>
        <v>593</v>
      </c>
      <c r="AV478">
        <f>(Table2[[#This Row],[Rank 1Y]]+Table2[[#This Row],[Rank 6M]]+Table2[[#This Row],[Rank Sharpe]])/3</f>
        <v>454.66666666666669</v>
      </c>
    </row>
    <row r="479" spans="1:48" x14ac:dyDescent="0.3">
      <c r="A479" t="s">
        <v>587</v>
      </c>
      <c r="B479" t="s">
        <v>588</v>
      </c>
      <c r="C479" t="s">
        <v>10166</v>
      </c>
      <c r="D479" t="s">
        <v>60</v>
      </c>
      <c r="E479">
        <v>32758.288628159899</v>
      </c>
      <c r="F479">
        <v>1291.2</v>
      </c>
      <c r="G479">
        <v>21.2934301189112</v>
      </c>
      <c r="H479">
        <f>(Table2[[#This Row],[1Y Return vs Nifty]]-AVERAGE(Table2[1Y Return vs Nifty]))/_xlfn.STDEV.P(Table2[1Y Return vs Nifty])</f>
        <v>-0.24509960330402364</v>
      </c>
      <c r="I479">
        <v>10.038101657575</v>
      </c>
      <c r="J479">
        <f>(Table2[[#This Row],[1M Return vs Nifty]]-AVERAGE(Table2[1M Return vs Nifty]))/_xlfn.STDEV.P(Table2[1M Return vs Nifty])</f>
        <v>0.9177752467592506</v>
      </c>
      <c r="K479">
        <v>1.49168299489351</v>
      </c>
      <c r="L479">
        <f>(Table2[[#This Row],[6M Return vs Nifty]]-AVERAGE(Table2[6M Return vs Nifty]))/_xlfn.STDEV.P(Table2[6M Return vs Nifty])</f>
        <v>-0.19525247860490325</v>
      </c>
      <c r="M479">
        <v>4.5944315364300499</v>
      </c>
      <c r="N479">
        <f>(Table2[[#This Row],[1W Return vs Nifty]]-AVERAGE(Table2[1W Return vs Nifty]))/_xlfn.STDEV.P(Table2[1W Return vs Nifty])</f>
        <v>0.6136576589920546</v>
      </c>
      <c r="O479">
        <v>1229.5999999999999</v>
      </c>
      <c r="P479">
        <v>1217.1318404395099</v>
      </c>
      <c r="Q479">
        <v>1150.4032185250801</v>
      </c>
      <c r="R479">
        <v>77.295157762040603</v>
      </c>
      <c r="S479" s="2">
        <f>(Table2[[#This Row],[Close Price]]-Table2[[#This Row],[20D EMA]])/Table2[[#This Row],[20D EMA]]</f>
        <v>5.0097592713077538E-2</v>
      </c>
      <c r="T479" s="2">
        <f>(Table2[[#This Row],[Close Price]]-Table2[[#This Row],[50D EMA]])/Table2[[#This Row],[50D EMA]]</f>
        <v>6.0854672517435662E-2</v>
      </c>
      <c r="U479" s="2">
        <f>(Table2[[#This Row],[Close Price]]-Table2[[#This Row],[200D EMA]])/Table2[[#This Row],[200D EMA]]</f>
        <v>0.1223890712470659</v>
      </c>
      <c r="V479">
        <v>0.61009472106194396</v>
      </c>
      <c r="W479">
        <v>1292.0999999999999</v>
      </c>
      <c r="X479">
        <v>1322.85</v>
      </c>
      <c r="Y479">
        <v>1285.3</v>
      </c>
      <c r="Z479">
        <v>1308</v>
      </c>
      <c r="AA479">
        <v>1113.3</v>
      </c>
      <c r="AB479">
        <v>1308</v>
      </c>
      <c r="AC479" s="2">
        <f>(Table2[[#This Row],[Close Price]]/Table2[[#This Row],[Day Low]])-1</f>
        <v>-6.9654051543988071E-4</v>
      </c>
      <c r="AD479" s="2">
        <f>(Table2[[#This Row],[Day High]]/Table2[[#This Row],[Close Price]])-1</f>
        <v>2.4512081784386464E-2</v>
      </c>
      <c r="AE479" s="2">
        <f>(Table2[[#This Row],[Close Price]]/Table2[[#This Row],[Current Week Low]])-1</f>
        <v>4.5903680074690367E-3</v>
      </c>
      <c r="AF479" s="2">
        <f>(Table2[[#This Row],[Current Week High]]/Table2[[#This Row],[Close Price]])-1</f>
        <v>1.3011152416356753E-2</v>
      </c>
      <c r="AG479" s="2">
        <f>(Table2[[#This Row],[Close Price]]/Table2[[#This Row],[Current Month Low]])-1</f>
        <v>0.15979520344920517</v>
      </c>
      <c r="AH479" s="2">
        <f>(Table2[[#This Row],[Current Month High]]/Table2[[#This Row],[Close Price]])-1</f>
        <v>1.3011152416356753E-2</v>
      </c>
      <c r="AI479">
        <v>6.4591078066914296</v>
      </c>
      <c r="AJ479">
        <v>52.389944529682502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-0.15</v>
      </c>
      <c r="AM479" t="s">
        <v>10205</v>
      </c>
      <c r="AN479">
        <v>5.5</v>
      </c>
      <c r="AO479" t="s">
        <v>10206</v>
      </c>
      <c r="AP479">
        <v>-2.7002399139372999E-2</v>
      </c>
      <c r="AQ479">
        <f>(Table2[[#This Row],[Sharpe Ratio]]-AVERAGE(Table2[Sharpe Ratio]))/_xlfn.STDEV.P(Table2[Sharpe Ratio])</f>
        <v>-0.97235207435264559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0.11872874948973267</v>
      </c>
      <c r="AS479">
        <f>_xlfn.RANK.AVG(Table2[[#This Row],[1Y Return vs Nifty Z-Score]],Table2[1Y Return vs Nifty Z-Score])</f>
        <v>371</v>
      </c>
      <c r="AT479">
        <f>_xlfn.RANK.AVG(Table2[[#This Row],[6M Return vs Nifty Z-Score]],Table2[6M Return vs Nifty Z-Score])</f>
        <v>389</v>
      </c>
      <c r="AU479">
        <f>_xlfn.RANK.AVG(Table2[[#This Row],[Sharpe Ratio Z-Score]],Table2[Sharpe Ratio Z-Score])</f>
        <v>607</v>
      </c>
      <c r="AV479">
        <f>(Table2[[#This Row],[Rank 1Y]]+Table2[[#This Row],[Rank 6M]]+Table2[[#This Row],[Rank Sharpe]])/3</f>
        <v>455.66666666666669</v>
      </c>
    </row>
    <row r="480" spans="1:48" x14ac:dyDescent="0.3">
      <c r="A480" t="s">
        <v>1218</v>
      </c>
      <c r="B480" t="s">
        <v>1219</v>
      </c>
      <c r="C480" t="s">
        <v>10163</v>
      </c>
      <c r="D480" t="s">
        <v>977</v>
      </c>
      <c r="E480">
        <v>9692.0337297999995</v>
      </c>
      <c r="F480">
        <v>480.4</v>
      </c>
      <c r="G480">
        <v>-7.3197330349391896</v>
      </c>
      <c r="H480">
        <f>(Table2[[#This Row],[1Y Return vs Nifty]]-AVERAGE(Table2[1Y Return vs Nifty]))/_xlfn.STDEV.P(Table2[1Y Return vs Nifty])</f>
        <v>-0.63612067392378391</v>
      </c>
      <c r="I480">
        <v>4.6277523670097196</v>
      </c>
      <c r="J480">
        <f>(Table2[[#This Row],[1M Return vs Nifty]]-AVERAGE(Table2[1M Return vs Nifty]))/_xlfn.STDEV.P(Table2[1M Return vs Nifty])</f>
        <v>0.34742166537236979</v>
      </c>
      <c r="K480">
        <v>6.6182667339541501</v>
      </c>
      <c r="L480">
        <f>(Table2[[#This Row],[6M Return vs Nifty]]-AVERAGE(Table2[6M Return vs Nifty]))/_xlfn.STDEV.P(Table2[6M Return vs Nifty])</f>
        <v>-2.4447993836882974E-2</v>
      </c>
      <c r="M480">
        <v>3.97544746585542</v>
      </c>
      <c r="N480">
        <f>(Table2[[#This Row],[1W Return vs Nifty]]-AVERAGE(Table2[1W Return vs Nifty]))/_xlfn.STDEV.P(Table2[1W Return vs Nifty])</f>
        <v>0.4857770910029966</v>
      </c>
      <c r="O480">
        <v>447.24</v>
      </c>
      <c r="P480">
        <v>427.66549042512003</v>
      </c>
      <c r="Q480">
        <v>404.402881329504</v>
      </c>
      <c r="R480">
        <v>81.123313968313497</v>
      </c>
      <c r="S480" s="2">
        <f>(Table2[[#This Row],[Close Price]]-Table2[[#This Row],[20D EMA]])/Table2[[#This Row],[20D EMA]]</f>
        <v>7.414363652624982E-2</v>
      </c>
      <c r="T480" s="2">
        <f>(Table2[[#This Row],[Close Price]]-Table2[[#This Row],[50D EMA]])/Table2[[#This Row],[50D EMA]]</f>
        <v>0.12330784399381703</v>
      </c>
      <c r="U480" s="2">
        <f>(Table2[[#This Row],[Close Price]]-Table2[[#This Row],[200D EMA]])/Table2[[#This Row],[200D EMA]]</f>
        <v>0.18792427596126393</v>
      </c>
      <c r="V480">
        <v>1.1047188848907299</v>
      </c>
      <c r="W480">
        <v>473.5</v>
      </c>
      <c r="X480">
        <v>491.75</v>
      </c>
      <c r="Y480">
        <v>463</v>
      </c>
      <c r="Z480">
        <v>485.95</v>
      </c>
      <c r="AA480">
        <v>422</v>
      </c>
      <c r="AB480">
        <v>485.95</v>
      </c>
      <c r="AC480" s="2">
        <f>(Table2[[#This Row],[Close Price]]/Table2[[#This Row],[Day Low]])-1</f>
        <v>1.457233368532207E-2</v>
      </c>
      <c r="AD480" s="2">
        <f>(Table2[[#This Row],[Day High]]/Table2[[#This Row],[Close Price]])-1</f>
        <v>2.3626144879267397E-2</v>
      </c>
      <c r="AE480" s="2">
        <f>(Table2[[#This Row],[Close Price]]/Table2[[#This Row],[Current Week Low]])-1</f>
        <v>3.7580993520518247E-2</v>
      </c>
      <c r="AF480" s="2">
        <f>(Table2[[#This Row],[Current Week High]]/Table2[[#This Row],[Close Price]])-1</f>
        <v>1.1552872606161557E-2</v>
      </c>
      <c r="AG480" s="2">
        <f>(Table2[[#This Row],[Close Price]]/Table2[[#This Row],[Current Month Low]])-1</f>
        <v>0.13838862559241694</v>
      </c>
      <c r="AH480" s="2">
        <f>(Table2[[#This Row],[Current Month High]]/Table2[[#This Row],[Close Price]])-1</f>
        <v>1.1552872606161557E-2</v>
      </c>
      <c r="AI480">
        <v>1.1552872606161499</v>
      </c>
      <c r="AJ480">
        <v>39.854439592430801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0.15</v>
      </c>
      <c r="AM480" t="s">
        <v>10206</v>
      </c>
      <c r="AN480">
        <v>7.94</v>
      </c>
      <c r="AO480" t="s">
        <v>10206</v>
      </c>
      <c r="AP480">
        <v>7.5378149724130003E-3</v>
      </c>
      <c r="AQ480">
        <f>(Table2[[#This Row],[Sharpe Ratio]]-AVERAGE(Table2[Sharpe Ratio]))/_xlfn.STDEV.P(Table2[Sharpe Ratio])</f>
        <v>-0.57412729380317784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-0.40149720518847831</v>
      </c>
      <c r="AS480">
        <f>_xlfn.RANK.AVG(Table2[[#This Row],[1Y Return vs Nifty Z-Score]],Table2[1Y Return vs Nifty Z-Score])</f>
        <v>550</v>
      </c>
      <c r="AT480">
        <f>_xlfn.RANK.AVG(Table2[[#This Row],[6M Return vs Nifty Z-Score]],Table2[6M Return vs Nifty Z-Score])</f>
        <v>325</v>
      </c>
      <c r="AU480">
        <f>_xlfn.RANK.AVG(Table2[[#This Row],[Sharpe Ratio Z-Score]],Table2[Sharpe Ratio Z-Score])</f>
        <v>492</v>
      </c>
      <c r="AV480">
        <f>(Table2[[#This Row],[Rank 1Y]]+Table2[[#This Row],[Rank 6M]]+Table2[[#This Row],[Rank Sharpe]])/3</f>
        <v>455.66666666666669</v>
      </c>
    </row>
    <row r="481" spans="1:48" x14ac:dyDescent="0.3">
      <c r="A481" t="s">
        <v>1972</v>
      </c>
      <c r="B481" t="s">
        <v>1973</v>
      </c>
      <c r="C481" t="s">
        <v>10173</v>
      </c>
      <c r="D481" t="s">
        <v>46</v>
      </c>
      <c r="E481">
        <v>3311.9898852000001</v>
      </c>
      <c r="F481">
        <v>1954.2</v>
      </c>
      <c r="G481">
        <v>-6.2265101865416304</v>
      </c>
      <c r="H481">
        <f>(Table2[[#This Row],[1Y Return vs Nifty]]-AVERAGE(Table2[1Y Return vs Nifty]))/_xlfn.STDEV.P(Table2[1Y Return vs Nifty])</f>
        <v>-0.62118093565339716</v>
      </c>
      <c r="I481">
        <v>-3.39875170157877</v>
      </c>
      <c r="J481">
        <f>(Table2[[#This Row],[1M Return vs Nifty]]-AVERAGE(Table2[1M Return vs Nifty]))/_xlfn.STDEV.P(Table2[1M Return vs Nifty])</f>
        <v>-0.49872432182275728</v>
      </c>
      <c r="K481">
        <v>2.2049911427003899</v>
      </c>
      <c r="L481">
        <f>(Table2[[#This Row],[6M Return vs Nifty]]-AVERAGE(Table2[6M Return vs Nifty]))/_xlfn.STDEV.P(Table2[6M Return vs Nifty])</f>
        <v>-0.17148689964075092</v>
      </c>
      <c r="M481">
        <v>-1.5243871991871401</v>
      </c>
      <c r="N481">
        <f>(Table2[[#This Row],[1W Return vs Nifty]]-AVERAGE(Table2[1W Return vs Nifty]))/_xlfn.STDEV.P(Table2[1W Return vs Nifty])</f>
        <v>-0.65047505868258215</v>
      </c>
      <c r="O481">
        <v>1919.23</v>
      </c>
      <c r="P481">
        <v>1825.5244797667001</v>
      </c>
      <c r="Q481">
        <v>1681.0571076670899</v>
      </c>
      <c r="R481">
        <v>54.406676381395997</v>
      </c>
      <c r="S481" s="2">
        <f>(Table2[[#This Row],[Close Price]]-Table2[[#This Row],[20D EMA]])/Table2[[#This Row],[20D EMA]]</f>
        <v>1.8220848986312235E-2</v>
      </c>
      <c r="T481" s="2">
        <f>(Table2[[#This Row],[Close Price]]-Table2[[#This Row],[50D EMA]])/Table2[[#This Row],[50D EMA]]</f>
        <v>7.0486877420424698E-2</v>
      </c>
      <c r="U481" s="2">
        <f>(Table2[[#This Row],[Close Price]]-Table2[[#This Row],[200D EMA]])/Table2[[#This Row],[200D EMA]]</f>
        <v>0.16248281577534743</v>
      </c>
      <c r="V481">
        <v>1.3973496342770799</v>
      </c>
      <c r="W481">
        <v>1927.75</v>
      </c>
      <c r="X481">
        <v>1973.75</v>
      </c>
      <c r="Y481">
        <v>1905</v>
      </c>
      <c r="Z481">
        <v>1966</v>
      </c>
      <c r="AA481">
        <v>1820</v>
      </c>
      <c r="AB481">
        <v>2090</v>
      </c>
      <c r="AC481" s="2">
        <f>(Table2[[#This Row],[Close Price]]/Table2[[#This Row],[Day Low]])-1</f>
        <v>1.3720658799118102E-2</v>
      </c>
      <c r="AD481" s="2">
        <f>(Table2[[#This Row],[Day High]]/Table2[[#This Row],[Close Price]])-1</f>
        <v>1.0004093746801779E-2</v>
      </c>
      <c r="AE481" s="2">
        <f>(Table2[[#This Row],[Close Price]]/Table2[[#This Row],[Current Week Low]])-1</f>
        <v>2.5826771653543412E-2</v>
      </c>
      <c r="AF481" s="2">
        <f>(Table2[[#This Row],[Current Week High]]/Table2[[#This Row],[Close Price]])-1</f>
        <v>6.038276532596365E-3</v>
      </c>
      <c r="AG481" s="2">
        <f>(Table2[[#This Row],[Close Price]]/Table2[[#This Row],[Current Month Low]])-1</f>
        <v>7.3736263736263741E-2</v>
      </c>
      <c r="AH481" s="2">
        <f>(Table2[[#This Row],[Current Month High]]/Table2[[#This Row],[Close Price]])-1</f>
        <v>6.9491351959881209E-2</v>
      </c>
      <c r="AI481">
        <v>6.94913519598812</v>
      </c>
      <c r="AJ481">
        <v>38.203677510608202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0.1</v>
      </c>
      <c r="AM481" t="s">
        <v>10206</v>
      </c>
      <c r="AN481">
        <v>-2.79</v>
      </c>
      <c r="AO481" t="s">
        <v>10205</v>
      </c>
      <c r="AP481">
        <v>2.0651684427757E-2</v>
      </c>
      <c r="AQ481">
        <f>(Table2[[#This Row],[Sharpe Ratio]]-AVERAGE(Table2[Sharpe Ratio]))/_xlfn.STDEV.P(Table2[Sharpe Ratio])</f>
        <v>-0.42293344859111931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-2.3648006643906068</v>
      </c>
      <c r="AS481">
        <f>_xlfn.RANK.AVG(Table2[[#This Row],[1Y Return vs Nifty Z-Score]],Table2[1Y Return vs Nifty Z-Score])</f>
        <v>542</v>
      </c>
      <c r="AT481">
        <f>_xlfn.RANK.AVG(Table2[[#This Row],[6M Return vs Nifty Z-Score]],Table2[6M Return vs Nifty Z-Score])</f>
        <v>378</v>
      </c>
      <c r="AU481">
        <f>_xlfn.RANK.AVG(Table2[[#This Row],[Sharpe Ratio Z-Score]],Table2[Sharpe Ratio Z-Score])</f>
        <v>447</v>
      </c>
      <c r="AV481">
        <f>(Table2[[#This Row],[Rank 1Y]]+Table2[[#This Row],[Rank 6M]]+Table2[[#This Row],[Rank Sharpe]])/3</f>
        <v>455.66666666666669</v>
      </c>
    </row>
    <row r="482" spans="1:48" x14ac:dyDescent="0.3">
      <c r="A482" t="s">
        <v>714</v>
      </c>
      <c r="B482" t="s">
        <v>715</v>
      </c>
      <c r="C482" t="s">
        <v>10163</v>
      </c>
      <c r="D482" t="s">
        <v>274</v>
      </c>
      <c r="E482">
        <v>23124.93118928</v>
      </c>
      <c r="F482">
        <v>1728.8</v>
      </c>
      <c r="G482">
        <v>-7.3638466274398704</v>
      </c>
      <c r="H482">
        <f>(Table2[[#This Row],[1Y Return vs Nifty]]-AVERAGE(Table2[1Y Return vs Nifty]))/_xlfn.STDEV.P(Table2[1Y Return vs Nifty])</f>
        <v>-0.63672352038559421</v>
      </c>
      <c r="I482">
        <v>-7.2411567950747404</v>
      </c>
      <c r="J482">
        <f>(Table2[[#This Row],[1M Return vs Nifty]]-AVERAGE(Table2[1M Return vs Nifty]))/_xlfn.STDEV.P(Table2[1M Return vs Nifty])</f>
        <v>-0.90378680273064793</v>
      </c>
      <c r="K482">
        <v>-9.2037826631947794</v>
      </c>
      <c r="L482">
        <f>(Table2[[#This Row],[6M Return vs Nifty]]-AVERAGE(Table2[6M Return vs Nifty]))/_xlfn.STDEV.P(Table2[6M Return vs Nifty])</f>
        <v>-0.55159767729243336</v>
      </c>
      <c r="M482">
        <v>-1.8206410108606801</v>
      </c>
      <c r="N482">
        <f>(Table2[[#This Row],[1W Return vs Nifty]]-AVERAGE(Table2[1W Return vs Nifty]))/_xlfn.STDEV.P(Table2[1W Return vs Nifty])</f>
        <v>-0.7116803586357221</v>
      </c>
      <c r="O482">
        <v>1714.92</v>
      </c>
      <c r="P482">
        <v>1709.3605403824199</v>
      </c>
      <c r="Q482">
        <v>1600.4425289734299</v>
      </c>
      <c r="R482">
        <v>57.050162097311798</v>
      </c>
      <c r="S482" s="2">
        <f>(Table2[[#This Row],[Close Price]]-Table2[[#This Row],[20D EMA]])/Table2[[#This Row],[20D EMA]]</f>
        <v>8.0936720080236283E-3</v>
      </c>
      <c r="T482" s="2">
        <f>(Table2[[#This Row],[Close Price]]-Table2[[#This Row],[50D EMA]])/Table2[[#This Row],[50D EMA]]</f>
        <v>1.137235776674184E-2</v>
      </c>
      <c r="U482" s="2">
        <f>(Table2[[#This Row],[Close Price]]-Table2[[#This Row],[200D EMA]])/Table2[[#This Row],[200D EMA]]</f>
        <v>8.0201237284604154E-2</v>
      </c>
      <c r="V482">
        <v>0.77013041632322399</v>
      </c>
      <c r="W482">
        <v>1722.75</v>
      </c>
      <c r="X482">
        <v>1765</v>
      </c>
      <c r="Y482">
        <v>1706.65</v>
      </c>
      <c r="Z482">
        <v>1769</v>
      </c>
      <c r="AA482">
        <v>1636</v>
      </c>
      <c r="AB482">
        <v>1807.9</v>
      </c>
      <c r="AC482" s="2">
        <f>(Table2[[#This Row],[Close Price]]/Table2[[#This Row],[Day Low]])-1</f>
        <v>3.5118270207517011E-3</v>
      </c>
      <c r="AD482" s="2">
        <f>(Table2[[#This Row],[Day High]]/Table2[[#This Row],[Close Price]])-1</f>
        <v>2.0939379916705247E-2</v>
      </c>
      <c r="AE482" s="2">
        <f>(Table2[[#This Row],[Close Price]]/Table2[[#This Row],[Current Week Low]])-1</f>
        <v>1.2978642369554372E-2</v>
      </c>
      <c r="AF482" s="2">
        <f>(Table2[[#This Row],[Current Week High]]/Table2[[#This Row],[Close Price]])-1</f>
        <v>2.3253123553910182E-2</v>
      </c>
      <c r="AG482" s="2">
        <f>(Table2[[#This Row],[Close Price]]/Table2[[#This Row],[Current Month Low]])-1</f>
        <v>5.6723716381418043E-2</v>
      </c>
      <c r="AH482" s="2">
        <f>(Table2[[#This Row],[Current Month High]]/Table2[[#This Row],[Close Price]])-1</f>
        <v>4.5754280425728933E-2</v>
      </c>
      <c r="AI482">
        <v>9.0409532623785207</v>
      </c>
      <c r="AJ482">
        <v>51.483023001095198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-0.06</v>
      </c>
      <c r="AM482" t="s">
        <v>10205</v>
      </c>
      <c r="AN482">
        <v>3.79</v>
      </c>
      <c r="AO482" t="s">
        <v>10206</v>
      </c>
      <c r="AP482">
        <v>6.3723895776190004E-2</v>
      </c>
      <c r="AQ482">
        <f>(Table2[[#This Row],[Sharpe Ratio]]-AVERAGE(Table2[Sharpe Ratio]))/_xlfn.STDEV.P(Table2[Sharpe Ratio])</f>
        <v>7.3659359331202906E-2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-2.7301289997131946</v>
      </c>
      <c r="AS482">
        <f>_xlfn.RANK.AVG(Table2[[#This Row],[1Y Return vs Nifty Z-Score]],Table2[1Y Return vs Nifty Z-Score])</f>
        <v>551</v>
      </c>
      <c r="AT482">
        <f>_xlfn.RANK.AVG(Table2[[#This Row],[6M Return vs Nifty Z-Score]],Table2[6M Return vs Nifty Z-Score])</f>
        <v>507</v>
      </c>
      <c r="AU482">
        <f>_xlfn.RANK.AVG(Table2[[#This Row],[Sharpe Ratio Z-Score]],Table2[Sharpe Ratio Z-Score])</f>
        <v>312</v>
      </c>
      <c r="AV482">
        <f>(Table2[[#This Row],[Rank 1Y]]+Table2[[#This Row],[Rank 6M]]+Table2[[#This Row],[Rank Sharpe]])/3</f>
        <v>456.66666666666669</v>
      </c>
    </row>
    <row r="483" spans="1:48" x14ac:dyDescent="0.3">
      <c r="A483" t="s">
        <v>1234</v>
      </c>
      <c r="B483" t="s">
        <v>1235</v>
      </c>
      <c r="C483" t="s">
        <v>10177</v>
      </c>
      <c r="D483" t="s">
        <v>1139</v>
      </c>
      <c r="E483">
        <v>9524.0906773429997</v>
      </c>
      <c r="F483">
        <v>90.97</v>
      </c>
      <c r="G483">
        <v>29.645985449815701</v>
      </c>
      <c r="H483">
        <f>(Table2[[#This Row],[1Y Return vs Nifty]]-AVERAGE(Table2[1Y Return vs Nifty]))/_xlfn.STDEV.P(Table2[1Y Return vs Nifty])</f>
        <v>-0.13095545536973405</v>
      </c>
      <c r="I483">
        <v>11.979813648148999</v>
      </c>
      <c r="J483">
        <f>(Table2[[#This Row],[1M Return vs Nifty]]-AVERAGE(Table2[1M Return vs Nifty]))/_xlfn.STDEV.P(Table2[1M Return vs Nifty])</f>
        <v>1.1224685721563656</v>
      </c>
      <c r="K483">
        <v>-36.768805593371397</v>
      </c>
      <c r="L483">
        <f>(Table2[[#This Row],[6M Return vs Nifty]]-AVERAGE(Table2[6M Return vs Nifty]))/_xlfn.STDEV.P(Table2[6M Return vs Nifty])</f>
        <v>-1.4699928072372306</v>
      </c>
      <c r="M483">
        <v>17.080387554299399</v>
      </c>
      <c r="N483">
        <f>(Table2[[#This Row],[1W Return vs Nifty]]-AVERAGE(Table2[1W Return vs Nifty]))/_xlfn.STDEV.P(Table2[1W Return vs Nifty])</f>
        <v>3.1932250878747279</v>
      </c>
      <c r="O483">
        <v>85.28</v>
      </c>
      <c r="P483">
        <v>84.498110956625595</v>
      </c>
      <c r="Q483">
        <v>85.217367680721793</v>
      </c>
      <c r="R483">
        <v>64.4432166101452</v>
      </c>
      <c r="S483" s="2">
        <f>(Table2[[#This Row],[Close Price]]-Table2[[#This Row],[20D EMA]])/Table2[[#This Row],[20D EMA]]</f>
        <v>6.6721388367729798E-2</v>
      </c>
      <c r="T483" s="2">
        <f>(Table2[[#This Row],[Close Price]]-Table2[[#This Row],[50D EMA]])/Table2[[#This Row],[50D EMA]]</f>
        <v>7.6592115138485656E-2</v>
      </c>
      <c r="U483" s="2">
        <f>(Table2[[#This Row],[Close Price]]-Table2[[#This Row],[200D EMA]])/Table2[[#This Row],[200D EMA]]</f>
        <v>6.7505397970413827E-2</v>
      </c>
      <c r="V483">
        <v>2.5932117882935599</v>
      </c>
      <c r="W483">
        <v>91.05</v>
      </c>
      <c r="X483">
        <v>97</v>
      </c>
      <c r="Y483">
        <v>88.75</v>
      </c>
      <c r="Z483">
        <v>99.7</v>
      </c>
      <c r="AA483">
        <v>75.75</v>
      </c>
      <c r="AB483">
        <v>99.7</v>
      </c>
      <c r="AC483" s="2">
        <f>(Table2[[#This Row],[Close Price]]/Table2[[#This Row],[Day Low]])-1</f>
        <v>-8.7863811092803168E-4</v>
      </c>
      <c r="AD483" s="2">
        <f>(Table2[[#This Row],[Day High]]/Table2[[#This Row],[Close Price]])-1</f>
        <v>6.6285588655600858E-2</v>
      </c>
      <c r="AE483" s="2">
        <f>(Table2[[#This Row],[Close Price]]/Table2[[#This Row],[Current Week Low]])-1</f>
        <v>2.5014084507042345E-2</v>
      </c>
      <c r="AF483" s="2">
        <f>(Table2[[#This Row],[Current Week High]]/Table2[[#This Row],[Close Price]])-1</f>
        <v>9.5965702979004197E-2</v>
      </c>
      <c r="AG483" s="2">
        <f>(Table2[[#This Row],[Close Price]]/Table2[[#This Row],[Current Month Low]])-1</f>
        <v>0.20092409240924081</v>
      </c>
      <c r="AH483" s="2">
        <f>(Table2[[#This Row],[Current Month High]]/Table2[[#This Row],[Close Price]])-1</f>
        <v>9.5965702979004197E-2</v>
      </c>
      <c r="AI483">
        <v>49.1700560624381</v>
      </c>
      <c r="AJ483">
        <v>58.899563318777197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-0.03</v>
      </c>
      <c r="AM483" t="s">
        <v>10205</v>
      </c>
      <c r="AN483">
        <v>9.7899999999999991</v>
      </c>
      <c r="AO483" t="s">
        <v>10206</v>
      </c>
      <c r="AP483">
        <v>5.6451908325210999E-2</v>
      </c>
      <c r="AQ483">
        <f>(Table2[[#This Row],[Sharpe Ratio]]-AVERAGE(Table2[Sharpe Ratio]))/_xlfn.STDEV.P(Table2[Sharpe Ratio])</f>
        <v>-1.0181626641042343E-2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321</v>
      </c>
      <c r="AT483">
        <f>_xlfn.RANK.AVG(Table2[[#This Row],[6M Return vs Nifty Z-Score]],Table2[6M Return vs Nifty Z-Score])</f>
        <v>709</v>
      </c>
      <c r="AU483">
        <f>_xlfn.RANK.AVG(Table2[[#This Row],[Sharpe Ratio Z-Score]],Table2[Sharpe Ratio Z-Score])</f>
        <v>340</v>
      </c>
      <c r="AV483">
        <f>(Table2[[#This Row],[Rank 1Y]]+Table2[[#This Row],[Rank 6M]]+Table2[[#This Row],[Rank Sharpe]])/3</f>
        <v>456.66666666666669</v>
      </c>
    </row>
    <row r="484" spans="1:48" x14ac:dyDescent="0.3">
      <c r="A484" t="s">
        <v>68</v>
      </c>
      <c r="B484" t="s">
        <v>69</v>
      </c>
      <c r="C484" t="s">
        <v>10168</v>
      </c>
      <c r="D484" t="s">
        <v>70</v>
      </c>
      <c r="E484">
        <v>356677.850732875</v>
      </c>
      <c r="F484">
        <v>3128.75</v>
      </c>
      <c r="G484">
        <v>-0.98399829689892404</v>
      </c>
      <c r="H484">
        <f>(Table2[[#This Row],[1Y Return vs Nifty]]-AVERAGE(Table2[1Y Return vs Nifty]))/_xlfn.STDEV.P(Table2[1Y Return vs Nifty])</f>
        <v>-0.54953794390157262</v>
      </c>
      <c r="I484">
        <v>-6.0382322092337297</v>
      </c>
      <c r="J484">
        <f>(Table2[[#This Row],[1M Return vs Nifty]]-AVERAGE(Table2[1M Return vs Nifty]))/_xlfn.STDEV.P(Table2[1M Return vs Nifty])</f>
        <v>-0.77697570259166471</v>
      </c>
      <c r="K484">
        <v>-14.2786160413429</v>
      </c>
      <c r="L484">
        <f>(Table2[[#This Row],[6M Return vs Nifty]]-AVERAGE(Table2[6M Return vs Nifty]))/_xlfn.STDEV.P(Table2[6M Return vs Nifty])</f>
        <v>-0.72067797414465429</v>
      </c>
      <c r="M484">
        <v>0.785042948207477</v>
      </c>
      <c r="N484">
        <f>(Table2[[#This Row],[1W Return vs Nifty]]-AVERAGE(Table2[1W Return vs Nifty]))/_xlfn.STDEV.P(Table2[1W Return vs Nifty])</f>
        <v>-0.17335253967218384</v>
      </c>
      <c r="O484">
        <v>3083.33</v>
      </c>
      <c r="P484">
        <v>3117.0892796686298</v>
      </c>
      <c r="Q484">
        <v>2977.61349489845</v>
      </c>
      <c r="R484">
        <v>64.717944615859096</v>
      </c>
      <c r="S484" s="2">
        <f>(Table2[[#This Row],[Close Price]]-Table2[[#This Row],[20D EMA]])/Table2[[#This Row],[20D EMA]]</f>
        <v>1.4730826736028928E-2</v>
      </c>
      <c r="T484" s="2">
        <f>(Table2[[#This Row],[Close Price]]-Table2[[#This Row],[50D EMA]])/Table2[[#This Row],[50D EMA]]</f>
        <v>3.7409003352671952E-3</v>
      </c>
      <c r="U484" s="2">
        <f>(Table2[[#This Row],[Close Price]]-Table2[[#This Row],[200D EMA]])/Table2[[#This Row],[200D EMA]]</f>
        <v>5.0757596766837755E-2</v>
      </c>
      <c r="V484">
        <v>0.42813943665392101</v>
      </c>
      <c r="W484">
        <v>3135</v>
      </c>
      <c r="X484">
        <v>3174</v>
      </c>
      <c r="Y484">
        <v>3066.65</v>
      </c>
      <c r="Z484">
        <v>3155</v>
      </c>
      <c r="AA484">
        <v>2886.35</v>
      </c>
      <c r="AB484">
        <v>3207.8</v>
      </c>
      <c r="AC484" s="2">
        <f>(Table2[[#This Row],[Close Price]]/Table2[[#This Row],[Day Low]])-1</f>
        <v>-1.9936204146729919E-3</v>
      </c>
      <c r="AD484" s="2">
        <f>(Table2[[#This Row],[Day High]]/Table2[[#This Row],[Close Price]])-1</f>
        <v>1.4462644826208626E-2</v>
      </c>
      <c r="AE484" s="2">
        <f>(Table2[[#This Row],[Close Price]]/Table2[[#This Row],[Current Week Low]])-1</f>
        <v>2.0250110054945925E-2</v>
      </c>
      <c r="AF484" s="2">
        <f>(Table2[[#This Row],[Current Week High]]/Table2[[#This Row],[Close Price]])-1</f>
        <v>8.3899320815021827E-3</v>
      </c>
      <c r="AG484" s="2">
        <f>(Table2[[#This Row],[Close Price]]/Table2[[#This Row],[Current Month Low]])-1</f>
        <v>8.3981499125192816E-2</v>
      </c>
      <c r="AH484" s="2">
        <f>(Table2[[#This Row],[Current Month High]]/Table2[[#This Row],[Close Price]])-1</f>
        <v>2.5265681182580879E-2</v>
      </c>
      <c r="AI484">
        <v>19.661206552137401</v>
      </c>
      <c r="AJ484">
        <v>46.066760037348203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-0.01</v>
      </c>
      <c r="AM484" t="s">
        <v>10205</v>
      </c>
      <c r="AN484">
        <v>1.64</v>
      </c>
      <c r="AO484" t="s">
        <v>10206</v>
      </c>
      <c r="AP484">
        <v>6.6947023657902005E-2</v>
      </c>
      <c r="AQ484">
        <f>(Table2[[#This Row],[Sharpe Ratio]]-AVERAGE(Table2[Sharpe Ratio]))/_xlfn.STDEV.P(Table2[Sharpe Ratio])</f>
        <v>0.11081979467834975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511</v>
      </c>
      <c r="AT484">
        <f>_xlfn.RANK.AVG(Table2[[#This Row],[6M Return vs Nifty Z-Score]],Table2[6M Return vs Nifty Z-Score])</f>
        <v>564</v>
      </c>
      <c r="AU484">
        <f>_xlfn.RANK.AVG(Table2[[#This Row],[Sharpe Ratio Z-Score]],Table2[Sharpe Ratio Z-Score])</f>
        <v>299</v>
      </c>
      <c r="AV484">
        <f>(Table2[[#This Row],[Rank 1Y]]+Table2[[#This Row],[Rank 6M]]+Table2[[#This Row],[Rank Sharpe]])/3</f>
        <v>458</v>
      </c>
    </row>
    <row r="485" spans="1:48" x14ac:dyDescent="0.3">
      <c r="A485" t="s">
        <v>664</v>
      </c>
      <c r="B485" t="s">
        <v>665</v>
      </c>
      <c r="C485" t="s">
        <v>10175</v>
      </c>
      <c r="D485" t="s">
        <v>557</v>
      </c>
      <c r="E485">
        <v>26927.778581639999</v>
      </c>
      <c r="F485">
        <v>742.8</v>
      </c>
      <c r="G485">
        <v>32.3620121648325</v>
      </c>
      <c r="H485">
        <f>(Table2[[#This Row],[1Y Return vs Nifty]]-AVERAGE(Table2[1Y Return vs Nifty]))/_xlfn.STDEV.P(Table2[1Y Return vs Nifty])</f>
        <v>-9.3838843402461E-2</v>
      </c>
      <c r="I485">
        <v>0.96999117360634302</v>
      </c>
      <c r="J485">
        <f>(Table2[[#This Row],[1M Return vs Nifty]]-AVERAGE(Table2[1M Return vs Nifty]))/_xlfn.STDEV.P(Table2[1M Return vs Nifty])</f>
        <v>-3.8175841271715277E-2</v>
      </c>
      <c r="K485">
        <v>1.74747165596923</v>
      </c>
      <c r="L485">
        <f>(Table2[[#This Row],[6M Return vs Nifty]]-AVERAGE(Table2[6M Return vs Nifty]))/_xlfn.STDEV.P(Table2[6M Return vs Nifty])</f>
        <v>-0.18673026328797457</v>
      </c>
      <c r="M485">
        <v>1.42538303508728</v>
      </c>
      <c r="N485">
        <f>(Table2[[#This Row],[1W Return vs Nifty]]-AVERAGE(Table2[1W Return vs Nifty]))/_xlfn.STDEV.P(Table2[1W Return vs Nifty])</f>
        <v>-4.1059871881342892E-2</v>
      </c>
      <c r="O485">
        <v>702.18</v>
      </c>
      <c r="P485">
        <v>690.32024822508799</v>
      </c>
      <c r="Q485">
        <v>645.49312046258399</v>
      </c>
      <c r="R485">
        <v>74.149859029394406</v>
      </c>
      <c r="S485" s="2">
        <f>(Table2[[#This Row],[Close Price]]-Table2[[#This Row],[20D EMA]])/Table2[[#This Row],[20D EMA]]</f>
        <v>5.7848414936341117E-2</v>
      </c>
      <c r="T485" s="2">
        <f>(Table2[[#This Row],[Close Price]]-Table2[[#This Row],[50D EMA]])/Table2[[#This Row],[50D EMA]]</f>
        <v>7.6022327187772493E-2</v>
      </c>
      <c r="U485" s="2">
        <f>(Table2[[#This Row],[Close Price]]-Table2[[#This Row],[200D EMA]])/Table2[[#This Row],[200D EMA]]</f>
        <v>0.15074812798575188</v>
      </c>
      <c r="V485">
        <v>0.76538432219040897</v>
      </c>
      <c r="W485">
        <v>736.85</v>
      </c>
      <c r="X485">
        <v>754</v>
      </c>
      <c r="Y485">
        <v>707</v>
      </c>
      <c r="Z485">
        <v>746.7</v>
      </c>
      <c r="AA485">
        <v>630</v>
      </c>
      <c r="AB485">
        <v>746.7</v>
      </c>
      <c r="AC485" s="2">
        <f>(Table2[[#This Row],[Close Price]]/Table2[[#This Row],[Day Low]])-1</f>
        <v>8.0749134830697678E-3</v>
      </c>
      <c r="AD485" s="2">
        <f>(Table2[[#This Row],[Day High]]/Table2[[#This Row],[Close Price]])-1</f>
        <v>1.5078082929456116E-2</v>
      </c>
      <c r="AE485" s="2">
        <f>(Table2[[#This Row],[Close Price]]/Table2[[#This Row],[Current Week Low]])-1</f>
        <v>5.0636492220650586E-2</v>
      </c>
      <c r="AF485" s="2">
        <f>(Table2[[#This Row],[Current Week High]]/Table2[[#This Row],[Close Price]])-1</f>
        <v>5.2504038772214212E-3</v>
      </c>
      <c r="AG485" s="2">
        <f>(Table2[[#This Row],[Close Price]]/Table2[[#This Row],[Current Month Low]])-1</f>
        <v>0.1790476190476189</v>
      </c>
      <c r="AH485" s="2">
        <f>(Table2[[#This Row],[Current Month High]]/Table2[[#This Row],[Close Price]])-1</f>
        <v>5.2504038772214212E-3</v>
      </c>
      <c r="AI485">
        <v>3.5608508346796</v>
      </c>
      <c r="AJ485">
        <v>69.589041095890394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-0.01</v>
      </c>
      <c r="AM485" t="s">
        <v>10205</v>
      </c>
      <c r="AN485">
        <v>5.83</v>
      </c>
      <c r="AO485" t="s">
        <v>10206</v>
      </c>
      <c r="AP485">
        <v>-6.8829608413981003E-2</v>
      </c>
      <c r="AQ485">
        <f>(Table2[[#This Row],[Sharpe Ratio]]-AVERAGE(Table2[Sharpe Ratio]))/_xlfn.STDEV.P(Table2[Sharpe Ratio])</f>
        <v>-1.4545908694125109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-1.8143956892560047</v>
      </c>
      <c r="AS485">
        <f>_xlfn.RANK.AVG(Table2[[#This Row],[1Y Return vs Nifty Z-Score]],Table2[1Y Return vs Nifty Z-Score])</f>
        <v>311</v>
      </c>
      <c r="AT485">
        <f>_xlfn.RANK.AVG(Table2[[#This Row],[6M Return vs Nifty Z-Score]],Table2[6M Return vs Nifty Z-Score])</f>
        <v>386</v>
      </c>
      <c r="AU485">
        <f>_xlfn.RANK.AVG(Table2[[#This Row],[Sharpe Ratio Z-Score]],Table2[Sharpe Ratio Z-Score])</f>
        <v>679</v>
      </c>
      <c r="AV485">
        <f>(Table2[[#This Row],[Rank 1Y]]+Table2[[#This Row],[Rank 6M]]+Table2[[#This Row],[Rank Sharpe]])/3</f>
        <v>458.66666666666669</v>
      </c>
    </row>
    <row r="486" spans="1:48" x14ac:dyDescent="0.3">
      <c r="A486" t="s">
        <v>189</v>
      </c>
      <c r="B486" t="s">
        <v>190</v>
      </c>
      <c r="C486" t="s">
        <v>10163</v>
      </c>
      <c r="D486" t="s">
        <v>124</v>
      </c>
      <c r="E486">
        <v>140720.07588911999</v>
      </c>
      <c r="F486">
        <v>5842.2</v>
      </c>
      <c r="G486">
        <v>-4.6595863037809</v>
      </c>
      <c r="H486">
        <f>(Table2[[#This Row],[1Y Return vs Nifty]]-AVERAGE(Table2[1Y Return vs Nifty]))/_xlfn.STDEV.P(Table2[1Y Return vs Nifty])</f>
        <v>-0.59976770528378232</v>
      </c>
      <c r="I486">
        <v>4.0312713893256698</v>
      </c>
      <c r="J486">
        <f>(Table2[[#This Row],[1M Return vs Nifty]]-AVERAGE(Table2[1M Return vs Nifty]))/_xlfn.STDEV.P(Table2[1M Return vs Nifty])</f>
        <v>0.28454124054573154</v>
      </c>
      <c r="K486">
        <v>-0.75808139581077305</v>
      </c>
      <c r="L486">
        <f>(Table2[[#This Row],[6M Return vs Nifty]]-AVERAGE(Table2[6M Return vs Nifty]))/_xlfn.STDEV.P(Table2[6M Return vs Nifty])</f>
        <v>-0.27020879789329061</v>
      </c>
      <c r="M486">
        <v>-1.3796036024759599</v>
      </c>
      <c r="N486">
        <f>(Table2[[#This Row],[1W Return vs Nifty]]-AVERAGE(Table2[1W Return vs Nifty]))/_xlfn.STDEV.P(Table2[1W Return vs Nifty])</f>
        <v>-0.6205631280480246</v>
      </c>
      <c r="O486">
        <v>5753.34</v>
      </c>
      <c r="P486">
        <v>5532.9407134662597</v>
      </c>
      <c r="Q486">
        <v>5106.2726057708496</v>
      </c>
      <c r="R486">
        <v>56.680701536169302</v>
      </c>
      <c r="S486" s="2">
        <f>(Table2[[#This Row],[Close Price]]-Table2[[#This Row],[20D EMA]])/Table2[[#This Row],[20D EMA]]</f>
        <v>1.5444941546996991E-2</v>
      </c>
      <c r="T486" s="2">
        <f>(Table2[[#This Row],[Close Price]]-Table2[[#This Row],[50D EMA]])/Table2[[#This Row],[50D EMA]]</f>
        <v>5.5894198501179368E-2</v>
      </c>
      <c r="U486" s="2">
        <f>(Table2[[#This Row],[Close Price]]-Table2[[#This Row],[200D EMA]])/Table2[[#This Row],[200D EMA]]</f>
        <v>0.14412222986243281</v>
      </c>
      <c r="V486">
        <v>0.75609515597912302</v>
      </c>
      <c r="W486">
        <v>5836.8</v>
      </c>
      <c r="X486">
        <v>5897</v>
      </c>
      <c r="Y486">
        <v>5831.3</v>
      </c>
      <c r="Z486">
        <v>5989.4</v>
      </c>
      <c r="AA486">
        <v>5384.3</v>
      </c>
      <c r="AB486">
        <v>6005</v>
      </c>
      <c r="AC486" s="2">
        <f>(Table2[[#This Row],[Close Price]]/Table2[[#This Row],[Day Low]])-1</f>
        <v>9.2516447368407029E-4</v>
      </c>
      <c r="AD486" s="2">
        <f>(Table2[[#This Row],[Day High]]/Table2[[#This Row],[Close Price]])-1</f>
        <v>9.3800280716169748E-3</v>
      </c>
      <c r="AE486" s="2">
        <f>(Table2[[#This Row],[Close Price]]/Table2[[#This Row],[Current Week Low]])-1</f>
        <v>1.8692229862979914E-3</v>
      </c>
      <c r="AF486" s="2">
        <f>(Table2[[#This Row],[Current Week High]]/Table2[[#This Row],[Close Price]])-1</f>
        <v>2.5195987812810294E-2</v>
      </c>
      <c r="AG486" s="2">
        <f>(Table2[[#This Row],[Close Price]]/Table2[[#This Row],[Current Month Low]])-1</f>
        <v>8.5043552550934987E-2</v>
      </c>
      <c r="AH486" s="2">
        <f>(Table2[[#This Row],[Current Month High]]/Table2[[#This Row],[Close Price]])-1</f>
        <v>2.7866214782102716E-2</v>
      </c>
      <c r="AI486">
        <v>2.7866214782102698</v>
      </c>
      <c r="AJ486">
        <v>34.374496860408897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0.03</v>
      </c>
      <c r="AM486" t="s">
        <v>10206</v>
      </c>
      <c r="AN486">
        <v>1.4</v>
      </c>
      <c r="AO486" t="s">
        <v>10206</v>
      </c>
      <c r="AP486">
        <v>2.6496800466573E-2</v>
      </c>
      <c r="AQ486">
        <f>(Table2[[#This Row],[Sharpe Ratio]]-AVERAGE(Table2[Sharpe Ratio]))/_xlfn.STDEV.P(Table2[Sharpe Ratio])</f>
        <v>-0.35554330317075794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-1.5615416938501239</v>
      </c>
      <c r="AS486">
        <f>_xlfn.RANK.AVG(Table2[[#This Row],[1Y Return vs Nifty Z-Score]],Table2[1Y Return vs Nifty Z-Score])</f>
        <v>527</v>
      </c>
      <c r="AT486">
        <f>_xlfn.RANK.AVG(Table2[[#This Row],[6M Return vs Nifty Z-Score]],Table2[6M Return vs Nifty Z-Score])</f>
        <v>422</v>
      </c>
      <c r="AU486">
        <f>_xlfn.RANK.AVG(Table2[[#This Row],[Sharpe Ratio Z-Score]],Table2[Sharpe Ratio Z-Score])</f>
        <v>429</v>
      </c>
      <c r="AV486">
        <f>(Table2[[#This Row],[Rank 1Y]]+Table2[[#This Row],[Rank 6M]]+Table2[[#This Row],[Rank Sharpe]])/3</f>
        <v>459.33333333333331</v>
      </c>
    </row>
    <row r="487" spans="1:48" x14ac:dyDescent="0.3">
      <c r="A487" t="s">
        <v>524</v>
      </c>
      <c r="B487" t="s">
        <v>525</v>
      </c>
      <c r="C487" t="s">
        <v>10165</v>
      </c>
      <c r="D487" t="s">
        <v>202</v>
      </c>
      <c r="E487">
        <v>39821.481527800002</v>
      </c>
      <c r="F487">
        <v>679</v>
      </c>
      <c r="G487">
        <v>-7.4237764246540197</v>
      </c>
      <c r="H487">
        <f>(Table2[[#This Row],[1Y Return vs Nifty]]-AVERAGE(Table2[1Y Return vs Nifty]))/_xlfn.STDEV.P(Table2[1Y Return vs Nifty])</f>
        <v>-0.63754250755393704</v>
      </c>
      <c r="I487">
        <v>2.70764871745883</v>
      </c>
      <c r="J487">
        <f>(Table2[[#This Row],[1M Return vs Nifty]]-AVERAGE(Table2[1M Return vs Nifty]))/_xlfn.STDEV.P(Table2[1M Return vs Nifty])</f>
        <v>0.14500626955585524</v>
      </c>
      <c r="K487">
        <v>-1.74223132486065</v>
      </c>
      <c r="L487">
        <f>(Table2[[#This Row],[6M Return vs Nifty]]-AVERAGE(Table2[6M Return vs Nifty]))/_xlfn.STDEV.P(Table2[6M Return vs Nifty])</f>
        <v>-0.30299812312854935</v>
      </c>
      <c r="M487">
        <v>-4.7662202565532796</v>
      </c>
      <c r="N487">
        <f>(Table2[[#This Row],[1W Return vs Nifty]]-AVERAGE(Table2[1W Return vs Nifty]))/_xlfn.STDEV.P(Table2[1W Return vs Nifty])</f>
        <v>-1.3202296976296319</v>
      </c>
      <c r="O487">
        <v>687.22</v>
      </c>
      <c r="P487">
        <v>670.04525433917297</v>
      </c>
      <c r="Q487">
        <v>627.78010321565796</v>
      </c>
      <c r="R487">
        <v>39.915072862323903</v>
      </c>
      <c r="S487" s="2">
        <f>(Table2[[#This Row],[Close Price]]-Table2[[#This Row],[20D EMA]])/Table2[[#This Row],[20D EMA]]</f>
        <v>-1.1961235121213042E-2</v>
      </c>
      <c r="T487" s="2">
        <f>(Table2[[#This Row],[Close Price]]-Table2[[#This Row],[50D EMA]])/Table2[[#This Row],[50D EMA]]</f>
        <v>1.3364389349579946E-2</v>
      </c>
      <c r="U487" s="2">
        <f>(Table2[[#This Row],[Close Price]]-Table2[[#This Row],[200D EMA]])/Table2[[#This Row],[200D EMA]]</f>
        <v>8.1588913891950388E-2</v>
      </c>
      <c r="V487">
        <v>0.77909358538184204</v>
      </c>
      <c r="W487">
        <v>677.7</v>
      </c>
      <c r="X487">
        <v>683.45</v>
      </c>
      <c r="Y487">
        <v>676.15</v>
      </c>
      <c r="Z487">
        <v>703</v>
      </c>
      <c r="AA487">
        <v>641.85</v>
      </c>
      <c r="AB487">
        <v>764.5</v>
      </c>
      <c r="AC487" s="2">
        <f>(Table2[[#This Row],[Close Price]]/Table2[[#This Row],[Day Low]])-1</f>
        <v>1.9182529142687255E-3</v>
      </c>
      <c r="AD487" s="2">
        <f>(Table2[[#This Row],[Day High]]/Table2[[#This Row],[Close Price]])-1</f>
        <v>6.5537555228276645E-3</v>
      </c>
      <c r="AE487" s="2">
        <f>(Table2[[#This Row],[Close Price]]/Table2[[#This Row],[Current Week Low]])-1</f>
        <v>4.2150410411891936E-3</v>
      </c>
      <c r="AF487" s="2">
        <f>(Table2[[#This Row],[Current Week High]]/Table2[[#This Row],[Close Price]])-1</f>
        <v>3.5346097201767401E-2</v>
      </c>
      <c r="AG487" s="2">
        <f>(Table2[[#This Row],[Close Price]]/Table2[[#This Row],[Current Month Low]])-1</f>
        <v>5.7879566876996247E-2</v>
      </c>
      <c r="AH487" s="2">
        <f>(Table2[[#This Row],[Current Month High]]/Table2[[#This Row],[Close Price]])-1</f>
        <v>0.12592047128129602</v>
      </c>
      <c r="AI487">
        <v>12.5920471281296</v>
      </c>
      <c r="AJ487">
        <v>39.110837943044402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-0.01</v>
      </c>
      <c r="AM487" t="s">
        <v>10205</v>
      </c>
      <c r="AN487">
        <v>-5.68</v>
      </c>
      <c r="AO487" t="s">
        <v>10205</v>
      </c>
      <c r="AP487">
        <v>3.7224722086669E-2</v>
      </c>
      <c r="AQ487">
        <f>(Table2[[#This Row],[Sharpe Ratio]]-AVERAGE(Table2[Sharpe Ratio]))/_xlfn.STDEV.P(Table2[Sharpe Ratio])</f>
        <v>-0.23185778636740775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-2.3476218451236708</v>
      </c>
      <c r="AS487">
        <f>_xlfn.RANK.AVG(Table2[[#This Row],[1Y Return vs Nifty Z-Score]],Table2[1Y Return vs Nifty Z-Score])</f>
        <v>552</v>
      </c>
      <c r="AT487">
        <f>_xlfn.RANK.AVG(Table2[[#This Row],[6M Return vs Nifty Z-Score]],Table2[6M Return vs Nifty Z-Score])</f>
        <v>434</v>
      </c>
      <c r="AU487">
        <f>_xlfn.RANK.AVG(Table2[[#This Row],[Sharpe Ratio Z-Score]],Table2[Sharpe Ratio Z-Score])</f>
        <v>392</v>
      </c>
      <c r="AV487">
        <f>(Table2[[#This Row],[Rank 1Y]]+Table2[[#This Row],[Rank 6M]]+Table2[[#This Row],[Rank Sharpe]])/3</f>
        <v>459.33333333333331</v>
      </c>
    </row>
    <row r="488" spans="1:48" x14ac:dyDescent="0.3">
      <c r="A488" t="s">
        <v>1514</v>
      </c>
      <c r="B488" t="s">
        <v>1515</v>
      </c>
      <c r="C488" t="s">
        <v>10171</v>
      </c>
      <c r="D488" t="s">
        <v>130</v>
      </c>
      <c r="E488">
        <v>6605.9236227599904</v>
      </c>
      <c r="F488">
        <v>608.85</v>
      </c>
      <c r="G488">
        <v>22.528721324668901</v>
      </c>
      <c r="H488">
        <f>(Table2[[#This Row],[1Y Return vs Nifty]]-AVERAGE(Table2[1Y Return vs Nifty]))/_xlfn.STDEV.P(Table2[1Y Return vs Nifty])</f>
        <v>-0.2282183907234582</v>
      </c>
      <c r="I488">
        <v>-8.5164424916348196</v>
      </c>
      <c r="J488">
        <f>(Table2[[#This Row],[1M Return vs Nifty]]-AVERAGE(Table2[1M Return vs Nifty]))/_xlfn.STDEV.P(Table2[1M Return vs Nifty])</f>
        <v>-1.0382261383929317</v>
      </c>
      <c r="K488">
        <v>-37.107289533096399</v>
      </c>
      <c r="L488">
        <f>(Table2[[#This Row],[6M Return vs Nifty]]-AVERAGE(Table2[6M Return vs Nifty]))/_xlfn.STDEV.P(Table2[6M Return vs Nifty])</f>
        <v>-1.4812702149359438</v>
      </c>
      <c r="M488">
        <v>-0.57563473601703197</v>
      </c>
      <c r="N488">
        <f>(Table2[[#This Row],[1W Return vs Nifty]]-AVERAGE(Table2[1W Return vs Nifty]))/_xlfn.STDEV.P(Table2[1W Return vs Nifty])</f>
        <v>-0.45446516175812962</v>
      </c>
      <c r="O488">
        <v>612.08000000000004</v>
      </c>
      <c r="P488">
        <v>610.51927078926497</v>
      </c>
      <c r="Q488">
        <v>577.07595186336698</v>
      </c>
      <c r="R488">
        <v>49.526835959563201</v>
      </c>
      <c r="S488" s="2">
        <f>(Table2[[#This Row],[Close Price]]-Table2[[#This Row],[20D EMA]])/Table2[[#This Row],[20D EMA]]</f>
        <v>-5.277087962357891E-3</v>
      </c>
      <c r="T488" s="2">
        <f>(Table2[[#This Row],[Close Price]]-Table2[[#This Row],[50D EMA]])/Table2[[#This Row],[50D EMA]]</f>
        <v>-2.7341819810322255E-3</v>
      </c>
      <c r="U488" s="2">
        <f>(Table2[[#This Row],[Close Price]]-Table2[[#This Row],[200D EMA]])/Table2[[#This Row],[200D EMA]]</f>
        <v>5.5060426680465992E-2</v>
      </c>
      <c r="V488">
        <v>0.411911108428753</v>
      </c>
      <c r="W488">
        <v>608</v>
      </c>
      <c r="X488">
        <v>615.75</v>
      </c>
      <c r="Y488">
        <v>597</v>
      </c>
      <c r="Z488">
        <v>617</v>
      </c>
      <c r="AA488">
        <v>565.1</v>
      </c>
      <c r="AB488">
        <v>689.95</v>
      </c>
      <c r="AC488" s="2">
        <f>(Table2[[#This Row],[Close Price]]/Table2[[#This Row],[Day Low]])-1</f>
        <v>1.3980263157895578E-3</v>
      </c>
      <c r="AD488" s="2">
        <f>(Table2[[#This Row],[Day High]]/Table2[[#This Row],[Close Price]])-1</f>
        <v>1.1332840601133265E-2</v>
      </c>
      <c r="AE488" s="2">
        <f>(Table2[[#This Row],[Close Price]]/Table2[[#This Row],[Current Week Low]])-1</f>
        <v>1.9849246231155915E-2</v>
      </c>
      <c r="AF488" s="2">
        <f>(Table2[[#This Row],[Current Week High]]/Table2[[#This Row],[Close Price]])-1</f>
        <v>1.3385891434671837E-2</v>
      </c>
      <c r="AG488" s="2">
        <f>(Table2[[#This Row],[Close Price]]/Table2[[#This Row],[Current Month Low]])-1</f>
        <v>7.7419925676871282E-2</v>
      </c>
      <c r="AH488" s="2">
        <f>(Table2[[#This Row],[Current Month High]]/Table2[[#This Row],[Close Price]])-1</f>
        <v>0.13320193807998693</v>
      </c>
      <c r="AI488">
        <v>38.236018723823499</v>
      </c>
      <c r="AJ488">
        <v>67.025581235854801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</v>
      </c>
      <c r="AM488">
        <v>0</v>
      </c>
      <c r="AN488">
        <v>-3.5</v>
      </c>
      <c r="AO488" t="s">
        <v>10205</v>
      </c>
      <c r="AP488">
        <v>6.2780535242649996E-2</v>
      </c>
      <c r="AQ488">
        <f>(Table2[[#This Row],[Sharpe Ratio]]-AVERAGE(Table2[Sharpe Ratio]))/_xlfn.STDEV.P(Table2[Sharpe Ratio])</f>
        <v>6.2783064811655895E-2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-3.1393968409988071</v>
      </c>
      <c r="AS488">
        <f>_xlfn.RANK.AVG(Table2[[#This Row],[1Y Return vs Nifty Z-Score]],Table2[1Y Return vs Nifty Z-Score])</f>
        <v>363</v>
      </c>
      <c r="AT488">
        <f>_xlfn.RANK.AVG(Table2[[#This Row],[6M Return vs Nifty Z-Score]],Table2[6M Return vs Nifty Z-Score])</f>
        <v>710</v>
      </c>
      <c r="AU488">
        <f>_xlfn.RANK.AVG(Table2[[#This Row],[Sharpe Ratio Z-Score]],Table2[Sharpe Ratio Z-Score])</f>
        <v>315</v>
      </c>
      <c r="AV488">
        <f>(Table2[[#This Row],[Rank 1Y]]+Table2[[#This Row],[Rank 6M]]+Table2[[#This Row],[Rank Sharpe]])/3</f>
        <v>462.66666666666669</v>
      </c>
    </row>
    <row r="489" spans="1:48" x14ac:dyDescent="0.3">
      <c r="A489" t="s">
        <v>421</v>
      </c>
      <c r="B489" t="s">
        <v>422</v>
      </c>
      <c r="C489" t="s">
        <v>10161</v>
      </c>
      <c r="D489" t="s">
        <v>32</v>
      </c>
      <c r="E489">
        <v>57281.667090012001</v>
      </c>
      <c r="F489">
        <v>125.82</v>
      </c>
      <c r="G489">
        <v>20.890831840969501</v>
      </c>
      <c r="H489">
        <f>(Table2[[#This Row],[1Y Return vs Nifty]]-AVERAGE(Table2[1Y Return vs Nifty]))/_xlfn.STDEV.P(Table2[1Y Return vs Nifty])</f>
        <v>-0.25060142108012823</v>
      </c>
      <c r="I489">
        <v>-6.2117769281918297E-2</v>
      </c>
      <c r="J489">
        <f>(Table2[[#This Row],[1M Return vs Nifty]]-AVERAGE(Table2[1M Return vs Nifty]))/_xlfn.STDEV.P(Table2[1M Return vs Nifty])</f>
        <v>-0.14697972810842683</v>
      </c>
      <c r="K489">
        <v>-24.7501450940239</v>
      </c>
      <c r="L489">
        <f>(Table2[[#This Row],[6M Return vs Nifty]]-AVERAGE(Table2[6M Return vs Nifty]))/_xlfn.STDEV.P(Table2[6M Return vs Nifty])</f>
        <v>-1.0695621854662978</v>
      </c>
      <c r="M489">
        <v>1.1127174711427399</v>
      </c>
      <c r="N489">
        <f>(Table2[[#This Row],[1W Return vs Nifty]]-AVERAGE(Table2[1W Return vs Nifty]))/_xlfn.STDEV.P(Table2[1W Return vs Nifty])</f>
        <v>-0.10565579899579704</v>
      </c>
      <c r="O489">
        <v>122.01</v>
      </c>
      <c r="P489">
        <v>124.35932079713299</v>
      </c>
      <c r="Q489">
        <v>121.17194259498601</v>
      </c>
      <c r="R489">
        <v>65.807509919491807</v>
      </c>
      <c r="S489" s="2">
        <f>(Table2[[#This Row],[Close Price]]-Table2[[#This Row],[20D EMA]])/Table2[[#This Row],[20D EMA]]</f>
        <v>3.1226948610769509E-2</v>
      </c>
      <c r="T489" s="2">
        <f>(Table2[[#This Row],[Close Price]]-Table2[[#This Row],[50D EMA]])/Table2[[#This Row],[50D EMA]]</f>
        <v>1.1745635095979661E-2</v>
      </c>
      <c r="U489" s="2">
        <f>(Table2[[#This Row],[Close Price]]-Table2[[#This Row],[200D EMA]])/Table2[[#This Row],[200D EMA]]</f>
        <v>3.8359188649388865E-2</v>
      </c>
      <c r="V489">
        <v>0.69505351341144805</v>
      </c>
      <c r="W489">
        <v>125.07</v>
      </c>
      <c r="X489">
        <v>126.45</v>
      </c>
      <c r="Y489">
        <v>120.4</v>
      </c>
      <c r="Z489">
        <v>126.96</v>
      </c>
      <c r="AA489">
        <v>117</v>
      </c>
      <c r="AB489">
        <v>126.96</v>
      </c>
      <c r="AC489" s="2">
        <f>(Table2[[#This Row],[Close Price]]/Table2[[#This Row],[Day Low]])-1</f>
        <v>5.9966418805468269E-3</v>
      </c>
      <c r="AD489" s="2">
        <f>(Table2[[#This Row],[Day High]]/Table2[[#This Row],[Close Price]])-1</f>
        <v>5.0071530758226679E-3</v>
      </c>
      <c r="AE489" s="2">
        <f>(Table2[[#This Row],[Close Price]]/Table2[[#This Row],[Current Week Low]])-1</f>
        <v>4.5016611295680908E-2</v>
      </c>
      <c r="AF489" s="2">
        <f>(Table2[[#This Row],[Current Week High]]/Table2[[#This Row],[Close Price]])-1</f>
        <v>9.0605627086313145E-3</v>
      </c>
      <c r="AG489" s="2">
        <f>(Table2[[#This Row],[Close Price]]/Table2[[#This Row],[Current Month Low]])-1</f>
        <v>7.5384615384615383E-2</v>
      </c>
      <c r="AH489" s="2">
        <f>(Table2[[#This Row],[Current Month High]]/Table2[[#This Row],[Close Price]])-1</f>
        <v>9.0605627086313145E-3</v>
      </c>
      <c r="AI489">
        <v>25.536480686695199</v>
      </c>
      <c r="AJ489">
        <v>52.416717141126497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-0.16</v>
      </c>
      <c r="AM489" t="s">
        <v>10205</v>
      </c>
      <c r="AN489">
        <v>3.15</v>
      </c>
      <c r="AO489" t="s">
        <v>10206</v>
      </c>
      <c r="AP489">
        <v>4.8620685771994E-2</v>
      </c>
      <c r="AQ489">
        <f>(Table2[[#This Row],[Sharpe Ratio]]-AVERAGE(Table2[Sharpe Ratio]))/_xlfn.STDEV.P(Table2[Sharpe Ratio])</f>
        <v>-0.10047020657270932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375</v>
      </c>
      <c r="AT489">
        <f>_xlfn.RANK.AVG(Table2[[#This Row],[6M Return vs Nifty Z-Score]],Table2[6M Return vs Nifty Z-Score])</f>
        <v>651</v>
      </c>
      <c r="AU489">
        <f>_xlfn.RANK.AVG(Table2[[#This Row],[Sharpe Ratio Z-Score]],Table2[Sharpe Ratio Z-Score])</f>
        <v>364</v>
      </c>
      <c r="AV489">
        <f>(Table2[[#This Row],[Rank 1Y]]+Table2[[#This Row],[Rank 6M]]+Table2[[#This Row],[Rank Sharpe]])/3</f>
        <v>463.33333333333331</v>
      </c>
    </row>
    <row r="490" spans="1:48" x14ac:dyDescent="0.3">
      <c r="A490" t="s">
        <v>396</v>
      </c>
      <c r="B490" t="s">
        <v>397</v>
      </c>
      <c r="C490" t="s">
        <v>10163</v>
      </c>
      <c r="D490" t="s">
        <v>398</v>
      </c>
      <c r="E490">
        <v>61835.960789459998</v>
      </c>
      <c r="F490">
        <v>1708.2</v>
      </c>
      <c r="G490">
        <v>1.8139059200807299</v>
      </c>
      <c r="H490">
        <f>(Table2[[#This Row],[1Y Return vs Nifty]]-AVERAGE(Table2[1Y Return vs Nifty]))/_xlfn.STDEV.P(Table2[1Y Return vs Nifty])</f>
        <v>-0.51130241235504714</v>
      </c>
      <c r="I490">
        <v>0.80479629467088998</v>
      </c>
      <c r="J490">
        <f>(Table2[[#This Row],[1M Return vs Nifty]]-AVERAGE(Table2[1M Return vs Nifty]))/_xlfn.STDEV.P(Table2[1M Return vs Nifty])</f>
        <v>-5.5590519283708034E-2</v>
      </c>
      <c r="K490">
        <v>-7.1014263051313602</v>
      </c>
      <c r="L490">
        <f>(Table2[[#This Row],[6M Return vs Nifty]]-AVERAGE(Table2[6M Return vs Nifty]))/_xlfn.STDEV.P(Table2[6M Return vs Nifty])</f>
        <v>-0.48155261164729651</v>
      </c>
      <c r="M490">
        <v>4.2166170666843303</v>
      </c>
      <c r="N490">
        <f>(Table2[[#This Row],[1W Return vs Nifty]]-AVERAGE(Table2[1W Return vs Nifty]))/_xlfn.STDEV.P(Table2[1W Return vs Nifty])</f>
        <v>0.53560213013052127</v>
      </c>
      <c r="O490">
        <v>1621.05</v>
      </c>
      <c r="P490">
        <v>1557.70184716937</v>
      </c>
      <c r="Q490">
        <v>1459.67854320841</v>
      </c>
      <c r="R490">
        <v>75.938244882610405</v>
      </c>
      <c r="S490" s="2">
        <f>(Table2[[#This Row],[Close Price]]-Table2[[#This Row],[20D EMA]])/Table2[[#This Row],[20D EMA]]</f>
        <v>5.3761450911446344E-2</v>
      </c>
      <c r="T490" s="2">
        <f>(Table2[[#This Row],[Close Price]]-Table2[[#This Row],[50D EMA]])/Table2[[#This Row],[50D EMA]]</f>
        <v>9.6615506429624382E-2</v>
      </c>
      <c r="U490" s="2">
        <f>(Table2[[#This Row],[Close Price]]-Table2[[#This Row],[200D EMA]])/Table2[[#This Row],[200D EMA]]</f>
        <v>0.17025766251611374</v>
      </c>
      <c r="V490">
        <v>1.0875459021484899</v>
      </c>
      <c r="W490">
        <v>1694</v>
      </c>
      <c r="X490">
        <v>1716.95</v>
      </c>
      <c r="Y490">
        <v>1671.1</v>
      </c>
      <c r="Z490">
        <v>1720</v>
      </c>
      <c r="AA490">
        <v>1541.05</v>
      </c>
      <c r="AB490">
        <v>1764.4</v>
      </c>
      <c r="AC490" s="2">
        <f>(Table2[[#This Row],[Close Price]]/Table2[[#This Row],[Day Low]])-1</f>
        <v>8.3825265643446834E-3</v>
      </c>
      <c r="AD490" s="2">
        <f>(Table2[[#This Row],[Day High]]/Table2[[#This Row],[Close Price]])-1</f>
        <v>5.1223510127620386E-3</v>
      </c>
      <c r="AE490" s="2">
        <f>(Table2[[#This Row],[Close Price]]/Table2[[#This Row],[Current Week Low]])-1</f>
        <v>2.220094548501006E-2</v>
      </c>
      <c r="AF490" s="2">
        <f>(Table2[[#This Row],[Current Week High]]/Table2[[#This Row],[Close Price]])-1</f>
        <v>6.9078562229247797E-3</v>
      </c>
      <c r="AG490" s="2">
        <f>(Table2[[#This Row],[Close Price]]/Table2[[#This Row],[Current Month Low]])-1</f>
        <v>0.10846500762467159</v>
      </c>
      <c r="AH490" s="2">
        <f>(Table2[[#This Row],[Current Month High]]/Table2[[#This Row],[Close Price]])-1</f>
        <v>3.2900128790539718E-2</v>
      </c>
      <c r="AI490">
        <v>3.29001287905397</v>
      </c>
      <c r="AJ490">
        <v>46.006239582888099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0.12</v>
      </c>
      <c r="AM490" t="s">
        <v>10206</v>
      </c>
      <c r="AN490">
        <v>4.97</v>
      </c>
      <c r="AO490" t="s">
        <v>10206</v>
      </c>
      <c r="AP490">
        <v>3.1839896671268998E-2</v>
      </c>
      <c r="AQ490">
        <f>(Table2[[#This Row],[Sharpe Ratio]]-AVERAGE(Table2[Sharpe Ratio]))/_xlfn.STDEV.P(Table2[Sharpe Ratio])</f>
        <v>-0.29394109923874134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-0.80678451239427174</v>
      </c>
      <c r="AS490">
        <f>_xlfn.RANK.AVG(Table2[[#This Row],[1Y Return vs Nifty Z-Score]],Table2[1Y Return vs Nifty Z-Score])</f>
        <v>495</v>
      </c>
      <c r="AT490">
        <f>_xlfn.RANK.AVG(Table2[[#This Row],[6M Return vs Nifty Z-Score]],Table2[6M Return vs Nifty Z-Score])</f>
        <v>488</v>
      </c>
      <c r="AU490">
        <f>_xlfn.RANK.AVG(Table2[[#This Row],[Sharpe Ratio Z-Score]],Table2[Sharpe Ratio Z-Score])</f>
        <v>410</v>
      </c>
      <c r="AV490">
        <f>(Table2[[#This Row],[Rank 1Y]]+Table2[[#This Row],[Rank 6M]]+Table2[[#This Row],[Rank Sharpe]])/3</f>
        <v>464.33333333333331</v>
      </c>
    </row>
    <row r="491" spans="1:48" x14ac:dyDescent="0.3">
      <c r="A491" t="s">
        <v>407</v>
      </c>
      <c r="B491" t="s">
        <v>408</v>
      </c>
      <c r="C491" t="s">
        <v>10165</v>
      </c>
      <c r="D491" t="s">
        <v>393</v>
      </c>
      <c r="E491">
        <v>59349.918970550003</v>
      </c>
      <c r="F491">
        <v>139938.5</v>
      </c>
      <c r="G491">
        <v>9.3946661495899999</v>
      </c>
      <c r="H491">
        <f>(Table2[[#This Row],[1Y Return vs Nifty]]-AVERAGE(Table2[1Y Return vs Nifty]))/_xlfn.STDEV.P(Table2[1Y Return vs Nifty])</f>
        <v>-0.40770544318683671</v>
      </c>
      <c r="I491">
        <v>3.5625378063692601</v>
      </c>
      <c r="J491">
        <f>(Table2[[#This Row],[1M Return vs Nifty]]-AVERAGE(Table2[1M Return vs Nifty]))/_xlfn.STDEV.P(Table2[1M Return vs Nifty])</f>
        <v>0.23512781760431542</v>
      </c>
      <c r="K491">
        <v>-15.981162346663799</v>
      </c>
      <c r="L491">
        <f>(Table2[[#This Row],[6M Return vs Nifty]]-AVERAGE(Table2[6M Return vs Nifty]))/_xlfn.STDEV.P(Table2[6M Return vs Nifty])</f>
        <v>-0.77740240493046975</v>
      </c>
      <c r="M491">
        <v>4.3796255298698403</v>
      </c>
      <c r="N491">
        <f>(Table2[[#This Row],[1W Return vs Nifty]]-AVERAGE(Table2[1W Return vs Nifty]))/_xlfn.STDEV.P(Table2[1W Return vs Nifty])</f>
        <v>0.569279272806963</v>
      </c>
      <c r="O491">
        <v>133317.66</v>
      </c>
      <c r="P491">
        <v>131023.673165866</v>
      </c>
      <c r="Q491">
        <v>126022.911079745</v>
      </c>
      <c r="R491">
        <v>77.881916760713807</v>
      </c>
      <c r="S491" s="2">
        <f>(Table2[[#This Row],[Close Price]]-Table2[[#This Row],[20D EMA]])/Table2[[#This Row],[20D EMA]]</f>
        <v>4.9662137784296519E-2</v>
      </c>
      <c r="T491" s="2">
        <f>(Table2[[#This Row],[Close Price]]-Table2[[#This Row],[50D EMA]])/Table2[[#This Row],[50D EMA]]</f>
        <v>6.8039817681256026E-2</v>
      </c>
      <c r="U491" s="2">
        <f>(Table2[[#This Row],[Close Price]]-Table2[[#This Row],[200D EMA]])/Table2[[#This Row],[200D EMA]]</f>
        <v>0.11042110359956271</v>
      </c>
      <c r="V491">
        <v>1.4153615146074701</v>
      </c>
      <c r="W491">
        <v>139950</v>
      </c>
      <c r="X491">
        <v>141500</v>
      </c>
      <c r="Y491">
        <v>138500</v>
      </c>
      <c r="Z491">
        <v>140500</v>
      </c>
      <c r="AA491">
        <v>126225.60000000001</v>
      </c>
      <c r="AB491">
        <v>140500</v>
      </c>
      <c r="AC491" s="2">
        <f>(Table2[[#This Row],[Close Price]]/Table2[[#This Row],[Day Low]])-1</f>
        <v>-8.2172204358688106E-5</v>
      </c>
      <c r="AD491" s="2">
        <f>(Table2[[#This Row],[Day High]]/Table2[[#This Row],[Close Price]])-1</f>
        <v>1.1158473186435369E-2</v>
      </c>
      <c r="AE491" s="2">
        <f>(Table2[[#This Row],[Close Price]]/Table2[[#This Row],[Current Week Low]])-1</f>
        <v>1.0386281588447677E-2</v>
      </c>
      <c r="AF491" s="2">
        <f>(Table2[[#This Row],[Current Week High]]/Table2[[#This Row],[Close Price]])-1</f>
        <v>4.0124769094995738E-3</v>
      </c>
      <c r="AG491" s="2">
        <f>(Table2[[#This Row],[Close Price]]/Table2[[#This Row],[Current Month Low]])-1</f>
        <v>0.10863802588381422</v>
      </c>
      <c r="AH491" s="2">
        <f>(Table2[[#This Row],[Current Month High]]/Table2[[#This Row],[Close Price]])-1</f>
        <v>4.0124769094995738E-3</v>
      </c>
      <c r="AI491">
        <v>8.2225406160563299</v>
      </c>
      <c r="AJ491">
        <v>38.0063422059456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-0.06</v>
      </c>
      <c r="AM491" t="s">
        <v>10205</v>
      </c>
      <c r="AN491">
        <v>7.15</v>
      </c>
      <c r="AO491" t="s">
        <v>10206</v>
      </c>
      <c r="AP491">
        <v>4.6695164128751E-2</v>
      </c>
      <c r="AQ491">
        <f>(Table2[[#This Row],[Sharpe Ratio]]-AVERAGE(Table2[Sharpe Ratio]))/_xlfn.STDEV.P(Table2[Sharpe Ratio])</f>
        <v>-0.12267013942031856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-0.50337089712634653</v>
      </c>
      <c r="AS491">
        <f>_xlfn.RANK.AVG(Table2[[#This Row],[1Y Return vs Nifty Z-Score]],Table2[1Y Return vs Nifty Z-Score])</f>
        <v>443</v>
      </c>
      <c r="AT491">
        <f>_xlfn.RANK.AVG(Table2[[#This Row],[6M Return vs Nifty Z-Score]],Table2[6M Return vs Nifty Z-Score])</f>
        <v>579</v>
      </c>
      <c r="AU491">
        <f>_xlfn.RANK.AVG(Table2[[#This Row],[Sharpe Ratio Z-Score]],Table2[Sharpe Ratio Z-Score])</f>
        <v>371</v>
      </c>
      <c r="AV491">
        <f>(Table2[[#This Row],[Rank 1Y]]+Table2[[#This Row],[Rank 6M]]+Table2[[#This Row],[Rank Sharpe]])/3</f>
        <v>464.33333333333331</v>
      </c>
    </row>
    <row r="492" spans="1:48" x14ac:dyDescent="0.3">
      <c r="A492" t="s">
        <v>1004</v>
      </c>
      <c r="B492" t="s">
        <v>1005</v>
      </c>
      <c r="C492" t="s">
        <v>622</v>
      </c>
      <c r="D492" t="s">
        <v>622</v>
      </c>
      <c r="E492">
        <v>13500.488650318999</v>
      </c>
      <c r="F492">
        <v>27.19</v>
      </c>
      <c r="G492">
        <v>59.707188342401999</v>
      </c>
      <c r="H492">
        <f>(Table2[[#This Row],[1Y Return vs Nifty]]-AVERAGE(Table2[1Y Return vs Nifty]))/_xlfn.STDEV.P(Table2[1Y Return vs Nifty])</f>
        <v>0.27985420156940621</v>
      </c>
      <c r="I492">
        <v>-8.3051202533040591</v>
      </c>
      <c r="J492">
        <f>(Table2[[#This Row],[1M Return vs Nifty]]-AVERAGE(Table2[1M Return vs Nifty]))/_xlfn.STDEV.P(Table2[1M Return vs Nifty])</f>
        <v>-1.0159487605406694</v>
      </c>
      <c r="K492">
        <v>-29.452325248953699</v>
      </c>
      <c r="L492">
        <f>(Table2[[#This Row],[6M Return vs Nifty]]-AVERAGE(Table2[6M Return vs Nifty]))/_xlfn.STDEV.P(Table2[6M Return vs Nifty])</f>
        <v>-1.226226642642678</v>
      </c>
      <c r="M492">
        <v>2.6779704605056001</v>
      </c>
      <c r="N492">
        <f>(Table2[[#This Row],[1W Return vs Nifty]]-AVERAGE(Table2[1W Return vs Nifty]))/_xlfn.STDEV.P(Table2[1W Return vs Nifty])</f>
        <v>0.21772157183132496</v>
      </c>
      <c r="O492">
        <v>26.92</v>
      </c>
      <c r="P492">
        <v>27.1147209777486</v>
      </c>
      <c r="Q492">
        <v>25.476644969972298</v>
      </c>
      <c r="R492">
        <v>55.982290334302199</v>
      </c>
      <c r="S492" s="2">
        <f>(Table2[[#This Row],[Close Price]]-Table2[[#This Row],[20D EMA]])/Table2[[#This Row],[20D EMA]]</f>
        <v>1.0029717682020786E-2</v>
      </c>
      <c r="T492" s="2">
        <f>(Table2[[#This Row],[Close Price]]-Table2[[#This Row],[50D EMA]])/Table2[[#This Row],[50D EMA]]</f>
        <v>2.7763155782859696E-3</v>
      </c>
      <c r="U492" s="2">
        <f>(Table2[[#This Row],[Close Price]]-Table2[[#This Row],[200D EMA]])/Table2[[#This Row],[200D EMA]]</f>
        <v>6.7251988322917941E-2</v>
      </c>
      <c r="V492">
        <v>1.32060910797164</v>
      </c>
      <c r="W492">
        <v>26.92</v>
      </c>
      <c r="X492">
        <v>27.55</v>
      </c>
      <c r="Y492">
        <v>26.55</v>
      </c>
      <c r="Z492">
        <v>27.9</v>
      </c>
      <c r="AA492">
        <v>24.61</v>
      </c>
      <c r="AB492">
        <v>29.85</v>
      </c>
      <c r="AC492" s="2">
        <f>(Table2[[#This Row],[Close Price]]/Table2[[#This Row],[Day Low]])-1</f>
        <v>1.0029717682020767E-2</v>
      </c>
      <c r="AD492" s="2">
        <f>(Table2[[#This Row],[Day High]]/Table2[[#This Row],[Close Price]])-1</f>
        <v>1.3240161824199959E-2</v>
      </c>
      <c r="AE492" s="2">
        <f>(Table2[[#This Row],[Close Price]]/Table2[[#This Row],[Current Week Low]])-1</f>
        <v>2.4105461393596928E-2</v>
      </c>
      <c r="AF492" s="2">
        <f>(Table2[[#This Row],[Current Week High]]/Table2[[#This Row],[Close Price]])-1</f>
        <v>2.6112541375505671E-2</v>
      </c>
      <c r="AG492" s="2">
        <f>(Table2[[#This Row],[Close Price]]/Table2[[#This Row],[Current Month Low]])-1</f>
        <v>0.10483543275091445</v>
      </c>
      <c r="AH492" s="2">
        <f>(Table2[[#This Row],[Current Month High]]/Table2[[#This Row],[Close Price]])-1</f>
        <v>9.7830084589922706E-2</v>
      </c>
      <c r="AI492">
        <v>43.618977565281298</v>
      </c>
      <c r="AJ492">
        <v>86.872852233676895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-7.0000000000000007E-2</v>
      </c>
      <c r="AM492" t="s">
        <v>10205</v>
      </c>
      <c r="AN492">
        <v>-0.62</v>
      </c>
      <c r="AO492" t="s">
        <v>10205</v>
      </c>
      <c r="AP492">
        <v>5.8446707916360004E-3</v>
      </c>
      <c r="AQ492">
        <f>(Table2[[#This Row],[Sharpe Ratio]]-AVERAGE(Table2[Sharpe Ratio]))/_xlfn.STDEV.P(Table2[Sharpe Ratio])</f>
        <v>-0.59364807522179841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211</v>
      </c>
      <c r="AT492">
        <f>_xlfn.RANK.AVG(Table2[[#This Row],[6M Return vs Nifty Z-Score]],Table2[6M Return vs Nifty Z-Score])</f>
        <v>683</v>
      </c>
      <c r="AU492">
        <f>_xlfn.RANK.AVG(Table2[[#This Row],[Sharpe Ratio Z-Score]],Table2[Sharpe Ratio Z-Score])</f>
        <v>500</v>
      </c>
      <c r="AV492">
        <f>(Table2[[#This Row],[Rank 1Y]]+Table2[[#This Row],[Rank 6M]]+Table2[[#This Row],[Rank Sharpe]])/3</f>
        <v>464.66666666666669</v>
      </c>
    </row>
    <row r="493" spans="1:48" x14ac:dyDescent="0.3">
      <c r="A493" t="s">
        <v>139</v>
      </c>
      <c r="B493" t="s">
        <v>140</v>
      </c>
      <c r="C493" t="s">
        <v>10168</v>
      </c>
      <c r="D493" t="s">
        <v>130</v>
      </c>
      <c r="E493">
        <v>204817.30199318699</v>
      </c>
      <c r="F493">
        <v>164.07</v>
      </c>
      <c r="G493">
        <v>6.7020826410354397</v>
      </c>
      <c r="H493">
        <f>(Table2[[#This Row],[1Y Return vs Nifty]]-AVERAGE(Table2[1Y Return vs Nifty]))/_xlfn.STDEV.P(Table2[1Y Return vs Nifty])</f>
        <v>-0.44450168555217739</v>
      </c>
      <c r="I493">
        <v>-9.9927923160341106</v>
      </c>
      <c r="J493">
        <f>(Table2[[#This Row],[1M Return vs Nifty]]-AVERAGE(Table2[1M Return vs Nifty]))/_xlfn.STDEV.P(Table2[1M Return vs Nifty])</f>
        <v>-1.1938614522153503</v>
      </c>
      <c r="K493">
        <v>6.3073798622639101</v>
      </c>
      <c r="L493">
        <f>(Table2[[#This Row],[6M Return vs Nifty]]-AVERAGE(Table2[6M Return vs Nifty]))/_xlfn.STDEV.P(Table2[6M Return vs Nifty])</f>
        <v>-3.4805938745810359E-2</v>
      </c>
      <c r="M493">
        <v>-0.94606358502931298</v>
      </c>
      <c r="N493">
        <f>(Table2[[#This Row],[1W Return vs Nifty]]-AVERAGE(Table2[1W Return vs Nifty]))/_xlfn.STDEV.P(Table2[1W Return vs Nifty])</f>
        <v>-0.53099483976300499</v>
      </c>
      <c r="O493">
        <v>165.79</v>
      </c>
      <c r="P493">
        <v>167.98271748958601</v>
      </c>
      <c r="Q493">
        <v>152.459719157568</v>
      </c>
      <c r="R493">
        <v>49.452948481998398</v>
      </c>
      <c r="S493" s="2">
        <f>(Table2[[#This Row],[Close Price]]-Table2[[#This Row],[20D EMA]])/Table2[[#This Row],[20D EMA]]</f>
        <v>-1.0374570239459551E-2</v>
      </c>
      <c r="T493" s="2">
        <f>(Table2[[#This Row],[Close Price]]-Table2[[#This Row],[50D EMA]])/Table2[[#This Row],[50D EMA]]</f>
        <v>-2.329238119289612E-2</v>
      </c>
      <c r="U493" s="2">
        <f>(Table2[[#This Row],[Close Price]]-Table2[[#This Row],[200D EMA]])/Table2[[#This Row],[200D EMA]]</f>
        <v>7.615310395811957E-2</v>
      </c>
      <c r="V493">
        <v>0.90875579628341996</v>
      </c>
      <c r="W493">
        <v>163.80000000000001</v>
      </c>
      <c r="X493">
        <v>166.5</v>
      </c>
      <c r="Y493">
        <v>161.31</v>
      </c>
      <c r="Z493">
        <v>165.3</v>
      </c>
      <c r="AA493">
        <v>155</v>
      </c>
      <c r="AB493">
        <v>178.19</v>
      </c>
      <c r="AC493" s="2">
        <f>(Table2[[#This Row],[Close Price]]/Table2[[#This Row],[Day Low]])-1</f>
        <v>1.6483516483516425E-3</v>
      </c>
      <c r="AD493" s="2">
        <f>(Table2[[#This Row],[Day High]]/Table2[[#This Row],[Close Price]])-1</f>
        <v>1.4810751508502529E-2</v>
      </c>
      <c r="AE493" s="2">
        <f>(Table2[[#This Row],[Close Price]]/Table2[[#This Row],[Current Week Low]])-1</f>
        <v>1.7109912590663967E-2</v>
      </c>
      <c r="AF493" s="2">
        <f>(Table2[[#This Row],[Current Week High]]/Table2[[#This Row],[Close Price]])-1</f>
        <v>7.4968001462791811E-3</v>
      </c>
      <c r="AG493" s="2">
        <f>(Table2[[#This Row],[Close Price]]/Table2[[#This Row],[Current Month Low]])-1</f>
        <v>5.8516129032258002E-2</v>
      </c>
      <c r="AH493" s="2">
        <f>(Table2[[#This Row],[Current Month High]]/Table2[[#This Row],[Close Price]])-1</f>
        <v>8.6060827695495945E-2</v>
      </c>
      <c r="AI493">
        <v>12.512951788870501</v>
      </c>
      <c r="AJ493">
        <v>43.167539267015698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-0.04</v>
      </c>
      <c r="AM493" t="s">
        <v>10205</v>
      </c>
      <c r="AN493">
        <v>-2.87</v>
      </c>
      <c r="AO493" t="s">
        <v>10205</v>
      </c>
      <c r="AP493">
        <v>-2.462969179861E-2</v>
      </c>
      <c r="AQ493">
        <f>(Table2[[#This Row],[Sharpe Ratio]]-AVERAGE(Table2[Sharpe Ratio]))/_xlfn.STDEV.P(Table2[Sharpe Ratio])</f>
        <v>-0.94499639968816684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463</v>
      </c>
      <c r="AT493">
        <f>_xlfn.RANK.AVG(Table2[[#This Row],[6M Return vs Nifty Z-Score]],Table2[6M Return vs Nifty Z-Score])</f>
        <v>328</v>
      </c>
      <c r="AU493">
        <f>_xlfn.RANK.AVG(Table2[[#This Row],[Sharpe Ratio Z-Score]],Table2[Sharpe Ratio Z-Score])</f>
        <v>604</v>
      </c>
      <c r="AV493">
        <f>(Table2[[#This Row],[Rank 1Y]]+Table2[[#This Row],[Rank 6M]]+Table2[[#This Row],[Rank Sharpe]])/3</f>
        <v>465</v>
      </c>
    </row>
    <row r="494" spans="1:48" x14ac:dyDescent="0.3">
      <c r="A494" t="s">
        <v>1242</v>
      </c>
      <c r="B494" t="s">
        <v>1243</v>
      </c>
      <c r="C494" t="s">
        <v>10161</v>
      </c>
      <c r="D494" t="s">
        <v>500</v>
      </c>
      <c r="E494">
        <v>9386.5890526650001</v>
      </c>
      <c r="F494">
        <v>1054.3499999999999</v>
      </c>
      <c r="G494">
        <v>-5.3499614419874701</v>
      </c>
      <c r="H494">
        <f>(Table2[[#This Row],[1Y Return vs Nifty]]-AVERAGE(Table2[1Y Return vs Nifty]))/_xlfn.STDEV.P(Table2[1Y Return vs Nifty])</f>
        <v>-0.60920221709288547</v>
      </c>
      <c r="I494">
        <v>-0.92623537593737604</v>
      </c>
      <c r="J494">
        <f>(Table2[[#This Row],[1M Return vs Nifty]]-AVERAGE(Table2[1M Return vs Nifty]))/_xlfn.STDEV.P(Table2[1M Return vs Nifty])</f>
        <v>-0.23807413721706799</v>
      </c>
      <c r="K494">
        <v>-7.1581580229941997</v>
      </c>
      <c r="L494">
        <f>(Table2[[#This Row],[6M Return vs Nifty]]-AVERAGE(Table2[6M Return vs Nifty]))/_xlfn.STDEV.P(Table2[6M Return vs Nifty])</f>
        <v>-0.48344276546761483</v>
      </c>
      <c r="M494">
        <v>-4.5742743780633202</v>
      </c>
      <c r="N494">
        <f>(Table2[[#This Row],[1W Return vs Nifty]]-AVERAGE(Table2[1W Return vs Nifty]))/_xlfn.STDEV.P(Table2[1W Return vs Nifty])</f>
        <v>-1.2805741569924269</v>
      </c>
      <c r="O494">
        <v>1055.8699999999999</v>
      </c>
      <c r="P494">
        <v>1007.56766073756</v>
      </c>
      <c r="Q494">
        <v>928.25214904606003</v>
      </c>
      <c r="R494">
        <v>47.364115903254202</v>
      </c>
      <c r="S494" s="2">
        <f>(Table2[[#This Row],[Close Price]]-Table2[[#This Row],[20D EMA]])/Table2[[#This Row],[20D EMA]]</f>
        <v>-1.4395711593283094E-3</v>
      </c>
      <c r="T494" s="2">
        <f>(Table2[[#This Row],[Close Price]]-Table2[[#This Row],[50D EMA]])/Table2[[#This Row],[50D EMA]]</f>
        <v>4.6430965468060262E-2</v>
      </c>
      <c r="U494" s="2">
        <f>(Table2[[#This Row],[Close Price]]-Table2[[#This Row],[200D EMA]])/Table2[[#This Row],[200D EMA]]</f>
        <v>0.13584439430980827</v>
      </c>
      <c r="V494">
        <v>1.06367127533218</v>
      </c>
      <c r="W494">
        <v>1035.3499999999999</v>
      </c>
      <c r="X494">
        <v>1065.7</v>
      </c>
      <c r="Y494">
        <v>1049.75</v>
      </c>
      <c r="Z494">
        <v>1095.95</v>
      </c>
      <c r="AA494">
        <v>1022.05</v>
      </c>
      <c r="AB494">
        <v>1195</v>
      </c>
      <c r="AC494" s="2">
        <f>(Table2[[#This Row],[Close Price]]/Table2[[#This Row],[Day Low]])-1</f>
        <v>1.8351282175109951E-2</v>
      </c>
      <c r="AD494" s="2">
        <f>(Table2[[#This Row],[Day High]]/Table2[[#This Row],[Close Price]])-1</f>
        <v>1.0764926257884166E-2</v>
      </c>
      <c r="AE494" s="2">
        <f>(Table2[[#This Row],[Close Price]]/Table2[[#This Row],[Current Week Low]])-1</f>
        <v>4.381995713264919E-3</v>
      </c>
      <c r="AF494" s="2">
        <f>(Table2[[#This Row],[Current Week High]]/Table2[[#This Row],[Close Price]])-1</f>
        <v>3.9455588751363457E-2</v>
      </c>
      <c r="AG494" s="2">
        <f>(Table2[[#This Row],[Close Price]]/Table2[[#This Row],[Current Month Low]])-1</f>
        <v>3.1603150530795876E-2</v>
      </c>
      <c r="AH494" s="2">
        <f>(Table2[[#This Row],[Current Month High]]/Table2[[#This Row],[Close Price]])-1</f>
        <v>0.13339972494902086</v>
      </c>
      <c r="AI494">
        <v>13.339972494902</v>
      </c>
      <c r="AJ494">
        <v>35.7561321058391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0.17</v>
      </c>
      <c r="AM494" t="s">
        <v>10206</v>
      </c>
      <c r="AN494">
        <v>-0.02</v>
      </c>
      <c r="AO494" t="s">
        <v>10205</v>
      </c>
      <c r="AP494">
        <v>4.5082303896148E-2</v>
      </c>
      <c r="AQ494">
        <f>(Table2[[#This Row],[Sharpe Ratio]]-AVERAGE(Table2[Sharpe Ratio]))/_xlfn.STDEV.P(Table2[Sharpe Ratio])</f>
        <v>-0.14126530244121399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-2.7525585792112093</v>
      </c>
      <c r="AS494">
        <f>_xlfn.RANK.AVG(Table2[[#This Row],[1Y Return vs Nifty Z-Score]],Table2[1Y Return vs Nifty Z-Score])</f>
        <v>535</v>
      </c>
      <c r="AT494">
        <f>_xlfn.RANK.AVG(Table2[[#This Row],[6M Return vs Nifty Z-Score]],Table2[6M Return vs Nifty Z-Score])</f>
        <v>490</v>
      </c>
      <c r="AU494">
        <f>_xlfn.RANK.AVG(Table2[[#This Row],[Sharpe Ratio Z-Score]],Table2[Sharpe Ratio Z-Score])</f>
        <v>374</v>
      </c>
      <c r="AV494">
        <f>(Table2[[#This Row],[Rank 1Y]]+Table2[[#This Row],[Rank 6M]]+Table2[[#This Row],[Rank Sharpe]])/3</f>
        <v>466.33333333333331</v>
      </c>
    </row>
    <row r="495" spans="1:48" x14ac:dyDescent="0.3">
      <c r="A495" t="s">
        <v>1125</v>
      </c>
      <c r="B495" t="s">
        <v>1126</v>
      </c>
      <c r="C495" t="s">
        <v>10163</v>
      </c>
      <c r="D495" t="s">
        <v>977</v>
      </c>
      <c r="E495">
        <v>11102.202655968</v>
      </c>
      <c r="F495">
        <v>52.16</v>
      </c>
      <c r="G495">
        <v>-12.8873441433472</v>
      </c>
      <c r="H495">
        <f>(Table2[[#This Row],[1Y Return vs Nifty]]-AVERAGE(Table2[1Y Return vs Nifty]))/_xlfn.STDEV.P(Table2[1Y Return vs Nifty])</f>
        <v>-0.71220639868963209</v>
      </c>
      <c r="I495">
        <v>-2.4017509418650902E-2</v>
      </c>
      <c r="J495">
        <f>(Table2[[#This Row],[1M Return vs Nifty]]-AVERAGE(Table2[1M Return vs Nifty]))/_xlfn.STDEV.P(Table2[1M Return vs Nifty])</f>
        <v>-0.14296323702851083</v>
      </c>
      <c r="K495">
        <v>-4.87096626805514</v>
      </c>
      <c r="L495">
        <f>(Table2[[#This Row],[6M Return vs Nifty]]-AVERAGE(Table2[6M Return vs Nifty]))/_xlfn.STDEV.P(Table2[6M Return vs Nifty])</f>
        <v>-0.40723946339503175</v>
      </c>
      <c r="M495">
        <v>3.38874003976278</v>
      </c>
      <c r="N495">
        <f>(Table2[[#This Row],[1W Return vs Nifty]]-AVERAGE(Table2[1W Return vs Nifty]))/_xlfn.STDEV.P(Table2[1W Return vs Nifty])</f>
        <v>0.36456479740960429</v>
      </c>
      <c r="O495">
        <v>49.38</v>
      </c>
      <c r="P495">
        <v>47.642178805006097</v>
      </c>
      <c r="Q495">
        <v>46.581111122168103</v>
      </c>
      <c r="R495">
        <v>69.871093034723202</v>
      </c>
      <c r="S495" s="2">
        <f>(Table2[[#This Row],[Close Price]]-Table2[[#This Row],[20D EMA]])/Table2[[#This Row],[20D EMA]]</f>
        <v>5.6298096395301617E-2</v>
      </c>
      <c r="T495" s="2">
        <f>(Table2[[#This Row],[Close Price]]-Table2[[#This Row],[50D EMA]])/Table2[[#This Row],[50D EMA]]</f>
        <v>9.4828181840398554E-2</v>
      </c>
      <c r="U495" s="2">
        <f>(Table2[[#This Row],[Close Price]]-Table2[[#This Row],[200D EMA]])/Table2[[#This Row],[200D EMA]]</f>
        <v>0.11976719196758022</v>
      </c>
      <c r="V495">
        <v>1.1237089245212999</v>
      </c>
      <c r="W495">
        <v>51.7</v>
      </c>
      <c r="X495">
        <v>53.25</v>
      </c>
      <c r="Y495">
        <v>50.37</v>
      </c>
      <c r="Z495">
        <v>52.8</v>
      </c>
      <c r="AA495">
        <v>44.1</v>
      </c>
      <c r="AB495">
        <v>52.92</v>
      </c>
      <c r="AC495" s="2">
        <f>(Table2[[#This Row],[Close Price]]/Table2[[#This Row],[Day Low]])-1</f>
        <v>8.8974854932299952E-3</v>
      </c>
      <c r="AD495" s="2">
        <f>(Table2[[#This Row],[Day High]]/Table2[[#This Row],[Close Price]])-1</f>
        <v>2.0897239263803824E-2</v>
      </c>
      <c r="AE495" s="2">
        <f>(Table2[[#This Row],[Close Price]]/Table2[[#This Row],[Current Week Low]])-1</f>
        <v>3.5537026007544048E-2</v>
      </c>
      <c r="AF495" s="2">
        <f>(Table2[[#This Row],[Current Week High]]/Table2[[#This Row],[Close Price]])-1</f>
        <v>1.2269938650306678E-2</v>
      </c>
      <c r="AG495" s="2">
        <f>(Table2[[#This Row],[Close Price]]/Table2[[#This Row],[Current Month Low]])-1</f>
        <v>0.18276643990929697</v>
      </c>
      <c r="AH495" s="2">
        <f>(Table2[[#This Row],[Current Month High]]/Table2[[#This Row],[Close Price]])-1</f>
        <v>1.4570552147239457E-2</v>
      </c>
      <c r="AI495">
        <v>9.7584355828221003</v>
      </c>
      <c r="AJ495">
        <v>42.708618331053302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0.11</v>
      </c>
      <c r="AM495" t="s">
        <v>10206</v>
      </c>
      <c r="AN495">
        <v>2.74</v>
      </c>
      <c r="AO495" t="s">
        <v>10206</v>
      </c>
      <c r="AP495">
        <v>5.1464642881127003E-2</v>
      </c>
      <c r="AQ495">
        <f>(Table2[[#This Row],[Sharpe Ratio]]-AVERAGE(Table2[Sharpe Ratio]))/_xlfn.STDEV.P(Table2[Sharpe Ratio])</f>
        <v>-6.7681347997274516E-2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-0.96552564970084509</v>
      </c>
      <c r="AS495">
        <f>_xlfn.RANK.AVG(Table2[[#This Row],[1Y Return vs Nifty Z-Score]],Table2[1Y Return vs Nifty Z-Score])</f>
        <v>579</v>
      </c>
      <c r="AT495">
        <f>_xlfn.RANK.AVG(Table2[[#This Row],[6M Return vs Nifty Z-Score]],Table2[6M Return vs Nifty Z-Score])</f>
        <v>463</v>
      </c>
      <c r="AU495">
        <f>_xlfn.RANK.AVG(Table2[[#This Row],[Sharpe Ratio Z-Score]],Table2[Sharpe Ratio Z-Score])</f>
        <v>358</v>
      </c>
      <c r="AV495">
        <f>(Table2[[#This Row],[Rank 1Y]]+Table2[[#This Row],[Rank 6M]]+Table2[[#This Row],[Rank Sharpe]])/3</f>
        <v>466.66666666666669</v>
      </c>
    </row>
    <row r="496" spans="1:48" x14ac:dyDescent="0.3">
      <c r="A496" t="s">
        <v>210</v>
      </c>
      <c r="B496" t="s">
        <v>211</v>
      </c>
      <c r="C496" t="s">
        <v>10167</v>
      </c>
      <c r="D496" t="s">
        <v>212</v>
      </c>
      <c r="E496">
        <v>125481.77191067</v>
      </c>
      <c r="F496">
        <v>1124.9000000000001</v>
      </c>
      <c r="G496">
        <v>10.540230967224399</v>
      </c>
      <c r="H496">
        <f>(Table2[[#This Row],[1Y Return vs Nifty]]-AVERAGE(Table2[1Y Return vs Nifty]))/_xlfn.STDEV.P(Table2[1Y Return vs Nifty])</f>
        <v>-0.3920504113035318</v>
      </c>
      <c r="I496">
        <v>1.35399973187315</v>
      </c>
      <c r="J496">
        <f>(Table2[[#This Row],[1M Return vs Nifty]]-AVERAGE(Table2[1M Return vs Nifty]))/_xlfn.STDEV.P(Table2[1M Return vs Nifty])</f>
        <v>2.3059547691836831E-3</v>
      </c>
      <c r="K496">
        <v>-10.6304036339115</v>
      </c>
      <c r="L496">
        <f>(Table2[[#This Row],[6M Return vs Nifty]]-AVERAGE(Table2[6M Return vs Nifty]))/_xlfn.STDEV.P(Table2[6M Return vs Nifty])</f>
        <v>-0.59912899098305339</v>
      </c>
      <c r="M496">
        <v>2.19228943581839</v>
      </c>
      <c r="N496">
        <f>(Table2[[#This Row],[1W Return vs Nifty]]-AVERAGE(Table2[1W Return vs Nifty]))/_xlfn.STDEV.P(Table2[1W Return vs Nifty])</f>
        <v>0.11738108125803849</v>
      </c>
      <c r="O496">
        <v>1035.2</v>
      </c>
      <c r="P496">
        <v>1032.3526197716401</v>
      </c>
      <c r="Q496">
        <v>1050.4949352767501</v>
      </c>
      <c r="R496">
        <v>90.6867767560082</v>
      </c>
      <c r="S496" s="2">
        <f>(Table2[[#This Row],[Close Price]]-Table2[[#This Row],[20D EMA]])/Table2[[#This Row],[20D EMA]]</f>
        <v>8.6649922720247338E-2</v>
      </c>
      <c r="T496" s="2">
        <f>(Table2[[#This Row],[Close Price]]-Table2[[#This Row],[50D EMA]])/Table2[[#This Row],[50D EMA]]</f>
        <v>8.9647062889065751E-2</v>
      </c>
      <c r="U496" s="2">
        <f>(Table2[[#This Row],[Close Price]]-Table2[[#This Row],[200D EMA]])/Table2[[#This Row],[200D EMA]]</f>
        <v>7.0828580152695539E-2</v>
      </c>
      <c r="V496">
        <v>1.20984504740334</v>
      </c>
      <c r="W496">
        <v>1125.25</v>
      </c>
      <c r="X496">
        <v>1168.8</v>
      </c>
      <c r="Y496">
        <v>1047.8499999999999</v>
      </c>
      <c r="Z496">
        <v>1137</v>
      </c>
      <c r="AA496">
        <v>975</v>
      </c>
      <c r="AB496">
        <v>1149.7</v>
      </c>
      <c r="AC496" s="2">
        <f>(Table2[[#This Row],[Close Price]]/Table2[[#This Row],[Day Low]])-1</f>
        <v>-3.1104199066867011E-4</v>
      </c>
      <c r="AD496" s="2">
        <f>(Table2[[#This Row],[Day High]]/Table2[[#This Row],[Close Price]])-1</f>
        <v>3.9025691172548616E-2</v>
      </c>
      <c r="AE496" s="2">
        <f>(Table2[[#This Row],[Close Price]]/Table2[[#This Row],[Current Week Low]])-1</f>
        <v>7.3531516915589235E-2</v>
      </c>
      <c r="AF496" s="2">
        <f>(Table2[[#This Row],[Current Week High]]/Table2[[#This Row],[Close Price]])-1</f>
        <v>1.0756511689927972E-2</v>
      </c>
      <c r="AG496" s="2">
        <f>(Table2[[#This Row],[Close Price]]/Table2[[#This Row],[Current Month Low]])-1</f>
        <v>0.15374358974358993</v>
      </c>
      <c r="AH496" s="2">
        <f>(Table2[[#This Row],[Current Month High]]/Table2[[#This Row],[Close Price]])-1</f>
        <v>2.2046404124810959E-2</v>
      </c>
      <c r="AI496">
        <v>11.1209885323139</v>
      </c>
      <c r="AJ496">
        <v>63.979591836734699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0.01</v>
      </c>
      <c r="AM496" t="s">
        <v>10206</v>
      </c>
      <c r="AN496">
        <v>12.36</v>
      </c>
      <c r="AO496" t="s">
        <v>10206</v>
      </c>
      <c r="AP496">
        <v>2.2885707053200002E-2</v>
      </c>
      <c r="AQ496">
        <f>(Table2[[#This Row],[Sharpe Ratio]]-AVERAGE(Table2[Sharpe Ratio]))/_xlfn.STDEV.P(Table2[Sharpe Ratio])</f>
        <v>-0.39717671277933941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436</v>
      </c>
      <c r="AT496">
        <f>_xlfn.RANK.AVG(Table2[[#This Row],[6M Return vs Nifty Z-Score]],Table2[6M Return vs Nifty Z-Score])</f>
        <v>526</v>
      </c>
      <c r="AU496">
        <f>_xlfn.RANK.AVG(Table2[[#This Row],[Sharpe Ratio Z-Score]],Table2[Sharpe Ratio Z-Score])</f>
        <v>439</v>
      </c>
      <c r="AV496">
        <f>(Table2[[#This Row],[Rank 1Y]]+Table2[[#This Row],[Rank 6M]]+Table2[[#This Row],[Rank Sharpe]])/3</f>
        <v>467</v>
      </c>
    </row>
    <row r="497" spans="1:48" x14ac:dyDescent="0.3">
      <c r="A497" t="s">
        <v>1220</v>
      </c>
      <c r="B497" t="s">
        <v>1221</v>
      </c>
      <c r="C497" t="s">
        <v>10175</v>
      </c>
      <c r="D497" t="s">
        <v>373</v>
      </c>
      <c r="E497">
        <v>9663.4785800299996</v>
      </c>
      <c r="F497">
        <v>242.51</v>
      </c>
      <c r="G497">
        <v>20.762498693541101</v>
      </c>
      <c r="H497">
        <f>(Table2[[#This Row],[1Y Return vs Nifty]]-AVERAGE(Table2[1Y Return vs Nifty]))/_xlfn.STDEV.P(Table2[1Y Return vs Nifty])</f>
        <v>-0.2523551930917593</v>
      </c>
      <c r="I497">
        <v>-5.6727407703045198</v>
      </c>
      <c r="J497">
        <f>(Table2[[#This Row],[1M Return vs Nifty]]-AVERAGE(Table2[1M Return vs Nifty]))/_xlfn.STDEV.P(Table2[1M Return vs Nifty])</f>
        <v>-0.73844596264991336</v>
      </c>
      <c r="K497">
        <v>-35.0354478918102</v>
      </c>
      <c r="L497">
        <f>(Table2[[#This Row],[6M Return vs Nifty]]-AVERAGE(Table2[6M Return vs Nifty]))/_xlfn.STDEV.P(Table2[6M Return vs Nifty])</f>
        <v>-1.412241820575675</v>
      </c>
      <c r="M497">
        <v>-7.1086909172057497</v>
      </c>
      <c r="N497">
        <f>(Table2[[#This Row],[1W Return vs Nifty]]-AVERAGE(Table2[1W Return vs Nifty]))/_xlfn.STDEV.P(Table2[1W Return vs Nifty])</f>
        <v>-1.8041783044230999</v>
      </c>
      <c r="O497">
        <v>242.16</v>
      </c>
      <c r="P497">
        <v>238.46588907007401</v>
      </c>
      <c r="Q497">
        <v>223.22755997184501</v>
      </c>
      <c r="R497">
        <v>51.004629830736299</v>
      </c>
      <c r="S497" s="2">
        <f>(Table2[[#This Row],[Close Price]]-Table2[[#This Row],[20D EMA]])/Table2[[#This Row],[20D EMA]]</f>
        <v>1.4453254046910898E-3</v>
      </c>
      <c r="T497" s="2">
        <f>(Table2[[#This Row],[Close Price]]-Table2[[#This Row],[50D EMA]])/Table2[[#This Row],[50D EMA]]</f>
        <v>1.6958865461624166E-2</v>
      </c>
      <c r="U497" s="2">
        <f>(Table2[[#This Row],[Close Price]]-Table2[[#This Row],[200D EMA]])/Table2[[#This Row],[200D EMA]]</f>
        <v>8.6380194410524455E-2</v>
      </c>
      <c r="V497">
        <v>0.73769554014144401</v>
      </c>
      <c r="W497">
        <v>242.8</v>
      </c>
      <c r="X497">
        <v>246.15</v>
      </c>
      <c r="Y497">
        <v>237.1</v>
      </c>
      <c r="Z497">
        <v>244.4</v>
      </c>
      <c r="AA497">
        <v>229</v>
      </c>
      <c r="AB497">
        <v>267</v>
      </c>
      <c r="AC497" s="2">
        <f>(Table2[[#This Row],[Close Price]]/Table2[[#This Row],[Day Low]])-1</f>
        <v>-1.1943986820429631E-3</v>
      </c>
      <c r="AD497" s="2">
        <f>(Table2[[#This Row],[Day High]]/Table2[[#This Row],[Close Price]])-1</f>
        <v>1.5009690322048685E-2</v>
      </c>
      <c r="AE497" s="2">
        <f>(Table2[[#This Row],[Close Price]]/Table2[[#This Row],[Current Week Low]])-1</f>
        <v>2.2817376634331588E-2</v>
      </c>
      <c r="AF497" s="2">
        <f>(Table2[[#This Row],[Current Week High]]/Table2[[#This Row],[Close Price]])-1</f>
        <v>7.7934930518330781E-3</v>
      </c>
      <c r="AG497" s="2">
        <f>(Table2[[#This Row],[Close Price]]/Table2[[#This Row],[Current Month Low]])-1</f>
        <v>5.8995633187772789E-2</v>
      </c>
      <c r="AH497" s="2">
        <f>(Table2[[#This Row],[Current Month High]]/Table2[[#This Row],[Close Price]])-1</f>
        <v>0.10098552637004654</v>
      </c>
      <c r="AI497">
        <v>32.881118304399799</v>
      </c>
      <c r="AJ497">
        <v>65.932261375299305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-0.03</v>
      </c>
      <c r="AM497" t="s">
        <v>10205</v>
      </c>
      <c r="AN497">
        <v>-4.04</v>
      </c>
      <c r="AO497" t="s">
        <v>10205</v>
      </c>
      <c r="AP497">
        <v>6.1988967035290998E-2</v>
      </c>
      <c r="AQ497">
        <f>(Table2[[#This Row],[Sharpe Ratio]]-AVERAGE(Table2[Sharpe Ratio]))/_xlfn.STDEV.P(Table2[Sharpe Ratio])</f>
        <v>5.3656830832755617E-2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-4.1535644499076927</v>
      </c>
      <c r="AS497">
        <f>_xlfn.RANK.AVG(Table2[[#This Row],[1Y Return vs Nifty Z-Score]],Table2[1Y Return vs Nifty Z-Score])</f>
        <v>377</v>
      </c>
      <c r="AT497">
        <f>_xlfn.RANK.AVG(Table2[[#This Row],[6M Return vs Nifty Z-Score]],Table2[6M Return vs Nifty Z-Score])</f>
        <v>705</v>
      </c>
      <c r="AU497">
        <f>_xlfn.RANK.AVG(Table2[[#This Row],[Sharpe Ratio Z-Score]],Table2[Sharpe Ratio Z-Score])</f>
        <v>319</v>
      </c>
      <c r="AV497">
        <f>(Table2[[#This Row],[Rank 1Y]]+Table2[[#This Row],[Rank 6M]]+Table2[[#This Row],[Rank Sharpe]])/3</f>
        <v>467</v>
      </c>
    </row>
    <row r="498" spans="1:48" x14ac:dyDescent="0.3">
      <c r="A498" t="s">
        <v>177</v>
      </c>
      <c r="B498" t="s">
        <v>178</v>
      </c>
      <c r="C498" t="s">
        <v>10160</v>
      </c>
      <c r="D498" t="s">
        <v>21</v>
      </c>
      <c r="E498">
        <v>150444.866460839</v>
      </c>
      <c r="F498">
        <v>1538.05</v>
      </c>
      <c r="G498">
        <v>11.354186125815</v>
      </c>
      <c r="H498">
        <f>(Table2[[#This Row],[1Y Return vs Nifty]]-AVERAGE(Table2[1Y Return vs Nifty]))/_xlfn.STDEV.P(Table2[1Y Return vs Nifty])</f>
        <v>-0.38092708265100766</v>
      </c>
      <c r="I498">
        <v>2.9813390246118301</v>
      </c>
      <c r="J498">
        <f>(Table2[[#This Row],[1M Return vs Nifty]]-AVERAGE(Table2[1M Return vs Nifty]))/_xlfn.STDEV.P(Table2[1M Return vs Nifty])</f>
        <v>0.17385842650398445</v>
      </c>
      <c r="K498">
        <v>1.2124046068768799</v>
      </c>
      <c r="L498">
        <f>(Table2[[#This Row],[6M Return vs Nifty]]-AVERAGE(Table2[6M Return vs Nifty]))/_xlfn.STDEV.P(Table2[6M Return vs Nifty])</f>
        <v>-0.20455731075044514</v>
      </c>
      <c r="M498">
        <v>0.433741477223964</v>
      </c>
      <c r="N498">
        <f>(Table2[[#This Row],[1W Return vs Nifty]]-AVERAGE(Table2[1W Return vs Nifty]))/_xlfn.STDEV.P(Table2[1W Return vs Nifty])</f>
        <v>-0.24593054899487565</v>
      </c>
      <c r="O498">
        <v>1493.11</v>
      </c>
      <c r="P498">
        <v>1426.8668645448699</v>
      </c>
      <c r="Q498">
        <v>1308.61036544685</v>
      </c>
      <c r="R498">
        <v>64.818819864638598</v>
      </c>
      <c r="S498" s="2">
        <f>(Table2[[#This Row],[Close Price]]-Table2[[#This Row],[20D EMA]])/Table2[[#This Row],[20D EMA]]</f>
        <v>3.0098251300975855E-2</v>
      </c>
      <c r="T498" s="2">
        <f>(Table2[[#This Row],[Close Price]]-Table2[[#This Row],[50D EMA]])/Table2[[#This Row],[50D EMA]]</f>
        <v>7.7921169954839678E-2</v>
      </c>
      <c r="U498" s="2">
        <f>(Table2[[#This Row],[Close Price]]-Table2[[#This Row],[200D EMA]])/Table2[[#This Row],[200D EMA]]</f>
        <v>0.17533074825890091</v>
      </c>
      <c r="V498">
        <v>1.24261685639445</v>
      </c>
      <c r="W498">
        <v>1535</v>
      </c>
      <c r="X498">
        <v>1561.75</v>
      </c>
      <c r="Y498">
        <v>1510.05</v>
      </c>
      <c r="Z498">
        <v>1554.7</v>
      </c>
      <c r="AA498">
        <v>1424.15</v>
      </c>
      <c r="AB498">
        <v>1554.7</v>
      </c>
      <c r="AC498" s="2">
        <f>(Table2[[#This Row],[Close Price]]/Table2[[#This Row],[Day Low]])-1</f>
        <v>1.9869706840389689E-3</v>
      </c>
      <c r="AD498" s="2">
        <f>(Table2[[#This Row],[Day High]]/Table2[[#This Row],[Close Price]])-1</f>
        <v>1.5409121940119119E-2</v>
      </c>
      <c r="AE498" s="2">
        <f>(Table2[[#This Row],[Close Price]]/Table2[[#This Row],[Current Week Low]])-1</f>
        <v>1.8542432369789141E-2</v>
      </c>
      <c r="AF498" s="2">
        <f>(Table2[[#This Row],[Current Week High]]/Table2[[#This Row],[Close Price]])-1</f>
        <v>1.0825395793374826E-2</v>
      </c>
      <c r="AG498" s="2">
        <f>(Table2[[#This Row],[Close Price]]/Table2[[#This Row],[Current Month Low]])-1</f>
        <v>7.997753045676359E-2</v>
      </c>
      <c r="AH498" s="2">
        <f>(Table2[[#This Row],[Current Month High]]/Table2[[#This Row],[Close Price]])-1</f>
        <v>1.0825395793374826E-2</v>
      </c>
      <c r="AI498">
        <v>1.0825395793374799</v>
      </c>
      <c r="AJ498">
        <v>41.475417375707103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-0.02</v>
      </c>
      <c r="AM498" t="s">
        <v>10205</v>
      </c>
      <c r="AN498">
        <v>5.3</v>
      </c>
      <c r="AO498" t="s">
        <v>10206</v>
      </c>
      <c r="AP498">
        <v>-1.1921248913695E-2</v>
      </c>
      <c r="AQ498">
        <f>(Table2[[#This Row],[Sharpe Ratio]]-AVERAGE(Table2[Sharpe Ratio]))/_xlfn.STDEV.P(Table2[Sharpe Ratio])</f>
        <v>-0.798476842438409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-1.4560333583307532</v>
      </c>
      <c r="AS498">
        <f>_xlfn.RANK.AVG(Table2[[#This Row],[1Y Return vs Nifty Z-Score]],Table2[1Y Return vs Nifty Z-Score])</f>
        <v>430</v>
      </c>
      <c r="AT498">
        <f>_xlfn.RANK.AVG(Table2[[#This Row],[6M Return vs Nifty Z-Score]],Table2[6M Return vs Nifty Z-Score])</f>
        <v>395</v>
      </c>
      <c r="AU498">
        <f>_xlfn.RANK.AVG(Table2[[#This Row],[Sharpe Ratio Z-Score]],Table2[Sharpe Ratio Z-Score])</f>
        <v>577</v>
      </c>
      <c r="AV498">
        <f>(Table2[[#This Row],[Rank 1Y]]+Table2[[#This Row],[Rank 6M]]+Table2[[#This Row],[Rank Sharpe]])/3</f>
        <v>467.33333333333331</v>
      </c>
    </row>
    <row r="499" spans="1:48" x14ac:dyDescent="0.3">
      <c r="A499" t="s">
        <v>853</v>
      </c>
      <c r="B499" t="s">
        <v>854</v>
      </c>
      <c r="C499" t="s">
        <v>10170</v>
      </c>
      <c r="D499" t="s">
        <v>388</v>
      </c>
      <c r="E499">
        <v>18618.479332110001</v>
      </c>
      <c r="F499">
        <v>7846.65</v>
      </c>
      <c r="G499">
        <v>-9.9015049019601005</v>
      </c>
      <c r="H499">
        <f>(Table2[[#This Row],[1Y Return vs Nifty]]-AVERAGE(Table2[1Y Return vs Nifty]))/_xlfn.STDEV.P(Table2[1Y Return vs Nifty])</f>
        <v>-0.67140258924752338</v>
      </c>
      <c r="I499">
        <v>-7.1083794934431701</v>
      </c>
      <c r="J499">
        <f>(Table2[[#This Row],[1M Return vs Nifty]]-AVERAGE(Table2[1M Return vs Nifty]))/_xlfn.STDEV.P(Table2[1M Return vs Nifty])</f>
        <v>-0.88978955311785257</v>
      </c>
      <c r="K499">
        <v>5.9535009684367699</v>
      </c>
      <c r="L499">
        <f>(Table2[[#This Row],[6M Return vs Nifty]]-AVERAGE(Table2[6M Return vs Nifty]))/_xlfn.STDEV.P(Table2[6M Return vs Nifty])</f>
        <v>-4.6596266419556109E-2</v>
      </c>
      <c r="M499">
        <v>-3.47249477208103</v>
      </c>
      <c r="N499">
        <f>(Table2[[#This Row],[1W Return vs Nifty]]-AVERAGE(Table2[1W Return vs Nifty]))/_xlfn.STDEV.P(Table2[1W Return vs Nifty])</f>
        <v>-1.0529492333316683</v>
      </c>
      <c r="O499">
        <v>8026.84</v>
      </c>
      <c r="P499">
        <v>7767.6816568103004</v>
      </c>
      <c r="Q499">
        <v>7074.5403040350702</v>
      </c>
      <c r="R499">
        <v>42.290772879372298</v>
      </c>
      <c r="S499" s="2">
        <f>(Table2[[#This Row],[Close Price]]-Table2[[#This Row],[20D EMA]])/Table2[[#This Row],[20D EMA]]</f>
        <v>-2.2448435498901249E-2</v>
      </c>
      <c r="T499" s="2">
        <f>(Table2[[#This Row],[Close Price]]-Table2[[#This Row],[50D EMA]])/Table2[[#This Row],[50D EMA]]</f>
        <v>1.0166269252353291E-2</v>
      </c>
      <c r="U499" s="2">
        <f>(Table2[[#This Row],[Close Price]]-Table2[[#This Row],[200D EMA]])/Table2[[#This Row],[200D EMA]]</f>
        <v>0.10913920379032191</v>
      </c>
      <c r="V499">
        <v>1.2572225388371701</v>
      </c>
      <c r="W499">
        <v>7816</v>
      </c>
      <c r="X499">
        <v>8010.6</v>
      </c>
      <c r="Y499">
        <v>7652.15</v>
      </c>
      <c r="Z499">
        <v>8000</v>
      </c>
      <c r="AA499">
        <v>7537.05</v>
      </c>
      <c r="AB499">
        <v>8980</v>
      </c>
      <c r="AC499" s="2">
        <f>(Table2[[#This Row],[Close Price]]/Table2[[#This Row],[Day Low]])-1</f>
        <v>3.9214431934493366E-3</v>
      </c>
      <c r="AD499" s="2">
        <f>(Table2[[#This Row],[Day High]]/Table2[[#This Row],[Close Price]])-1</f>
        <v>2.0894266980176379E-2</v>
      </c>
      <c r="AE499" s="2">
        <f>(Table2[[#This Row],[Close Price]]/Table2[[#This Row],[Current Week Low]])-1</f>
        <v>2.5417693066654534E-2</v>
      </c>
      <c r="AF499" s="2">
        <f>(Table2[[#This Row],[Current Week High]]/Table2[[#This Row],[Close Price]])-1</f>
        <v>1.9543372012259974E-2</v>
      </c>
      <c r="AG499" s="2">
        <f>(Table2[[#This Row],[Close Price]]/Table2[[#This Row],[Current Month Low]])-1</f>
        <v>4.1077079228610591E-2</v>
      </c>
      <c r="AH499" s="2">
        <f>(Table2[[#This Row],[Current Month High]]/Table2[[#This Row],[Close Price]])-1</f>
        <v>0.14443743508376183</v>
      </c>
      <c r="AI499">
        <v>14.4437435083761</v>
      </c>
      <c r="AJ499">
        <v>43.014799693799397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-0.01</v>
      </c>
      <c r="AM499" t="s">
        <v>10205</v>
      </c>
      <c r="AN499">
        <v>-8.8800000000000008</v>
      </c>
      <c r="AO499" t="s">
        <v>10205</v>
      </c>
      <c r="AP499">
        <v>5.7914286079649999E-3</v>
      </c>
      <c r="AQ499">
        <f>(Table2[[#This Row],[Sharpe Ratio]]-AVERAGE(Table2[Sharpe Ratio]))/_xlfn.STDEV.P(Table2[Sharpe Ratio])</f>
        <v>-0.59426192077700368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-3.2549995628936044</v>
      </c>
      <c r="AS499">
        <f>_xlfn.RANK.AVG(Table2[[#This Row],[1Y Return vs Nifty Z-Score]],Table2[1Y Return vs Nifty Z-Score])</f>
        <v>568</v>
      </c>
      <c r="AT499">
        <f>_xlfn.RANK.AVG(Table2[[#This Row],[6M Return vs Nifty Z-Score]],Table2[6M Return vs Nifty Z-Score])</f>
        <v>333</v>
      </c>
      <c r="AU499">
        <f>_xlfn.RANK.AVG(Table2[[#This Row],[Sharpe Ratio Z-Score]],Table2[Sharpe Ratio Z-Score])</f>
        <v>501</v>
      </c>
      <c r="AV499">
        <f>(Table2[[#This Row],[Rank 1Y]]+Table2[[#This Row],[Rank 6M]]+Table2[[#This Row],[Rank Sharpe]])/3</f>
        <v>467.33333333333331</v>
      </c>
    </row>
    <row r="500" spans="1:48" x14ac:dyDescent="0.3">
      <c r="A500" t="s">
        <v>691</v>
      </c>
      <c r="B500" t="s">
        <v>692</v>
      </c>
      <c r="C500" t="s">
        <v>10163</v>
      </c>
      <c r="D500" t="s">
        <v>186</v>
      </c>
      <c r="E500">
        <v>25482.454324425002</v>
      </c>
      <c r="F500">
        <v>7820.25</v>
      </c>
      <c r="G500">
        <v>11.8454067969713</v>
      </c>
      <c r="H500">
        <f>(Table2[[#This Row],[1Y Return vs Nifty]]-AVERAGE(Table2[1Y Return vs Nifty]))/_xlfn.STDEV.P(Table2[1Y Return vs Nifty])</f>
        <v>-0.37421417112447314</v>
      </c>
      <c r="I500">
        <v>3.9961321106336101</v>
      </c>
      <c r="J500">
        <f>(Table2[[#This Row],[1M Return vs Nifty]]-AVERAGE(Table2[1M Return vs Nifty]))/_xlfn.STDEV.P(Table2[1M Return vs Nifty])</f>
        <v>0.28083689312322457</v>
      </c>
      <c r="K500">
        <v>1.41459153049095</v>
      </c>
      <c r="L500">
        <f>(Table2[[#This Row],[6M Return vs Nifty]]-AVERAGE(Table2[6M Return vs Nifty]))/_xlfn.STDEV.P(Table2[6M Return vs Nifty])</f>
        <v>-0.1978209664181354</v>
      </c>
      <c r="M500">
        <v>0.20095039691619801</v>
      </c>
      <c r="N500">
        <f>(Table2[[#This Row],[1W Return vs Nifty]]-AVERAGE(Table2[1W Return vs Nifty]))/_xlfn.STDEV.P(Table2[1W Return vs Nifty])</f>
        <v>-0.29402460664147589</v>
      </c>
      <c r="O500">
        <v>7644.81</v>
      </c>
      <c r="P500">
        <v>7413.9961998726503</v>
      </c>
      <c r="Q500">
        <v>6725.7680981601397</v>
      </c>
      <c r="R500">
        <v>62.1463637691107</v>
      </c>
      <c r="S500" s="2">
        <f>(Table2[[#This Row],[Close Price]]-Table2[[#This Row],[20D EMA]])/Table2[[#This Row],[20D EMA]]</f>
        <v>2.2948902588815105E-2</v>
      </c>
      <c r="T500" s="2">
        <f>(Table2[[#This Row],[Close Price]]-Table2[[#This Row],[50D EMA]])/Table2[[#This Row],[50D EMA]]</f>
        <v>5.4795523112667346E-2</v>
      </c>
      <c r="U500" s="2">
        <f>(Table2[[#This Row],[Close Price]]-Table2[[#This Row],[200D EMA]])/Table2[[#This Row],[200D EMA]]</f>
        <v>0.16272965196930594</v>
      </c>
      <c r="V500">
        <v>0.49254798322242799</v>
      </c>
      <c r="W500">
        <v>7801.25</v>
      </c>
      <c r="X500">
        <v>7889.1</v>
      </c>
      <c r="Y500">
        <v>7770</v>
      </c>
      <c r="Z500">
        <v>7962.65</v>
      </c>
      <c r="AA500">
        <v>7152.75</v>
      </c>
      <c r="AB500">
        <v>8099</v>
      </c>
      <c r="AC500" s="2">
        <f>(Table2[[#This Row],[Close Price]]/Table2[[#This Row],[Day Low]])-1</f>
        <v>2.4355071302675224E-3</v>
      </c>
      <c r="AD500" s="2">
        <f>(Table2[[#This Row],[Day High]]/Table2[[#This Row],[Close Price]])-1</f>
        <v>8.80406636616482E-3</v>
      </c>
      <c r="AE500" s="2">
        <f>(Table2[[#This Row],[Close Price]]/Table2[[#This Row],[Current Week Low]])-1</f>
        <v>6.4671814671815042E-3</v>
      </c>
      <c r="AF500" s="2">
        <f>(Table2[[#This Row],[Current Week High]]/Table2[[#This Row],[Close Price]])-1</f>
        <v>1.8209136536555759E-2</v>
      </c>
      <c r="AG500" s="2">
        <f>(Table2[[#This Row],[Close Price]]/Table2[[#This Row],[Current Month Low]])-1</f>
        <v>9.3320750760197191E-2</v>
      </c>
      <c r="AH500" s="2">
        <f>(Table2[[#This Row],[Current Month High]]/Table2[[#This Row],[Close Price]])-1</f>
        <v>3.564464051660754E-2</v>
      </c>
      <c r="AI500">
        <v>3.56446405166075</v>
      </c>
      <c r="AJ500">
        <v>44.752429430818999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0.03</v>
      </c>
      <c r="AM500" t="s">
        <v>10206</v>
      </c>
      <c r="AN500">
        <v>5.92</v>
      </c>
      <c r="AO500" t="s">
        <v>10206</v>
      </c>
      <c r="AP500">
        <v>-1.7824573675916E-2</v>
      </c>
      <c r="AQ500">
        <f>(Table2[[#This Row],[Sharpe Ratio]]-AVERAGE(Table2[Sharpe Ratio]))/_xlfn.STDEV.P(Table2[Sharpe Ratio])</f>
        <v>-0.86653809418222871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-1.4517609452430884</v>
      </c>
      <c r="AS500">
        <f>_xlfn.RANK.AVG(Table2[[#This Row],[1Y Return vs Nifty Z-Score]],Table2[1Y Return vs Nifty Z-Score])</f>
        <v>425</v>
      </c>
      <c r="AT500">
        <f>_xlfn.RANK.AVG(Table2[[#This Row],[6M Return vs Nifty Z-Score]],Table2[6M Return vs Nifty Z-Score])</f>
        <v>392</v>
      </c>
      <c r="AU500">
        <f>_xlfn.RANK.AVG(Table2[[#This Row],[Sharpe Ratio Z-Score]],Table2[Sharpe Ratio Z-Score])</f>
        <v>586</v>
      </c>
      <c r="AV500">
        <f>(Table2[[#This Row],[Rank 1Y]]+Table2[[#This Row],[Rank 6M]]+Table2[[#This Row],[Rank Sharpe]])/3</f>
        <v>467.66666666666669</v>
      </c>
    </row>
    <row r="501" spans="1:48" x14ac:dyDescent="0.3">
      <c r="A501" t="s">
        <v>1744</v>
      </c>
      <c r="B501" t="s">
        <v>1745</v>
      </c>
      <c r="C501" t="s">
        <v>10168</v>
      </c>
      <c r="D501" t="s">
        <v>130</v>
      </c>
      <c r="E501">
        <v>4471.6049437760003</v>
      </c>
      <c r="F501">
        <v>248.12</v>
      </c>
      <c r="G501">
        <v>-18.247268121181399</v>
      </c>
      <c r="H501">
        <f>(Table2[[#This Row],[1Y Return vs Nifty]]-AVERAGE(Table2[1Y Return vs Nifty]))/_xlfn.STDEV.P(Table2[1Y Return vs Nifty])</f>
        <v>-0.78545391770680939</v>
      </c>
      <c r="I501">
        <v>11.934952422180199</v>
      </c>
      <c r="J501">
        <f>(Table2[[#This Row],[1M Return vs Nifty]]-AVERAGE(Table2[1M Return vs Nifty]))/_xlfn.STDEV.P(Table2[1M Return vs Nifty])</f>
        <v>1.1177393468286534</v>
      </c>
      <c r="K501">
        <v>-12.0917530305854</v>
      </c>
      <c r="L501">
        <f>(Table2[[#This Row],[6M Return vs Nifty]]-AVERAGE(Table2[6M Return vs Nifty]))/_xlfn.STDEV.P(Table2[6M Return vs Nifty])</f>
        <v>-0.64781736582869243</v>
      </c>
      <c r="M501">
        <v>-2.04540054794523</v>
      </c>
      <c r="N501">
        <f>(Table2[[#This Row],[1W Return vs Nifty]]-AVERAGE(Table2[1W Return vs Nifty]))/_xlfn.STDEV.P(Table2[1W Return vs Nifty])</f>
        <v>-0.75811511944733256</v>
      </c>
      <c r="O501">
        <v>245.03</v>
      </c>
      <c r="P501">
        <v>232.945208426476</v>
      </c>
      <c r="Q501">
        <v>210.51586037069899</v>
      </c>
      <c r="R501">
        <v>51.4579635184529</v>
      </c>
      <c r="S501" s="2">
        <f>(Table2[[#This Row],[Close Price]]-Table2[[#This Row],[20D EMA]])/Table2[[#This Row],[20D EMA]]</f>
        <v>1.2610700730522806E-2</v>
      </c>
      <c r="T501" s="2">
        <f>(Table2[[#This Row],[Close Price]]-Table2[[#This Row],[50D EMA]])/Table2[[#This Row],[50D EMA]]</f>
        <v>6.5143179703194415E-2</v>
      </c>
      <c r="U501" s="2">
        <f>(Table2[[#This Row],[Close Price]]-Table2[[#This Row],[200D EMA]])/Table2[[#This Row],[200D EMA]]</f>
        <v>0.17862853451081359</v>
      </c>
      <c r="V501">
        <v>0.70947154019856995</v>
      </c>
      <c r="W501">
        <v>248.11</v>
      </c>
      <c r="X501">
        <v>257.38</v>
      </c>
      <c r="Y501">
        <v>244.69</v>
      </c>
      <c r="Z501">
        <v>252.2</v>
      </c>
      <c r="AA501">
        <v>213.01</v>
      </c>
      <c r="AB501">
        <v>274.79000000000002</v>
      </c>
      <c r="AC501" s="2">
        <f>(Table2[[#This Row],[Close Price]]/Table2[[#This Row],[Day Low]])-1</f>
        <v>4.0304703558868837E-5</v>
      </c>
      <c r="AD501" s="2">
        <f>(Table2[[#This Row],[Day High]]/Table2[[#This Row],[Close Price]])-1</f>
        <v>3.7320651297759078E-2</v>
      </c>
      <c r="AE501" s="2">
        <f>(Table2[[#This Row],[Close Price]]/Table2[[#This Row],[Current Week Low]])-1</f>
        <v>1.4017736728104913E-2</v>
      </c>
      <c r="AF501" s="2">
        <f>(Table2[[#This Row],[Current Week High]]/Table2[[#This Row],[Close Price]])-1</f>
        <v>1.6443656295340947E-2</v>
      </c>
      <c r="AG501" s="2">
        <f>(Table2[[#This Row],[Close Price]]/Table2[[#This Row],[Current Month Low]])-1</f>
        <v>0.16482794235012443</v>
      </c>
      <c r="AH501" s="2">
        <f>(Table2[[#This Row],[Current Month High]]/Table2[[#This Row],[Close Price]])-1</f>
        <v>0.10748831210704513</v>
      </c>
      <c r="AI501">
        <v>10.7488312107045</v>
      </c>
      <c r="AJ501">
        <v>56.001257466205502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0.16</v>
      </c>
      <c r="AM501" t="s">
        <v>10206</v>
      </c>
      <c r="AN501">
        <v>-4.28</v>
      </c>
      <c r="AO501" t="s">
        <v>10205</v>
      </c>
      <c r="AP501">
        <v>8.2529435457801004E-2</v>
      </c>
      <c r="AQ501">
        <f>(Table2[[#This Row],[Sharpe Ratio]]-AVERAGE(Table2[Sharpe Ratio]))/_xlfn.STDEV.P(Table2[Sharpe Ratio])</f>
        <v>0.29047422586871141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-0.78317283028546958</v>
      </c>
      <c r="AS501">
        <f>_xlfn.RANK.AVG(Table2[[#This Row],[1Y Return vs Nifty Z-Score]],Table2[1Y Return vs Nifty Z-Score])</f>
        <v>604</v>
      </c>
      <c r="AT501">
        <f>_xlfn.RANK.AVG(Table2[[#This Row],[6M Return vs Nifty Z-Score]],Table2[6M Return vs Nifty Z-Score])</f>
        <v>546</v>
      </c>
      <c r="AU501">
        <f>_xlfn.RANK.AVG(Table2[[#This Row],[Sharpe Ratio Z-Score]],Table2[Sharpe Ratio Z-Score])</f>
        <v>257</v>
      </c>
      <c r="AV501">
        <f>(Table2[[#This Row],[Rank 1Y]]+Table2[[#This Row],[Rank 6M]]+Table2[[#This Row],[Rank Sharpe]])/3</f>
        <v>469</v>
      </c>
    </row>
    <row r="502" spans="1:48" x14ac:dyDescent="0.3">
      <c r="A502" t="s">
        <v>66</v>
      </c>
      <c r="B502" t="s">
        <v>67</v>
      </c>
      <c r="C502" t="s">
        <v>10161</v>
      </c>
      <c r="D502" t="s">
        <v>24</v>
      </c>
      <c r="E502">
        <v>361648.52345699997</v>
      </c>
      <c r="F502">
        <v>1170</v>
      </c>
      <c r="G502">
        <v>-3.8660804445677299</v>
      </c>
      <c r="H502">
        <f>(Table2[[#This Row],[1Y Return vs Nifty]]-AVERAGE(Table2[1Y Return vs Nifty]))/_xlfn.STDEV.P(Table2[1Y Return vs Nifty])</f>
        <v>-0.58892383217040956</v>
      </c>
      <c r="I502">
        <v>-11.0834422284117</v>
      </c>
      <c r="J502">
        <f>(Table2[[#This Row],[1M Return vs Nifty]]-AVERAGE(Table2[1M Return vs Nifty]))/_xlfn.STDEV.P(Table2[1M Return vs Nifty])</f>
        <v>-1.3088366691849098</v>
      </c>
      <c r="K502">
        <v>-4.5014672970624003</v>
      </c>
      <c r="L502">
        <f>(Table2[[#This Row],[6M Return vs Nifty]]-AVERAGE(Table2[6M Return vs Nifty]))/_xlfn.STDEV.P(Table2[6M Return vs Nifty])</f>
        <v>-0.39492871522917955</v>
      </c>
      <c r="M502">
        <v>-10.642817623864801</v>
      </c>
      <c r="N502">
        <f>(Table2[[#This Row],[1W Return vs Nifty]]-AVERAGE(Table2[1W Return vs Nifty]))/_xlfn.STDEV.P(Table2[1W Return vs Nifty])</f>
        <v>-2.5343200836344733</v>
      </c>
      <c r="O502">
        <v>1239.5999999999999</v>
      </c>
      <c r="P502">
        <v>1220.0611729177001</v>
      </c>
      <c r="Q502">
        <v>1117.6936282941399</v>
      </c>
      <c r="R502">
        <v>15.017204964459401</v>
      </c>
      <c r="S502" s="2">
        <f>(Table2[[#This Row],[Close Price]]-Table2[[#This Row],[20D EMA]])/Table2[[#This Row],[20D EMA]]</f>
        <v>-5.6147144240077378E-2</v>
      </c>
      <c r="T502" s="2">
        <f>(Table2[[#This Row],[Close Price]]-Table2[[#This Row],[50D EMA]])/Table2[[#This Row],[50D EMA]]</f>
        <v>-4.1031690892991815E-2</v>
      </c>
      <c r="U502" s="2">
        <f>(Table2[[#This Row],[Close Price]]-Table2[[#This Row],[200D EMA]])/Table2[[#This Row],[200D EMA]]</f>
        <v>4.6798487869785722E-2</v>
      </c>
      <c r="V502">
        <v>1.2261360190527499</v>
      </c>
      <c r="W502">
        <v>1154</v>
      </c>
      <c r="X502">
        <v>1164.9000000000001</v>
      </c>
      <c r="Y502">
        <v>1160.2</v>
      </c>
      <c r="Z502">
        <v>1194.5999999999999</v>
      </c>
      <c r="AA502">
        <v>1155.25</v>
      </c>
      <c r="AB502">
        <v>1339.65</v>
      </c>
      <c r="AC502" s="2">
        <f>(Table2[[#This Row],[Close Price]]/Table2[[#This Row],[Day Low]])-1</f>
        <v>1.3864818024263537E-2</v>
      </c>
      <c r="AD502" s="2">
        <f>(Table2[[#This Row],[Day High]]/Table2[[#This Row],[Close Price]])-1</f>
        <v>-4.3589743589742547E-3</v>
      </c>
      <c r="AE502" s="2">
        <f>(Table2[[#This Row],[Close Price]]/Table2[[#This Row],[Current Week Low]])-1</f>
        <v>8.4468195138769353E-3</v>
      </c>
      <c r="AF502" s="2">
        <f>(Table2[[#This Row],[Current Week High]]/Table2[[#This Row],[Close Price]])-1</f>
        <v>2.1025641025640862E-2</v>
      </c>
      <c r="AG502" s="2">
        <f>(Table2[[#This Row],[Close Price]]/Table2[[#This Row],[Current Month Low]])-1</f>
        <v>1.2767799177667127E-2</v>
      </c>
      <c r="AH502" s="2">
        <f>(Table2[[#This Row],[Current Month High]]/Table2[[#This Row],[Close Price]])-1</f>
        <v>0.14500000000000002</v>
      </c>
      <c r="AI502">
        <v>14.5</v>
      </c>
      <c r="AJ502">
        <v>26.193172625788701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-0.04</v>
      </c>
      <c r="AM502" t="s">
        <v>10205</v>
      </c>
      <c r="AN502">
        <v>-9.77</v>
      </c>
      <c r="AO502" t="s">
        <v>10205</v>
      </c>
      <c r="AP502">
        <v>2.6629603319718999E-2</v>
      </c>
      <c r="AQ502">
        <f>(Table2[[#This Row],[Sharpe Ratio]]-AVERAGE(Table2[Sharpe Ratio]))/_xlfn.STDEV.P(Table2[Sharpe Ratio])</f>
        <v>-0.35401217812100433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-5.1810214783399768</v>
      </c>
      <c r="AS502">
        <f>_xlfn.RANK.AVG(Table2[[#This Row],[1Y Return vs Nifty Z-Score]],Table2[1Y Return vs Nifty Z-Score])</f>
        <v>522</v>
      </c>
      <c r="AT502">
        <f>_xlfn.RANK.AVG(Table2[[#This Row],[6M Return vs Nifty Z-Score]],Table2[6M Return vs Nifty Z-Score])</f>
        <v>459</v>
      </c>
      <c r="AU502">
        <f>_xlfn.RANK.AVG(Table2[[#This Row],[Sharpe Ratio Z-Score]],Table2[Sharpe Ratio Z-Score])</f>
        <v>427</v>
      </c>
      <c r="AV502">
        <f>(Table2[[#This Row],[Rank 1Y]]+Table2[[#This Row],[Rank 6M]]+Table2[[#This Row],[Rank Sharpe]])/3</f>
        <v>469.33333333333331</v>
      </c>
    </row>
    <row r="503" spans="1:48" x14ac:dyDescent="0.3">
      <c r="A503" t="s">
        <v>1325</v>
      </c>
      <c r="B503" t="s">
        <v>1326</v>
      </c>
      <c r="C503" t="s">
        <v>10171</v>
      </c>
      <c r="D503" t="s">
        <v>231</v>
      </c>
      <c r="E503">
        <v>8474.9941850100004</v>
      </c>
      <c r="F503">
        <v>2195.85</v>
      </c>
      <c r="G503">
        <v>-4.7133565251427196</v>
      </c>
      <c r="H503">
        <f>(Table2[[#This Row],[1Y Return vs Nifty]]-AVERAGE(Table2[1Y Return vs Nifty]))/_xlfn.STDEV.P(Table2[1Y Return vs Nifty])</f>
        <v>-0.60050251706992808</v>
      </c>
      <c r="I503">
        <v>-6.6682007232915597</v>
      </c>
      <c r="J503">
        <f>(Table2[[#This Row],[1M Return vs Nifty]]-AVERAGE(Table2[1M Return vs Nifty]))/_xlfn.STDEV.P(Table2[1M Return vs Nifty])</f>
        <v>-0.84338634982666316</v>
      </c>
      <c r="K503">
        <v>11.500855121184401</v>
      </c>
      <c r="L503">
        <f>(Table2[[#This Row],[6M Return vs Nifty]]-AVERAGE(Table2[6M Return vs Nifty]))/_xlfn.STDEV.P(Table2[6M Return vs Nifty])</f>
        <v>0.138227198116188</v>
      </c>
      <c r="M503">
        <v>0.13033498195882301</v>
      </c>
      <c r="N503">
        <f>(Table2[[#This Row],[1W Return vs Nifty]]-AVERAGE(Table2[1W Return vs Nifty]))/_xlfn.STDEV.P(Table2[1W Return vs Nifty])</f>
        <v>-0.30861357557107838</v>
      </c>
      <c r="O503">
        <v>2138.09</v>
      </c>
      <c r="P503">
        <v>2173.51314965661</v>
      </c>
      <c r="Q503">
        <v>1983.1457252974401</v>
      </c>
      <c r="R503">
        <v>65.034810032016395</v>
      </c>
      <c r="S503" s="2">
        <f>(Table2[[#This Row],[Close Price]]-Table2[[#This Row],[20D EMA]])/Table2[[#This Row],[20D EMA]]</f>
        <v>2.7014765515015627E-2</v>
      </c>
      <c r="T503" s="2">
        <f>(Table2[[#This Row],[Close Price]]-Table2[[#This Row],[50D EMA]])/Table2[[#This Row],[50D EMA]]</f>
        <v>1.0276841594870882E-2</v>
      </c>
      <c r="U503" s="2">
        <f>(Table2[[#This Row],[Close Price]]-Table2[[#This Row],[200D EMA]])/Table2[[#This Row],[200D EMA]]</f>
        <v>0.10725599838138852</v>
      </c>
      <c r="V503">
        <v>0.66733381292343996</v>
      </c>
      <c r="W503">
        <v>2195.65</v>
      </c>
      <c r="X503">
        <v>2276</v>
      </c>
      <c r="Y503">
        <v>2107.25</v>
      </c>
      <c r="Z503">
        <v>2313</v>
      </c>
      <c r="AA503">
        <v>1980.2</v>
      </c>
      <c r="AB503">
        <v>2313.75</v>
      </c>
      <c r="AC503" s="2">
        <f>(Table2[[#This Row],[Close Price]]/Table2[[#This Row],[Day Low]])-1</f>
        <v>9.1089199098171036E-5</v>
      </c>
      <c r="AD503" s="2">
        <f>(Table2[[#This Row],[Day High]]/Table2[[#This Row],[Close Price]])-1</f>
        <v>3.6500671721656719E-2</v>
      </c>
      <c r="AE503" s="2">
        <f>(Table2[[#This Row],[Close Price]]/Table2[[#This Row],[Current Week Low]])-1</f>
        <v>4.2045319729505204E-2</v>
      </c>
      <c r="AF503" s="2">
        <f>(Table2[[#This Row],[Current Week High]]/Table2[[#This Row],[Close Price]])-1</f>
        <v>5.33506387048297E-2</v>
      </c>
      <c r="AG503" s="2">
        <f>(Table2[[#This Row],[Close Price]]/Table2[[#This Row],[Current Month Low]])-1</f>
        <v>0.10890314109685884</v>
      </c>
      <c r="AH503" s="2">
        <f>(Table2[[#This Row],[Current Month High]]/Table2[[#This Row],[Close Price]])-1</f>
        <v>5.3692192089623614E-2</v>
      </c>
      <c r="AI503">
        <v>24.917457932008102</v>
      </c>
      <c r="AJ503">
        <v>50.2052123948286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-0.19</v>
      </c>
      <c r="AM503" t="s">
        <v>10205</v>
      </c>
      <c r="AN503">
        <v>3.43</v>
      </c>
      <c r="AO503" t="s">
        <v>10206</v>
      </c>
      <c r="AP503">
        <v>-3.0017712465923E-2</v>
      </c>
      <c r="AQ503">
        <f>(Table2[[#This Row],[Sharpe Ratio]]-AVERAGE(Table2[Sharpe Ratio]))/_xlfn.STDEV.P(Table2[Sharpe Ratio])</f>
        <v>-1.0071165516042075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528</v>
      </c>
      <c r="AT503">
        <f>_xlfn.RANK.AVG(Table2[[#This Row],[6M Return vs Nifty Z-Score]],Table2[6M Return vs Nifty Z-Score])</f>
        <v>266</v>
      </c>
      <c r="AU503">
        <f>_xlfn.RANK.AVG(Table2[[#This Row],[Sharpe Ratio Z-Score]],Table2[Sharpe Ratio Z-Score])</f>
        <v>615</v>
      </c>
      <c r="AV503">
        <f>(Table2[[#This Row],[Rank 1Y]]+Table2[[#This Row],[Rank 6M]]+Table2[[#This Row],[Rank Sharpe]])/3</f>
        <v>469.66666666666669</v>
      </c>
    </row>
    <row r="504" spans="1:48" x14ac:dyDescent="0.3">
      <c r="A504" t="s">
        <v>168</v>
      </c>
      <c r="B504" t="s">
        <v>169</v>
      </c>
      <c r="C504" t="s">
        <v>10175</v>
      </c>
      <c r="D504" t="s">
        <v>170</v>
      </c>
      <c r="E504">
        <v>160517.10770399999</v>
      </c>
      <c r="F504">
        <v>3156</v>
      </c>
      <c r="G504">
        <v>-5.8350441893497003</v>
      </c>
      <c r="H504">
        <f>(Table2[[#This Row],[1Y Return vs Nifty]]-AVERAGE(Table2[1Y Return vs Nifty]))/_xlfn.STDEV.P(Table2[1Y Return vs Nifty])</f>
        <v>-0.61583124912939535</v>
      </c>
      <c r="I504">
        <v>-3.6467781224807001</v>
      </c>
      <c r="J504">
        <f>(Table2[[#This Row],[1M Return vs Nifty]]-AVERAGE(Table2[1M Return vs Nifty]))/_xlfn.STDEV.P(Table2[1M Return vs Nifty])</f>
        <v>-0.52487101769074351</v>
      </c>
      <c r="K504">
        <v>7.4149260417891902</v>
      </c>
      <c r="L504">
        <f>(Table2[[#This Row],[6M Return vs Nifty]]-AVERAGE(Table2[6M Return vs Nifty]))/_xlfn.STDEV.P(Table2[6M Return vs Nifty])</f>
        <v>2.0946297768970582E-3</v>
      </c>
      <c r="M504">
        <v>-1.4975850965121</v>
      </c>
      <c r="N504">
        <f>(Table2[[#This Row],[1W Return vs Nifty]]-AVERAGE(Table2[1W Return vs Nifty]))/_xlfn.STDEV.P(Table2[1W Return vs Nifty])</f>
        <v>-0.64493781099508796</v>
      </c>
      <c r="O504">
        <v>3137.79</v>
      </c>
      <c r="P504">
        <v>3094.9784749220798</v>
      </c>
      <c r="Q504">
        <v>2870.3116618425602</v>
      </c>
      <c r="R504">
        <v>54.717115447338898</v>
      </c>
      <c r="S504" s="2">
        <f>(Table2[[#This Row],[Close Price]]-Table2[[#This Row],[20D EMA]])/Table2[[#This Row],[20D EMA]]</f>
        <v>5.8034476494603004E-3</v>
      </c>
      <c r="T504" s="2">
        <f>(Table2[[#This Row],[Close Price]]-Table2[[#This Row],[50D EMA]])/Table2[[#This Row],[50D EMA]]</f>
        <v>1.9716300314320104E-2</v>
      </c>
      <c r="U504" s="2">
        <f>(Table2[[#This Row],[Close Price]]-Table2[[#This Row],[200D EMA]])/Table2[[#This Row],[200D EMA]]</f>
        <v>9.9532166473534037E-2</v>
      </c>
      <c r="V504">
        <v>0.67396785026247397</v>
      </c>
      <c r="W504">
        <v>3156</v>
      </c>
      <c r="X504">
        <v>3213.95</v>
      </c>
      <c r="Y504">
        <v>3130.05</v>
      </c>
      <c r="Z504">
        <v>3230</v>
      </c>
      <c r="AA504">
        <v>3056</v>
      </c>
      <c r="AB504">
        <v>3243.05</v>
      </c>
      <c r="AC504" s="2">
        <f>(Table2[[#This Row],[Close Price]]/Table2[[#This Row],[Day Low]])-1</f>
        <v>0</v>
      </c>
      <c r="AD504" s="2">
        <f>(Table2[[#This Row],[Day High]]/Table2[[#This Row],[Close Price]])-1</f>
        <v>1.8361850443599392E-2</v>
      </c>
      <c r="AE504" s="2">
        <f>(Table2[[#This Row],[Close Price]]/Table2[[#This Row],[Current Week Low]])-1</f>
        <v>8.2906023865432221E-3</v>
      </c>
      <c r="AF504" s="2">
        <f>(Table2[[#This Row],[Current Week High]]/Table2[[#This Row],[Close Price]])-1</f>
        <v>2.3447401774397969E-2</v>
      </c>
      <c r="AG504" s="2">
        <f>(Table2[[#This Row],[Close Price]]/Table2[[#This Row],[Current Month Low]])-1</f>
        <v>3.2722513089005201E-2</v>
      </c>
      <c r="AH504" s="2">
        <f>(Table2[[#This Row],[Current Month High]]/Table2[[#This Row],[Close Price]])-1</f>
        <v>2.7582382762991076E-2</v>
      </c>
      <c r="AI504">
        <v>2.7582382762991</v>
      </c>
      <c r="AJ504">
        <v>37.663300691369798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-0.04</v>
      </c>
      <c r="AM504" t="s">
        <v>10205</v>
      </c>
      <c r="AN504">
        <v>-0.17</v>
      </c>
      <c r="AO504" t="s">
        <v>10205</v>
      </c>
      <c r="AP504">
        <v>-1.4054344295889999E-3</v>
      </c>
      <c r="AQ504">
        <f>(Table2[[#This Row],[Sharpe Ratio]]-AVERAGE(Table2[Sharpe Ratio]))/_xlfn.STDEV.P(Table2[Sharpe Ratio])</f>
        <v>-0.67723677421882345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-2.4607822222571532</v>
      </c>
      <c r="AS504">
        <f>_xlfn.RANK.AVG(Table2[[#This Row],[1Y Return vs Nifty Z-Score]],Table2[1Y Return vs Nifty Z-Score])</f>
        <v>538</v>
      </c>
      <c r="AT504">
        <f>_xlfn.RANK.AVG(Table2[[#This Row],[6M Return vs Nifty Z-Score]],Table2[6M Return vs Nifty Z-Score])</f>
        <v>315</v>
      </c>
      <c r="AU504">
        <f>_xlfn.RANK.AVG(Table2[[#This Row],[Sharpe Ratio Z-Score]],Table2[Sharpe Ratio Z-Score])</f>
        <v>558</v>
      </c>
      <c r="AV504">
        <f>(Table2[[#This Row],[Rank 1Y]]+Table2[[#This Row],[Rank 6M]]+Table2[[#This Row],[Rank Sharpe]])/3</f>
        <v>470.33333333333331</v>
      </c>
    </row>
    <row r="505" spans="1:48" x14ac:dyDescent="0.3">
      <c r="A505" t="s">
        <v>623</v>
      </c>
      <c r="B505" t="s">
        <v>624</v>
      </c>
      <c r="C505" t="s">
        <v>10165</v>
      </c>
      <c r="D505" t="s">
        <v>202</v>
      </c>
      <c r="E505">
        <v>30285.541372799998</v>
      </c>
      <c r="F505">
        <v>15967</v>
      </c>
      <c r="G505">
        <v>-3.2707450878885602</v>
      </c>
      <c r="H505">
        <f>(Table2[[#This Row],[1Y Return vs Nifty]]-AVERAGE(Table2[1Y Return vs Nifty]))/_xlfn.STDEV.P(Table2[1Y Return vs Nifty])</f>
        <v>-0.58078811270119879</v>
      </c>
      <c r="I505">
        <v>-2.66740959855463</v>
      </c>
      <c r="J505">
        <f>(Table2[[#This Row],[1M Return vs Nifty]]-AVERAGE(Table2[1M Return vs Nifty]))/_xlfn.STDEV.P(Table2[1M Return vs Nifty])</f>
        <v>-0.42162697278353289</v>
      </c>
      <c r="K505">
        <v>-17.613736636683399</v>
      </c>
      <c r="L505">
        <f>(Table2[[#This Row],[6M Return vs Nifty]]-AVERAGE(Table2[6M Return vs Nifty]))/_xlfn.STDEV.P(Table2[6M Return vs Nifty])</f>
        <v>-0.83179554949722745</v>
      </c>
      <c r="M505">
        <v>-0.29280268757950001</v>
      </c>
      <c r="N505">
        <f>(Table2[[#This Row],[1W Return vs Nifty]]-AVERAGE(Table2[1W Return vs Nifty]))/_xlfn.STDEV.P(Table2[1W Return vs Nifty])</f>
        <v>-0.39603276467540122</v>
      </c>
      <c r="O505">
        <v>15737.69</v>
      </c>
      <c r="P505">
        <v>15618.9007687095</v>
      </c>
      <c r="Q505">
        <v>14884.504628872901</v>
      </c>
      <c r="R505">
        <v>61.435067487352597</v>
      </c>
      <c r="S505" s="2">
        <f>(Table2[[#This Row],[Close Price]]-Table2[[#This Row],[20D EMA]])/Table2[[#This Row],[20D EMA]]</f>
        <v>1.457075339519329E-2</v>
      </c>
      <c r="T505" s="2">
        <f>(Table2[[#This Row],[Close Price]]-Table2[[#This Row],[50D EMA]])/Table2[[#This Row],[50D EMA]]</f>
        <v>2.228705057066967E-2</v>
      </c>
      <c r="U505" s="2">
        <f>(Table2[[#This Row],[Close Price]]-Table2[[#This Row],[200D EMA]])/Table2[[#This Row],[200D EMA]]</f>
        <v>7.2726328360789322E-2</v>
      </c>
      <c r="V505">
        <v>0.20344546467727601</v>
      </c>
      <c r="W505">
        <v>15800</v>
      </c>
      <c r="X505">
        <v>15922.25</v>
      </c>
      <c r="Y505">
        <v>15630.7</v>
      </c>
      <c r="Z505">
        <v>16268</v>
      </c>
      <c r="AA505">
        <v>14835.05</v>
      </c>
      <c r="AB505">
        <v>16398</v>
      </c>
      <c r="AC505" s="2">
        <f>(Table2[[#This Row],[Close Price]]/Table2[[#This Row],[Day Low]])-1</f>
        <v>1.0569620253164658E-2</v>
      </c>
      <c r="AD505" s="2">
        <f>(Table2[[#This Row],[Day High]]/Table2[[#This Row],[Close Price]])-1</f>
        <v>-2.8026554769211565E-3</v>
      </c>
      <c r="AE505" s="2">
        <f>(Table2[[#This Row],[Close Price]]/Table2[[#This Row],[Current Week Low]])-1</f>
        <v>2.1515351199882238E-2</v>
      </c>
      <c r="AF505" s="2">
        <f>(Table2[[#This Row],[Current Week High]]/Table2[[#This Row],[Close Price]])-1</f>
        <v>1.8851380973257337E-2</v>
      </c>
      <c r="AG505" s="2">
        <f>(Table2[[#This Row],[Close Price]]/Table2[[#This Row],[Current Month Low]])-1</f>
        <v>7.6302405451953437E-2</v>
      </c>
      <c r="AH505" s="2">
        <f>(Table2[[#This Row],[Current Month High]]/Table2[[#This Row],[Close Price]])-1</f>
        <v>2.6993173420179151E-2</v>
      </c>
      <c r="AI505">
        <v>14.298240120248</v>
      </c>
      <c r="AJ505">
        <v>29.137921273343402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0.02</v>
      </c>
      <c r="AM505" t="s">
        <v>10206</v>
      </c>
      <c r="AN505">
        <v>0.24</v>
      </c>
      <c r="AO505" t="s">
        <v>10206</v>
      </c>
      <c r="AP505">
        <v>6.8018595420594005E-2</v>
      </c>
      <c r="AQ505">
        <f>(Table2[[#This Row],[Sharpe Ratio]]-AVERAGE(Table2[Sharpe Ratio]))/_xlfn.STDEV.P(Table2[Sharpe Ratio])</f>
        <v>0.12317427599858621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-2.107069123658774</v>
      </c>
      <c r="AS505">
        <f>_xlfn.RANK.AVG(Table2[[#This Row],[1Y Return vs Nifty Z-Score]],Table2[1Y Return vs Nifty Z-Score])</f>
        <v>520</v>
      </c>
      <c r="AT505">
        <f>_xlfn.RANK.AVG(Table2[[#This Row],[6M Return vs Nifty Z-Score]],Table2[6M Return vs Nifty Z-Score])</f>
        <v>599</v>
      </c>
      <c r="AU505">
        <f>_xlfn.RANK.AVG(Table2[[#This Row],[Sharpe Ratio Z-Score]],Table2[Sharpe Ratio Z-Score])</f>
        <v>292</v>
      </c>
      <c r="AV505">
        <f>(Table2[[#This Row],[Rank 1Y]]+Table2[[#This Row],[Rank 6M]]+Table2[[#This Row],[Rank Sharpe]])/3</f>
        <v>470.33333333333331</v>
      </c>
    </row>
    <row r="506" spans="1:48" x14ac:dyDescent="0.3">
      <c r="A506" t="s">
        <v>1067</v>
      </c>
      <c r="B506" t="s">
        <v>1068</v>
      </c>
      <c r="C506" t="s">
        <v>10166</v>
      </c>
      <c r="D506" t="s">
        <v>293</v>
      </c>
      <c r="E506">
        <v>12025.547982975</v>
      </c>
      <c r="F506">
        <v>1184.25</v>
      </c>
      <c r="G506">
        <v>-19.2566666307963</v>
      </c>
      <c r="H506">
        <f>(Table2[[#This Row],[1Y Return vs Nifty]]-AVERAGE(Table2[1Y Return vs Nifty]))/_xlfn.STDEV.P(Table2[1Y Return vs Nifty])</f>
        <v>-0.79924813136257911</v>
      </c>
      <c r="I506">
        <v>-9.3723648889056097</v>
      </c>
      <c r="J506">
        <f>(Table2[[#This Row],[1M Return vs Nifty]]-AVERAGE(Table2[1M Return vs Nifty]))/_xlfn.STDEV.P(Table2[1M Return vs Nifty])</f>
        <v>-1.1284566167696122</v>
      </c>
      <c r="K506">
        <v>-18.609612765639898</v>
      </c>
      <c r="L506">
        <f>(Table2[[#This Row],[6M Return vs Nifty]]-AVERAGE(Table2[6M Return vs Nifty]))/_xlfn.STDEV.P(Table2[6M Return vs Nifty])</f>
        <v>-0.86497556132521203</v>
      </c>
      <c r="M506">
        <v>0.78342490348150395</v>
      </c>
      <c r="N506">
        <f>(Table2[[#This Row],[1W Return vs Nifty]]-AVERAGE(Table2[1W Return vs Nifty]))/_xlfn.STDEV.P(Table2[1W Return vs Nifty])</f>
        <v>-0.17368682368436697</v>
      </c>
      <c r="O506">
        <v>1198.3800000000001</v>
      </c>
      <c r="P506">
        <v>1243.1383980712101</v>
      </c>
      <c r="Q506">
        <v>1203.4931862896301</v>
      </c>
      <c r="R506">
        <v>50.5428169764198</v>
      </c>
      <c r="S506" s="2">
        <f>(Table2[[#This Row],[Close Price]]-Table2[[#This Row],[20D EMA]])/Table2[[#This Row],[20D EMA]]</f>
        <v>-1.1790917738947668E-2</v>
      </c>
      <c r="T506" s="2">
        <f>(Table2[[#This Row],[Close Price]]-Table2[[#This Row],[50D EMA]])/Table2[[#This Row],[50D EMA]]</f>
        <v>-4.7370749839742946E-2</v>
      </c>
      <c r="U506" s="2">
        <f>(Table2[[#This Row],[Close Price]]-Table2[[#This Row],[200D EMA]])/Table2[[#This Row],[200D EMA]]</f>
        <v>-1.5989443487384299E-2</v>
      </c>
      <c r="V506">
        <v>1.26806755543334</v>
      </c>
      <c r="W506">
        <v>1185.0999999999999</v>
      </c>
      <c r="X506">
        <v>1204.4000000000001</v>
      </c>
      <c r="Y506">
        <v>1154.2</v>
      </c>
      <c r="Z506">
        <v>1206.9000000000001</v>
      </c>
      <c r="AA506">
        <v>1079.0999999999999</v>
      </c>
      <c r="AB506">
        <v>1329.25</v>
      </c>
      <c r="AC506" s="2">
        <f>(Table2[[#This Row],[Close Price]]/Table2[[#This Row],[Day Low]])-1</f>
        <v>-7.172390515567395E-4</v>
      </c>
      <c r="AD506" s="2">
        <f>(Table2[[#This Row],[Day High]]/Table2[[#This Row],[Close Price]])-1</f>
        <v>1.7014988389276064E-2</v>
      </c>
      <c r="AE506" s="2">
        <f>(Table2[[#This Row],[Close Price]]/Table2[[#This Row],[Current Week Low]])-1</f>
        <v>2.6035349159591048E-2</v>
      </c>
      <c r="AF506" s="2">
        <f>(Table2[[#This Row],[Current Week High]]/Table2[[#This Row],[Close Price]])-1</f>
        <v>1.9126029132362277E-2</v>
      </c>
      <c r="AG506" s="2">
        <f>(Table2[[#This Row],[Close Price]]/Table2[[#This Row],[Current Month Low]])-1</f>
        <v>9.744231303864348E-2</v>
      </c>
      <c r="AH506" s="2">
        <f>(Table2[[#This Row],[Current Month High]]/Table2[[#This Row],[Close Price]])-1</f>
        <v>0.12244036309900785</v>
      </c>
      <c r="AI506">
        <v>39.244247413975003</v>
      </c>
      <c r="AJ506">
        <v>19.2658240596203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-0.27</v>
      </c>
      <c r="AM506" t="s">
        <v>10205</v>
      </c>
      <c r="AN506">
        <v>-5.26</v>
      </c>
      <c r="AO506" t="s">
        <v>10205</v>
      </c>
      <c r="AP506">
        <v>0.112425240863344</v>
      </c>
      <c r="AQ506">
        <f>(Table2[[#This Row],[Sharpe Ratio]]-AVERAGE(Table2[Sharpe Ratio]))/_xlfn.STDEV.P(Table2[Sharpe Ratio])</f>
        <v>0.63515218612807123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610</v>
      </c>
      <c r="AT506">
        <f>_xlfn.RANK.AVG(Table2[[#This Row],[6M Return vs Nifty Z-Score]],Table2[6M Return vs Nifty Z-Score])</f>
        <v>610</v>
      </c>
      <c r="AU506">
        <f>_xlfn.RANK.AVG(Table2[[#This Row],[Sharpe Ratio Z-Score]],Table2[Sharpe Ratio Z-Score])</f>
        <v>192</v>
      </c>
      <c r="AV506">
        <f>(Table2[[#This Row],[Rank 1Y]]+Table2[[#This Row],[Rank 6M]]+Table2[[#This Row],[Rank Sharpe]])/3</f>
        <v>470.66666666666669</v>
      </c>
    </row>
    <row r="507" spans="1:48" x14ac:dyDescent="0.3">
      <c r="A507" t="s">
        <v>1846</v>
      </c>
      <c r="B507" t="s">
        <v>1847</v>
      </c>
      <c r="C507" t="s">
        <v>10163</v>
      </c>
      <c r="D507" t="s">
        <v>186</v>
      </c>
      <c r="E507">
        <v>3925.4016444699901</v>
      </c>
      <c r="F507">
        <v>274.89999999999998</v>
      </c>
      <c r="G507">
        <v>0.47823863400021999</v>
      </c>
      <c r="H507">
        <f>(Table2[[#This Row],[1Y Return vs Nifty]]-AVERAGE(Table2[1Y Return vs Nifty]))/_xlfn.STDEV.P(Table2[1Y Return vs Nifty])</f>
        <v>-0.52955534193807752</v>
      </c>
      <c r="I507">
        <v>0.96443374362968803</v>
      </c>
      <c r="J507">
        <f>(Table2[[#This Row],[1M Return vs Nifty]]-AVERAGE(Table2[1M Return vs Nifty]))/_xlfn.STDEV.P(Table2[1M Return vs Nifty])</f>
        <v>-3.8761699951120575E-2</v>
      </c>
      <c r="K507">
        <v>12.2746932868338</v>
      </c>
      <c r="L507">
        <f>(Table2[[#This Row],[6M Return vs Nifty]]-AVERAGE(Table2[6M Return vs Nifty]))/_xlfn.STDEV.P(Table2[6M Return vs Nifty])</f>
        <v>0.16400948041277924</v>
      </c>
      <c r="M507">
        <v>1.9730438864203299</v>
      </c>
      <c r="N507">
        <f>(Table2[[#This Row],[1W Return vs Nifty]]-AVERAGE(Table2[1W Return vs Nifty]))/_xlfn.STDEV.P(Table2[1W Return vs Nifty])</f>
        <v>7.2085496575109889E-2</v>
      </c>
      <c r="O507">
        <v>270.51</v>
      </c>
      <c r="P507">
        <v>261.04761727272199</v>
      </c>
      <c r="Q507">
        <v>236.87169747341099</v>
      </c>
      <c r="R507">
        <v>54.784191564716998</v>
      </c>
      <c r="S507" s="2">
        <f>(Table2[[#This Row],[Close Price]]-Table2[[#This Row],[20D EMA]])/Table2[[#This Row],[20D EMA]]</f>
        <v>1.6228605227163455E-2</v>
      </c>
      <c r="T507" s="2">
        <f>(Table2[[#This Row],[Close Price]]-Table2[[#This Row],[50D EMA]])/Table2[[#This Row],[50D EMA]]</f>
        <v>5.3064582132562065E-2</v>
      </c>
      <c r="U507" s="2">
        <f>(Table2[[#This Row],[Close Price]]-Table2[[#This Row],[200D EMA]])/Table2[[#This Row],[200D EMA]]</f>
        <v>0.16054388486348264</v>
      </c>
      <c r="V507">
        <v>0.95968359323540797</v>
      </c>
      <c r="W507">
        <v>270.8</v>
      </c>
      <c r="X507">
        <v>275.64999999999998</v>
      </c>
      <c r="Y507">
        <v>272.2</v>
      </c>
      <c r="Z507">
        <v>278.89999999999998</v>
      </c>
      <c r="AA507">
        <v>258.05</v>
      </c>
      <c r="AB507">
        <v>286.89999999999998</v>
      </c>
      <c r="AC507" s="2">
        <f>(Table2[[#This Row],[Close Price]]/Table2[[#This Row],[Day Low]])-1</f>
        <v>1.514032496307216E-2</v>
      </c>
      <c r="AD507" s="2">
        <f>(Table2[[#This Row],[Day High]]/Table2[[#This Row],[Close Price]])-1</f>
        <v>2.7282648235722462E-3</v>
      </c>
      <c r="AE507" s="2">
        <f>(Table2[[#This Row],[Close Price]]/Table2[[#This Row],[Current Week Low]])-1</f>
        <v>9.919177075679686E-3</v>
      </c>
      <c r="AF507" s="2">
        <f>(Table2[[#This Row],[Current Week High]]/Table2[[#This Row],[Close Price]])-1</f>
        <v>1.455074572571835E-2</v>
      </c>
      <c r="AG507" s="2">
        <f>(Table2[[#This Row],[Close Price]]/Table2[[#This Row],[Current Month Low]])-1</f>
        <v>6.5297422980042485E-2</v>
      </c>
      <c r="AH507" s="2">
        <f>(Table2[[#This Row],[Current Month High]]/Table2[[#This Row],[Close Price]])-1</f>
        <v>4.3652237177155273E-2</v>
      </c>
      <c r="AI507">
        <v>4.3652237177155202</v>
      </c>
      <c r="AJ507">
        <v>37.622027534418002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0</v>
      </c>
      <c r="AM507" t="s">
        <v>10207</v>
      </c>
      <c r="AN507">
        <v>1.76</v>
      </c>
      <c r="AO507" t="s">
        <v>10206</v>
      </c>
      <c r="AP507">
        <v>-4.8313057533497003E-2</v>
      </c>
      <c r="AQ507">
        <f>(Table2[[#This Row],[Sharpe Ratio]]-AVERAGE(Table2[Sharpe Ratio]))/_xlfn.STDEV.P(Table2[Sharpe Ratio])</f>
        <v>-1.2180492270946408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-1.5502712919959498</v>
      </c>
      <c r="AS507">
        <f>_xlfn.RANK.AVG(Table2[[#This Row],[1Y Return vs Nifty Z-Score]],Table2[1Y Return vs Nifty Z-Score])</f>
        <v>503</v>
      </c>
      <c r="AT507">
        <f>_xlfn.RANK.AVG(Table2[[#This Row],[6M Return vs Nifty Z-Score]],Table2[6M Return vs Nifty Z-Score])</f>
        <v>260</v>
      </c>
      <c r="AU507">
        <f>_xlfn.RANK.AVG(Table2[[#This Row],[Sharpe Ratio Z-Score]],Table2[Sharpe Ratio Z-Score])</f>
        <v>649</v>
      </c>
      <c r="AV507">
        <f>(Table2[[#This Row],[Rank 1Y]]+Table2[[#This Row],[Rank 6M]]+Table2[[#This Row],[Rank Sharpe]])/3</f>
        <v>470.66666666666669</v>
      </c>
    </row>
    <row r="508" spans="1:48" x14ac:dyDescent="0.3">
      <c r="A508" t="s">
        <v>472</v>
      </c>
      <c r="B508" t="s">
        <v>473</v>
      </c>
      <c r="C508" t="s">
        <v>10159</v>
      </c>
      <c r="D508" t="s">
        <v>173</v>
      </c>
      <c r="E508">
        <v>46621.221215625003</v>
      </c>
      <c r="F508">
        <v>677.25</v>
      </c>
      <c r="G508">
        <v>11.966128493549499</v>
      </c>
      <c r="H508">
        <f>(Table2[[#This Row],[1Y Return vs Nifty]]-AVERAGE(Table2[1Y Return vs Nifty]))/_xlfn.STDEV.P(Table2[1Y Return vs Nifty])</f>
        <v>-0.37256441549314973</v>
      </c>
      <c r="I508">
        <v>2.2405896259832501</v>
      </c>
      <c r="J508">
        <f>(Table2[[#This Row],[1M Return vs Nifty]]-AVERAGE(Table2[1M Return vs Nifty]))/_xlfn.STDEV.P(Table2[1M Return vs Nifty])</f>
        <v>9.5769369822424705E-2</v>
      </c>
      <c r="K508">
        <v>6.6074005217741103</v>
      </c>
      <c r="L508">
        <f>(Table2[[#This Row],[6M Return vs Nifty]]-AVERAGE(Table2[6M Return vs Nifty]))/_xlfn.STDEV.P(Table2[6M Return vs Nifty])</f>
        <v>-2.4810027867196455E-2</v>
      </c>
      <c r="M508">
        <v>1.63430415601004</v>
      </c>
      <c r="N508">
        <f>(Table2[[#This Row],[1W Return vs Nifty]]-AVERAGE(Table2[1W Return vs Nifty]))/_xlfn.STDEV.P(Table2[1W Return vs Nifty])</f>
        <v>2.1027115817673979E-3</v>
      </c>
      <c r="O508">
        <v>642.91999999999996</v>
      </c>
      <c r="P508">
        <v>617.40344793621796</v>
      </c>
      <c r="Q508">
        <v>553.41540889554801</v>
      </c>
      <c r="R508">
        <v>73.018839074909593</v>
      </c>
      <c r="S508" s="2">
        <f>(Table2[[#This Row],[Close Price]]-Table2[[#This Row],[20D EMA]])/Table2[[#This Row],[20D EMA]]</f>
        <v>5.3397001182106704E-2</v>
      </c>
      <c r="T508" s="2">
        <f>(Table2[[#This Row],[Close Price]]-Table2[[#This Row],[50D EMA]])/Table2[[#This Row],[50D EMA]]</f>
        <v>9.6932649572706309E-2</v>
      </c>
      <c r="U508" s="2">
        <f>(Table2[[#This Row],[Close Price]]-Table2[[#This Row],[200D EMA]])/Table2[[#This Row],[200D EMA]]</f>
        <v>0.22376426300017355</v>
      </c>
      <c r="V508">
        <v>0.98615520388651401</v>
      </c>
      <c r="W508">
        <v>674.1</v>
      </c>
      <c r="X508">
        <v>686.9</v>
      </c>
      <c r="Y508">
        <v>649.20000000000005</v>
      </c>
      <c r="Z508">
        <v>687.3</v>
      </c>
      <c r="AA508">
        <v>612</v>
      </c>
      <c r="AB508">
        <v>687.3</v>
      </c>
      <c r="AC508" s="2">
        <f>(Table2[[#This Row],[Close Price]]/Table2[[#This Row],[Day Low]])-1</f>
        <v>4.6728971962617383E-3</v>
      </c>
      <c r="AD508" s="2">
        <f>(Table2[[#This Row],[Day High]]/Table2[[#This Row],[Close Price]])-1</f>
        <v>1.4248800295311836E-2</v>
      </c>
      <c r="AE508" s="2">
        <f>(Table2[[#This Row],[Close Price]]/Table2[[#This Row],[Current Week Low]])-1</f>
        <v>4.320702402957477E-2</v>
      </c>
      <c r="AF508" s="2">
        <f>(Table2[[#This Row],[Current Week High]]/Table2[[#This Row],[Close Price]])-1</f>
        <v>1.4839424141749546E-2</v>
      </c>
      <c r="AG508" s="2">
        <f>(Table2[[#This Row],[Close Price]]/Table2[[#This Row],[Current Month Low]])-1</f>
        <v>0.10661764705882359</v>
      </c>
      <c r="AH508" s="2">
        <f>(Table2[[#This Row],[Current Month High]]/Table2[[#This Row],[Close Price]])-1</f>
        <v>1.4839424141749546E-2</v>
      </c>
      <c r="AI508">
        <v>1.48394241417495</v>
      </c>
      <c r="AJ508">
        <v>70.5704571212693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0.14000000000000001</v>
      </c>
      <c r="AM508" t="s">
        <v>10206</v>
      </c>
      <c r="AN508">
        <v>4.9800000000000004</v>
      </c>
      <c r="AO508" t="s">
        <v>10206</v>
      </c>
      <c r="AP508">
        <v>-6.2483864483447997E-2</v>
      </c>
      <c r="AQ508">
        <f>(Table2[[#This Row],[Sharpe Ratio]]-AVERAGE(Table2[Sharpe Ratio]))/_xlfn.STDEV.P(Table2[Sharpe Ratio])</f>
        <v>-1.3814288306370379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-1.6809311925931922</v>
      </c>
      <c r="AS508">
        <f>_xlfn.RANK.AVG(Table2[[#This Row],[1Y Return vs Nifty Z-Score]],Table2[1Y Return vs Nifty Z-Score])</f>
        <v>422</v>
      </c>
      <c r="AT508">
        <f>_xlfn.RANK.AVG(Table2[[#This Row],[6M Return vs Nifty Z-Score]],Table2[6M Return vs Nifty Z-Score])</f>
        <v>326</v>
      </c>
      <c r="AU508">
        <f>_xlfn.RANK.AVG(Table2[[#This Row],[Sharpe Ratio Z-Score]],Table2[Sharpe Ratio Z-Score])</f>
        <v>670</v>
      </c>
      <c r="AV508">
        <f>(Table2[[#This Row],[Rank 1Y]]+Table2[[#This Row],[Rank 6M]]+Table2[[#This Row],[Rank Sharpe]])/3</f>
        <v>472.66666666666669</v>
      </c>
    </row>
    <row r="509" spans="1:48" x14ac:dyDescent="0.3">
      <c r="A509" t="s">
        <v>544</v>
      </c>
      <c r="B509" t="s">
        <v>545</v>
      </c>
      <c r="C509" t="s">
        <v>10161</v>
      </c>
      <c r="D509" t="s">
        <v>37</v>
      </c>
      <c r="E509">
        <v>37376.115288170004</v>
      </c>
      <c r="F509">
        <v>1087.7</v>
      </c>
      <c r="G509">
        <v>6.9753855791373498</v>
      </c>
      <c r="H509">
        <f>(Table2[[#This Row],[1Y Return vs Nifty]]-AVERAGE(Table2[1Y Return vs Nifty]))/_xlfn.STDEV.P(Table2[1Y Return vs Nifty])</f>
        <v>-0.44076678889340815</v>
      </c>
      <c r="I509">
        <v>9.3083876603519098</v>
      </c>
      <c r="J509">
        <f>(Table2[[#This Row],[1M Return vs Nifty]]-AVERAGE(Table2[1M Return vs Nifty]))/_xlfn.STDEV.P(Table2[1M Return vs Nifty])</f>
        <v>0.84084953099629633</v>
      </c>
      <c r="K509">
        <v>8.6558649611113303</v>
      </c>
      <c r="L509">
        <f>(Table2[[#This Row],[6M Return vs Nifty]]-AVERAGE(Table2[6M Return vs Nifty]))/_xlfn.STDEV.P(Table2[6M Return vs Nifty])</f>
        <v>4.3439498705584396E-2</v>
      </c>
      <c r="M509">
        <v>5.11110276906349</v>
      </c>
      <c r="N509">
        <f>(Table2[[#This Row],[1W Return vs Nifty]]-AVERAGE(Table2[1W Return vs Nifty]))/_xlfn.STDEV.P(Table2[1W Return vs Nifty])</f>
        <v>0.72040064937536663</v>
      </c>
      <c r="O509">
        <v>1045.32</v>
      </c>
      <c r="P509">
        <v>1013.96994690713</v>
      </c>
      <c r="Q509">
        <v>958.83743028317303</v>
      </c>
      <c r="R509">
        <v>66.011907379858101</v>
      </c>
      <c r="S509" s="2">
        <f>(Table2[[#This Row],[Close Price]]-Table2[[#This Row],[20D EMA]])/Table2[[#This Row],[20D EMA]]</f>
        <v>4.0542608961849108E-2</v>
      </c>
      <c r="T509" s="2">
        <f>(Table2[[#This Row],[Close Price]]-Table2[[#This Row],[50D EMA]])/Table2[[#This Row],[50D EMA]]</f>
        <v>7.2714239034170375E-2</v>
      </c>
      <c r="U509" s="2">
        <f>(Table2[[#This Row],[Close Price]]-Table2[[#This Row],[200D EMA]])/Table2[[#This Row],[200D EMA]]</f>
        <v>0.1343945966718989</v>
      </c>
      <c r="V509">
        <v>0.826622490855631</v>
      </c>
      <c r="W509">
        <v>1083.3499999999999</v>
      </c>
      <c r="X509">
        <v>1092.1500000000001</v>
      </c>
      <c r="Y509">
        <v>1083.7</v>
      </c>
      <c r="Z509">
        <v>1124.5</v>
      </c>
      <c r="AA509">
        <v>967.7</v>
      </c>
      <c r="AB509">
        <v>1132.5</v>
      </c>
      <c r="AC509" s="2">
        <f>(Table2[[#This Row],[Close Price]]/Table2[[#This Row],[Day Low]])-1</f>
        <v>4.0153228411872188E-3</v>
      </c>
      <c r="AD509" s="2">
        <f>(Table2[[#This Row],[Day High]]/Table2[[#This Row],[Close Price]])-1</f>
        <v>4.0912016180931765E-3</v>
      </c>
      <c r="AE509" s="2">
        <f>(Table2[[#This Row],[Close Price]]/Table2[[#This Row],[Current Week Low]])-1</f>
        <v>3.6910584109992595E-3</v>
      </c>
      <c r="AF509" s="2">
        <f>(Table2[[#This Row],[Current Week High]]/Table2[[#This Row],[Close Price]])-1</f>
        <v>3.3832858324905679E-2</v>
      </c>
      <c r="AG509" s="2">
        <f>(Table2[[#This Row],[Close Price]]/Table2[[#This Row],[Current Month Low]])-1</f>
        <v>0.1240053735661879</v>
      </c>
      <c r="AH509" s="2">
        <f>(Table2[[#This Row],[Current Month High]]/Table2[[#This Row],[Close Price]])-1</f>
        <v>4.1187827525972276E-2</v>
      </c>
      <c r="AI509">
        <v>4.1187827525972196</v>
      </c>
      <c r="AJ509">
        <v>42.555701179554397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0.01</v>
      </c>
      <c r="AM509" t="s">
        <v>10206</v>
      </c>
      <c r="AN509">
        <v>5.32</v>
      </c>
      <c r="AO509" t="s">
        <v>10206</v>
      </c>
      <c r="AP509">
        <v>-5.4448282553695999E-2</v>
      </c>
      <c r="AQ509">
        <f>(Table2[[#This Row],[Sharpe Ratio]]-AVERAGE(Table2[Sharpe Ratio]))/_xlfn.STDEV.P(Table2[Sharpe Ratio])</f>
        <v>-1.288784128429739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-0.12486123824589979</v>
      </c>
      <c r="AS509">
        <f>_xlfn.RANK.AVG(Table2[[#This Row],[1Y Return vs Nifty Z-Score]],Table2[1Y Return vs Nifty Z-Score])</f>
        <v>460</v>
      </c>
      <c r="AT509">
        <f>_xlfn.RANK.AVG(Table2[[#This Row],[6M Return vs Nifty Z-Score]],Table2[6M Return vs Nifty Z-Score])</f>
        <v>301</v>
      </c>
      <c r="AU509">
        <f>_xlfn.RANK.AVG(Table2[[#This Row],[Sharpe Ratio Z-Score]],Table2[Sharpe Ratio Z-Score])</f>
        <v>660</v>
      </c>
      <c r="AV509">
        <f>(Table2[[#This Row],[Rank 1Y]]+Table2[[#This Row],[Rank 6M]]+Table2[[#This Row],[Rank Sharpe]])/3</f>
        <v>473.66666666666669</v>
      </c>
    </row>
    <row r="510" spans="1:48" x14ac:dyDescent="0.3">
      <c r="A510" t="s">
        <v>1568</v>
      </c>
      <c r="B510" t="s">
        <v>1569</v>
      </c>
      <c r="C510" t="s">
        <v>10173</v>
      </c>
      <c r="D510" t="s">
        <v>349</v>
      </c>
      <c r="E510">
        <v>6017.9851812950001</v>
      </c>
      <c r="F510">
        <v>282.05</v>
      </c>
      <c r="G510">
        <v>-4.3467843196776901</v>
      </c>
      <c r="H510">
        <f>(Table2[[#This Row],[1Y Return vs Nifty]]-AVERAGE(Table2[1Y Return vs Nifty]))/_xlfn.STDEV.P(Table2[1Y Return vs Nifty])</f>
        <v>-0.59549302352076439</v>
      </c>
      <c r="I510">
        <v>-1.47270516730534</v>
      </c>
      <c r="J510">
        <f>(Table2[[#This Row],[1M Return vs Nifty]]-AVERAGE(Table2[1M Return vs Nifty]))/_xlfn.STDEV.P(Table2[1M Return vs Nifty])</f>
        <v>-0.29568243307515207</v>
      </c>
      <c r="K510">
        <v>18.812894763101699</v>
      </c>
      <c r="L510">
        <f>(Table2[[#This Row],[6M Return vs Nifty]]-AVERAGE(Table2[6M Return vs Nifty]))/_xlfn.STDEV.P(Table2[6M Return vs Nifty])</f>
        <v>0.38184541001140004</v>
      </c>
      <c r="M510">
        <v>1.1353670435312799</v>
      </c>
      <c r="N510">
        <f>(Table2[[#This Row],[1W Return vs Nifty]]-AVERAGE(Table2[1W Return vs Nifty]))/_xlfn.STDEV.P(Table2[1W Return vs Nifty])</f>
        <v>-0.10097645372756275</v>
      </c>
      <c r="O510">
        <v>269.02999999999997</v>
      </c>
      <c r="P510">
        <v>255.444055233829</v>
      </c>
      <c r="Q510">
        <v>234.48385044142901</v>
      </c>
      <c r="R510">
        <v>72.456288254163297</v>
      </c>
      <c r="S510" s="2">
        <f>(Table2[[#This Row],[Close Price]]-Table2[[#This Row],[20D EMA]])/Table2[[#This Row],[20D EMA]]</f>
        <v>4.8396089655428909E-2</v>
      </c>
      <c r="T510" s="2">
        <f>(Table2[[#This Row],[Close Price]]-Table2[[#This Row],[50D EMA]])/Table2[[#This Row],[50D EMA]]</f>
        <v>0.10415566234969294</v>
      </c>
      <c r="U510" s="2">
        <f>(Table2[[#This Row],[Close Price]]-Table2[[#This Row],[200D EMA]])/Table2[[#This Row],[200D EMA]]</f>
        <v>0.20285469327215946</v>
      </c>
      <c r="V510">
        <v>0.76507670195219601</v>
      </c>
      <c r="W510">
        <v>279.05</v>
      </c>
      <c r="X510">
        <v>294.7</v>
      </c>
      <c r="Y510">
        <v>274.10000000000002</v>
      </c>
      <c r="Z510">
        <v>283.35000000000002</v>
      </c>
      <c r="AA510">
        <v>257.75</v>
      </c>
      <c r="AB510">
        <v>287.05</v>
      </c>
      <c r="AC510" s="2">
        <f>(Table2[[#This Row],[Close Price]]/Table2[[#This Row],[Day Low]])-1</f>
        <v>1.0750761512273721E-2</v>
      </c>
      <c r="AD510" s="2">
        <f>(Table2[[#This Row],[Day High]]/Table2[[#This Row],[Close Price]])-1</f>
        <v>4.4850203864562843E-2</v>
      </c>
      <c r="AE510" s="2">
        <f>(Table2[[#This Row],[Close Price]]/Table2[[#This Row],[Current Week Low]])-1</f>
        <v>2.900401313389267E-2</v>
      </c>
      <c r="AF510" s="2">
        <f>(Table2[[#This Row],[Current Week High]]/Table2[[#This Row],[Close Price]])-1</f>
        <v>4.6091118595994462E-3</v>
      </c>
      <c r="AG510" s="2">
        <f>(Table2[[#This Row],[Close Price]]/Table2[[#This Row],[Current Month Low]])-1</f>
        <v>9.4277400581959325E-2</v>
      </c>
      <c r="AH510" s="2">
        <f>(Table2[[#This Row],[Current Month High]]/Table2[[#This Row],[Close Price]])-1</f>
        <v>1.7727353306151494E-2</v>
      </c>
      <c r="AI510">
        <v>1.7727353306151401</v>
      </c>
      <c r="AJ510">
        <v>49.232804232804199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0.2</v>
      </c>
      <c r="AM510" t="s">
        <v>10206</v>
      </c>
      <c r="AN510">
        <v>6.88</v>
      </c>
      <c r="AO510" t="s">
        <v>10206</v>
      </c>
      <c r="AP510">
        <v>-7.9078543931778003E-2</v>
      </c>
      <c r="AQ510">
        <f>(Table2[[#This Row],[Sharpe Ratio]]-AVERAGE(Table2[Sharpe Ratio]))/_xlfn.STDEV.P(Table2[Sharpe Ratio])</f>
        <v>-1.5727540077251851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-2.183060508037264</v>
      </c>
      <c r="AS510">
        <f>_xlfn.RANK.AVG(Table2[[#This Row],[1Y Return vs Nifty Z-Score]],Table2[1Y Return vs Nifty Z-Score])</f>
        <v>526</v>
      </c>
      <c r="AT510">
        <f>_xlfn.RANK.AVG(Table2[[#This Row],[6M Return vs Nifty Z-Score]],Table2[6M Return vs Nifty Z-Score])</f>
        <v>203</v>
      </c>
      <c r="AU510">
        <f>_xlfn.RANK.AVG(Table2[[#This Row],[Sharpe Ratio Z-Score]],Table2[Sharpe Ratio Z-Score])</f>
        <v>696</v>
      </c>
      <c r="AV510">
        <f>(Table2[[#This Row],[Rank 1Y]]+Table2[[#This Row],[Rank 6M]]+Table2[[#This Row],[Rank Sharpe]])/3</f>
        <v>475</v>
      </c>
    </row>
    <row r="511" spans="1:48" x14ac:dyDescent="0.3">
      <c r="A511" t="s">
        <v>1543</v>
      </c>
      <c r="B511" t="s">
        <v>1544</v>
      </c>
      <c r="C511" t="s">
        <v>10161</v>
      </c>
      <c r="D511" t="s">
        <v>523</v>
      </c>
      <c r="E511">
        <v>6292.2626613000002</v>
      </c>
      <c r="F511">
        <v>305.8</v>
      </c>
      <c r="G511">
        <v>0.87505320404313003</v>
      </c>
      <c r="H511">
        <f>(Table2[[#This Row],[1Y Return vs Nifty]]-AVERAGE(Table2[1Y Return vs Nifty]))/_xlfn.STDEV.P(Table2[1Y Return vs Nifty])</f>
        <v>-0.52413256301701239</v>
      </c>
      <c r="I511">
        <v>-2.3493034884393902</v>
      </c>
      <c r="J511">
        <f>(Table2[[#This Row],[1M Return vs Nifty]]-AVERAGE(Table2[1M Return vs Nifty]))/_xlfn.STDEV.P(Table2[1M Return vs Nifty])</f>
        <v>-0.38809254655311104</v>
      </c>
      <c r="K511">
        <v>-35.149808237173502</v>
      </c>
      <c r="L511">
        <f>(Table2[[#This Row],[6M Return vs Nifty]]-AVERAGE(Table2[6M Return vs Nifty]))/_xlfn.STDEV.P(Table2[6M Return vs Nifty])</f>
        <v>-1.4160520109211174</v>
      </c>
      <c r="M511">
        <v>2.6193343430775702</v>
      </c>
      <c r="N511">
        <f>(Table2[[#This Row],[1W Return vs Nifty]]-AVERAGE(Table2[1W Return vs Nifty]))/_xlfn.STDEV.P(Table2[1W Return vs Nifty])</f>
        <v>0.20560749594822758</v>
      </c>
      <c r="O511">
        <v>305.95</v>
      </c>
      <c r="P511">
        <v>309.986647828983</v>
      </c>
      <c r="Q511">
        <v>318.096419723135</v>
      </c>
      <c r="R511">
        <v>49.170472252118998</v>
      </c>
      <c r="S511" s="2">
        <f>(Table2[[#This Row],[Close Price]]-Table2[[#This Row],[20D EMA]])/Table2[[#This Row],[20D EMA]]</f>
        <v>-4.9027618891968382E-4</v>
      </c>
      <c r="T511" s="2">
        <f>(Table2[[#This Row],[Close Price]]-Table2[[#This Row],[50D EMA]])/Table2[[#This Row],[50D EMA]]</f>
        <v>-1.3505897296882034E-2</v>
      </c>
      <c r="U511" s="2">
        <f>(Table2[[#This Row],[Close Price]]-Table2[[#This Row],[200D EMA]])/Table2[[#This Row],[200D EMA]]</f>
        <v>-3.8656265712885281E-2</v>
      </c>
      <c r="V511">
        <v>0.96927644039406502</v>
      </c>
      <c r="W511">
        <v>296.5</v>
      </c>
      <c r="X511">
        <v>303.8</v>
      </c>
      <c r="Y511">
        <v>302.8</v>
      </c>
      <c r="Z511">
        <v>309.89999999999998</v>
      </c>
      <c r="AA511">
        <v>285.10000000000002</v>
      </c>
      <c r="AB511">
        <v>322.64999999999998</v>
      </c>
      <c r="AC511" s="2">
        <f>(Table2[[#This Row],[Close Price]]/Table2[[#This Row],[Day Low]])-1</f>
        <v>3.1365935919055676E-2</v>
      </c>
      <c r="AD511" s="2">
        <f>(Table2[[#This Row],[Day High]]/Table2[[#This Row],[Close Price]])-1</f>
        <v>-6.5402223675604665E-3</v>
      </c>
      <c r="AE511" s="2">
        <f>(Table2[[#This Row],[Close Price]]/Table2[[#This Row],[Current Week Low]])-1</f>
        <v>9.9075297225892367E-3</v>
      </c>
      <c r="AF511" s="2">
        <f>(Table2[[#This Row],[Current Week High]]/Table2[[#This Row],[Close Price]])-1</f>
        <v>1.3407455853498895E-2</v>
      </c>
      <c r="AG511" s="2">
        <f>(Table2[[#This Row],[Close Price]]/Table2[[#This Row],[Current Month Low]])-1</f>
        <v>7.2606103121711563E-2</v>
      </c>
      <c r="AH511" s="2">
        <f>(Table2[[#This Row],[Current Month High]]/Table2[[#This Row],[Close Price]])-1</f>
        <v>5.5101373446696966E-2</v>
      </c>
      <c r="AI511">
        <v>32.531066056245898</v>
      </c>
      <c r="AJ511">
        <v>30.127659574468002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-0.18</v>
      </c>
      <c r="AM511" t="s">
        <v>10205</v>
      </c>
      <c r="AN511">
        <v>0.86</v>
      </c>
      <c r="AO511" t="s">
        <v>10206</v>
      </c>
      <c r="AP511">
        <v>9.7513925045148997E-2</v>
      </c>
      <c r="AQ511">
        <f>(Table2[[#This Row],[Sharpe Ratio]]-AVERAGE(Table2[Sharpe Ratio]))/_xlfn.STDEV.P(Table2[Sharpe Ratio])</f>
        <v>0.46323502747391282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501</v>
      </c>
      <c r="AT511">
        <f>_xlfn.RANK.AVG(Table2[[#This Row],[6M Return vs Nifty Z-Score]],Table2[6M Return vs Nifty Z-Score])</f>
        <v>706</v>
      </c>
      <c r="AU511">
        <f>_xlfn.RANK.AVG(Table2[[#This Row],[Sharpe Ratio Z-Score]],Table2[Sharpe Ratio Z-Score])</f>
        <v>219</v>
      </c>
      <c r="AV511">
        <f>(Table2[[#This Row],[Rank 1Y]]+Table2[[#This Row],[Rank 6M]]+Table2[[#This Row],[Rank Sharpe]])/3</f>
        <v>475.33333333333331</v>
      </c>
    </row>
    <row r="512" spans="1:48" x14ac:dyDescent="0.3">
      <c r="A512" t="s">
        <v>445</v>
      </c>
      <c r="B512" t="s">
        <v>446</v>
      </c>
      <c r="C512" t="s">
        <v>10163</v>
      </c>
      <c r="D512" t="s">
        <v>274</v>
      </c>
      <c r="E512">
        <v>53300.111961164999</v>
      </c>
      <c r="F512">
        <v>2015.85</v>
      </c>
      <c r="G512">
        <v>4.3524158339362202</v>
      </c>
      <c r="H512">
        <f>(Table2[[#This Row],[1Y Return vs Nifty]]-AVERAGE(Table2[1Y Return vs Nifty]))/_xlfn.STDEV.P(Table2[1Y Return vs Nifty])</f>
        <v>-0.47661170518095841</v>
      </c>
      <c r="I512">
        <v>-3.00772877846692</v>
      </c>
      <c r="J512">
        <f>(Table2[[#This Row],[1M Return vs Nifty]]-AVERAGE(Table2[1M Return vs Nifty]))/_xlfn.STDEV.P(Table2[1M Return vs Nifty])</f>
        <v>-0.45750307849376898</v>
      </c>
      <c r="K512">
        <v>-3.21177414751936</v>
      </c>
      <c r="L512">
        <f>(Table2[[#This Row],[6M Return vs Nifty]]-AVERAGE(Table2[6M Return vs Nifty]))/_xlfn.STDEV.P(Table2[6M Return vs Nifty])</f>
        <v>-0.35195948169493751</v>
      </c>
      <c r="M512">
        <v>-2.7184661804463599</v>
      </c>
      <c r="N512">
        <f>(Table2[[#This Row],[1W Return vs Nifty]]-AVERAGE(Table2[1W Return vs Nifty]))/_xlfn.STDEV.P(Table2[1W Return vs Nifty])</f>
        <v>-0.89716880349166461</v>
      </c>
      <c r="O512">
        <v>2043.36</v>
      </c>
      <c r="P512">
        <v>2010.59891676753</v>
      </c>
      <c r="Q512">
        <v>1841.41444527867</v>
      </c>
      <c r="R512">
        <v>43.769515177082503</v>
      </c>
      <c r="S512" s="2">
        <f>(Table2[[#This Row],[Close Price]]-Table2[[#This Row],[20D EMA]])/Table2[[#This Row],[20D EMA]]</f>
        <v>-1.3463119567770727E-2</v>
      </c>
      <c r="T512" s="2">
        <f>(Table2[[#This Row],[Close Price]]-Table2[[#This Row],[50D EMA]])/Table2[[#This Row],[50D EMA]]</f>
        <v>2.6117010153930424E-3</v>
      </c>
      <c r="U512" s="2">
        <f>(Table2[[#This Row],[Close Price]]-Table2[[#This Row],[200D EMA]])/Table2[[#This Row],[200D EMA]]</f>
        <v>9.4729111726356521E-2</v>
      </c>
      <c r="V512">
        <v>1.4893444346229501</v>
      </c>
      <c r="W512">
        <v>2010</v>
      </c>
      <c r="X512">
        <v>2028.5</v>
      </c>
      <c r="Y512">
        <v>1968</v>
      </c>
      <c r="Z512">
        <v>2046.75</v>
      </c>
      <c r="AA512">
        <v>1968</v>
      </c>
      <c r="AB512">
        <v>2150</v>
      </c>
      <c r="AC512" s="2">
        <f>(Table2[[#This Row],[Close Price]]/Table2[[#This Row],[Day Low]])-1</f>
        <v>2.9104477611940904E-3</v>
      </c>
      <c r="AD512" s="2">
        <f>(Table2[[#This Row],[Day High]]/Table2[[#This Row],[Close Price]])-1</f>
        <v>6.2752684971600914E-3</v>
      </c>
      <c r="AE512" s="2">
        <f>(Table2[[#This Row],[Close Price]]/Table2[[#This Row],[Current Week Low]])-1</f>
        <v>2.4314024390243771E-2</v>
      </c>
      <c r="AF512" s="2">
        <f>(Table2[[#This Row],[Current Week High]]/Table2[[#This Row],[Close Price]])-1</f>
        <v>1.532852146737107E-2</v>
      </c>
      <c r="AG512" s="2">
        <f>(Table2[[#This Row],[Close Price]]/Table2[[#This Row],[Current Month Low]])-1</f>
        <v>2.4314024390243771E-2</v>
      </c>
      <c r="AH512" s="2">
        <f>(Table2[[#This Row],[Current Month High]]/Table2[[#This Row],[Close Price]])-1</f>
        <v>6.654761018925015E-2</v>
      </c>
      <c r="AI512">
        <v>8.2645038073269195</v>
      </c>
      <c r="AJ512">
        <v>35.097007673491198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-7.0000000000000007E-2</v>
      </c>
      <c r="AM512" t="s">
        <v>10205</v>
      </c>
      <c r="AN512">
        <v>-3.05</v>
      </c>
      <c r="AO512" t="s">
        <v>10205</v>
      </c>
      <c r="AP512">
        <v>1.103924373451E-3</v>
      </c>
      <c r="AQ512">
        <f>(Table2[[#This Row],[Sharpe Ratio]]-AVERAGE(Table2[Sharpe Ratio]))/_xlfn.STDEV.P(Table2[Sharpe Ratio])</f>
        <v>-0.64830560270302517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-2.8315486715643545</v>
      </c>
      <c r="AS512">
        <f>_xlfn.RANK.AVG(Table2[[#This Row],[1Y Return vs Nifty Z-Score]],Table2[1Y Return vs Nifty Z-Score])</f>
        <v>475</v>
      </c>
      <c r="AT512">
        <f>_xlfn.RANK.AVG(Table2[[#This Row],[6M Return vs Nifty Z-Score]],Table2[6M Return vs Nifty Z-Score])</f>
        <v>443</v>
      </c>
      <c r="AU512">
        <f>_xlfn.RANK.AVG(Table2[[#This Row],[Sharpe Ratio Z-Score]],Table2[Sharpe Ratio Z-Score])</f>
        <v>510</v>
      </c>
      <c r="AV512">
        <f>(Table2[[#This Row],[Rank 1Y]]+Table2[[#This Row],[Rank 6M]]+Table2[[#This Row],[Rank Sharpe]])/3</f>
        <v>476</v>
      </c>
    </row>
    <row r="513" spans="1:48" x14ac:dyDescent="0.3">
      <c r="A513" t="s">
        <v>542</v>
      </c>
      <c r="B513" t="s">
        <v>543</v>
      </c>
      <c r="C513" t="s">
        <v>10161</v>
      </c>
      <c r="D513" t="s">
        <v>54</v>
      </c>
      <c r="E513">
        <v>37526.363500799998</v>
      </c>
      <c r="F513">
        <v>304</v>
      </c>
      <c r="G513">
        <v>-24.323637605092301</v>
      </c>
      <c r="H513">
        <f>(Table2[[#This Row],[1Y Return vs Nifty]]-AVERAGE(Table2[1Y Return vs Nifty]))/_xlfn.STDEV.P(Table2[1Y Return vs Nifty])</f>
        <v>-0.86849222033363205</v>
      </c>
      <c r="I513">
        <v>-3.11231480579902</v>
      </c>
      <c r="J513">
        <f>(Table2[[#This Row],[1M Return vs Nifty]]-AVERAGE(Table2[1M Return vs Nifty]))/_xlfn.STDEV.P(Table2[1M Return vs Nifty])</f>
        <v>-0.46852843231998315</v>
      </c>
      <c r="K513">
        <v>-6.7504297976293497</v>
      </c>
      <c r="L513">
        <f>(Table2[[#This Row],[6M Return vs Nifty]]-AVERAGE(Table2[6M Return vs Nifty]))/_xlfn.STDEV.P(Table2[6M Return vs Nifty])</f>
        <v>-0.46985831761626978</v>
      </c>
      <c r="M513">
        <v>1.8483891408292801</v>
      </c>
      <c r="N513">
        <f>(Table2[[#This Row],[1W Return vs Nifty]]-AVERAGE(Table2[1W Return vs Nifty]))/_xlfn.STDEV.P(Table2[1W Return vs Nifty])</f>
        <v>4.6332136470194227E-2</v>
      </c>
      <c r="O513">
        <v>297.56</v>
      </c>
      <c r="P513">
        <v>292.27962033368402</v>
      </c>
      <c r="Q513">
        <v>282.318805501881</v>
      </c>
      <c r="R513">
        <v>61.101350772487301</v>
      </c>
      <c r="S513" s="2">
        <f>(Table2[[#This Row],[Close Price]]-Table2[[#This Row],[20D EMA]])/Table2[[#This Row],[20D EMA]]</f>
        <v>2.1642693910471831E-2</v>
      </c>
      <c r="T513" s="2">
        <f>(Table2[[#This Row],[Close Price]]-Table2[[#This Row],[50D EMA]])/Table2[[#This Row],[50D EMA]]</f>
        <v>4.0099886721268102E-2</v>
      </c>
      <c r="U513" s="2">
        <f>(Table2[[#This Row],[Close Price]]-Table2[[#This Row],[200D EMA]])/Table2[[#This Row],[200D EMA]]</f>
        <v>7.6796848369969972E-2</v>
      </c>
      <c r="V513">
        <v>0.83970498254603199</v>
      </c>
      <c r="W513">
        <v>303.5</v>
      </c>
      <c r="X513">
        <v>306</v>
      </c>
      <c r="Y513">
        <v>295</v>
      </c>
      <c r="Z513">
        <v>308.7</v>
      </c>
      <c r="AA513">
        <v>281</v>
      </c>
      <c r="AB513">
        <v>309.25</v>
      </c>
      <c r="AC513" s="2">
        <f>(Table2[[#This Row],[Close Price]]/Table2[[#This Row],[Day Low]])-1</f>
        <v>1.6474464579900872E-3</v>
      </c>
      <c r="AD513" s="2">
        <f>(Table2[[#This Row],[Day High]]/Table2[[#This Row],[Close Price]])-1</f>
        <v>6.5789473684210176E-3</v>
      </c>
      <c r="AE513" s="2">
        <f>(Table2[[#This Row],[Close Price]]/Table2[[#This Row],[Current Week Low]])-1</f>
        <v>3.050847457627115E-2</v>
      </c>
      <c r="AF513" s="2">
        <f>(Table2[[#This Row],[Current Week High]]/Table2[[#This Row],[Close Price]])-1</f>
        <v>1.5460526315789425E-2</v>
      </c>
      <c r="AG513" s="2">
        <f>(Table2[[#This Row],[Close Price]]/Table2[[#This Row],[Current Month Low]])-1</f>
        <v>8.1850533807829251E-2</v>
      </c>
      <c r="AH513" s="2">
        <f>(Table2[[#This Row],[Current Month High]]/Table2[[#This Row],[Close Price]])-1</f>
        <v>1.726973684210531E-2</v>
      </c>
      <c r="AI513">
        <v>4.0625000000000098</v>
      </c>
      <c r="AJ513">
        <v>28.080893195702501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0.1</v>
      </c>
      <c r="AM513" t="s">
        <v>10206</v>
      </c>
      <c r="AN513">
        <v>0.95</v>
      </c>
      <c r="AO513" t="s">
        <v>10206</v>
      </c>
      <c r="AP513">
        <v>6.4501574488944002E-2</v>
      </c>
      <c r="AQ513">
        <f>(Table2[[#This Row],[Sharpe Ratio]]-AVERAGE(Table2[Sharpe Ratio]))/_xlfn.STDEV.P(Table2[Sharpe Ratio])</f>
        <v>8.2625457043341274E-2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-1.6779213767563494</v>
      </c>
      <c r="AS513">
        <f>_xlfn.RANK.AVG(Table2[[#This Row],[1Y Return vs Nifty Z-Score]],Table2[1Y Return vs Nifty Z-Score])</f>
        <v>632</v>
      </c>
      <c r="AT513">
        <f>_xlfn.RANK.AVG(Table2[[#This Row],[6M Return vs Nifty Z-Score]],Table2[6M Return vs Nifty Z-Score])</f>
        <v>486</v>
      </c>
      <c r="AU513">
        <f>_xlfn.RANK.AVG(Table2[[#This Row],[Sharpe Ratio Z-Score]],Table2[Sharpe Ratio Z-Score])</f>
        <v>311</v>
      </c>
      <c r="AV513">
        <f>(Table2[[#This Row],[Rank 1Y]]+Table2[[#This Row],[Rank 6M]]+Table2[[#This Row],[Rank Sharpe]])/3</f>
        <v>476.33333333333331</v>
      </c>
    </row>
    <row r="514" spans="1:48" x14ac:dyDescent="0.3">
      <c r="A514" t="s">
        <v>529</v>
      </c>
      <c r="B514" t="s">
        <v>530</v>
      </c>
      <c r="C514" t="s">
        <v>10159</v>
      </c>
      <c r="D514" t="s">
        <v>173</v>
      </c>
      <c r="E514">
        <v>38741.544276000001</v>
      </c>
      <c r="F514">
        <v>553.45000000000005</v>
      </c>
      <c r="G514">
        <v>-7.0158632781539403</v>
      </c>
      <c r="H514">
        <f>(Table2[[#This Row],[1Y Return vs Nifty]]-AVERAGE(Table2[1Y Return vs Nifty]))/_xlfn.STDEV.P(Table2[1Y Return vs Nifty])</f>
        <v>-0.63196805797607292</v>
      </c>
      <c r="I514">
        <v>3.7375871914537901</v>
      </c>
      <c r="J514">
        <f>(Table2[[#This Row],[1M Return vs Nifty]]-AVERAGE(Table2[1M Return vs Nifty]))/_xlfn.STDEV.P(Table2[1M Return vs Nifty])</f>
        <v>0.25358134774452962</v>
      </c>
      <c r="K514">
        <v>14.5433145626005</v>
      </c>
      <c r="L514">
        <f>(Table2[[#This Row],[6M Return vs Nifty]]-AVERAGE(Table2[6M Return vs Nifty]))/_xlfn.STDEV.P(Table2[6M Return vs Nifty])</f>
        <v>0.23959406224428584</v>
      </c>
      <c r="M514">
        <v>-1.6828387876465101</v>
      </c>
      <c r="N514">
        <f>(Table2[[#This Row],[1W Return vs Nifty]]-AVERAGE(Table2[1W Return vs Nifty]))/_xlfn.STDEV.P(Table2[1W Return vs Nifty])</f>
        <v>-0.68321076238516976</v>
      </c>
      <c r="O514">
        <v>529.32000000000005</v>
      </c>
      <c r="P514">
        <v>502.753705615054</v>
      </c>
      <c r="Q514">
        <v>460.99028296934</v>
      </c>
      <c r="R514">
        <v>66.412568946325706</v>
      </c>
      <c r="S514" s="2">
        <f>(Table2[[#This Row],[Close Price]]-Table2[[#This Row],[20D EMA]])/Table2[[#This Row],[20D EMA]]</f>
        <v>4.5586790599259415E-2</v>
      </c>
      <c r="T514" s="2">
        <f>(Table2[[#This Row],[Close Price]]-Table2[[#This Row],[50D EMA]])/Table2[[#This Row],[50D EMA]]</f>
        <v>0.10083723664040566</v>
      </c>
      <c r="U514" s="2">
        <f>(Table2[[#This Row],[Close Price]]-Table2[[#This Row],[200D EMA]])/Table2[[#This Row],[200D EMA]]</f>
        <v>0.20056760510244734</v>
      </c>
      <c r="V514">
        <v>0.62122235244401203</v>
      </c>
      <c r="W514">
        <v>552.4</v>
      </c>
      <c r="X514">
        <v>559.4</v>
      </c>
      <c r="Y514">
        <v>541.29999999999995</v>
      </c>
      <c r="Z514">
        <v>556.35</v>
      </c>
      <c r="AA514">
        <v>502.85</v>
      </c>
      <c r="AB514">
        <v>556.35</v>
      </c>
      <c r="AC514" s="2">
        <f>(Table2[[#This Row],[Close Price]]/Table2[[#This Row],[Day Low]])-1</f>
        <v>1.9007965242578972E-3</v>
      </c>
      <c r="AD514" s="2">
        <f>(Table2[[#This Row],[Day High]]/Table2[[#This Row],[Close Price]])-1</f>
        <v>1.0750745324780819E-2</v>
      </c>
      <c r="AE514" s="2">
        <f>(Table2[[#This Row],[Close Price]]/Table2[[#This Row],[Current Week Low]])-1</f>
        <v>2.2445963421393156E-2</v>
      </c>
      <c r="AF514" s="2">
        <f>(Table2[[#This Row],[Current Week High]]/Table2[[#This Row],[Close Price]])-1</f>
        <v>5.2398590658595534E-3</v>
      </c>
      <c r="AG514" s="2">
        <f>(Table2[[#This Row],[Close Price]]/Table2[[#This Row],[Current Month Low]])-1</f>
        <v>0.10062642935268973</v>
      </c>
      <c r="AH514" s="2">
        <f>(Table2[[#This Row],[Current Month High]]/Table2[[#This Row],[Close Price]])-1</f>
        <v>5.2398590658595534E-3</v>
      </c>
      <c r="AI514">
        <v>0.52398590658595501</v>
      </c>
      <c r="AJ514">
        <v>47.311684854937397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0.1</v>
      </c>
      <c r="AM514" t="s">
        <v>10206</v>
      </c>
      <c r="AN514">
        <v>4.2699999999999996</v>
      </c>
      <c r="AO514" t="s">
        <v>10206</v>
      </c>
      <c r="AP514">
        <v>-4.2731162071264997E-2</v>
      </c>
      <c r="AQ514">
        <f>(Table2[[#This Row],[Sharpe Ratio]]-AVERAGE(Table2[Sharpe Ratio]))/_xlfn.STDEV.P(Table2[Sharpe Ratio])</f>
        <v>-1.1536938328778192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-1.9756972432502464</v>
      </c>
      <c r="AS514">
        <f>_xlfn.RANK.AVG(Table2[[#This Row],[1Y Return vs Nifty Z-Score]],Table2[1Y Return vs Nifty Z-Score])</f>
        <v>549</v>
      </c>
      <c r="AT514">
        <f>_xlfn.RANK.AVG(Table2[[#This Row],[6M Return vs Nifty Z-Score]],Table2[6M Return vs Nifty Z-Score])</f>
        <v>245</v>
      </c>
      <c r="AU514">
        <f>_xlfn.RANK.AVG(Table2[[#This Row],[Sharpe Ratio Z-Score]],Table2[Sharpe Ratio Z-Score])</f>
        <v>636</v>
      </c>
      <c r="AV514">
        <f>(Table2[[#This Row],[Rank 1Y]]+Table2[[#This Row],[Rank 6M]]+Table2[[#This Row],[Rank Sharpe]])/3</f>
        <v>476.66666666666669</v>
      </c>
    </row>
    <row r="515" spans="1:48" x14ac:dyDescent="0.3">
      <c r="A515" t="s">
        <v>1039</v>
      </c>
      <c r="B515" t="s">
        <v>1040</v>
      </c>
      <c r="C515" t="s">
        <v>10161</v>
      </c>
      <c r="D515" t="s">
        <v>24</v>
      </c>
      <c r="E515">
        <v>12804.735876352001</v>
      </c>
      <c r="F515">
        <v>172.88</v>
      </c>
      <c r="G515">
        <v>3.26410141986302</v>
      </c>
      <c r="H515">
        <f>(Table2[[#This Row],[1Y Return vs Nifty]]-AVERAGE(Table2[1Y Return vs Nifty]))/_xlfn.STDEV.P(Table2[1Y Return vs Nifty])</f>
        <v>-0.49148436588867733</v>
      </c>
      <c r="I515">
        <v>-2.4512188258094199</v>
      </c>
      <c r="J515">
        <f>(Table2[[#This Row],[1M Return vs Nifty]]-AVERAGE(Table2[1M Return vs Nifty]))/_xlfn.STDEV.P(Table2[1M Return vs Nifty])</f>
        <v>-0.39883635892925717</v>
      </c>
      <c r="K515">
        <v>5.3562196078945998</v>
      </c>
      <c r="L515">
        <f>(Table2[[#This Row],[6M Return vs Nifty]]-AVERAGE(Table2[6M Return vs Nifty]))/_xlfn.STDEV.P(Table2[6M Return vs Nifty])</f>
        <v>-6.6496133512654765E-2</v>
      </c>
      <c r="M515">
        <v>5.71220115896298</v>
      </c>
      <c r="N515">
        <f>(Table2[[#This Row],[1W Return vs Nifty]]-AVERAGE(Table2[1W Return vs Nifty]))/_xlfn.STDEV.P(Table2[1W Return vs Nifty])</f>
        <v>0.84458608026423321</v>
      </c>
      <c r="O515">
        <v>162.4</v>
      </c>
      <c r="P515">
        <v>158.659572073612</v>
      </c>
      <c r="Q515">
        <v>149.18012497444201</v>
      </c>
      <c r="R515">
        <v>74.404601111367995</v>
      </c>
      <c r="S515" s="2">
        <f>(Table2[[#This Row],[Close Price]]-Table2[[#This Row],[20D EMA]])/Table2[[#This Row],[20D EMA]]</f>
        <v>6.4532019704433438E-2</v>
      </c>
      <c r="T515" s="2">
        <f>(Table2[[#This Row],[Close Price]]-Table2[[#This Row],[50D EMA]])/Table2[[#This Row],[50D EMA]]</f>
        <v>8.9628553389708251E-2</v>
      </c>
      <c r="U515" s="2">
        <f>(Table2[[#This Row],[Close Price]]-Table2[[#This Row],[200D EMA]])/Table2[[#This Row],[200D EMA]]</f>
        <v>0.15886751019694026</v>
      </c>
      <c r="V515">
        <v>0.97580191455405596</v>
      </c>
      <c r="W515">
        <v>171.3</v>
      </c>
      <c r="X515">
        <v>173</v>
      </c>
      <c r="Y515">
        <v>162.09</v>
      </c>
      <c r="Z515">
        <v>174.8</v>
      </c>
      <c r="AA515">
        <v>152.02000000000001</v>
      </c>
      <c r="AB515">
        <v>174.8</v>
      </c>
      <c r="AC515" s="2">
        <f>(Table2[[#This Row],[Close Price]]/Table2[[#This Row],[Day Low]])-1</f>
        <v>9.2235843549328678E-3</v>
      </c>
      <c r="AD515" s="2">
        <f>(Table2[[#This Row],[Day High]]/Table2[[#This Row],[Close Price]])-1</f>
        <v>6.9412309116145821E-4</v>
      </c>
      <c r="AE515" s="2">
        <f>(Table2[[#This Row],[Close Price]]/Table2[[#This Row],[Current Week Low]])-1</f>
        <v>6.6567956073786183E-2</v>
      </c>
      <c r="AF515" s="2">
        <f>(Table2[[#This Row],[Current Week High]]/Table2[[#This Row],[Close Price]])-1</f>
        <v>1.1105969458583997E-2</v>
      </c>
      <c r="AG515" s="2">
        <f>(Table2[[#This Row],[Close Price]]/Table2[[#This Row],[Current Month Low]])-1</f>
        <v>0.13721878700171009</v>
      </c>
      <c r="AH515" s="2">
        <f>(Table2[[#This Row],[Current Month High]]/Table2[[#This Row],[Close Price]])-1</f>
        <v>1.1105969458583997E-2</v>
      </c>
      <c r="AI515">
        <v>1.11059694585839</v>
      </c>
      <c r="AJ515">
        <v>44.0066638900458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0.06</v>
      </c>
      <c r="AM515" t="s">
        <v>10206</v>
      </c>
      <c r="AN515">
        <v>6.47</v>
      </c>
      <c r="AO515" t="s">
        <v>10206</v>
      </c>
      <c r="AP515">
        <v>-2.3260439798247001E-2</v>
      </c>
      <c r="AQ515">
        <f>(Table2[[#This Row],[Sharpe Ratio]]-AVERAGE(Table2[Sharpe Ratio]))/_xlfn.STDEV.P(Table2[Sharpe Ratio])</f>
        <v>-0.92920987110450592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-1.0414406491708621</v>
      </c>
      <c r="AS515">
        <f>_xlfn.RANK.AVG(Table2[[#This Row],[1Y Return vs Nifty Z-Score]],Table2[1Y Return vs Nifty Z-Score])</f>
        <v>486</v>
      </c>
      <c r="AT515">
        <f>_xlfn.RANK.AVG(Table2[[#This Row],[6M Return vs Nifty Z-Score]],Table2[6M Return vs Nifty Z-Score])</f>
        <v>344</v>
      </c>
      <c r="AU515">
        <f>_xlfn.RANK.AVG(Table2[[#This Row],[Sharpe Ratio Z-Score]],Table2[Sharpe Ratio Z-Score])</f>
        <v>600</v>
      </c>
      <c r="AV515">
        <f>(Table2[[#This Row],[Rank 1Y]]+Table2[[#This Row],[Rank 6M]]+Table2[[#This Row],[Rank Sharpe]])/3</f>
        <v>476.66666666666669</v>
      </c>
    </row>
    <row r="516" spans="1:48" x14ac:dyDescent="0.3">
      <c r="A516" t="s">
        <v>1790</v>
      </c>
      <c r="B516" t="s">
        <v>1791</v>
      </c>
      <c r="C516" t="s">
        <v>10178</v>
      </c>
      <c r="D516" t="s">
        <v>677</v>
      </c>
      <c r="E516">
        <v>4171.9792738199903</v>
      </c>
      <c r="F516">
        <v>631.65</v>
      </c>
      <c r="G516">
        <v>3.8054784514907301</v>
      </c>
      <c r="H516">
        <f>(Table2[[#This Row],[1Y Return vs Nifty]]-AVERAGE(Table2[1Y Return vs Nifty]))/_xlfn.STDEV.P(Table2[1Y Return vs Nifty])</f>
        <v>-0.48408602878844909</v>
      </c>
      <c r="I516">
        <v>-11.2963785049806</v>
      </c>
      <c r="J516">
        <f>(Table2[[#This Row],[1M Return vs Nifty]]-AVERAGE(Table2[1M Return vs Nifty]))/_xlfn.STDEV.P(Table2[1M Return vs Nifty])</f>
        <v>-1.3312841973251071</v>
      </c>
      <c r="K516">
        <v>-34.820979260356502</v>
      </c>
      <c r="L516">
        <f>(Table2[[#This Row],[6M Return vs Nifty]]-AVERAGE(Table2[6M Return vs Nifty]))/_xlfn.STDEV.P(Table2[6M Return vs Nifty])</f>
        <v>-1.4050962815658969</v>
      </c>
      <c r="M516">
        <v>-6.9759247277330401</v>
      </c>
      <c r="N516">
        <f>(Table2[[#This Row],[1W Return vs Nifty]]-AVERAGE(Table2[1W Return vs Nifty]))/_xlfn.STDEV.P(Table2[1W Return vs Nifty])</f>
        <v>-1.7767491402060767</v>
      </c>
      <c r="O516">
        <v>655.8</v>
      </c>
      <c r="P516">
        <v>655.43417845830402</v>
      </c>
      <c r="Q516">
        <v>644.55584805194906</v>
      </c>
      <c r="R516">
        <v>34.843985025558602</v>
      </c>
      <c r="S516" s="2">
        <f>(Table2[[#This Row],[Close Price]]-Table2[[#This Row],[20D EMA]])/Table2[[#This Row],[20D EMA]]</f>
        <v>-3.6825251601097862E-2</v>
      </c>
      <c r="T516" s="2">
        <f>(Table2[[#This Row],[Close Price]]-Table2[[#This Row],[50D EMA]])/Table2[[#This Row],[50D EMA]]</f>
        <v>-3.628766890711832E-2</v>
      </c>
      <c r="U516" s="2">
        <f>(Table2[[#This Row],[Close Price]]-Table2[[#This Row],[200D EMA]])/Table2[[#This Row],[200D EMA]]</f>
        <v>-2.002285463851522E-2</v>
      </c>
      <c r="V516">
        <v>0.672571661989674</v>
      </c>
      <c r="W516">
        <v>619.4</v>
      </c>
      <c r="X516">
        <v>636</v>
      </c>
      <c r="Y516">
        <v>619.1</v>
      </c>
      <c r="Z516">
        <v>638.6</v>
      </c>
      <c r="AA516">
        <v>617.1</v>
      </c>
      <c r="AB516">
        <v>753.5</v>
      </c>
      <c r="AC516" s="2">
        <f>(Table2[[#This Row],[Close Price]]/Table2[[#This Row],[Day Low]])-1</f>
        <v>1.9777203745560135E-2</v>
      </c>
      <c r="AD516" s="2">
        <f>(Table2[[#This Row],[Day High]]/Table2[[#This Row],[Close Price]])-1</f>
        <v>6.8867252434101633E-3</v>
      </c>
      <c r="AE516" s="2">
        <f>(Table2[[#This Row],[Close Price]]/Table2[[#This Row],[Current Week Low]])-1</f>
        <v>2.0271361654013775E-2</v>
      </c>
      <c r="AF516" s="2">
        <f>(Table2[[#This Row],[Current Week High]]/Table2[[#This Row],[Close Price]])-1</f>
        <v>1.1002928837172465E-2</v>
      </c>
      <c r="AG516" s="2">
        <f>(Table2[[#This Row],[Close Price]]/Table2[[#This Row],[Current Month Low]])-1</f>
        <v>2.3578026251823037E-2</v>
      </c>
      <c r="AH516" s="2">
        <f>(Table2[[#This Row],[Current Month High]]/Table2[[#This Row],[Close Price]])-1</f>
        <v>0.19290746457690178</v>
      </c>
      <c r="AI516">
        <v>29.0271511121665</v>
      </c>
      <c r="AJ516">
        <v>33.091024020227501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-0.12</v>
      </c>
      <c r="AM516" t="s">
        <v>10205</v>
      </c>
      <c r="AN516">
        <v>-7.25</v>
      </c>
      <c r="AO516" t="s">
        <v>10205</v>
      </c>
      <c r="AP516">
        <v>8.5974405326842002E-2</v>
      </c>
      <c r="AQ516">
        <f>(Table2[[#This Row],[Sharpe Ratio]]-AVERAGE(Table2[Sharpe Ratio]))/_xlfn.STDEV.P(Table2[Sharpe Ratio])</f>
        <v>0.33019234590289676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-4.667023301982633</v>
      </c>
      <c r="AS516">
        <f>_xlfn.RANK.AVG(Table2[[#This Row],[1Y Return vs Nifty Z-Score]],Table2[1Y Return vs Nifty Z-Score])</f>
        <v>480</v>
      </c>
      <c r="AT516">
        <f>_xlfn.RANK.AVG(Table2[[#This Row],[6M Return vs Nifty Z-Score]],Table2[6M Return vs Nifty Z-Score])</f>
        <v>704</v>
      </c>
      <c r="AU516">
        <f>_xlfn.RANK.AVG(Table2[[#This Row],[Sharpe Ratio Z-Score]],Table2[Sharpe Ratio Z-Score])</f>
        <v>247</v>
      </c>
      <c r="AV516">
        <f>(Table2[[#This Row],[Rank 1Y]]+Table2[[#This Row],[Rank 6M]]+Table2[[#This Row],[Rank Sharpe]])/3</f>
        <v>477</v>
      </c>
    </row>
    <row r="517" spans="1:48" x14ac:dyDescent="0.3">
      <c r="A517" t="s">
        <v>685</v>
      </c>
      <c r="B517" t="s">
        <v>686</v>
      </c>
      <c r="C517" t="s">
        <v>10166</v>
      </c>
      <c r="D517" t="s">
        <v>293</v>
      </c>
      <c r="E517">
        <v>25730.584206250001</v>
      </c>
      <c r="F517">
        <v>3091.55</v>
      </c>
      <c r="G517">
        <v>6.3698968942265903</v>
      </c>
      <c r="H517">
        <f>(Table2[[#This Row],[1Y Return vs Nifty]]-AVERAGE(Table2[1Y Return vs Nifty]))/_xlfn.STDEV.P(Table2[1Y Return vs Nifty])</f>
        <v>-0.44904126146915674</v>
      </c>
      <c r="I517">
        <v>6.8015977978901603</v>
      </c>
      <c r="J517">
        <f>(Table2[[#This Row],[1M Return vs Nifty]]-AVERAGE(Table2[1M Return vs Nifty]))/_xlfn.STDEV.P(Table2[1M Return vs Nifty])</f>
        <v>0.57658626460559681</v>
      </c>
      <c r="K517">
        <v>9.35142749068042</v>
      </c>
      <c r="L517">
        <f>(Table2[[#This Row],[6M Return vs Nifty]]-AVERAGE(Table2[6M Return vs Nifty]))/_xlfn.STDEV.P(Table2[6M Return vs Nifty])</f>
        <v>6.6613839657393037E-2</v>
      </c>
      <c r="M517">
        <v>-1.09485865106058</v>
      </c>
      <c r="N517">
        <f>(Table2[[#This Row],[1W Return vs Nifty]]-AVERAGE(Table2[1W Return vs Nifty]))/_xlfn.STDEV.P(Table2[1W Return vs Nifty])</f>
        <v>-0.56173552997233989</v>
      </c>
      <c r="O517">
        <v>2974.84</v>
      </c>
      <c r="P517">
        <v>2816.70524902327</v>
      </c>
      <c r="Q517">
        <v>2546.0511950841901</v>
      </c>
      <c r="R517">
        <v>76.731400037620304</v>
      </c>
      <c r="S517" s="2">
        <f>(Table2[[#This Row],[Close Price]]-Table2[[#This Row],[20D EMA]])/Table2[[#This Row],[20D EMA]]</f>
        <v>3.9232362076615894E-2</v>
      </c>
      <c r="T517" s="2">
        <f>(Table2[[#This Row],[Close Price]]-Table2[[#This Row],[50D EMA]])/Table2[[#This Row],[50D EMA]]</f>
        <v>9.7576681504760315E-2</v>
      </c>
      <c r="U517" s="2">
        <f>(Table2[[#This Row],[Close Price]]-Table2[[#This Row],[200D EMA]])/Table2[[#This Row],[200D EMA]]</f>
        <v>0.21425288146956217</v>
      </c>
      <c r="V517">
        <v>1.0048628730379801</v>
      </c>
      <c r="W517">
        <v>3070</v>
      </c>
      <c r="X517">
        <v>3150</v>
      </c>
      <c r="Y517">
        <v>3068</v>
      </c>
      <c r="Z517">
        <v>3145.7</v>
      </c>
      <c r="AA517">
        <v>2775</v>
      </c>
      <c r="AB517">
        <v>3145.7</v>
      </c>
      <c r="AC517" s="2">
        <f>(Table2[[#This Row],[Close Price]]/Table2[[#This Row],[Day Low]])-1</f>
        <v>7.0195439739413334E-3</v>
      </c>
      <c r="AD517" s="2">
        <f>(Table2[[#This Row],[Day High]]/Table2[[#This Row],[Close Price]])-1</f>
        <v>1.8906373825427369E-2</v>
      </c>
      <c r="AE517" s="2">
        <f>(Table2[[#This Row],[Close Price]]/Table2[[#This Row],[Current Week Low]])-1</f>
        <v>7.6760104302477927E-3</v>
      </c>
      <c r="AF517" s="2">
        <f>(Table2[[#This Row],[Current Week High]]/Table2[[#This Row],[Close Price]])-1</f>
        <v>1.7515485759570293E-2</v>
      </c>
      <c r="AG517" s="2">
        <f>(Table2[[#This Row],[Close Price]]/Table2[[#This Row],[Current Month Low]])-1</f>
        <v>0.11407207207207204</v>
      </c>
      <c r="AH517" s="2">
        <f>(Table2[[#This Row],[Current Month High]]/Table2[[#This Row],[Close Price]])-1</f>
        <v>1.7515485759570293E-2</v>
      </c>
      <c r="AI517">
        <v>1.75154857595702</v>
      </c>
      <c r="AJ517">
        <v>59.054895302772998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0.14000000000000001</v>
      </c>
      <c r="AM517" t="s">
        <v>10206</v>
      </c>
      <c r="AN517">
        <v>4.93</v>
      </c>
      <c r="AO517" t="s">
        <v>10206</v>
      </c>
      <c r="AP517">
        <v>-6.7640987459683999E-2</v>
      </c>
      <c r="AQ517">
        <f>(Table2[[#This Row],[Sharpe Ratio]]-AVERAGE(Table2[Sharpe Ratio]))/_xlfn.STDEV.P(Table2[Sharpe Ratio])</f>
        <v>-1.440886891864789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-1.8084635790432959</v>
      </c>
      <c r="AS517">
        <f>_xlfn.RANK.AVG(Table2[[#This Row],[1Y Return vs Nifty Z-Score]],Table2[1Y Return vs Nifty Z-Score])</f>
        <v>466</v>
      </c>
      <c r="AT517">
        <f>_xlfn.RANK.AVG(Table2[[#This Row],[6M Return vs Nifty Z-Score]],Table2[6M Return vs Nifty Z-Score])</f>
        <v>291</v>
      </c>
      <c r="AU517">
        <f>_xlfn.RANK.AVG(Table2[[#This Row],[Sharpe Ratio Z-Score]],Table2[Sharpe Ratio Z-Score])</f>
        <v>675</v>
      </c>
      <c r="AV517">
        <f>(Table2[[#This Row],[Rank 1Y]]+Table2[[#This Row],[Rank 6M]]+Table2[[#This Row],[Rank Sharpe]])/3</f>
        <v>477.33333333333331</v>
      </c>
    </row>
    <row r="518" spans="1:48" x14ac:dyDescent="0.3">
      <c r="A518" t="s">
        <v>291</v>
      </c>
      <c r="B518" t="s">
        <v>292</v>
      </c>
      <c r="C518" t="s">
        <v>10166</v>
      </c>
      <c r="D518" t="s">
        <v>293</v>
      </c>
      <c r="E518">
        <v>95487.390713700006</v>
      </c>
      <c r="F518">
        <v>6641</v>
      </c>
      <c r="G518">
        <v>1.8412621176588799</v>
      </c>
      <c r="H518">
        <f>(Table2[[#This Row],[1Y Return vs Nifty]]-AVERAGE(Table2[1Y Return vs Nifty]))/_xlfn.STDEV.P(Table2[1Y Return vs Nifty])</f>
        <v>-0.51092856869408676</v>
      </c>
      <c r="I518">
        <v>4.9798564520898099</v>
      </c>
      <c r="J518">
        <f>(Table2[[#This Row],[1M Return vs Nifty]]-AVERAGE(Table2[1M Return vs Nifty]))/_xlfn.STDEV.P(Table2[1M Return vs Nifty])</f>
        <v>0.38454012393410864</v>
      </c>
      <c r="K518">
        <v>-10.2476512658267</v>
      </c>
      <c r="L518">
        <f>(Table2[[#This Row],[6M Return vs Nifty]]-AVERAGE(Table2[6M Return vs Nifty]))/_xlfn.STDEV.P(Table2[6M Return vs Nifty])</f>
        <v>-0.58637667397195092</v>
      </c>
      <c r="M518">
        <v>2.6260800474571599</v>
      </c>
      <c r="N518">
        <f>(Table2[[#This Row],[1W Return vs Nifty]]-AVERAGE(Table2[1W Return vs Nifty]))/_xlfn.STDEV.P(Table2[1W Return vs Nifty])</f>
        <v>0.20700114167928393</v>
      </c>
      <c r="O518">
        <v>6421.65</v>
      </c>
      <c r="P518">
        <v>6276.55626862585</v>
      </c>
      <c r="Q518">
        <v>5918.7606772100698</v>
      </c>
      <c r="R518">
        <v>70.642330486917899</v>
      </c>
      <c r="S518" s="2">
        <f>(Table2[[#This Row],[Close Price]]-Table2[[#This Row],[20D EMA]])/Table2[[#This Row],[20D EMA]]</f>
        <v>3.4157887770277166E-2</v>
      </c>
      <c r="T518" s="2">
        <f>(Table2[[#This Row],[Close Price]]-Table2[[#This Row],[50D EMA]])/Table2[[#This Row],[50D EMA]]</f>
        <v>5.8064281713822517E-2</v>
      </c>
      <c r="U518" s="2">
        <f>(Table2[[#This Row],[Close Price]]-Table2[[#This Row],[200D EMA]])/Table2[[#This Row],[200D EMA]]</f>
        <v>0.12202543102830314</v>
      </c>
      <c r="V518">
        <v>0.807418844693925</v>
      </c>
      <c r="W518">
        <v>6610</v>
      </c>
      <c r="X518">
        <v>6686.75</v>
      </c>
      <c r="Y518">
        <v>6584.1</v>
      </c>
      <c r="Z518">
        <v>6777</v>
      </c>
      <c r="AA518">
        <v>6077</v>
      </c>
      <c r="AB518">
        <v>6777</v>
      </c>
      <c r="AC518" s="2">
        <f>(Table2[[#This Row],[Close Price]]/Table2[[#This Row],[Day Low]])-1</f>
        <v>4.6898638426626782E-3</v>
      </c>
      <c r="AD518" s="2">
        <f>(Table2[[#This Row],[Day High]]/Table2[[#This Row],[Close Price]])-1</f>
        <v>6.8890227375395519E-3</v>
      </c>
      <c r="AE518" s="2">
        <f>(Table2[[#This Row],[Close Price]]/Table2[[#This Row],[Current Week Low]])-1</f>
        <v>8.6420315608815024E-3</v>
      </c>
      <c r="AF518" s="2">
        <f>(Table2[[#This Row],[Current Week High]]/Table2[[#This Row],[Close Price]])-1</f>
        <v>2.0478843547658387E-2</v>
      </c>
      <c r="AG518" s="2">
        <f>(Table2[[#This Row],[Close Price]]/Table2[[#This Row],[Current Month Low]])-1</f>
        <v>9.2808951785420479E-2</v>
      </c>
      <c r="AH518" s="2">
        <f>(Table2[[#This Row],[Current Month High]]/Table2[[#This Row],[Close Price]])-1</f>
        <v>2.0478843547658387E-2</v>
      </c>
      <c r="AI518">
        <v>3.5152838427947501</v>
      </c>
      <c r="AJ518">
        <v>40.520524756665203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-0.02</v>
      </c>
      <c r="AM518" t="s">
        <v>10205</v>
      </c>
      <c r="AN518">
        <v>3.94</v>
      </c>
      <c r="AO518" t="s">
        <v>10206</v>
      </c>
      <c r="AP518">
        <v>2.9016284930602002E-2</v>
      </c>
      <c r="AQ518">
        <f>(Table2[[#This Row],[Sharpe Ratio]]-AVERAGE(Table2[Sharpe Ratio]))/_xlfn.STDEV.P(Table2[Sharpe Ratio])</f>
        <v>-0.32649538978670672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-0.83225936683935176</v>
      </c>
      <c r="AS518">
        <f>_xlfn.RANK.AVG(Table2[[#This Row],[1Y Return vs Nifty Z-Score]],Table2[1Y Return vs Nifty Z-Score])</f>
        <v>494</v>
      </c>
      <c r="AT518">
        <f>_xlfn.RANK.AVG(Table2[[#This Row],[6M Return vs Nifty Z-Score]],Table2[6M Return vs Nifty Z-Score])</f>
        <v>521</v>
      </c>
      <c r="AU518">
        <f>_xlfn.RANK.AVG(Table2[[#This Row],[Sharpe Ratio Z-Score]],Table2[Sharpe Ratio Z-Score])</f>
        <v>419</v>
      </c>
      <c r="AV518">
        <f>(Table2[[#This Row],[Rank 1Y]]+Table2[[#This Row],[Rank 6M]]+Table2[[#This Row],[Rank Sharpe]])/3</f>
        <v>478</v>
      </c>
    </row>
    <row r="519" spans="1:48" x14ac:dyDescent="0.3">
      <c r="A519" t="s">
        <v>1161</v>
      </c>
      <c r="B519" t="s">
        <v>1162</v>
      </c>
      <c r="C519" t="s">
        <v>10169</v>
      </c>
      <c r="D519" t="s">
        <v>77</v>
      </c>
      <c r="E519">
        <v>10594.42439231</v>
      </c>
      <c r="F519">
        <v>900.35</v>
      </c>
      <c r="G519">
        <v>21.217993940542499</v>
      </c>
      <c r="H519">
        <f>(Table2[[#This Row],[1Y Return vs Nifty]]-AVERAGE(Table2[1Y Return vs Nifty]))/_xlfn.STDEV.P(Table2[1Y Return vs Nifty])</f>
        <v>-0.24613049719962649</v>
      </c>
      <c r="I519">
        <v>-4.5325424403734598</v>
      </c>
      <c r="J519">
        <f>(Table2[[#This Row],[1M Return vs Nifty]]-AVERAGE(Table2[1M Return vs Nifty]))/_xlfn.STDEV.P(Table2[1M Return vs Nifty])</f>
        <v>-0.61824740132937894</v>
      </c>
      <c r="K519">
        <v>-15.552132182349199</v>
      </c>
      <c r="L519">
        <f>(Table2[[#This Row],[6M Return vs Nifty]]-AVERAGE(Table2[6M Return vs Nifty]))/_xlfn.STDEV.P(Table2[6M Return vs Nifty])</f>
        <v>-0.76310823167677766</v>
      </c>
      <c r="M519">
        <v>1.7936111451127299</v>
      </c>
      <c r="N519">
        <f>(Table2[[#This Row],[1W Return vs Nifty]]-AVERAGE(Table2[1W Return vs Nifty]))/_xlfn.STDEV.P(Table2[1W Return vs Nifty])</f>
        <v>3.5015138927702485E-2</v>
      </c>
      <c r="O519">
        <v>863.42</v>
      </c>
      <c r="P519">
        <v>849.14478332618398</v>
      </c>
      <c r="Q519">
        <v>819.91110421154997</v>
      </c>
      <c r="R519">
        <v>70.637154664611899</v>
      </c>
      <c r="S519" s="2">
        <f>(Table2[[#This Row],[Close Price]]-Table2[[#This Row],[20D EMA]])/Table2[[#This Row],[20D EMA]]</f>
        <v>4.2771768085057171E-2</v>
      </c>
      <c r="T519" s="2">
        <f>(Table2[[#This Row],[Close Price]]-Table2[[#This Row],[50D EMA]])/Table2[[#This Row],[50D EMA]]</f>
        <v>6.0302103574422429E-2</v>
      </c>
      <c r="U519" s="2">
        <f>(Table2[[#This Row],[Close Price]]-Table2[[#This Row],[200D EMA]])/Table2[[#This Row],[200D EMA]]</f>
        <v>9.8106850090538045E-2</v>
      </c>
      <c r="V519">
        <v>0.599261226082904</v>
      </c>
      <c r="W519">
        <v>891.3</v>
      </c>
      <c r="X519">
        <v>902.95</v>
      </c>
      <c r="Y519">
        <v>859</v>
      </c>
      <c r="Z519">
        <v>903.2</v>
      </c>
      <c r="AA519">
        <v>817.1</v>
      </c>
      <c r="AB519">
        <v>910</v>
      </c>
      <c r="AC519" s="2">
        <f>(Table2[[#This Row],[Close Price]]/Table2[[#This Row],[Day Low]])-1</f>
        <v>1.0153708066868772E-2</v>
      </c>
      <c r="AD519" s="2">
        <f>(Table2[[#This Row],[Day High]]/Table2[[#This Row],[Close Price]])-1</f>
        <v>2.8877658688288843E-3</v>
      </c>
      <c r="AE519" s="2">
        <f>(Table2[[#This Row],[Close Price]]/Table2[[#This Row],[Current Week Low]])-1</f>
        <v>4.8137369033760313E-2</v>
      </c>
      <c r="AF519" s="2">
        <f>(Table2[[#This Row],[Current Week High]]/Table2[[#This Row],[Close Price]])-1</f>
        <v>3.165435663908589E-3</v>
      </c>
      <c r="AG519" s="2">
        <f>(Table2[[#This Row],[Close Price]]/Table2[[#This Row],[Current Month Low]])-1</f>
        <v>0.10188471423326395</v>
      </c>
      <c r="AH519" s="2">
        <f>(Table2[[#This Row],[Current Month High]]/Table2[[#This Row],[Close Price]])-1</f>
        <v>1.0718054090075979E-2</v>
      </c>
      <c r="AI519">
        <v>11.0568112400732</v>
      </c>
      <c r="AJ519">
        <v>48.278985507246297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0.02</v>
      </c>
      <c r="AM519" t="s">
        <v>10206</v>
      </c>
      <c r="AN519">
        <v>1.1499999999999999</v>
      </c>
      <c r="AO519" t="s">
        <v>10206</v>
      </c>
      <c r="AP519">
        <v>9.8023725494429999E-3</v>
      </c>
      <c r="AQ519">
        <f>(Table2[[#This Row],[Sharpe Ratio]]-AVERAGE(Table2[Sharpe Ratio]))/_xlfn.STDEV.P(Table2[Sharpe Ratio])</f>
        <v>-0.54801851111770261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-2.1404895023957828</v>
      </c>
      <c r="AS519">
        <f>_xlfn.RANK.AVG(Table2[[#This Row],[1Y Return vs Nifty Z-Score]],Table2[1Y Return vs Nifty Z-Score])</f>
        <v>373</v>
      </c>
      <c r="AT519">
        <f>_xlfn.RANK.AVG(Table2[[#This Row],[6M Return vs Nifty Z-Score]],Table2[6M Return vs Nifty Z-Score])</f>
        <v>576</v>
      </c>
      <c r="AU519">
        <f>_xlfn.RANK.AVG(Table2[[#This Row],[Sharpe Ratio Z-Score]],Table2[Sharpe Ratio Z-Score])</f>
        <v>486</v>
      </c>
      <c r="AV519">
        <f>(Table2[[#This Row],[Rank 1Y]]+Table2[[#This Row],[Rank 6M]]+Table2[[#This Row],[Rank Sharpe]])/3</f>
        <v>478.33333333333331</v>
      </c>
    </row>
    <row r="520" spans="1:48" x14ac:dyDescent="0.3">
      <c r="A520" t="s">
        <v>1558</v>
      </c>
      <c r="B520" t="s">
        <v>1559</v>
      </c>
      <c r="C520" t="s">
        <v>10161</v>
      </c>
      <c r="D520" t="s">
        <v>420</v>
      </c>
      <c r="E520">
        <v>6163.946399208</v>
      </c>
      <c r="F520">
        <v>68.56</v>
      </c>
      <c r="G520">
        <v>17.2059678145595</v>
      </c>
      <c r="H520">
        <f>(Table2[[#This Row],[1Y Return vs Nifty]]-AVERAGE(Table2[1Y Return vs Nifty]))/_xlfn.STDEV.P(Table2[1Y Return vs Nifty])</f>
        <v>-0.30095794646488588</v>
      </c>
      <c r="I520">
        <v>-2.4987518293939601</v>
      </c>
      <c r="J520">
        <f>(Table2[[#This Row],[1M Return vs Nifty]]-AVERAGE(Table2[1M Return vs Nifty]))/_xlfn.STDEV.P(Table2[1M Return vs Nifty])</f>
        <v>-0.40384724036639363</v>
      </c>
      <c r="K520">
        <v>-18.523503162405</v>
      </c>
      <c r="L520">
        <f>(Table2[[#This Row],[6M Return vs Nifty]]-AVERAGE(Table2[6M Return vs Nifty]))/_xlfn.STDEV.P(Table2[6M Return vs Nifty])</f>
        <v>-0.86210661249637444</v>
      </c>
      <c r="M520">
        <v>6.1207050364465001</v>
      </c>
      <c r="N520">
        <f>(Table2[[#This Row],[1W Return vs Nifty]]-AVERAGE(Table2[1W Return vs Nifty]))/_xlfn.STDEV.P(Table2[1W Return vs Nifty])</f>
        <v>0.92898196436158764</v>
      </c>
      <c r="O520">
        <v>65.37</v>
      </c>
      <c r="P520">
        <v>67.9287279155688</v>
      </c>
      <c r="Q520">
        <v>67.397881140587103</v>
      </c>
      <c r="R520">
        <v>72.008636220910105</v>
      </c>
      <c r="S520" s="2">
        <f>(Table2[[#This Row],[Close Price]]-Table2[[#This Row],[20D EMA]])/Table2[[#This Row],[20D EMA]]</f>
        <v>4.8799143337922554E-2</v>
      </c>
      <c r="T520" s="2">
        <f>(Table2[[#This Row],[Close Price]]-Table2[[#This Row],[50D EMA]])/Table2[[#This Row],[50D EMA]]</f>
        <v>9.2931533358880884E-3</v>
      </c>
      <c r="U520" s="2">
        <f>(Table2[[#This Row],[Close Price]]-Table2[[#This Row],[200D EMA]])/Table2[[#This Row],[200D EMA]]</f>
        <v>1.7242661634848781E-2</v>
      </c>
      <c r="V520">
        <v>0.73456623732485304</v>
      </c>
      <c r="W520">
        <v>68.7</v>
      </c>
      <c r="X520">
        <v>72</v>
      </c>
      <c r="Y520">
        <v>64.48</v>
      </c>
      <c r="Z520">
        <v>69.489999999999995</v>
      </c>
      <c r="AA520">
        <v>59.41</v>
      </c>
      <c r="AB520">
        <v>69.489999999999995</v>
      </c>
      <c r="AC520" s="2">
        <f>(Table2[[#This Row],[Close Price]]/Table2[[#This Row],[Day Low]])-1</f>
        <v>-2.0378457059679889E-3</v>
      </c>
      <c r="AD520" s="2">
        <f>(Table2[[#This Row],[Day High]]/Table2[[#This Row],[Close Price]])-1</f>
        <v>5.0175029171528607E-2</v>
      </c>
      <c r="AE520" s="2">
        <f>(Table2[[#This Row],[Close Price]]/Table2[[#This Row],[Current Week Low]])-1</f>
        <v>6.3275434243176054E-2</v>
      </c>
      <c r="AF520" s="2">
        <f>(Table2[[#This Row],[Current Week High]]/Table2[[#This Row],[Close Price]])-1</f>
        <v>1.3564760793465469E-2</v>
      </c>
      <c r="AG520" s="2">
        <f>(Table2[[#This Row],[Close Price]]/Table2[[#This Row],[Current Month Low]])-1</f>
        <v>0.15401447567749549</v>
      </c>
      <c r="AH520" s="2">
        <f>(Table2[[#This Row],[Current Month High]]/Table2[[#This Row],[Close Price]])-1</f>
        <v>1.3564760793465469E-2</v>
      </c>
      <c r="AI520">
        <v>28.063010501750199</v>
      </c>
      <c r="AJ520">
        <v>56.887871853546898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-0.19</v>
      </c>
      <c r="AM520" t="s">
        <v>10205</v>
      </c>
      <c r="AN520">
        <v>2.77</v>
      </c>
      <c r="AO520" t="s">
        <v>10206</v>
      </c>
      <c r="AP520">
        <v>2.2891846650958999E-2</v>
      </c>
      <c r="AQ520">
        <f>(Table2[[#This Row],[Sharpe Ratio]]-AVERAGE(Table2[Sharpe Ratio]))/_xlfn.STDEV.P(Table2[Sharpe Ratio])</f>
        <v>-0.39710592746335016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396</v>
      </c>
      <c r="AT520">
        <f>_xlfn.RANK.AVG(Table2[[#This Row],[6M Return vs Nifty Z-Score]],Table2[6M Return vs Nifty Z-Score])</f>
        <v>607</v>
      </c>
      <c r="AU520">
        <f>_xlfn.RANK.AVG(Table2[[#This Row],[Sharpe Ratio Z-Score]],Table2[Sharpe Ratio Z-Score])</f>
        <v>438</v>
      </c>
      <c r="AV520">
        <f>(Table2[[#This Row],[Rank 1Y]]+Table2[[#This Row],[Rank 6M]]+Table2[[#This Row],[Rank Sharpe]])/3</f>
        <v>480.33333333333331</v>
      </c>
    </row>
    <row r="521" spans="1:48" x14ac:dyDescent="0.3">
      <c r="A521" t="s">
        <v>1105</v>
      </c>
      <c r="B521" t="s">
        <v>1106</v>
      </c>
      <c r="C521" t="s">
        <v>10170</v>
      </c>
      <c r="D521" t="s">
        <v>848</v>
      </c>
      <c r="E521">
        <v>11434.418397435</v>
      </c>
      <c r="F521">
        <v>2399.65</v>
      </c>
      <c r="G521">
        <v>13.0456488021781</v>
      </c>
      <c r="H521">
        <f>(Table2[[#This Row],[1Y Return vs Nifty]]-AVERAGE(Table2[1Y Return vs Nifty]))/_xlfn.STDEV.P(Table2[1Y Return vs Nifty])</f>
        <v>-0.35781193305819298</v>
      </c>
      <c r="I521">
        <v>-5.6347804617895898</v>
      </c>
      <c r="J521">
        <f>(Table2[[#This Row],[1M Return vs Nifty]]-AVERAGE(Table2[1M Return vs Nifty]))/_xlfn.STDEV.P(Table2[1M Return vs Nifty])</f>
        <v>-0.73444422510039942</v>
      </c>
      <c r="K521">
        <v>-25.515940218778901</v>
      </c>
      <c r="L521">
        <f>(Table2[[#This Row],[6M Return vs Nifty]]-AVERAGE(Table2[6M Return vs Nifty]))/_xlfn.STDEV.P(Table2[6M Return vs Nifty])</f>
        <v>-1.0950764944836333</v>
      </c>
      <c r="M521">
        <v>-2.70262076951854</v>
      </c>
      <c r="N521">
        <f>(Table2[[#This Row],[1W Return vs Nifty]]-AVERAGE(Table2[1W Return vs Nifty]))/_xlfn.STDEV.P(Table2[1W Return vs Nifty])</f>
        <v>-0.89389518104191634</v>
      </c>
      <c r="O521">
        <v>2430.14</v>
      </c>
      <c r="P521">
        <v>2411.4606854734402</v>
      </c>
      <c r="Q521">
        <v>2304.47130653359</v>
      </c>
      <c r="R521">
        <v>42.502091609620599</v>
      </c>
      <c r="S521" s="2">
        <f>(Table2[[#This Row],[Close Price]]-Table2[[#This Row],[20D EMA]])/Table2[[#This Row],[20D EMA]]</f>
        <v>-1.254660225336803E-2</v>
      </c>
      <c r="T521" s="2">
        <f>(Table2[[#This Row],[Close Price]]-Table2[[#This Row],[50D EMA]])/Table2[[#This Row],[50D EMA]]</f>
        <v>-4.8977308834381155E-3</v>
      </c>
      <c r="U521" s="2">
        <f>(Table2[[#This Row],[Close Price]]-Table2[[#This Row],[200D EMA]])/Table2[[#This Row],[200D EMA]]</f>
        <v>4.1301748126158659E-2</v>
      </c>
      <c r="V521">
        <v>0.68567388271246199</v>
      </c>
      <c r="W521">
        <v>2377.1</v>
      </c>
      <c r="X521">
        <v>2413.6999999999998</v>
      </c>
      <c r="Y521">
        <v>2337</v>
      </c>
      <c r="Z521">
        <v>2426.35</v>
      </c>
      <c r="AA521">
        <v>2337</v>
      </c>
      <c r="AB521">
        <v>2645</v>
      </c>
      <c r="AC521" s="2">
        <f>(Table2[[#This Row],[Close Price]]/Table2[[#This Row],[Day Low]])-1</f>
        <v>9.4863489125405209E-3</v>
      </c>
      <c r="AD521" s="2">
        <f>(Table2[[#This Row],[Day High]]/Table2[[#This Row],[Close Price]])-1</f>
        <v>5.8550205238263597E-3</v>
      </c>
      <c r="AE521" s="2">
        <f>(Table2[[#This Row],[Close Price]]/Table2[[#This Row],[Current Week Low]])-1</f>
        <v>2.6807873341891275E-2</v>
      </c>
      <c r="AF521" s="2">
        <f>(Table2[[#This Row],[Current Week High]]/Table2[[#This Row],[Close Price]])-1</f>
        <v>1.1126622632467109E-2</v>
      </c>
      <c r="AG521" s="2">
        <f>(Table2[[#This Row],[Close Price]]/Table2[[#This Row],[Current Month Low]])-1</f>
        <v>2.6807873341891275E-2</v>
      </c>
      <c r="AH521" s="2">
        <f>(Table2[[#This Row],[Current Month High]]/Table2[[#This Row],[Close Price]])-1</f>
        <v>0.10224407726126716</v>
      </c>
      <c r="AI521">
        <v>17.8505198674806</v>
      </c>
      <c r="AJ521">
        <v>51.684576485461399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-0.16</v>
      </c>
      <c r="AM521" t="s">
        <v>10205</v>
      </c>
      <c r="AN521">
        <v>-4.78</v>
      </c>
      <c r="AO521" t="s">
        <v>10205</v>
      </c>
      <c r="AP521">
        <v>4.0192823415263999E-2</v>
      </c>
      <c r="AQ521">
        <f>(Table2[[#This Row],[Sharpe Ratio]]-AVERAGE(Table2[Sharpe Ratio]))/_xlfn.STDEV.P(Table2[Sharpe Ratio])</f>
        <v>-0.1976376308002479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-3.2788654644843898</v>
      </c>
      <c r="AS521">
        <f>_xlfn.RANK.AVG(Table2[[#This Row],[1Y Return vs Nifty Z-Score]],Table2[1Y Return vs Nifty Z-Score])</f>
        <v>411</v>
      </c>
      <c r="AT521">
        <f>_xlfn.RANK.AVG(Table2[[#This Row],[6M Return vs Nifty Z-Score]],Table2[6M Return vs Nifty Z-Score])</f>
        <v>655</v>
      </c>
      <c r="AU521">
        <f>_xlfn.RANK.AVG(Table2[[#This Row],[Sharpe Ratio Z-Score]],Table2[Sharpe Ratio Z-Score])</f>
        <v>385</v>
      </c>
      <c r="AV521">
        <f>(Table2[[#This Row],[Rank 1Y]]+Table2[[#This Row],[Rank 6M]]+Table2[[#This Row],[Rank Sharpe]])/3</f>
        <v>483.66666666666669</v>
      </c>
    </row>
    <row r="522" spans="1:48" x14ac:dyDescent="0.3">
      <c r="A522" t="s">
        <v>1649</v>
      </c>
      <c r="B522" t="s">
        <v>1650</v>
      </c>
      <c r="C522" t="s">
        <v>10175</v>
      </c>
      <c r="D522" t="s">
        <v>285</v>
      </c>
      <c r="E522">
        <v>5125.2779287499998</v>
      </c>
      <c r="F522">
        <v>307.5</v>
      </c>
      <c r="G522">
        <v>12.740615977899299</v>
      </c>
      <c r="H522">
        <f>(Table2[[#This Row],[1Y Return vs Nifty]]-AVERAGE(Table2[1Y Return vs Nifty]))/_xlfn.STDEV.P(Table2[1Y Return vs Nifty])</f>
        <v>-0.36198044322543099</v>
      </c>
      <c r="I522">
        <v>6.8700372050392504</v>
      </c>
      <c r="J522">
        <f>(Table2[[#This Row],[1M Return vs Nifty]]-AVERAGE(Table2[1M Return vs Nifty]))/_xlfn.STDEV.P(Table2[1M Return vs Nifty])</f>
        <v>0.58380107808234361</v>
      </c>
      <c r="K522">
        <v>-1.20560507318288</v>
      </c>
      <c r="L522">
        <f>(Table2[[#This Row],[6M Return vs Nifty]]-AVERAGE(Table2[6M Return vs Nifty]))/_xlfn.STDEV.P(Table2[6M Return vs Nifty])</f>
        <v>-0.28511912707656828</v>
      </c>
      <c r="M522">
        <v>1.17064356036846</v>
      </c>
      <c r="N522">
        <f>(Table2[[#This Row],[1W Return vs Nifty]]-AVERAGE(Table2[1W Return vs Nifty]))/_xlfn.STDEV.P(Table2[1W Return vs Nifty])</f>
        <v>-9.3688413171646306E-2</v>
      </c>
      <c r="O522">
        <v>297.89</v>
      </c>
      <c r="P522">
        <v>285.89669291989901</v>
      </c>
      <c r="Q522">
        <v>264.09722067842398</v>
      </c>
      <c r="R522">
        <v>57.975117675918199</v>
      </c>
      <c r="S522" s="2">
        <f>(Table2[[#This Row],[Close Price]]-Table2[[#This Row],[20D EMA]])/Table2[[#This Row],[20D EMA]]</f>
        <v>3.2260230286347356E-2</v>
      </c>
      <c r="T522" s="2">
        <f>(Table2[[#This Row],[Close Price]]-Table2[[#This Row],[50D EMA]])/Table2[[#This Row],[50D EMA]]</f>
        <v>7.5563333242730749E-2</v>
      </c>
      <c r="U522" s="2">
        <f>(Table2[[#This Row],[Close Price]]-Table2[[#This Row],[200D EMA]])/Table2[[#This Row],[200D EMA]]</f>
        <v>0.16434394580178144</v>
      </c>
      <c r="V522">
        <v>1.70185819931099</v>
      </c>
      <c r="W522">
        <v>306.05</v>
      </c>
      <c r="X522">
        <v>311.7</v>
      </c>
      <c r="Y522">
        <v>305</v>
      </c>
      <c r="Z522">
        <v>317.95</v>
      </c>
      <c r="AA522">
        <v>276.8</v>
      </c>
      <c r="AB522">
        <v>319.75</v>
      </c>
      <c r="AC522" s="2">
        <f>(Table2[[#This Row],[Close Price]]/Table2[[#This Row],[Day Low]])-1</f>
        <v>4.7377879431464986E-3</v>
      </c>
      <c r="AD522" s="2">
        <f>(Table2[[#This Row],[Day High]]/Table2[[#This Row],[Close Price]])-1</f>
        <v>1.3658536585365866E-2</v>
      </c>
      <c r="AE522" s="2">
        <f>(Table2[[#This Row],[Close Price]]/Table2[[#This Row],[Current Week Low]])-1</f>
        <v>8.1967213114753079E-3</v>
      </c>
      <c r="AF522" s="2">
        <f>(Table2[[#This Row],[Current Week High]]/Table2[[#This Row],[Close Price]])-1</f>
        <v>3.398373983739833E-2</v>
      </c>
      <c r="AG522" s="2">
        <f>(Table2[[#This Row],[Close Price]]/Table2[[#This Row],[Current Month Low]])-1</f>
        <v>0.11091040462427748</v>
      </c>
      <c r="AH522" s="2">
        <f>(Table2[[#This Row],[Current Month High]]/Table2[[#This Row],[Close Price]])-1</f>
        <v>3.9837398373983701E-2</v>
      </c>
      <c r="AI522">
        <v>3.9837398373983701</v>
      </c>
      <c r="AJ522">
        <v>46.603098927294397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7.0000000000000007E-2</v>
      </c>
      <c r="AM522" t="s">
        <v>10206</v>
      </c>
      <c r="AN522">
        <v>4.9000000000000004</v>
      </c>
      <c r="AO522" t="s">
        <v>10206</v>
      </c>
      <c r="AP522">
        <v>-2.9783350917086001E-2</v>
      </c>
      <c r="AQ522">
        <f>(Table2[[#This Row],[Sharpe Ratio]]-AVERAGE(Table2[Sharpe Ratio]))/_xlfn.STDEV.P(Table2[Sharpe Ratio])</f>
        <v>-1.0044145250315637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-1.1614014304228657</v>
      </c>
      <c r="AS522">
        <f>_xlfn.RANK.AVG(Table2[[#This Row],[1Y Return vs Nifty Z-Score]],Table2[1Y Return vs Nifty Z-Score])</f>
        <v>412</v>
      </c>
      <c r="AT522">
        <f>_xlfn.RANK.AVG(Table2[[#This Row],[6M Return vs Nifty Z-Score]],Table2[6M Return vs Nifty Z-Score])</f>
        <v>426</v>
      </c>
      <c r="AU522">
        <f>_xlfn.RANK.AVG(Table2[[#This Row],[Sharpe Ratio Z-Score]],Table2[Sharpe Ratio Z-Score])</f>
        <v>614</v>
      </c>
      <c r="AV522">
        <f>(Table2[[#This Row],[Rank 1Y]]+Table2[[#This Row],[Rank 6M]]+Table2[[#This Row],[Rank Sharpe]])/3</f>
        <v>484</v>
      </c>
    </row>
    <row r="523" spans="1:48" x14ac:dyDescent="0.3">
      <c r="A523" t="s">
        <v>913</v>
      </c>
      <c r="B523" t="s">
        <v>914</v>
      </c>
      <c r="C523" t="s">
        <v>10170</v>
      </c>
      <c r="D523" t="s">
        <v>915</v>
      </c>
      <c r="E523">
        <v>16781.569935846001</v>
      </c>
      <c r="F523">
        <v>214.66</v>
      </c>
      <c r="G523">
        <v>-7.4685613593887901</v>
      </c>
      <c r="H523">
        <f>(Table2[[#This Row],[1Y Return vs Nifty]]-AVERAGE(Table2[1Y Return vs Nifty]))/_xlfn.STDEV.P(Table2[1Y Return vs Nifty])</f>
        <v>-0.63815452842815712</v>
      </c>
      <c r="I523">
        <v>-4.6416008270448703</v>
      </c>
      <c r="J523">
        <f>(Table2[[#This Row],[1M Return vs Nifty]]-AVERAGE(Table2[1M Return vs Nifty]))/_xlfn.STDEV.P(Table2[1M Return vs Nifty])</f>
        <v>-0.6297442267795923</v>
      </c>
      <c r="K523">
        <v>5.4726580767112303</v>
      </c>
      <c r="L523">
        <f>(Table2[[#This Row],[6M Return vs Nifty]]-AVERAGE(Table2[6M Return vs Nifty]))/_xlfn.STDEV.P(Table2[6M Return vs Nifty])</f>
        <v>-6.2616705479153864E-2</v>
      </c>
      <c r="M523">
        <v>2.67656625550367</v>
      </c>
      <c r="N523">
        <f>(Table2[[#This Row],[1W Return vs Nifty]]-AVERAGE(Table2[1W Return vs Nifty]))/_xlfn.STDEV.P(Table2[1W Return vs Nifty])</f>
        <v>0.21743146657376444</v>
      </c>
      <c r="O523">
        <v>210.26</v>
      </c>
      <c r="P523">
        <v>210.77724735021999</v>
      </c>
      <c r="Q523">
        <v>197.657962723119</v>
      </c>
      <c r="R523">
        <v>65.628501814145096</v>
      </c>
      <c r="S523" s="2">
        <f>(Table2[[#This Row],[Close Price]]-Table2[[#This Row],[20D EMA]])/Table2[[#This Row],[20D EMA]]</f>
        <v>2.0926471987063662E-2</v>
      </c>
      <c r="T523" s="2">
        <f>(Table2[[#This Row],[Close Price]]-Table2[[#This Row],[50D EMA]])/Table2[[#This Row],[50D EMA]]</f>
        <v>1.8421118496383806E-2</v>
      </c>
      <c r="U523" s="2">
        <f>(Table2[[#This Row],[Close Price]]-Table2[[#This Row],[200D EMA]])/Table2[[#This Row],[200D EMA]]</f>
        <v>8.6017466954759619E-2</v>
      </c>
      <c r="V523">
        <v>0.796334249305229</v>
      </c>
      <c r="W523">
        <v>213.46</v>
      </c>
      <c r="X523">
        <v>216.86</v>
      </c>
      <c r="Y523">
        <v>211.85</v>
      </c>
      <c r="Z523">
        <v>219.49</v>
      </c>
      <c r="AA523">
        <v>195.46</v>
      </c>
      <c r="AB523">
        <v>225.9</v>
      </c>
      <c r="AC523" s="2">
        <f>(Table2[[#This Row],[Close Price]]/Table2[[#This Row],[Day Low]])-1</f>
        <v>5.6216621381055543E-3</v>
      </c>
      <c r="AD523" s="2">
        <f>(Table2[[#This Row],[Day High]]/Table2[[#This Row],[Close Price]])-1</f>
        <v>1.0248765489611511E-2</v>
      </c>
      <c r="AE523" s="2">
        <f>(Table2[[#This Row],[Close Price]]/Table2[[#This Row],[Current Week Low]])-1</f>
        <v>1.3264101958933239E-2</v>
      </c>
      <c r="AF523" s="2">
        <f>(Table2[[#This Row],[Current Week High]]/Table2[[#This Row],[Close Price]])-1</f>
        <v>2.2500698779465367E-2</v>
      </c>
      <c r="AG523" s="2">
        <f>(Table2[[#This Row],[Close Price]]/Table2[[#This Row],[Current Month Low]])-1</f>
        <v>9.8229816842320572E-2</v>
      </c>
      <c r="AH523" s="2">
        <f>(Table2[[#This Row],[Current Month High]]/Table2[[#This Row],[Close Price]])-1</f>
        <v>5.2361874592378621E-2</v>
      </c>
      <c r="AI523">
        <v>10.6633746389639</v>
      </c>
      <c r="AJ523">
        <v>57.606461086637303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-0.08</v>
      </c>
      <c r="AM523" t="s">
        <v>10205</v>
      </c>
      <c r="AN523">
        <v>2.57</v>
      </c>
      <c r="AO523" t="s">
        <v>10206</v>
      </c>
      <c r="AP523">
        <v>-1.236420185845E-3</v>
      </c>
      <c r="AQ523">
        <f>(Table2[[#This Row],[Sharpe Ratio]]-AVERAGE(Table2[Sharpe Ratio]))/_xlfn.STDEV.P(Table2[Sharpe Ratio])</f>
        <v>-0.67528815687942711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553</v>
      </c>
      <c r="AT523">
        <f>_xlfn.RANK.AVG(Table2[[#This Row],[6M Return vs Nifty Z-Score]],Table2[6M Return vs Nifty Z-Score])</f>
        <v>343</v>
      </c>
      <c r="AU523">
        <f>_xlfn.RANK.AVG(Table2[[#This Row],[Sharpe Ratio Z-Score]],Table2[Sharpe Ratio Z-Score])</f>
        <v>557</v>
      </c>
      <c r="AV523">
        <f>(Table2[[#This Row],[Rank 1Y]]+Table2[[#This Row],[Rank 6M]]+Table2[[#This Row],[Rank Sharpe]])/3</f>
        <v>484.33333333333331</v>
      </c>
    </row>
    <row r="524" spans="1:48" x14ac:dyDescent="0.3">
      <c r="A524" t="s">
        <v>423</v>
      </c>
      <c r="B524" t="s">
        <v>424</v>
      </c>
      <c r="C524" t="s">
        <v>10172</v>
      </c>
      <c r="D524" t="s">
        <v>425</v>
      </c>
      <c r="E524">
        <v>57148.694958590997</v>
      </c>
      <c r="F524">
        <v>200.03</v>
      </c>
      <c r="G524">
        <v>12.480565973367099</v>
      </c>
      <c r="H524">
        <f>(Table2[[#This Row],[1Y Return vs Nifty]]-AVERAGE(Table2[1Y Return vs Nifty]))/_xlfn.STDEV.P(Table2[1Y Return vs Nifty])</f>
        <v>-0.36553422826625653</v>
      </c>
      <c r="I524">
        <v>-0.21543767036727601</v>
      </c>
      <c r="J524">
        <f>(Table2[[#This Row],[1M Return vs Nifty]]-AVERAGE(Table2[1M Return vs Nifty]))/_xlfn.STDEV.P(Table2[1M Return vs Nifty])</f>
        <v>-0.16314255789732934</v>
      </c>
      <c r="K524">
        <v>5.51365528509639</v>
      </c>
      <c r="L524">
        <f>(Table2[[#This Row],[6M Return vs Nifty]]-AVERAGE(Table2[6M Return vs Nifty]))/_xlfn.STDEV.P(Table2[6M Return vs Nifty])</f>
        <v>-6.1250784739032005E-2</v>
      </c>
      <c r="M524">
        <v>2.2289214641069699</v>
      </c>
      <c r="N524">
        <f>(Table2[[#This Row],[1W Return vs Nifty]]-AVERAGE(Table2[1W Return vs Nifty]))/_xlfn.STDEV.P(Table2[1W Return vs Nifty])</f>
        <v>0.1249491671052009</v>
      </c>
      <c r="O524">
        <v>180.79</v>
      </c>
      <c r="P524">
        <v>176.05725928674701</v>
      </c>
      <c r="Q524">
        <v>167.24071430771301</v>
      </c>
      <c r="R524">
        <v>83.052597652764106</v>
      </c>
      <c r="S524" s="2">
        <f>(Table2[[#This Row],[Close Price]]-Table2[[#This Row],[20D EMA]])/Table2[[#This Row],[20D EMA]]</f>
        <v>0.10642181536589419</v>
      </c>
      <c r="T524" s="2">
        <f>(Table2[[#This Row],[Close Price]]-Table2[[#This Row],[50D EMA]])/Table2[[#This Row],[50D EMA]]</f>
        <v>0.13616445473690034</v>
      </c>
      <c r="U524" s="2">
        <f>(Table2[[#This Row],[Close Price]]-Table2[[#This Row],[200D EMA]])/Table2[[#This Row],[200D EMA]]</f>
        <v>0.19606042600342313</v>
      </c>
      <c r="V524">
        <v>1.58525387727339</v>
      </c>
      <c r="W524">
        <v>195.21</v>
      </c>
      <c r="X524">
        <v>200</v>
      </c>
      <c r="Y524">
        <v>182.29</v>
      </c>
      <c r="Z524">
        <v>201.93</v>
      </c>
      <c r="AA524">
        <v>170.5</v>
      </c>
      <c r="AB524">
        <v>201.93</v>
      </c>
      <c r="AC524" s="2">
        <f>(Table2[[#This Row],[Close Price]]/Table2[[#This Row],[Day Low]])-1</f>
        <v>2.4691358024691246E-2</v>
      </c>
      <c r="AD524" s="2">
        <f>(Table2[[#This Row],[Day High]]/Table2[[#This Row],[Close Price]])-1</f>
        <v>-1.4997750337453208E-4</v>
      </c>
      <c r="AE524" s="2">
        <f>(Table2[[#This Row],[Close Price]]/Table2[[#This Row],[Current Week Low]])-1</f>
        <v>9.7317461188216603E-2</v>
      </c>
      <c r="AF524" s="2">
        <f>(Table2[[#This Row],[Current Week High]]/Table2[[#This Row],[Close Price]])-1</f>
        <v>9.4985752137179968E-3</v>
      </c>
      <c r="AG524" s="2">
        <f>(Table2[[#This Row],[Close Price]]/Table2[[#This Row],[Current Month Low]])-1</f>
        <v>0.17319648093841633</v>
      </c>
      <c r="AH524" s="2">
        <f>(Table2[[#This Row],[Current Month High]]/Table2[[#This Row],[Close Price]])-1</f>
        <v>9.4985752137179968E-3</v>
      </c>
      <c r="AI524">
        <v>0.94985752137179902</v>
      </c>
      <c r="AJ524">
        <v>53.750960799385098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-0.05</v>
      </c>
      <c r="AM524" t="s">
        <v>10205</v>
      </c>
      <c r="AN524">
        <v>12.41</v>
      </c>
      <c r="AO524" t="s">
        <v>10206</v>
      </c>
      <c r="AP524">
        <v>-7.9814654897552004E-2</v>
      </c>
      <c r="AQ524">
        <f>(Table2[[#This Row],[Sharpe Ratio]]-AVERAGE(Table2[Sharpe Ratio]))/_xlfn.STDEV.P(Table2[Sharpe Ratio])</f>
        <v>-1.5812408580630752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-2.0462192618604922</v>
      </c>
      <c r="AS524">
        <f>_xlfn.RANK.AVG(Table2[[#This Row],[1Y Return vs Nifty Z-Score]],Table2[1Y Return vs Nifty Z-Score])</f>
        <v>415</v>
      </c>
      <c r="AT524">
        <f>_xlfn.RANK.AVG(Table2[[#This Row],[6M Return vs Nifty Z-Score]],Table2[6M Return vs Nifty Z-Score])</f>
        <v>342</v>
      </c>
      <c r="AU524">
        <f>_xlfn.RANK.AVG(Table2[[#This Row],[Sharpe Ratio Z-Score]],Table2[Sharpe Ratio Z-Score])</f>
        <v>697</v>
      </c>
      <c r="AV524">
        <f>(Table2[[#This Row],[Rank 1Y]]+Table2[[#This Row],[Rank 6M]]+Table2[[#This Row],[Rank Sharpe]])/3</f>
        <v>484.66666666666669</v>
      </c>
    </row>
    <row r="525" spans="1:48" x14ac:dyDescent="0.3">
      <c r="A525" t="s">
        <v>1856</v>
      </c>
      <c r="B525" t="s">
        <v>1857</v>
      </c>
      <c r="C525" t="s">
        <v>10160</v>
      </c>
      <c r="D525" t="s">
        <v>21</v>
      </c>
      <c r="E525">
        <v>3875.42092925</v>
      </c>
      <c r="F525">
        <v>656.5</v>
      </c>
      <c r="G525">
        <v>-11.001187787646</v>
      </c>
      <c r="H525">
        <f>(Table2[[#This Row],[1Y Return vs Nifty]]-AVERAGE(Table2[1Y Return vs Nifty]))/_xlfn.STDEV.P(Table2[1Y Return vs Nifty])</f>
        <v>-0.68643060893870755</v>
      </c>
      <c r="I525">
        <v>-3.0902221197060702</v>
      </c>
      <c r="J525">
        <f>(Table2[[#This Row],[1M Return vs Nifty]]-AVERAGE(Table2[1M Return vs Nifty]))/_xlfn.STDEV.P(Table2[1M Return vs Nifty])</f>
        <v>-0.46619944356919341</v>
      </c>
      <c r="K525">
        <v>-21.009006709058699</v>
      </c>
      <c r="L525">
        <f>(Table2[[#This Row],[6M Return vs Nifty]]-AVERAGE(Table2[6M Return vs Nifty]))/_xlfn.STDEV.P(Table2[6M Return vs Nifty])</f>
        <v>-0.94491714954868866</v>
      </c>
      <c r="M525">
        <v>-2.00062147046398</v>
      </c>
      <c r="N525">
        <f>(Table2[[#This Row],[1W Return vs Nifty]]-AVERAGE(Table2[1W Return vs Nifty]))/_xlfn.STDEV.P(Table2[1W Return vs Nifty])</f>
        <v>-0.74886387351944916</v>
      </c>
      <c r="O525">
        <v>639.5</v>
      </c>
      <c r="P525">
        <v>620.71073067891098</v>
      </c>
      <c r="Q525">
        <v>597.10543266936895</v>
      </c>
      <c r="R525">
        <v>58.554147969439903</v>
      </c>
      <c r="S525" s="2">
        <f>(Table2[[#This Row],[Close Price]]-Table2[[#This Row],[20D EMA]])/Table2[[#This Row],[20D EMA]]</f>
        <v>2.6583268178264268E-2</v>
      </c>
      <c r="T525" s="2">
        <f>(Table2[[#This Row],[Close Price]]-Table2[[#This Row],[50D EMA]])/Table2[[#This Row],[50D EMA]]</f>
        <v>5.7658531667309845E-2</v>
      </c>
      <c r="U525" s="2">
        <f>(Table2[[#This Row],[Close Price]]-Table2[[#This Row],[200D EMA]])/Table2[[#This Row],[200D EMA]]</f>
        <v>9.9470820530147802E-2</v>
      </c>
      <c r="V525">
        <v>0.86133788222197705</v>
      </c>
      <c r="W525">
        <v>650.5</v>
      </c>
      <c r="X525">
        <v>660</v>
      </c>
      <c r="Y525">
        <v>641.54999999999995</v>
      </c>
      <c r="Z525">
        <v>665.15</v>
      </c>
      <c r="AA525">
        <v>600</v>
      </c>
      <c r="AB525">
        <v>689.7</v>
      </c>
      <c r="AC525" s="2">
        <f>(Table2[[#This Row],[Close Price]]/Table2[[#This Row],[Day Low]])-1</f>
        <v>9.2236740968485442E-3</v>
      </c>
      <c r="AD525" s="2">
        <f>(Table2[[#This Row],[Day High]]/Table2[[#This Row],[Close Price]])-1</f>
        <v>5.331302361005319E-3</v>
      </c>
      <c r="AE525" s="2">
        <f>(Table2[[#This Row],[Close Price]]/Table2[[#This Row],[Current Week Low]])-1</f>
        <v>2.3302938196555267E-2</v>
      </c>
      <c r="AF525" s="2">
        <f>(Table2[[#This Row],[Current Week High]]/Table2[[#This Row],[Close Price]])-1</f>
        <v>1.3175932977913085E-2</v>
      </c>
      <c r="AG525" s="2">
        <f>(Table2[[#This Row],[Close Price]]/Table2[[#This Row],[Current Month Low]])-1</f>
        <v>9.4166666666666732E-2</v>
      </c>
      <c r="AH525" s="2">
        <f>(Table2[[#This Row],[Current Month High]]/Table2[[#This Row],[Close Price]])-1</f>
        <v>5.0571210967250702E-2</v>
      </c>
      <c r="AI525">
        <v>20.563594821020502</v>
      </c>
      <c r="AJ525">
        <v>45.8888888888888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-0.05</v>
      </c>
      <c r="AM525" t="s">
        <v>10205</v>
      </c>
      <c r="AN525">
        <v>4.43</v>
      </c>
      <c r="AO525" t="s">
        <v>10206</v>
      </c>
      <c r="AP525">
        <v>8.0261310256715998E-2</v>
      </c>
      <c r="AQ525">
        <f>(Table2[[#This Row],[Sharpe Ratio]]-AVERAGE(Table2[Sharpe Ratio]))/_xlfn.STDEV.P(Table2[Sharpe Ratio])</f>
        <v>0.26432431094526593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-2.5820867646307728</v>
      </c>
      <c r="AS525">
        <f>_xlfn.RANK.AVG(Table2[[#This Row],[1Y Return vs Nifty Z-Score]],Table2[1Y Return vs Nifty Z-Score])</f>
        <v>570</v>
      </c>
      <c r="AT525">
        <f>_xlfn.RANK.AVG(Table2[[#This Row],[6M Return vs Nifty Z-Score]],Table2[6M Return vs Nifty Z-Score])</f>
        <v>628</v>
      </c>
      <c r="AU525">
        <f>_xlfn.RANK.AVG(Table2[[#This Row],[Sharpe Ratio Z-Score]],Table2[Sharpe Ratio Z-Score])</f>
        <v>259</v>
      </c>
      <c r="AV525">
        <f>(Table2[[#This Row],[Rank 1Y]]+Table2[[#This Row],[Rank 6M]]+Table2[[#This Row],[Rank Sharpe]])/3</f>
        <v>485.66666666666669</v>
      </c>
    </row>
    <row r="526" spans="1:48" x14ac:dyDescent="0.3">
      <c r="A526" t="s">
        <v>1111</v>
      </c>
      <c r="B526" t="s">
        <v>1112</v>
      </c>
      <c r="C526" t="s">
        <v>10161</v>
      </c>
      <c r="D526" t="s">
        <v>500</v>
      </c>
      <c r="E526">
        <v>11338.739514375</v>
      </c>
      <c r="F526">
        <v>851.55</v>
      </c>
      <c r="G526">
        <v>-13.1972348165597</v>
      </c>
      <c r="H526">
        <f>(Table2[[#This Row],[1Y Return vs Nifty]]-AVERAGE(Table2[1Y Return vs Nifty]))/_xlfn.STDEV.P(Table2[1Y Return vs Nifty])</f>
        <v>-0.71644129513093391</v>
      </c>
      <c r="I526">
        <v>-10.5908683138593</v>
      </c>
      <c r="J526">
        <f>(Table2[[#This Row],[1M Return vs Nifty]]-AVERAGE(Table2[1M Return vs Nifty]))/_xlfn.STDEV.P(Table2[1M Return vs Nifty])</f>
        <v>-1.256910022461263</v>
      </c>
      <c r="K526">
        <v>-4.0882428359164003</v>
      </c>
      <c r="L526">
        <f>(Table2[[#This Row],[6M Return vs Nifty]]-AVERAGE(Table2[6M Return vs Nifty]))/_xlfn.STDEV.P(Table2[6M Return vs Nifty])</f>
        <v>-0.3811611470449684</v>
      </c>
      <c r="M526">
        <v>-1.6794035450428899</v>
      </c>
      <c r="N526">
        <f>(Table2[[#This Row],[1W Return vs Nifty]]-AVERAGE(Table2[1W Return vs Nifty]))/_xlfn.STDEV.P(Table2[1W Return vs Nifty])</f>
        <v>-0.68250104981546944</v>
      </c>
      <c r="O526">
        <v>859.05</v>
      </c>
      <c r="P526">
        <v>838.53820977896703</v>
      </c>
      <c r="Q526">
        <v>784.08140331761194</v>
      </c>
      <c r="R526">
        <v>45.260779313769497</v>
      </c>
      <c r="S526" s="2">
        <f>(Table2[[#This Row],[Close Price]]-Table2[[#This Row],[20D EMA]])/Table2[[#This Row],[20D EMA]]</f>
        <v>-8.7305744718002443E-3</v>
      </c>
      <c r="T526" s="2">
        <f>(Table2[[#This Row],[Close Price]]-Table2[[#This Row],[50D EMA]])/Table2[[#This Row],[50D EMA]]</f>
        <v>1.5517229947652289E-2</v>
      </c>
      <c r="U526" s="2">
        <f>(Table2[[#This Row],[Close Price]]-Table2[[#This Row],[200D EMA]])/Table2[[#This Row],[200D EMA]]</f>
        <v>8.6047949099308199E-2</v>
      </c>
      <c r="V526">
        <v>1.3596311288683001</v>
      </c>
      <c r="W526">
        <v>847.5</v>
      </c>
      <c r="X526">
        <v>857.4</v>
      </c>
      <c r="Y526">
        <v>845.75</v>
      </c>
      <c r="Z526">
        <v>872</v>
      </c>
      <c r="AA526">
        <v>792.95</v>
      </c>
      <c r="AB526">
        <v>938</v>
      </c>
      <c r="AC526" s="2">
        <f>(Table2[[#This Row],[Close Price]]/Table2[[#This Row],[Day Low]])-1</f>
        <v>4.7787610619467458E-3</v>
      </c>
      <c r="AD526" s="2">
        <f>(Table2[[#This Row],[Day High]]/Table2[[#This Row],[Close Price]])-1</f>
        <v>6.8698256121191292E-3</v>
      </c>
      <c r="AE526" s="2">
        <f>(Table2[[#This Row],[Close Price]]/Table2[[#This Row],[Current Week Low]])-1</f>
        <v>6.8578185042860174E-3</v>
      </c>
      <c r="AF526" s="2">
        <f>(Table2[[#This Row],[Current Week High]]/Table2[[#This Row],[Close Price]])-1</f>
        <v>2.4015031413305188E-2</v>
      </c>
      <c r="AG526" s="2">
        <f>(Table2[[#This Row],[Close Price]]/Table2[[#This Row],[Current Month Low]])-1</f>
        <v>7.3901254807995365E-2</v>
      </c>
      <c r="AH526" s="2">
        <f>(Table2[[#This Row],[Current Month High]]/Table2[[#This Row],[Close Price]])-1</f>
        <v>0.10152075626798207</v>
      </c>
      <c r="AI526">
        <v>10.152075626798201</v>
      </c>
      <c r="AJ526">
        <v>25.227941176470502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0.05</v>
      </c>
      <c r="AM526" t="s">
        <v>10206</v>
      </c>
      <c r="AN526">
        <v>-3.04</v>
      </c>
      <c r="AO526" t="s">
        <v>10205</v>
      </c>
      <c r="AP526">
        <v>2.7855049565218001E-2</v>
      </c>
      <c r="AQ526">
        <f>(Table2[[#This Row],[Sharpe Ratio]]-AVERAGE(Table2[Sharpe Ratio]))/_xlfn.STDEV.P(Table2[Sharpe Ratio])</f>
        <v>-0.33988363043425185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-3.3768971448868865</v>
      </c>
      <c r="AS526">
        <f>_xlfn.RANK.AVG(Table2[[#This Row],[1Y Return vs Nifty Z-Score]],Table2[1Y Return vs Nifty Z-Score])</f>
        <v>581</v>
      </c>
      <c r="AT526">
        <f>_xlfn.RANK.AVG(Table2[[#This Row],[6M Return vs Nifty Z-Score]],Table2[6M Return vs Nifty Z-Score])</f>
        <v>457</v>
      </c>
      <c r="AU526">
        <f>_xlfn.RANK.AVG(Table2[[#This Row],[Sharpe Ratio Z-Score]],Table2[Sharpe Ratio Z-Score])</f>
        <v>420</v>
      </c>
      <c r="AV526">
        <f>(Table2[[#This Row],[Rank 1Y]]+Table2[[#This Row],[Rank 6M]]+Table2[[#This Row],[Rank Sharpe]])/3</f>
        <v>486</v>
      </c>
    </row>
    <row r="527" spans="1:48" x14ac:dyDescent="0.3">
      <c r="A527" t="s">
        <v>1778</v>
      </c>
      <c r="B527" t="s">
        <v>1779</v>
      </c>
      <c r="C527" t="s">
        <v>10171</v>
      </c>
      <c r="D527" t="s">
        <v>528</v>
      </c>
      <c r="E527">
        <v>4268.8848147750005</v>
      </c>
      <c r="F527">
        <v>383.25</v>
      </c>
      <c r="G527">
        <v>7.5481265679777003</v>
      </c>
      <c r="H527">
        <f>(Table2[[#This Row],[1Y Return vs Nifty]]-AVERAGE(Table2[1Y Return vs Nifty]))/_xlfn.STDEV.P(Table2[1Y Return vs Nifty])</f>
        <v>-0.43293983898787008</v>
      </c>
      <c r="I527">
        <v>1.4681822933590001</v>
      </c>
      <c r="J527">
        <f>(Table2[[#This Row],[1M Return vs Nifty]]-AVERAGE(Table2[1M Return vs Nifty]))/_xlfn.STDEV.P(Table2[1M Return vs Nifty])</f>
        <v>1.434296557529709E-2</v>
      </c>
      <c r="K527">
        <v>-5.1294584200721598</v>
      </c>
      <c r="L527">
        <f>(Table2[[#This Row],[6M Return vs Nifty]]-AVERAGE(Table2[6M Return vs Nifty]))/_xlfn.STDEV.P(Table2[6M Return vs Nifty])</f>
        <v>-0.4158517520240933</v>
      </c>
      <c r="M527">
        <v>-4.2882149073099498</v>
      </c>
      <c r="N527">
        <f>(Table2[[#This Row],[1W Return vs Nifty]]-AVERAGE(Table2[1W Return vs Nifty]))/_xlfn.STDEV.P(Table2[1W Return vs Nifty])</f>
        <v>-1.2214749824940749</v>
      </c>
      <c r="O527">
        <v>390.9</v>
      </c>
      <c r="P527">
        <v>371.03107112328598</v>
      </c>
      <c r="Q527">
        <v>328.81344122630202</v>
      </c>
      <c r="R527">
        <v>42.104738635906898</v>
      </c>
      <c r="S527" s="2">
        <f>(Table2[[#This Row],[Close Price]]-Table2[[#This Row],[20D EMA]])/Table2[[#This Row],[20D EMA]]</f>
        <v>-1.9570222563315368E-2</v>
      </c>
      <c r="T527" s="2">
        <f>(Table2[[#This Row],[Close Price]]-Table2[[#This Row],[50D EMA]])/Table2[[#This Row],[50D EMA]]</f>
        <v>3.2932360192157381E-2</v>
      </c>
      <c r="U527" s="2">
        <f>(Table2[[#This Row],[Close Price]]-Table2[[#This Row],[200D EMA]])/Table2[[#This Row],[200D EMA]]</f>
        <v>0.16555454232855601</v>
      </c>
      <c r="V527">
        <v>0.201552960121296</v>
      </c>
      <c r="W527">
        <v>380</v>
      </c>
      <c r="X527">
        <v>385.5</v>
      </c>
      <c r="Y527">
        <v>380</v>
      </c>
      <c r="Z527">
        <v>397.75</v>
      </c>
      <c r="AA527">
        <v>351.7</v>
      </c>
      <c r="AB527">
        <v>451.9</v>
      </c>
      <c r="AC527" s="2">
        <f>(Table2[[#This Row],[Close Price]]/Table2[[#This Row],[Day Low]])-1</f>
        <v>8.5526315789474783E-3</v>
      </c>
      <c r="AD527" s="2">
        <f>(Table2[[#This Row],[Day High]]/Table2[[#This Row],[Close Price]])-1</f>
        <v>5.8708414872798986E-3</v>
      </c>
      <c r="AE527" s="2">
        <f>(Table2[[#This Row],[Close Price]]/Table2[[#This Row],[Current Week Low]])-1</f>
        <v>8.5526315789474783E-3</v>
      </c>
      <c r="AF527" s="2">
        <f>(Table2[[#This Row],[Current Week High]]/Table2[[#This Row],[Close Price]])-1</f>
        <v>3.7834311806914656E-2</v>
      </c>
      <c r="AG527" s="2">
        <f>(Table2[[#This Row],[Close Price]]/Table2[[#This Row],[Current Month Low]])-1</f>
        <v>8.9707136764287876E-2</v>
      </c>
      <c r="AH527" s="2">
        <f>(Table2[[#This Row],[Current Month High]]/Table2[[#This Row],[Close Price]])-1</f>
        <v>0.17912589693411607</v>
      </c>
      <c r="AI527">
        <v>17.912589693411601</v>
      </c>
      <c r="AJ527">
        <v>62.877178070548197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0.12</v>
      </c>
      <c r="AM527" t="s">
        <v>10206</v>
      </c>
      <c r="AN527">
        <v>-11.74</v>
      </c>
      <c r="AO527" t="s">
        <v>10205</v>
      </c>
      <c r="AQ527">
        <f>(Table2[[#This Row],[Sharpe Ratio]]-AVERAGE(Table2[Sharpe Ratio]))/_xlfn.STDEV.P(Table2[Sharpe Ratio])</f>
        <v>-0.66103308725010923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-2.7169566951808504</v>
      </c>
      <c r="AS527">
        <f>_xlfn.RANK.AVG(Table2[[#This Row],[1Y Return vs Nifty Z-Score]],Table2[1Y Return vs Nifty Z-Score])</f>
        <v>457</v>
      </c>
      <c r="AT527">
        <f>_xlfn.RANK.AVG(Table2[[#This Row],[6M Return vs Nifty Z-Score]],Table2[6M Return vs Nifty Z-Score])</f>
        <v>470</v>
      </c>
      <c r="AU527">
        <f>_xlfn.RANK.AVG(Table2[[#This Row],[Sharpe Ratio Z-Score]],Table2[Sharpe Ratio Z-Score])</f>
        <v>532.5</v>
      </c>
      <c r="AV527">
        <f>(Table2[[#This Row],[Rank 1Y]]+Table2[[#This Row],[Rank 6M]]+Table2[[#This Row],[Rank Sharpe]])/3</f>
        <v>486.5</v>
      </c>
    </row>
    <row r="528" spans="1:48" x14ac:dyDescent="0.3">
      <c r="A528" t="s">
        <v>405</v>
      </c>
      <c r="B528" t="s">
        <v>406</v>
      </c>
      <c r="C528" t="s">
        <v>10166</v>
      </c>
      <c r="D528" t="s">
        <v>60</v>
      </c>
      <c r="E528">
        <v>59858.327515409997</v>
      </c>
      <c r="F528">
        <v>28169.55</v>
      </c>
      <c r="G528">
        <v>-9.48709867214626</v>
      </c>
      <c r="H528">
        <f>(Table2[[#This Row],[1Y Return vs Nifty]]-AVERAGE(Table2[1Y Return vs Nifty]))/_xlfn.STDEV.P(Table2[1Y Return vs Nifty])</f>
        <v>-0.66573940664928977</v>
      </c>
      <c r="I528">
        <v>-2.3206386430958799</v>
      </c>
      <c r="J528">
        <f>(Table2[[#This Row],[1M Return vs Nifty]]-AVERAGE(Table2[1M Return vs Nifty]))/_xlfn.STDEV.P(Table2[1M Return vs Nifty])</f>
        <v>-0.38507072738330583</v>
      </c>
      <c r="K528">
        <v>-5.0652655677589404</v>
      </c>
      <c r="L528">
        <f>(Table2[[#This Row],[6M Return vs Nifty]]-AVERAGE(Table2[6M Return vs Nifty]))/_xlfn.STDEV.P(Table2[6M Return vs Nifty])</f>
        <v>-0.41371301253923742</v>
      </c>
      <c r="M528">
        <v>-1.2843059965708301</v>
      </c>
      <c r="N528">
        <f>(Table2[[#This Row],[1W Return vs Nifty]]-AVERAGE(Table2[1W Return vs Nifty]))/_xlfn.STDEV.P(Table2[1W Return vs Nifty])</f>
        <v>-0.60087487991615907</v>
      </c>
      <c r="O528">
        <v>27935.51</v>
      </c>
      <c r="P528">
        <v>27514.559573063201</v>
      </c>
      <c r="Q528">
        <v>26023.906063478498</v>
      </c>
      <c r="R528">
        <v>53.020405927300999</v>
      </c>
      <c r="S528" s="2">
        <f>(Table2[[#This Row],[Close Price]]-Table2[[#This Row],[20D EMA]])/Table2[[#This Row],[20D EMA]]</f>
        <v>8.3778674525720447E-3</v>
      </c>
      <c r="T528" s="2">
        <f>(Table2[[#This Row],[Close Price]]-Table2[[#This Row],[50D EMA]])/Table2[[#This Row],[50D EMA]]</f>
        <v>2.3805230288986155E-2</v>
      </c>
      <c r="U528" s="2">
        <f>(Table2[[#This Row],[Close Price]]-Table2[[#This Row],[200D EMA]])/Table2[[#This Row],[200D EMA]]</f>
        <v>8.2448957942276802E-2</v>
      </c>
      <c r="V528">
        <v>0.90573874641667296</v>
      </c>
      <c r="W528">
        <v>28212</v>
      </c>
      <c r="X528">
        <v>28599</v>
      </c>
      <c r="Y528">
        <v>27830</v>
      </c>
      <c r="Z528">
        <v>28698.799999999999</v>
      </c>
      <c r="AA528">
        <v>27119.599999999999</v>
      </c>
      <c r="AB528">
        <v>28949.65</v>
      </c>
      <c r="AC528" s="2">
        <f>(Table2[[#This Row],[Close Price]]/Table2[[#This Row],[Day Low]])-1</f>
        <v>-1.5046788600595606E-3</v>
      </c>
      <c r="AD528" s="2">
        <f>(Table2[[#This Row],[Day High]]/Table2[[#This Row],[Close Price]])-1</f>
        <v>1.5245184960356095E-2</v>
      </c>
      <c r="AE528" s="2">
        <f>(Table2[[#This Row],[Close Price]]/Table2[[#This Row],[Current Week Low]])-1</f>
        <v>1.2200862378727972E-2</v>
      </c>
      <c r="AF528" s="2">
        <f>(Table2[[#This Row],[Current Week High]]/Table2[[#This Row],[Close Price]])-1</f>
        <v>1.8788017557965997E-2</v>
      </c>
      <c r="AG528" s="2">
        <f>(Table2[[#This Row],[Close Price]]/Table2[[#This Row],[Current Month Low]])-1</f>
        <v>3.8715541527161168E-2</v>
      </c>
      <c r="AH528" s="2">
        <f>(Table2[[#This Row],[Current Month High]]/Table2[[#This Row],[Close Price]])-1</f>
        <v>2.7693023140234807E-2</v>
      </c>
      <c r="AI528">
        <v>5.2162707604487899</v>
      </c>
      <c r="AJ528">
        <v>28.043409090909002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-0.08</v>
      </c>
      <c r="AM528" t="s">
        <v>10205</v>
      </c>
      <c r="AN528">
        <v>1.21</v>
      </c>
      <c r="AO528" t="s">
        <v>10206</v>
      </c>
      <c r="AP528">
        <v>2.5664811819967E-2</v>
      </c>
      <c r="AQ528">
        <f>(Table2[[#This Row],[Sharpe Ratio]]-AVERAGE(Table2[Sharpe Ratio]))/_xlfn.STDEV.P(Table2[Sharpe Ratio])</f>
        <v>-0.36513555685922794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-2.4305335833472199</v>
      </c>
      <c r="AS528">
        <f>_xlfn.RANK.AVG(Table2[[#This Row],[1Y Return vs Nifty Z-Score]],Table2[1Y Return vs Nifty Z-Score])</f>
        <v>564</v>
      </c>
      <c r="AT528">
        <f>_xlfn.RANK.AVG(Table2[[#This Row],[6M Return vs Nifty Z-Score]],Table2[6M Return vs Nifty Z-Score])</f>
        <v>467</v>
      </c>
      <c r="AU528">
        <f>_xlfn.RANK.AVG(Table2[[#This Row],[Sharpe Ratio Z-Score]],Table2[Sharpe Ratio Z-Score])</f>
        <v>431</v>
      </c>
      <c r="AV528">
        <f>(Table2[[#This Row],[Rank 1Y]]+Table2[[#This Row],[Rank 6M]]+Table2[[#This Row],[Rank Sharpe]])/3</f>
        <v>487.33333333333331</v>
      </c>
    </row>
    <row r="529" spans="1:48" x14ac:dyDescent="0.3">
      <c r="A529" t="s">
        <v>394</v>
      </c>
      <c r="B529" t="s">
        <v>395</v>
      </c>
      <c r="C529" t="s">
        <v>10166</v>
      </c>
      <c r="D529" t="s">
        <v>60</v>
      </c>
      <c r="E529">
        <v>62489.4516</v>
      </c>
      <c r="F529">
        <v>5226.3999999999996</v>
      </c>
      <c r="G529">
        <v>4.8321501471954198</v>
      </c>
      <c r="H529">
        <f>(Table2[[#This Row],[1Y Return vs Nifty]]-AVERAGE(Table2[1Y Return vs Nifty]))/_xlfn.STDEV.P(Table2[1Y Return vs Nifty])</f>
        <v>-0.47005576364541363</v>
      </c>
      <c r="I529">
        <v>0.54794458585156403</v>
      </c>
      <c r="J529">
        <f>(Table2[[#This Row],[1M Return vs Nifty]]-AVERAGE(Table2[1M Return vs Nifty]))/_xlfn.STDEV.P(Table2[1M Return vs Nifty])</f>
        <v>-8.2667568128947502E-2</v>
      </c>
      <c r="K529">
        <v>-9.8338103738789506</v>
      </c>
      <c r="L529">
        <f>(Table2[[#This Row],[6M Return vs Nifty]]-AVERAGE(Table2[6M Return vs Nifty]))/_xlfn.STDEV.P(Table2[6M Return vs Nifty])</f>
        <v>-0.57258856791089097</v>
      </c>
      <c r="M529">
        <v>-1.97490504569377</v>
      </c>
      <c r="N529">
        <f>(Table2[[#This Row],[1W Return vs Nifty]]-AVERAGE(Table2[1W Return vs Nifty]))/_xlfn.STDEV.P(Table2[1W Return vs Nifty])</f>
        <v>-0.74355092418424351</v>
      </c>
      <c r="O529">
        <v>5186.8500000000004</v>
      </c>
      <c r="P529">
        <v>5129.5406483901797</v>
      </c>
      <c r="Q529">
        <v>4795.72751502971</v>
      </c>
      <c r="R529">
        <v>52.752974587664099</v>
      </c>
      <c r="S529" s="2">
        <f>(Table2[[#This Row],[Close Price]]-Table2[[#This Row],[20D EMA]])/Table2[[#This Row],[20D EMA]]</f>
        <v>7.6250518137210965E-3</v>
      </c>
      <c r="T529" s="2">
        <f>(Table2[[#This Row],[Close Price]]-Table2[[#This Row],[50D EMA]])/Table2[[#This Row],[50D EMA]]</f>
        <v>1.8882656021103485E-2</v>
      </c>
      <c r="U529" s="2">
        <f>(Table2[[#This Row],[Close Price]]-Table2[[#This Row],[200D EMA]])/Table2[[#This Row],[200D EMA]]</f>
        <v>8.9803368440048145E-2</v>
      </c>
      <c r="V529">
        <v>0.53012602894393501</v>
      </c>
      <c r="W529">
        <v>5194</v>
      </c>
      <c r="X529">
        <v>5312</v>
      </c>
      <c r="Y529">
        <v>5180</v>
      </c>
      <c r="Z529">
        <v>5347.95</v>
      </c>
      <c r="AA529">
        <v>4872</v>
      </c>
      <c r="AB529">
        <v>5450</v>
      </c>
      <c r="AC529" s="2">
        <f>(Table2[[#This Row],[Close Price]]/Table2[[#This Row],[Day Low]])-1</f>
        <v>6.2379668848671077E-3</v>
      </c>
      <c r="AD529" s="2">
        <f>(Table2[[#This Row],[Day High]]/Table2[[#This Row],[Close Price]])-1</f>
        <v>1.6378386652380339E-2</v>
      </c>
      <c r="AE529" s="2">
        <f>(Table2[[#This Row],[Close Price]]/Table2[[#This Row],[Current Week Low]])-1</f>
        <v>8.9575289575289929E-3</v>
      </c>
      <c r="AF529" s="2">
        <f>(Table2[[#This Row],[Current Week High]]/Table2[[#This Row],[Close Price]])-1</f>
        <v>2.3256926373794728E-2</v>
      </c>
      <c r="AG529" s="2">
        <f>(Table2[[#This Row],[Close Price]]/Table2[[#This Row],[Current Month Low]])-1</f>
        <v>7.2742200328407058E-2</v>
      </c>
      <c r="AH529" s="2">
        <f>(Table2[[#This Row],[Current Month High]]/Table2[[#This Row],[Close Price]])-1</f>
        <v>4.278279504056326E-2</v>
      </c>
      <c r="AI529">
        <v>6.7426909536200998</v>
      </c>
      <c r="AJ529">
        <v>51.621700029010697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-0.12</v>
      </c>
      <c r="AM529" t="s">
        <v>10205</v>
      </c>
      <c r="AN529">
        <v>0.52</v>
      </c>
      <c r="AO529" t="s">
        <v>10206</v>
      </c>
      <c r="AP529">
        <v>1.3831085015512E-2</v>
      </c>
      <c r="AQ529">
        <f>(Table2[[#This Row],[Sharpe Ratio]]-AVERAGE(Table2[Sharpe Ratio]))/_xlfn.STDEV.P(Table2[Sharpe Ratio])</f>
        <v>-0.50157024265865457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-2.3704330665281503</v>
      </c>
      <c r="AS529">
        <f>_xlfn.RANK.AVG(Table2[[#This Row],[1Y Return vs Nifty Z-Score]],Table2[1Y Return vs Nifty Z-Score])</f>
        <v>472</v>
      </c>
      <c r="AT529">
        <f>_xlfn.RANK.AVG(Table2[[#This Row],[6M Return vs Nifty Z-Score]],Table2[6M Return vs Nifty Z-Score])</f>
        <v>515</v>
      </c>
      <c r="AU529">
        <f>_xlfn.RANK.AVG(Table2[[#This Row],[Sharpe Ratio Z-Score]],Table2[Sharpe Ratio Z-Score])</f>
        <v>476</v>
      </c>
      <c r="AV529">
        <f>(Table2[[#This Row],[Rank 1Y]]+Table2[[#This Row],[Rank 6M]]+Table2[[#This Row],[Rank Sharpe]])/3</f>
        <v>487.66666666666669</v>
      </c>
    </row>
    <row r="530" spans="1:48" x14ac:dyDescent="0.3">
      <c r="A530" t="s">
        <v>1896</v>
      </c>
      <c r="B530" t="s">
        <v>1897</v>
      </c>
      <c r="C530" t="s">
        <v>10177</v>
      </c>
      <c r="D530" t="s">
        <v>1549</v>
      </c>
      <c r="E530">
        <v>3706.502970685</v>
      </c>
      <c r="F530">
        <v>163.85</v>
      </c>
      <c r="G530">
        <v>-12.105297308474199</v>
      </c>
      <c r="H530">
        <f>(Table2[[#This Row],[1Y Return vs Nifty]]-AVERAGE(Table2[1Y Return vs Nifty]))/_xlfn.STDEV.P(Table2[1Y Return vs Nifty])</f>
        <v>-0.70151912203299005</v>
      </c>
      <c r="I530">
        <v>0.40773200802973802</v>
      </c>
      <c r="J530">
        <f>(Table2[[#This Row],[1M Return vs Nifty]]-AVERAGE(Table2[1M Return vs Nifty]))/_xlfn.STDEV.P(Table2[1M Return vs Nifty])</f>
        <v>-9.7448637080562228E-2</v>
      </c>
      <c r="K530">
        <v>-6.7345978482806697</v>
      </c>
      <c r="L530">
        <f>(Table2[[#This Row],[6M Return vs Nifty]]-AVERAGE(Table2[6M Return vs Nifty]))/_xlfn.STDEV.P(Table2[6M Return vs Nifty])</f>
        <v>-0.4693308380920847</v>
      </c>
      <c r="M530">
        <v>7.5664337309326397</v>
      </c>
      <c r="N530">
        <f>(Table2[[#This Row],[1W Return vs Nifty]]-AVERAGE(Table2[1W Return vs Nifty]))/_xlfn.STDEV.P(Table2[1W Return vs Nifty])</f>
        <v>1.2276659134288619</v>
      </c>
      <c r="O530">
        <v>156.02000000000001</v>
      </c>
      <c r="P530">
        <v>153.806424491711</v>
      </c>
      <c r="Q530">
        <v>148.41977929500001</v>
      </c>
      <c r="R530">
        <v>69.957243083869798</v>
      </c>
      <c r="S530" s="2">
        <f>(Table2[[#This Row],[Close Price]]-Table2[[#This Row],[20D EMA]])/Table2[[#This Row],[20D EMA]]</f>
        <v>5.0185873605947853E-2</v>
      </c>
      <c r="T530" s="2">
        <f>(Table2[[#This Row],[Close Price]]-Table2[[#This Row],[50D EMA]])/Table2[[#This Row],[50D EMA]]</f>
        <v>6.5300103955217209E-2</v>
      </c>
      <c r="U530" s="2">
        <f>(Table2[[#This Row],[Close Price]]-Table2[[#This Row],[200D EMA]])/Table2[[#This Row],[200D EMA]]</f>
        <v>0.10396337185174481</v>
      </c>
      <c r="V530">
        <v>1.2458032071576499</v>
      </c>
      <c r="W530">
        <v>163.28</v>
      </c>
      <c r="X530">
        <v>165.45</v>
      </c>
      <c r="Y530">
        <v>155.97999999999999</v>
      </c>
      <c r="Z530">
        <v>165</v>
      </c>
      <c r="AA530">
        <v>147.87</v>
      </c>
      <c r="AB530">
        <v>165</v>
      </c>
      <c r="AC530" s="2">
        <f>(Table2[[#This Row],[Close Price]]/Table2[[#This Row],[Day Low]])-1</f>
        <v>3.4909358157766412E-3</v>
      </c>
      <c r="AD530" s="2">
        <f>(Table2[[#This Row],[Day High]]/Table2[[#This Row],[Close Price]])-1</f>
        <v>9.7650289899298137E-3</v>
      </c>
      <c r="AE530" s="2">
        <f>(Table2[[#This Row],[Close Price]]/Table2[[#This Row],[Current Week Low]])-1</f>
        <v>5.0455186562379906E-2</v>
      </c>
      <c r="AF530" s="2">
        <f>(Table2[[#This Row],[Current Week High]]/Table2[[#This Row],[Close Price]])-1</f>
        <v>7.0186145865120952E-3</v>
      </c>
      <c r="AG530" s="2">
        <f>(Table2[[#This Row],[Close Price]]/Table2[[#This Row],[Current Month Low]])-1</f>
        <v>0.108067897477514</v>
      </c>
      <c r="AH530" s="2">
        <f>(Table2[[#This Row],[Current Month High]]/Table2[[#This Row],[Close Price]])-1</f>
        <v>7.0186145865120952E-3</v>
      </c>
      <c r="AI530">
        <v>7.3542874580408899</v>
      </c>
      <c r="AJ530">
        <v>27.0155038759689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-0.1</v>
      </c>
      <c r="AM530" t="s">
        <v>10205</v>
      </c>
      <c r="AN530">
        <v>4.9800000000000004</v>
      </c>
      <c r="AO530" t="s">
        <v>10206</v>
      </c>
      <c r="AP530">
        <v>3.3013352683962001E-2</v>
      </c>
      <c r="AQ530">
        <f>(Table2[[#This Row],[Sharpe Ratio]]-AVERAGE(Table2[Sharpe Ratio]))/_xlfn.STDEV.P(Table2[Sharpe Ratio])</f>
        <v>-0.28041196297957527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-0.32104464675635036</v>
      </c>
      <c r="AS530">
        <f>_xlfn.RANK.AVG(Table2[[#This Row],[1Y Return vs Nifty Z-Score]],Table2[1Y Return vs Nifty Z-Score])</f>
        <v>576</v>
      </c>
      <c r="AT530">
        <f>_xlfn.RANK.AVG(Table2[[#This Row],[6M Return vs Nifty Z-Score]],Table2[6M Return vs Nifty Z-Score])</f>
        <v>485</v>
      </c>
      <c r="AU530">
        <f>_xlfn.RANK.AVG(Table2[[#This Row],[Sharpe Ratio Z-Score]],Table2[Sharpe Ratio Z-Score])</f>
        <v>404</v>
      </c>
      <c r="AV530">
        <f>(Table2[[#This Row],[Rank 1Y]]+Table2[[#This Row],[Rank 6M]]+Table2[[#This Row],[Rank Sharpe]])/3</f>
        <v>488.33333333333331</v>
      </c>
    </row>
    <row r="531" spans="1:48" x14ac:dyDescent="0.3">
      <c r="A531" t="s">
        <v>1131</v>
      </c>
      <c r="B531" t="s">
        <v>1132</v>
      </c>
      <c r="C531" t="s">
        <v>10165</v>
      </c>
      <c r="D531" t="s">
        <v>393</v>
      </c>
      <c r="E531">
        <v>11015.5713039</v>
      </c>
      <c r="F531">
        <v>2723.25</v>
      </c>
      <c r="G531">
        <v>-16.337337401871501</v>
      </c>
      <c r="H531">
        <f>(Table2[[#This Row],[1Y Return vs Nifty]]-AVERAGE(Table2[1Y Return vs Nifty]))/_xlfn.STDEV.P(Table2[1Y Return vs Nifty])</f>
        <v>-0.75935323283465717</v>
      </c>
      <c r="I531">
        <v>-8.48818445964808</v>
      </c>
      <c r="J531">
        <f>(Table2[[#This Row],[1M Return vs Nifty]]-AVERAGE(Table2[1M Return vs Nifty]))/_xlfn.STDEV.P(Table2[1M Return vs Nifty])</f>
        <v>-1.0352472050780923</v>
      </c>
      <c r="K531">
        <v>-12.6956249128647</v>
      </c>
      <c r="L531">
        <f>(Table2[[#This Row],[6M Return vs Nifty]]-AVERAGE(Table2[6M Return vs Nifty]))/_xlfn.STDEV.P(Table2[6M Return vs Nifty])</f>
        <v>-0.66793681202689492</v>
      </c>
      <c r="M531">
        <v>-0.38586641703178698</v>
      </c>
      <c r="N531">
        <f>(Table2[[#This Row],[1W Return vs Nifty]]-AVERAGE(Table2[1W Return vs Nifty]))/_xlfn.STDEV.P(Table2[1W Return vs Nifty])</f>
        <v>-0.41525949949345597</v>
      </c>
      <c r="O531">
        <v>2647.83</v>
      </c>
      <c r="P531">
        <v>2596.6083645687499</v>
      </c>
      <c r="Q531">
        <v>2459.2492017773002</v>
      </c>
      <c r="R531">
        <v>60.280559941311502</v>
      </c>
      <c r="S531" s="2">
        <f>(Table2[[#This Row],[Close Price]]-Table2[[#This Row],[20D EMA]])/Table2[[#This Row],[20D EMA]]</f>
        <v>2.8483701748224045E-2</v>
      </c>
      <c r="T531" s="2">
        <f>(Table2[[#This Row],[Close Price]]-Table2[[#This Row],[50D EMA]])/Table2[[#This Row],[50D EMA]]</f>
        <v>4.8771943108287322E-2</v>
      </c>
      <c r="U531" s="2">
        <f>(Table2[[#This Row],[Close Price]]-Table2[[#This Row],[200D EMA]])/Table2[[#This Row],[200D EMA]]</f>
        <v>0.10735016119224776</v>
      </c>
      <c r="V531">
        <v>1.3309926821323099</v>
      </c>
      <c r="W531">
        <v>2681.1</v>
      </c>
      <c r="X531">
        <v>2750</v>
      </c>
      <c r="Y531">
        <v>2601</v>
      </c>
      <c r="Z531">
        <v>2784</v>
      </c>
      <c r="AA531">
        <v>2498.6</v>
      </c>
      <c r="AB531">
        <v>2907.35</v>
      </c>
      <c r="AC531" s="2">
        <f>(Table2[[#This Row],[Close Price]]/Table2[[#This Row],[Day Low]])-1</f>
        <v>1.572115922569095E-2</v>
      </c>
      <c r="AD531" s="2">
        <f>(Table2[[#This Row],[Day High]]/Table2[[#This Row],[Close Price]])-1</f>
        <v>9.822821995776998E-3</v>
      </c>
      <c r="AE531" s="2">
        <f>(Table2[[#This Row],[Close Price]]/Table2[[#This Row],[Current Week Low]])-1</f>
        <v>4.700115340253741E-2</v>
      </c>
      <c r="AF531" s="2">
        <f>(Table2[[#This Row],[Current Week High]]/Table2[[#This Row],[Close Price]])-1</f>
        <v>2.230790415863404E-2</v>
      </c>
      <c r="AG531" s="2">
        <f>(Table2[[#This Row],[Close Price]]/Table2[[#This Row],[Current Month Low]])-1</f>
        <v>8.9910349795885747E-2</v>
      </c>
      <c r="AH531" s="2">
        <f>(Table2[[#This Row],[Current Month High]]/Table2[[#This Row],[Close Price]])-1</f>
        <v>6.7603047828880936E-2</v>
      </c>
      <c r="AI531">
        <v>10.105572385935901</v>
      </c>
      <c r="AJ531">
        <v>32.431249544095103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0.05</v>
      </c>
      <c r="AM531" t="s">
        <v>10206</v>
      </c>
      <c r="AN531">
        <v>3.14</v>
      </c>
      <c r="AO531" t="s">
        <v>10206</v>
      </c>
      <c r="AP531">
        <v>6.2007208056976001E-2</v>
      </c>
      <c r="AQ531">
        <f>(Table2[[#This Row],[Sharpe Ratio]]-AVERAGE(Table2[Sharpe Ratio]))/_xlfn.STDEV.P(Table2[Sharpe Ratio])</f>
        <v>5.3867137197215295E-2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-2.8239296122358857</v>
      </c>
      <c r="AS531">
        <f>_xlfn.RANK.AVG(Table2[[#This Row],[1Y Return vs Nifty Z-Score]],Table2[1Y Return vs Nifty Z-Score])</f>
        <v>598</v>
      </c>
      <c r="AT531">
        <f>_xlfn.RANK.AVG(Table2[[#This Row],[6M Return vs Nifty Z-Score]],Table2[6M Return vs Nifty Z-Score])</f>
        <v>552</v>
      </c>
      <c r="AU531">
        <f>_xlfn.RANK.AVG(Table2[[#This Row],[Sharpe Ratio Z-Score]],Table2[Sharpe Ratio Z-Score])</f>
        <v>318</v>
      </c>
      <c r="AV531">
        <f>(Table2[[#This Row],[Rank 1Y]]+Table2[[#This Row],[Rank 6M]]+Table2[[#This Row],[Rank Sharpe]])/3</f>
        <v>489.33333333333331</v>
      </c>
    </row>
    <row r="532" spans="1:48" x14ac:dyDescent="0.3">
      <c r="A532" t="s">
        <v>16</v>
      </c>
      <c r="B532" t="s">
        <v>17</v>
      </c>
      <c r="C532" t="s">
        <v>10159</v>
      </c>
      <c r="D532" t="s">
        <v>18</v>
      </c>
      <c r="E532">
        <v>2047537.5632974801</v>
      </c>
      <c r="F532">
        <v>3026.3</v>
      </c>
      <c r="G532">
        <v>-7.8123413070651404</v>
      </c>
      <c r="H532">
        <f>(Table2[[#This Row],[1Y Return vs Nifty]]-AVERAGE(Table2[1Y Return vs Nifty]))/_xlfn.STDEV.P(Table2[1Y Return vs Nifty])</f>
        <v>-0.64285254809397396</v>
      </c>
      <c r="I532">
        <v>-6.2415157488522404</v>
      </c>
      <c r="J532">
        <f>(Table2[[#This Row],[1M Return vs Nifty]]-AVERAGE(Table2[1M Return vs Nifty]))/_xlfn.STDEV.P(Table2[1M Return vs Nifty])</f>
        <v>-0.79840564890966026</v>
      </c>
      <c r="K532">
        <v>-7.9999591236798402</v>
      </c>
      <c r="L532">
        <f>(Table2[[#This Row],[6M Return vs Nifty]]-AVERAGE(Table2[6M Return vs Nifty]))/_xlfn.STDEV.P(Table2[6M Return vs Nifty])</f>
        <v>-0.51148939663531501</v>
      </c>
      <c r="M532">
        <v>-0.414202911993241</v>
      </c>
      <c r="N532">
        <f>(Table2[[#This Row],[1W Return vs Nifty]]-AVERAGE(Table2[1W Return vs Nifty]))/_xlfn.STDEV.P(Table2[1W Return vs Nifty])</f>
        <v>-0.4211137488073774</v>
      </c>
      <c r="O532">
        <v>3058.16</v>
      </c>
      <c r="P532">
        <v>3018.0943934861698</v>
      </c>
      <c r="Q532">
        <v>2809.9214682770898</v>
      </c>
      <c r="R532">
        <v>42.143309746713101</v>
      </c>
      <c r="S532" s="2">
        <f>(Table2[[#This Row],[Close Price]]-Table2[[#This Row],[20D EMA]])/Table2[[#This Row],[20D EMA]]</f>
        <v>-1.0418029141706017E-2</v>
      </c>
      <c r="T532" s="2">
        <f>(Table2[[#This Row],[Close Price]]-Table2[[#This Row],[50D EMA]])/Table2[[#This Row],[50D EMA]]</f>
        <v>2.7188038026710547E-3</v>
      </c>
      <c r="U532" s="2">
        <f>(Table2[[#This Row],[Close Price]]-Table2[[#This Row],[200D EMA]])/Table2[[#This Row],[200D EMA]]</f>
        <v>7.7005188282213227E-2</v>
      </c>
      <c r="V532">
        <v>0.97676708596680095</v>
      </c>
      <c r="W532">
        <v>3002.3</v>
      </c>
      <c r="X532">
        <v>3020.9</v>
      </c>
      <c r="Y532">
        <v>3020</v>
      </c>
      <c r="Z532">
        <v>3055</v>
      </c>
      <c r="AA532">
        <v>2926</v>
      </c>
      <c r="AB532">
        <v>3217.6</v>
      </c>
      <c r="AC532" s="2">
        <f>(Table2[[#This Row],[Close Price]]/Table2[[#This Row],[Day Low]])-1</f>
        <v>7.993871365286509E-3</v>
      </c>
      <c r="AD532" s="2">
        <f>(Table2[[#This Row],[Day High]]/Table2[[#This Row],[Close Price]])-1</f>
        <v>-1.7843571357764043E-3</v>
      </c>
      <c r="AE532" s="2">
        <f>(Table2[[#This Row],[Close Price]]/Table2[[#This Row],[Current Week Low]])-1</f>
        <v>2.0860927152317466E-3</v>
      </c>
      <c r="AF532" s="2">
        <f>(Table2[[#This Row],[Current Week High]]/Table2[[#This Row],[Close Price]])-1</f>
        <v>9.4835277401446039E-3</v>
      </c>
      <c r="AG532" s="2">
        <f>(Table2[[#This Row],[Close Price]]/Table2[[#This Row],[Current Month Low]])-1</f>
        <v>3.4278879015721131E-2</v>
      </c>
      <c r="AH532" s="2">
        <f>(Table2[[#This Row],[Current Month High]]/Table2[[#This Row],[Close Price]])-1</f>
        <v>6.3212503717410495E-2</v>
      </c>
      <c r="AI532">
        <v>6.3212503717410398</v>
      </c>
      <c r="AJ532">
        <v>36.3014007116155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-0.04</v>
      </c>
      <c r="AM532" t="s">
        <v>10205</v>
      </c>
      <c r="AN532">
        <v>-4.2699999999999996</v>
      </c>
      <c r="AO532" t="s">
        <v>10205</v>
      </c>
      <c r="AP532">
        <v>2.9455263978477E-2</v>
      </c>
      <c r="AQ532">
        <f>(Table2[[#This Row],[Sharpe Ratio]]-AVERAGE(Table2[Sharpe Ratio]))/_xlfn.STDEV.P(Table2[Sharpe Ratio])</f>
        <v>-0.32143426496449018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-2.695295607410817</v>
      </c>
      <c r="AS532">
        <f>_xlfn.RANK.AVG(Table2[[#This Row],[1Y Return vs Nifty Z-Score]],Table2[1Y Return vs Nifty Z-Score])</f>
        <v>555</v>
      </c>
      <c r="AT532">
        <f>_xlfn.RANK.AVG(Table2[[#This Row],[6M Return vs Nifty Z-Score]],Table2[6M Return vs Nifty Z-Score])</f>
        <v>496</v>
      </c>
      <c r="AU532">
        <f>_xlfn.RANK.AVG(Table2[[#This Row],[Sharpe Ratio Z-Score]],Table2[Sharpe Ratio Z-Score])</f>
        <v>418</v>
      </c>
      <c r="AV532">
        <f>(Table2[[#This Row],[Rank 1Y]]+Table2[[#This Row],[Rank 6M]]+Table2[[#This Row],[Rank Sharpe]])/3</f>
        <v>489.66666666666669</v>
      </c>
    </row>
    <row r="533" spans="1:48" x14ac:dyDescent="0.3">
      <c r="A533" t="s">
        <v>1579</v>
      </c>
      <c r="B533" t="s">
        <v>1580</v>
      </c>
      <c r="C533" t="s">
        <v>10175</v>
      </c>
      <c r="D533" t="s">
        <v>285</v>
      </c>
      <c r="E533">
        <v>5880.0948249599996</v>
      </c>
      <c r="F533">
        <v>800.7</v>
      </c>
      <c r="G533">
        <v>-5.0971169413553303</v>
      </c>
      <c r="H533">
        <f>(Table2[[#This Row],[1Y Return vs Nifty]]-AVERAGE(Table2[1Y Return vs Nifty]))/_xlfn.STDEV.P(Table2[1Y Return vs Nifty])</f>
        <v>-0.60574690085238825</v>
      </c>
      <c r="I533">
        <v>-1.2144444351414601</v>
      </c>
      <c r="J533">
        <f>(Table2[[#This Row],[1M Return vs Nifty]]-AVERAGE(Table2[1M Return vs Nifty]))/_xlfn.STDEV.P(Table2[1M Return vs Nifty])</f>
        <v>-0.26845684640588974</v>
      </c>
      <c r="K533">
        <v>-11.7252449095635</v>
      </c>
      <c r="L533">
        <f>(Table2[[#This Row],[6M Return vs Nifty]]-AVERAGE(Table2[6M Return vs Nifty]))/_xlfn.STDEV.P(Table2[6M Return vs Nifty])</f>
        <v>-0.63560626503315343</v>
      </c>
      <c r="M533">
        <v>0.142862763744591</v>
      </c>
      <c r="N533">
        <f>(Table2[[#This Row],[1W Return vs Nifty]]-AVERAGE(Table2[1W Return vs Nifty]))/_xlfn.STDEV.P(Table2[1W Return vs Nifty])</f>
        <v>-0.30602536704267519</v>
      </c>
      <c r="O533">
        <v>783.85</v>
      </c>
      <c r="P533">
        <v>779.437695931652</v>
      </c>
      <c r="Q533">
        <v>762.25504065197697</v>
      </c>
      <c r="R533">
        <v>72.015689513286503</v>
      </c>
      <c r="S533" s="2">
        <f>(Table2[[#This Row],[Close Price]]-Table2[[#This Row],[20D EMA]])/Table2[[#This Row],[20D EMA]]</f>
        <v>2.1496459781846045E-2</v>
      </c>
      <c r="T533" s="2">
        <f>(Table2[[#This Row],[Close Price]]-Table2[[#This Row],[50D EMA]])/Table2[[#This Row],[50D EMA]]</f>
        <v>2.7279029715047951E-2</v>
      </c>
      <c r="U533" s="2">
        <f>(Table2[[#This Row],[Close Price]]-Table2[[#This Row],[200D EMA]])/Table2[[#This Row],[200D EMA]]</f>
        <v>5.0435821736436251E-2</v>
      </c>
      <c r="V533">
        <v>1.2530611022401501</v>
      </c>
      <c r="W533">
        <v>800.35</v>
      </c>
      <c r="X533">
        <v>810</v>
      </c>
      <c r="Y533">
        <v>790</v>
      </c>
      <c r="Z533">
        <v>809.8</v>
      </c>
      <c r="AA533">
        <v>752.15</v>
      </c>
      <c r="AB533">
        <v>826</v>
      </c>
      <c r="AC533" s="2">
        <f>(Table2[[#This Row],[Close Price]]/Table2[[#This Row],[Day Low]])-1</f>
        <v>4.3730867745361834E-4</v>
      </c>
      <c r="AD533" s="2">
        <f>(Table2[[#This Row],[Day High]]/Table2[[#This Row],[Close Price]])-1</f>
        <v>1.1614837017609458E-2</v>
      </c>
      <c r="AE533" s="2">
        <f>(Table2[[#This Row],[Close Price]]/Table2[[#This Row],[Current Week Low]])-1</f>
        <v>1.3544303797468515E-2</v>
      </c>
      <c r="AF533" s="2">
        <f>(Table2[[#This Row],[Current Week High]]/Table2[[#This Row],[Close Price]])-1</f>
        <v>1.1365055576370464E-2</v>
      </c>
      <c r="AG533" s="2">
        <f>(Table2[[#This Row],[Close Price]]/Table2[[#This Row],[Current Month Low]])-1</f>
        <v>6.4548294887987856E-2</v>
      </c>
      <c r="AH533" s="2">
        <f>(Table2[[#This Row],[Current Month High]]/Table2[[#This Row],[Close Price]])-1</f>
        <v>3.1597352316722782E-2</v>
      </c>
      <c r="AI533">
        <v>8.5050580741850599</v>
      </c>
      <c r="AJ533">
        <v>28.523274478330599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-0.08</v>
      </c>
      <c r="AM533" t="s">
        <v>10205</v>
      </c>
      <c r="AN533">
        <v>2.67</v>
      </c>
      <c r="AO533" t="s">
        <v>10206</v>
      </c>
      <c r="AP533">
        <v>3.3509987479663002E-2</v>
      </c>
      <c r="AQ533">
        <f>(Table2[[#This Row],[Sharpe Ratio]]-AVERAGE(Table2[Sharpe Ratio]))/_xlfn.STDEV.P(Table2[Sharpe Ratio])</f>
        <v>-0.27468610725988601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-2.0905214865939925</v>
      </c>
      <c r="AS533">
        <f>_xlfn.RANK.AVG(Table2[[#This Row],[1Y Return vs Nifty Z-Score]],Table2[1Y Return vs Nifty Z-Score])</f>
        <v>532</v>
      </c>
      <c r="AT533">
        <f>_xlfn.RANK.AVG(Table2[[#This Row],[6M Return vs Nifty Z-Score]],Table2[6M Return vs Nifty Z-Score])</f>
        <v>540</v>
      </c>
      <c r="AU533">
        <f>_xlfn.RANK.AVG(Table2[[#This Row],[Sharpe Ratio Z-Score]],Table2[Sharpe Ratio Z-Score])</f>
        <v>400</v>
      </c>
      <c r="AV533">
        <f>(Table2[[#This Row],[Rank 1Y]]+Table2[[#This Row],[Rank 6M]]+Table2[[#This Row],[Rank Sharpe]])/3</f>
        <v>490.66666666666669</v>
      </c>
    </row>
    <row r="534" spans="1:48" x14ac:dyDescent="0.3">
      <c r="A534" t="s">
        <v>566</v>
      </c>
      <c r="B534" t="s">
        <v>567</v>
      </c>
      <c r="C534" t="s">
        <v>10169</v>
      </c>
      <c r="D534" t="s">
        <v>77</v>
      </c>
      <c r="E534">
        <v>34821.70999566</v>
      </c>
      <c r="F534">
        <v>4506.6000000000004</v>
      </c>
      <c r="G534">
        <v>11.0951260682574</v>
      </c>
      <c r="H534">
        <f>(Table2[[#This Row],[1Y Return vs Nifty]]-AVERAGE(Table2[1Y Return vs Nifty]))/_xlfn.STDEV.P(Table2[1Y Return vs Nifty])</f>
        <v>-0.38446733929849253</v>
      </c>
      <c r="I534">
        <v>-3.8578007350574999</v>
      </c>
      <c r="J534">
        <f>(Table2[[#This Row],[1M Return vs Nifty]]-AVERAGE(Table2[1M Return vs Nifty]))/_xlfn.STDEV.P(Table2[1M Return vs Nifty])</f>
        <v>-0.54711680929733664</v>
      </c>
      <c r="K534">
        <v>-11.440936877267401</v>
      </c>
      <c r="L534">
        <f>(Table2[[#This Row],[6M Return vs Nifty]]-AVERAGE(Table2[6M Return vs Nifty]))/_xlfn.STDEV.P(Table2[6M Return vs Nifty])</f>
        <v>-0.6261338581744208</v>
      </c>
      <c r="M534">
        <v>-4.1754938193379996</v>
      </c>
      <c r="N534">
        <f>(Table2[[#This Row],[1W Return vs Nifty]]-AVERAGE(Table2[1W Return vs Nifty]))/_xlfn.STDEV.P(Table2[1W Return vs Nifty])</f>
        <v>-1.1981870863438304</v>
      </c>
      <c r="O534">
        <v>4376.08</v>
      </c>
      <c r="P534">
        <v>4279.7242411693196</v>
      </c>
      <c r="Q534">
        <v>3982.6468396590299</v>
      </c>
      <c r="R534">
        <v>64.9075004097038</v>
      </c>
      <c r="S534" s="2">
        <f>(Table2[[#This Row],[Close Price]]-Table2[[#This Row],[20D EMA]])/Table2[[#This Row],[20D EMA]]</f>
        <v>2.9825780150271576E-2</v>
      </c>
      <c r="T534" s="2">
        <f>(Table2[[#This Row],[Close Price]]-Table2[[#This Row],[50D EMA]])/Table2[[#This Row],[50D EMA]]</f>
        <v>5.3011770395910617E-2</v>
      </c>
      <c r="U534" s="2">
        <f>(Table2[[#This Row],[Close Price]]-Table2[[#This Row],[200D EMA]])/Table2[[#This Row],[200D EMA]]</f>
        <v>0.13155903132647037</v>
      </c>
      <c r="V534">
        <v>0.88822801883871505</v>
      </c>
      <c r="W534">
        <v>4470</v>
      </c>
      <c r="X534">
        <v>4590</v>
      </c>
      <c r="Y534">
        <v>4315</v>
      </c>
      <c r="Z534">
        <v>4529.6000000000004</v>
      </c>
      <c r="AA534">
        <v>4175.1000000000004</v>
      </c>
      <c r="AB534">
        <v>4529.6000000000004</v>
      </c>
      <c r="AC534" s="2">
        <f>(Table2[[#This Row],[Close Price]]/Table2[[#This Row],[Day Low]])-1</f>
        <v>8.1879194630873897E-3</v>
      </c>
      <c r="AD534" s="2">
        <f>(Table2[[#This Row],[Day High]]/Table2[[#This Row],[Close Price]])-1</f>
        <v>1.8506190919983956E-2</v>
      </c>
      <c r="AE534" s="2">
        <f>(Table2[[#This Row],[Close Price]]/Table2[[#This Row],[Current Week Low]])-1</f>
        <v>4.4403244495944572E-2</v>
      </c>
      <c r="AF534" s="2">
        <f>(Table2[[#This Row],[Current Week High]]/Table2[[#This Row],[Close Price]])-1</f>
        <v>5.1036257932810525E-3</v>
      </c>
      <c r="AG534" s="2">
        <f>(Table2[[#This Row],[Close Price]]/Table2[[#This Row],[Current Month Low]])-1</f>
        <v>7.9399295825249627E-2</v>
      </c>
      <c r="AH534" s="2">
        <f>(Table2[[#This Row],[Current Month High]]/Table2[[#This Row],[Close Price]])-1</f>
        <v>5.1036257932810525E-3</v>
      </c>
      <c r="AI534">
        <v>2.0714063817512001</v>
      </c>
      <c r="AJ534">
        <v>48.7204026070456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0.03</v>
      </c>
      <c r="AM534" t="s">
        <v>10206</v>
      </c>
      <c r="AN534">
        <v>3.8</v>
      </c>
      <c r="AO534" t="s">
        <v>10206</v>
      </c>
      <c r="AP534">
        <v>2.8370919635139998E-3</v>
      </c>
      <c r="AQ534">
        <f>(Table2[[#This Row],[Sharpe Ratio]]-AVERAGE(Table2[Sharpe Ratio]))/_xlfn.STDEV.P(Table2[Sharpe Ratio])</f>
        <v>-0.62832337905569757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-3.3842284721697782</v>
      </c>
      <c r="AS534">
        <f>_xlfn.RANK.AVG(Table2[[#This Row],[1Y Return vs Nifty Z-Score]],Table2[1Y Return vs Nifty Z-Score])</f>
        <v>434</v>
      </c>
      <c r="AT534">
        <f>_xlfn.RANK.AVG(Table2[[#This Row],[6M Return vs Nifty Z-Score]],Table2[6M Return vs Nifty Z-Score])</f>
        <v>535</v>
      </c>
      <c r="AU534">
        <f>_xlfn.RANK.AVG(Table2[[#This Row],[Sharpe Ratio Z-Score]],Table2[Sharpe Ratio Z-Score])</f>
        <v>506</v>
      </c>
      <c r="AV534">
        <f>(Table2[[#This Row],[Rank 1Y]]+Table2[[#This Row],[Rank 6M]]+Table2[[#This Row],[Rank Sharpe]])/3</f>
        <v>491.66666666666669</v>
      </c>
    </row>
    <row r="535" spans="1:48" x14ac:dyDescent="0.3">
      <c r="A535" t="s">
        <v>335</v>
      </c>
      <c r="B535" t="s">
        <v>336</v>
      </c>
      <c r="C535" t="s">
        <v>10175</v>
      </c>
      <c r="D535" t="s">
        <v>170</v>
      </c>
      <c r="E535">
        <v>75657.990208874995</v>
      </c>
      <c r="F535">
        <v>2552.35</v>
      </c>
      <c r="G535">
        <v>-8.9356766217523607</v>
      </c>
      <c r="H535">
        <f>(Table2[[#This Row],[1Y Return vs Nifty]]-AVERAGE(Table2[1Y Return vs Nifty]))/_xlfn.STDEV.P(Table2[1Y Return vs Nifty])</f>
        <v>-0.65820379657538741</v>
      </c>
      <c r="I535">
        <v>-0.16054873962995</v>
      </c>
      <c r="J535">
        <f>(Table2[[#This Row],[1M Return vs Nifty]]-AVERAGE(Table2[1M Return vs Nifty]))/_xlfn.STDEV.P(Table2[1M Return vs Nifty])</f>
        <v>-0.15735622201710756</v>
      </c>
      <c r="K535">
        <v>-0.64748287232706403</v>
      </c>
      <c r="L535">
        <f>(Table2[[#This Row],[6M Return vs Nifty]]-AVERAGE(Table2[6M Return vs Nifty]))/_xlfn.STDEV.P(Table2[6M Return vs Nifty])</f>
        <v>-0.2665239417042059</v>
      </c>
      <c r="M535">
        <v>5.0867603473062903</v>
      </c>
      <c r="N535">
        <f>(Table2[[#This Row],[1W Return vs Nifty]]-AVERAGE(Table2[1W Return vs Nifty]))/_xlfn.STDEV.P(Table2[1W Return vs Nifty])</f>
        <v>0.715371565642</v>
      </c>
      <c r="O535">
        <v>2417.1799999999998</v>
      </c>
      <c r="P535">
        <v>2402.1921223361601</v>
      </c>
      <c r="Q535">
        <v>2391.1547305848599</v>
      </c>
      <c r="R535">
        <v>81.431495072129707</v>
      </c>
      <c r="S535" s="2">
        <f>(Table2[[#This Row],[Close Price]]-Table2[[#This Row],[20D EMA]])/Table2[[#This Row],[20D EMA]]</f>
        <v>5.592053550004554E-2</v>
      </c>
      <c r="T535" s="2">
        <f>(Table2[[#This Row],[Close Price]]-Table2[[#This Row],[50D EMA]])/Table2[[#This Row],[50D EMA]]</f>
        <v>6.2508687905366012E-2</v>
      </c>
      <c r="U535" s="2">
        <f>(Table2[[#This Row],[Close Price]]-Table2[[#This Row],[200D EMA]])/Table2[[#This Row],[200D EMA]]</f>
        <v>6.7413148698960521E-2</v>
      </c>
      <c r="V535">
        <v>1.3688666757202199</v>
      </c>
      <c r="W535">
        <v>2557.3000000000002</v>
      </c>
      <c r="X535">
        <v>2654.8</v>
      </c>
      <c r="Y535">
        <v>2466.15</v>
      </c>
      <c r="Z535">
        <v>2563.3000000000002</v>
      </c>
      <c r="AA535">
        <v>2283.1</v>
      </c>
      <c r="AB535">
        <v>2563.3000000000002</v>
      </c>
      <c r="AC535" s="2">
        <f>(Table2[[#This Row],[Close Price]]/Table2[[#This Row],[Day Low]])-1</f>
        <v>-1.9356352402926102E-3</v>
      </c>
      <c r="AD535" s="2">
        <f>(Table2[[#This Row],[Day High]]/Table2[[#This Row],[Close Price]])-1</f>
        <v>4.0139479303387127E-2</v>
      </c>
      <c r="AE535" s="2">
        <f>(Table2[[#This Row],[Close Price]]/Table2[[#This Row],[Current Week Low]])-1</f>
        <v>3.4953267238407859E-2</v>
      </c>
      <c r="AF535" s="2">
        <f>(Table2[[#This Row],[Current Week High]]/Table2[[#This Row],[Close Price]])-1</f>
        <v>4.2901639665406943E-3</v>
      </c>
      <c r="AG535" s="2">
        <f>(Table2[[#This Row],[Close Price]]/Table2[[#This Row],[Current Month Low]])-1</f>
        <v>0.11793175944987078</v>
      </c>
      <c r="AH535" s="2">
        <f>(Table2[[#This Row],[Current Month High]]/Table2[[#This Row],[Close Price]])-1</f>
        <v>4.2901639665406943E-3</v>
      </c>
      <c r="AI535">
        <v>5.5478284718004804</v>
      </c>
      <c r="AJ535">
        <v>22.576539800696299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0</v>
      </c>
      <c r="AM535" t="s">
        <v>10207</v>
      </c>
      <c r="AN535">
        <v>6.7</v>
      </c>
      <c r="AO535" t="s">
        <v>10206</v>
      </c>
      <c r="AP535">
        <v>6.5916330324399999E-3</v>
      </c>
      <c r="AQ535">
        <f>(Table2[[#This Row],[Sharpe Ratio]]-AVERAGE(Table2[Sharpe Ratio]))/_xlfn.STDEV.P(Table2[Sharpe Ratio])</f>
        <v>-0.58503611718760051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-0.95174851184230136</v>
      </c>
      <c r="AS535">
        <f>_xlfn.RANK.AVG(Table2[[#This Row],[1Y Return vs Nifty Z-Score]],Table2[1Y Return vs Nifty Z-Score])</f>
        <v>561</v>
      </c>
      <c r="AT535">
        <f>_xlfn.RANK.AVG(Table2[[#This Row],[6M Return vs Nifty Z-Score]],Table2[6M Return vs Nifty Z-Score])</f>
        <v>420</v>
      </c>
      <c r="AU535">
        <f>_xlfn.RANK.AVG(Table2[[#This Row],[Sharpe Ratio Z-Score]],Table2[Sharpe Ratio Z-Score])</f>
        <v>496</v>
      </c>
      <c r="AV535">
        <f>(Table2[[#This Row],[Rank 1Y]]+Table2[[#This Row],[Rank 6M]]+Table2[[#This Row],[Rank Sharpe]])/3</f>
        <v>492.33333333333331</v>
      </c>
    </row>
    <row r="536" spans="1:48" x14ac:dyDescent="0.3">
      <c r="A536" t="s">
        <v>883</v>
      </c>
      <c r="B536" t="s">
        <v>884</v>
      </c>
      <c r="C536" t="s">
        <v>10166</v>
      </c>
      <c r="D536" t="s">
        <v>293</v>
      </c>
      <c r="E536">
        <v>17464.463957010001</v>
      </c>
      <c r="F536">
        <v>2182.3000000000002</v>
      </c>
      <c r="G536">
        <v>-12.496009197599401</v>
      </c>
      <c r="H536">
        <f>(Table2[[#This Row],[1Y Return vs Nifty]]-AVERAGE(Table2[1Y Return vs Nifty]))/_xlfn.STDEV.P(Table2[1Y Return vs Nifty])</f>
        <v>-0.70685850308527487</v>
      </c>
      <c r="I536">
        <v>-0.75776217071241603</v>
      </c>
      <c r="J536">
        <f>(Table2[[#This Row],[1M Return vs Nifty]]-AVERAGE(Table2[1M Return vs Nifty]))/_xlfn.STDEV.P(Table2[1M Return vs Nifty])</f>
        <v>-0.22031386134442774</v>
      </c>
      <c r="K536">
        <v>-10.4015170791694</v>
      </c>
      <c r="L536">
        <f>(Table2[[#This Row],[6M Return vs Nifty]]-AVERAGE(Table2[6M Return vs Nifty]))/_xlfn.STDEV.P(Table2[6M Return vs Nifty])</f>
        <v>-0.59150308413300434</v>
      </c>
      <c r="M536">
        <v>-0.26593148211248102</v>
      </c>
      <c r="N536">
        <f>(Table2[[#This Row],[1W Return vs Nifty]]-AVERAGE(Table2[1W Return vs Nifty]))/_xlfn.STDEV.P(Table2[1W Return vs Nifty])</f>
        <v>-0.39048124052311889</v>
      </c>
      <c r="O536">
        <v>2123.5300000000002</v>
      </c>
      <c r="P536">
        <v>2072.91235130831</v>
      </c>
      <c r="Q536">
        <v>1989.40678784601</v>
      </c>
      <c r="R536">
        <v>71.561538681343606</v>
      </c>
      <c r="S536" s="2">
        <f>(Table2[[#This Row],[Close Price]]-Table2[[#This Row],[20D EMA]])/Table2[[#This Row],[20D EMA]]</f>
        <v>2.7675615602322536E-2</v>
      </c>
      <c r="T536" s="2">
        <f>(Table2[[#This Row],[Close Price]]-Table2[[#This Row],[50D EMA]])/Table2[[#This Row],[50D EMA]]</f>
        <v>5.2770030832538874E-2</v>
      </c>
      <c r="U536" s="2">
        <f>(Table2[[#This Row],[Close Price]]-Table2[[#This Row],[200D EMA]])/Table2[[#This Row],[200D EMA]]</f>
        <v>9.6960165880825885E-2</v>
      </c>
      <c r="V536">
        <v>1.19471539038146</v>
      </c>
      <c r="W536">
        <v>2159.5500000000002</v>
      </c>
      <c r="X536">
        <v>2182.3000000000002</v>
      </c>
      <c r="Y536">
        <v>2130.5</v>
      </c>
      <c r="Z536">
        <v>2205</v>
      </c>
      <c r="AA536">
        <v>2080</v>
      </c>
      <c r="AB536">
        <v>2205</v>
      </c>
      <c r="AC536" s="2">
        <f>(Table2[[#This Row],[Close Price]]/Table2[[#This Row],[Day Low]])-1</f>
        <v>1.0534602116181624E-2</v>
      </c>
      <c r="AD536" s="2">
        <f>(Table2[[#This Row],[Day High]]/Table2[[#This Row],[Close Price]])-1</f>
        <v>0</v>
      </c>
      <c r="AE536" s="2">
        <f>(Table2[[#This Row],[Close Price]]/Table2[[#This Row],[Current Week Low]])-1</f>
        <v>2.4313541422201546E-2</v>
      </c>
      <c r="AF536" s="2">
        <f>(Table2[[#This Row],[Current Week High]]/Table2[[#This Row],[Close Price]])-1</f>
        <v>1.040186958713285E-2</v>
      </c>
      <c r="AG536" s="2">
        <f>(Table2[[#This Row],[Close Price]]/Table2[[#This Row],[Current Month Low]])-1</f>
        <v>4.9182692307692344E-2</v>
      </c>
      <c r="AH536" s="2">
        <f>(Table2[[#This Row],[Current Month High]]/Table2[[#This Row],[Close Price]])-1</f>
        <v>1.040186958713285E-2</v>
      </c>
      <c r="AI536">
        <v>7.9778215644045103</v>
      </c>
      <c r="AJ536">
        <v>24.702857142857098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-0.06</v>
      </c>
      <c r="AM536" t="s">
        <v>10205</v>
      </c>
      <c r="AN536">
        <v>0.89</v>
      </c>
      <c r="AO536" t="s">
        <v>10206</v>
      </c>
      <c r="AP536">
        <v>4.2595609993219999E-2</v>
      </c>
      <c r="AQ536">
        <f>(Table2[[#This Row],[Sharpe Ratio]]-AVERAGE(Table2[Sharpe Ratio]))/_xlfn.STDEV.P(Table2[Sharpe Ratio])</f>
        <v>-0.16993516333386258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-2.0790918524196886</v>
      </c>
      <c r="AS536">
        <f>_xlfn.RANK.AVG(Table2[[#This Row],[1Y Return vs Nifty Z-Score]],Table2[1Y Return vs Nifty Z-Score])</f>
        <v>577</v>
      </c>
      <c r="AT536">
        <f>_xlfn.RANK.AVG(Table2[[#This Row],[6M Return vs Nifty Z-Score]],Table2[6M Return vs Nifty Z-Score])</f>
        <v>524</v>
      </c>
      <c r="AU536">
        <f>_xlfn.RANK.AVG(Table2[[#This Row],[Sharpe Ratio Z-Score]],Table2[Sharpe Ratio Z-Score])</f>
        <v>378</v>
      </c>
      <c r="AV536">
        <f>(Table2[[#This Row],[Rank 1Y]]+Table2[[#This Row],[Rank 6M]]+Table2[[#This Row],[Rank Sharpe]])/3</f>
        <v>493</v>
      </c>
    </row>
    <row r="537" spans="1:48" x14ac:dyDescent="0.3">
      <c r="A537" t="s">
        <v>1169</v>
      </c>
      <c r="B537" t="s">
        <v>1170</v>
      </c>
      <c r="C537" t="s">
        <v>10175</v>
      </c>
      <c r="D537" t="s">
        <v>373</v>
      </c>
      <c r="E537">
        <v>10477.605401314901</v>
      </c>
      <c r="F537">
        <v>713.05</v>
      </c>
      <c r="G537">
        <v>-6.2608882349967701</v>
      </c>
      <c r="H537">
        <f>(Table2[[#This Row],[1Y Return vs Nifty]]-AVERAGE(Table2[1Y Return vs Nifty]))/_xlfn.STDEV.P(Table2[1Y Return vs Nifty])</f>
        <v>-0.62165073835366025</v>
      </c>
      <c r="I537">
        <v>-6.7869245426026099</v>
      </c>
      <c r="J537">
        <f>(Table2[[#This Row],[1M Return vs Nifty]]-AVERAGE(Table2[1M Return vs Nifty]))/_xlfn.STDEV.P(Table2[1M Return vs Nifty])</f>
        <v>-0.85590209546587159</v>
      </c>
      <c r="K537">
        <v>-18.910106865589</v>
      </c>
      <c r="L537">
        <f>(Table2[[#This Row],[6M Return vs Nifty]]-AVERAGE(Table2[6M Return vs Nifty]))/_xlfn.STDEV.P(Table2[6M Return vs Nifty])</f>
        <v>-0.87498724601234068</v>
      </c>
      <c r="M537">
        <v>-1.06554769092299</v>
      </c>
      <c r="N537">
        <f>(Table2[[#This Row],[1W Return vs Nifty]]-AVERAGE(Table2[1W Return vs Nifty]))/_xlfn.STDEV.P(Table2[1W Return vs Nifty])</f>
        <v>-0.55567995857900843</v>
      </c>
      <c r="O537">
        <v>687.68</v>
      </c>
      <c r="P537">
        <v>685.19311732683104</v>
      </c>
      <c r="Q537">
        <v>671.97784795442794</v>
      </c>
      <c r="R537">
        <v>66.955089245677797</v>
      </c>
      <c r="S537" s="2">
        <f>(Table2[[#This Row],[Close Price]]-Table2[[#This Row],[20D EMA]])/Table2[[#This Row],[20D EMA]]</f>
        <v>3.6892159143787816E-2</v>
      </c>
      <c r="T537" s="2">
        <f>(Table2[[#This Row],[Close Price]]-Table2[[#This Row],[50D EMA]])/Table2[[#This Row],[50D EMA]]</f>
        <v>4.0655520274120657E-2</v>
      </c>
      <c r="U537" s="2">
        <f>(Table2[[#This Row],[Close Price]]-Table2[[#This Row],[200D EMA]])/Table2[[#This Row],[200D EMA]]</f>
        <v>6.1121288701108244E-2</v>
      </c>
      <c r="V537">
        <v>1.04287201843468</v>
      </c>
      <c r="W537">
        <v>713.35</v>
      </c>
      <c r="X537">
        <v>720.95</v>
      </c>
      <c r="Y537">
        <v>683.5</v>
      </c>
      <c r="Z537">
        <v>715</v>
      </c>
      <c r="AA537">
        <v>642.04999999999995</v>
      </c>
      <c r="AB537">
        <v>738.9</v>
      </c>
      <c r="AC537" s="2">
        <f>(Table2[[#This Row],[Close Price]]/Table2[[#This Row],[Day Low]])-1</f>
        <v>-4.2055092170756314E-4</v>
      </c>
      <c r="AD537" s="2">
        <f>(Table2[[#This Row],[Day High]]/Table2[[#This Row],[Close Price]])-1</f>
        <v>1.1079166958838815E-2</v>
      </c>
      <c r="AE537" s="2">
        <f>(Table2[[#This Row],[Close Price]]/Table2[[#This Row],[Current Week Low]])-1</f>
        <v>4.3233357717629817E-2</v>
      </c>
      <c r="AF537" s="2">
        <f>(Table2[[#This Row],[Current Week High]]/Table2[[#This Row],[Close Price]])-1</f>
        <v>2.7347310847767314E-3</v>
      </c>
      <c r="AG537" s="2">
        <f>(Table2[[#This Row],[Close Price]]/Table2[[#This Row],[Current Month Low]])-1</f>
        <v>0.11058328790592631</v>
      </c>
      <c r="AH537" s="2">
        <f>(Table2[[#This Row],[Current Month High]]/Table2[[#This Row],[Close Price]])-1</f>
        <v>3.6252717200757401E-2</v>
      </c>
      <c r="AI537">
        <v>14.283710819718101</v>
      </c>
      <c r="AJ537">
        <v>34.031954887217999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-0.02</v>
      </c>
      <c r="AM537" t="s">
        <v>10205</v>
      </c>
      <c r="AN537">
        <v>3.94</v>
      </c>
      <c r="AO537" t="s">
        <v>10206</v>
      </c>
      <c r="AP537">
        <v>5.9816046624999002E-2</v>
      </c>
      <c r="AQ537">
        <f>(Table2[[#This Row],[Sharpe Ratio]]-AVERAGE(Table2[Sharpe Ratio]))/_xlfn.STDEV.P(Table2[Sharpe Ratio])</f>
        <v>2.8604561303114118E-2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-2.8796154771077669</v>
      </c>
      <c r="AS537">
        <f>_xlfn.RANK.AVG(Table2[[#This Row],[1Y Return vs Nifty Z-Score]],Table2[1Y Return vs Nifty Z-Score])</f>
        <v>543</v>
      </c>
      <c r="AT537">
        <f>_xlfn.RANK.AVG(Table2[[#This Row],[6M Return vs Nifty Z-Score]],Table2[6M Return vs Nifty Z-Score])</f>
        <v>613</v>
      </c>
      <c r="AU537">
        <f>_xlfn.RANK.AVG(Table2[[#This Row],[Sharpe Ratio Z-Score]],Table2[Sharpe Ratio Z-Score])</f>
        <v>325</v>
      </c>
      <c r="AV537">
        <f>(Table2[[#This Row],[Rank 1Y]]+Table2[[#This Row],[Rank 6M]]+Table2[[#This Row],[Rank Sharpe]])/3</f>
        <v>493.66666666666669</v>
      </c>
    </row>
    <row r="538" spans="1:48" x14ac:dyDescent="0.3">
      <c r="A538" t="s">
        <v>1175</v>
      </c>
      <c r="B538" t="s">
        <v>1176</v>
      </c>
      <c r="C538" t="s">
        <v>10172</v>
      </c>
      <c r="D538" t="s">
        <v>537</v>
      </c>
      <c r="E538">
        <v>10237.178896560001</v>
      </c>
      <c r="F538">
        <v>1605.45</v>
      </c>
      <c r="G538">
        <v>-9.5998662949841194</v>
      </c>
      <c r="H538">
        <f>(Table2[[#This Row],[1Y Return vs Nifty]]-AVERAGE(Table2[1Y Return vs Nifty]))/_xlfn.STDEV.P(Table2[1Y Return vs Nifty])</f>
        <v>-0.66728046369272853</v>
      </c>
      <c r="I538">
        <v>-3.4060184370106299</v>
      </c>
      <c r="J538">
        <f>(Table2[[#This Row],[1M Return vs Nifty]]-AVERAGE(Table2[1M Return vs Nifty]))/_xlfn.STDEV.P(Table2[1M Return vs Nifty])</f>
        <v>-0.49949037376431665</v>
      </c>
      <c r="K538">
        <v>-3.56788083294555</v>
      </c>
      <c r="L538">
        <f>(Table2[[#This Row],[6M Return vs Nifty]]-AVERAGE(Table2[6M Return vs Nifty]))/_xlfn.STDEV.P(Table2[6M Return vs Nifty])</f>
        <v>-0.36382403361149568</v>
      </c>
      <c r="M538">
        <v>1.59315628281454</v>
      </c>
      <c r="N538">
        <f>(Table2[[#This Row],[1W Return vs Nifty]]-AVERAGE(Table2[1W Return vs Nifty]))/_xlfn.STDEV.P(Table2[1W Return vs Nifty])</f>
        <v>-6.3983365807439782E-3</v>
      </c>
      <c r="O538">
        <v>1563.52</v>
      </c>
      <c r="P538">
        <v>1530.38977547027</v>
      </c>
      <c r="Q538">
        <v>1459.2944336256401</v>
      </c>
      <c r="R538">
        <v>61.939657463269597</v>
      </c>
      <c r="S538" s="2">
        <f>(Table2[[#This Row],[Close Price]]-Table2[[#This Row],[20D EMA]])/Table2[[#This Row],[20D EMA]]</f>
        <v>2.681769340974216E-2</v>
      </c>
      <c r="T538" s="2">
        <f>(Table2[[#This Row],[Close Price]]-Table2[[#This Row],[50D EMA]])/Table2[[#This Row],[50D EMA]]</f>
        <v>4.9046475435752919E-2</v>
      </c>
      <c r="U538" s="2">
        <f>(Table2[[#This Row],[Close Price]]-Table2[[#This Row],[200D EMA]])/Table2[[#This Row],[200D EMA]]</f>
        <v>0.10015495365882686</v>
      </c>
      <c r="V538">
        <v>0.99164671901354096</v>
      </c>
      <c r="W538">
        <v>1584</v>
      </c>
      <c r="X538">
        <v>1608.1</v>
      </c>
      <c r="Y538">
        <v>1554.1</v>
      </c>
      <c r="Z538">
        <v>1617</v>
      </c>
      <c r="AA538">
        <v>1485</v>
      </c>
      <c r="AB538">
        <v>1636</v>
      </c>
      <c r="AC538" s="2">
        <f>(Table2[[#This Row],[Close Price]]/Table2[[#This Row],[Day Low]])-1</f>
        <v>1.3541666666666785E-2</v>
      </c>
      <c r="AD538" s="2">
        <f>(Table2[[#This Row],[Day High]]/Table2[[#This Row],[Close Price]])-1</f>
        <v>1.6506275499079681E-3</v>
      </c>
      <c r="AE538" s="2">
        <f>(Table2[[#This Row],[Close Price]]/Table2[[#This Row],[Current Week Low]])-1</f>
        <v>3.3041631812624761E-2</v>
      </c>
      <c r="AF538" s="2">
        <f>(Table2[[#This Row],[Current Week High]]/Table2[[#This Row],[Close Price]])-1</f>
        <v>7.194244604316502E-3</v>
      </c>
      <c r="AG538" s="2">
        <f>(Table2[[#This Row],[Close Price]]/Table2[[#This Row],[Current Month Low]])-1</f>
        <v>8.1111111111111134E-2</v>
      </c>
      <c r="AH538" s="2">
        <f>(Table2[[#This Row],[Current Month High]]/Table2[[#This Row],[Close Price]])-1</f>
        <v>1.9028932697997325E-2</v>
      </c>
      <c r="AI538">
        <v>4.6435578809679496</v>
      </c>
      <c r="AJ538">
        <v>32.353668590272001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0.01</v>
      </c>
      <c r="AM538" t="s">
        <v>10206</v>
      </c>
      <c r="AN538">
        <v>3.3</v>
      </c>
      <c r="AO538" t="s">
        <v>10206</v>
      </c>
      <c r="AP538">
        <v>1.4926470966300001E-2</v>
      </c>
      <c r="AQ538">
        <f>(Table2[[#This Row],[Sharpe Ratio]]-AVERAGE(Table2[Sharpe Ratio]))/_xlfn.STDEV.P(Table2[Sharpe Ratio])</f>
        <v>-0.48894120021966536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-2.0259344078689501</v>
      </c>
      <c r="AS538">
        <f>_xlfn.RANK.AVG(Table2[[#This Row],[1Y Return vs Nifty Z-Score]],Table2[1Y Return vs Nifty Z-Score])</f>
        <v>566</v>
      </c>
      <c r="AT538">
        <f>_xlfn.RANK.AVG(Table2[[#This Row],[6M Return vs Nifty Z-Score]],Table2[6M Return vs Nifty Z-Score])</f>
        <v>449</v>
      </c>
      <c r="AU538">
        <f>_xlfn.RANK.AVG(Table2[[#This Row],[Sharpe Ratio Z-Score]],Table2[Sharpe Ratio Z-Score])</f>
        <v>470</v>
      </c>
      <c r="AV538">
        <f>(Table2[[#This Row],[Rank 1Y]]+Table2[[#This Row],[Rank 6M]]+Table2[[#This Row],[Rank Sharpe]])/3</f>
        <v>495</v>
      </c>
    </row>
    <row r="539" spans="1:48" x14ac:dyDescent="0.3">
      <c r="A539" t="s">
        <v>93</v>
      </c>
      <c r="B539" t="s">
        <v>94</v>
      </c>
      <c r="C539" t="s">
        <v>10173</v>
      </c>
      <c r="D539" t="s">
        <v>95</v>
      </c>
      <c r="E539">
        <v>307655.12554699997</v>
      </c>
      <c r="F539">
        <v>3468.25</v>
      </c>
      <c r="G539">
        <v>-11.073215874462299</v>
      </c>
      <c r="H539">
        <f>(Table2[[#This Row],[1Y Return vs Nifty]]-AVERAGE(Table2[1Y Return vs Nifty]))/_xlfn.STDEV.P(Table2[1Y Return vs Nifty])</f>
        <v>-0.68741492861948394</v>
      </c>
      <c r="I539">
        <v>-3.4089779664840698</v>
      </c>
      <c r="J539">
        <f>(Table2[[#This Row],[1M Return vs Nifty]]-AVERAGE(Table2[1M Return vs Nifty]))/_xlfn.STDEV.P(Table2[1M Return vs Nifty])</f>
        <v>-0.49980236438520687</v>
      </c>
      <c r="K539">
        <v>-22.657172444668699</v>
      </c>
      <c r="L539">
        <f>(Table2[[#This Row],[6M Return vs Nifty]]-AVERAGE(Table2[6M Return vs Nifty]))/_xlfn.STDEV.P(Table2[6M Return vs Nifty])</f>
        <v>-0.99982976067766505</v>
      </c>
      <c r="M539">
        <v>3.2689332507409898</v>
      </c>
      <c r="N539">
        <f>(Table2[[#This Row],[1W Return vs Nifty]]-AVERAGE(Table2[1W Return vs Nifty]))/_xlfn.STDEV.P(Table2[1W Return vs Nifty])</f>
        <v>0.33981301306266842</v>
      </c>
      <c r="O539">
        <v>3364.71</v>
      </c>
      <c r="P539">
        <v>3380.8126108381698</v>
      </c>
      <c r="Q539">
        <v>3390.1101998044601</v>
      </c>
      <c r="R539">
        <v>62.371689186308501</v>
      </c>
      <c r="S539" s="2">
        <f>(Table2[[#This Row],[Close Price]]-Table2[[#This Row],[20D EMA]])/Table2[[#This Row],[20D EMA]]</f>
        <v>3.0772339963919614E-2</v>
      </c>
      <c r="T539" s="2">
        <f>(Table2[[#This Row],[Close Price]]-Table2[[#This Row],[50D EMA]])/Table2[[#This Row],[50D EMA]]</f>
        <v>2.5862832172810889E-2</v>
      </c>
      <c r="U539" s="2">
        <f>(Table2[[#This Row],[Close Price]]-Table2[[#This Row],[200D EMA]])/Table2[[#This Row],[200D EMA]]</f>
        <v>2.3049339281079117E-2</v>
      </c>
      <c r="V539">
        <v>1.2510598267586901</v>
      </c>
      <c r="W539">
        <v>3453.95</v>
      </c>
      <c r="X539">
        <v>3499.9</v>
      </c>
      <c r="Y539">
        <v>3388</v>
      </c>
      <c r="Z539">
        <v>3499.55</v>
      </c>
      <c r="AA539">
        <v>3126.1</v>
      </c>
      <c r="AB539">
        <v>3552.5</v>
      </c>
      <c r="AC539" s="2">
        <f>(Table2[[#This Row],[Close Price]]/Table2[[#This Row],[Day Low]])-1</f>
        <v>4.1401873217621343E-3</v>
      </c>
      <c r="AD539" s="2">
        <f>(Table2[[#This Row],[Day High]]/Table2[[#This Row],[Close Price]])-1</f>
        <v>9.1256397318533189E-3</v>
      </c>
      <c r="AE539" s="2">
        <f>(Table2[[#This Row],[Close Price]]/Table2[[#This Row],[Current Week Low]])-1</f>
        <v>2.3686540731995276E-2</v>
      </c>
      <c r="AF539" s="2">
        <f>(Table2[[#This Row],[Current Week High]]/Table2[[#This Row],[Close Price]])-1</f>
        <v>9.0247242845815645E-3</v>
      </c>
      <c r="AG539" s="2">
        <f>(Table2[[#This Row],[Close Price]]/Table2[[#This Row],[Current Month Low]])-1</f>
        <v>0.10944947378522762</v>
      </c>
      <c r="AH539" s="2">
        <f>(Table2[[#This Row],[Current Month High]]/Table2[[#This Row],[Close Price]])-1</f>
        <v>2.4291789807539876E-2</v>
      </c>
      <c r="AI539">
        <v>12.0723707921862</v>
      </c>
      <c r="AJ539">
        <v>20.322989123835601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-0.06</v>
      </c>
      <c r="AM539" t="s">
        <v>10205</v>
      </c>
      <c r="AN539">
        <v>6.76</v>
      </c>
      <c r="AO539" t="s">
        <v>10206</v>
      </c>
      <c r="AP539">
        <v>7.4594494596468996E-2</v>
      </c>
      <c r="AQ539">
        <f>(Table2[[#This Row],[Sharpe Ratio]]-AVERAGE(Table2[Sharpe Ratio]))/_xlfn.STDEV.P(Table2[Sharpe Ratio])</f>
        <v>0.19898984557650271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572</v>
      </c>
      <c r="AT539">
        <f>_xlfn.RANK.AVG(Table2[[#This Row],[6M Return vs Nifty Z-Score]],Table2[6M Return vs Nifty Z-Score])</f>
        <v>638</v>
      </c>
      <c r="AU539">
        <f>_xlfn.RANK.AVG(Table2[[#This Row],[Sharpe Ratio Z-Score]],Table2[Sharpe Ratio Z-Score])</f>
        <v>277</v>
      </c>
      <c r="AV539">
        <f>(Table2[[#This Row],[Rank 1Y]]+Table2[[#This Row],[Rank 6M]]+Table2[[#This Row],[Rank Sharpe]])/3</f>
        <v>495.66666666666669</v>
      </c>
    </row>
    <row r="540" spans="1:48" x14ac:dyDescent="0.3">
      <c r="A540" t="s">
        <v>1530</v>
      </c>
      <c r="B540" t="s">
        <v>1531</v>
      </c>
      <c r="C540" t="s">
        <v>10172</v>
      </c>
      <c r="D540" t="s">
        <v>1532</v>
      </c>
      <c r="E540">
        <v>6432.1148249999997</v>
      </c>
      <c r="F540">
        <v>474</v>
      </c>
      <c r="G540">
        <v>-2.7658972472113699</v>
      </c>
      <c r="H540">
        <f>(Table2[[#This Row],[1Y Return vs Nifty]]-AVERAGE(Table2[1Y Return vs Nifty]))/_xlfn.STDEV.P(Table2[1Y Return vs Nifty])</f>
        <v>-0.57388897533214123</v>
      </c>
      <c r="I540">
        <v>5.8955543197340399</v>
      </c>
      <c r="J540">
        <f>(Table2[[#This Row],[1M Return vs Nifty]]-AVERAGE(Table2[1M Return vs Nifty]))/_xlfn.STDEV.P(Table2[1M Return vs Nifty])</f>
        <v>0.48107207228538573</v>
      </c>
      <c r="K540">
        <v>-2.8941822000032298</v>
      </c>
      <c r="L540">
        <f>(Table2[[#This Row],[6M Return vs Nifty]]-AVERAGE(Table2[6M Return vs Nifty]))/_xlfn.STDEV.P(Table2[6M Return vs Nifty])</f>
        <v>-0.34137814103553288</v>
      </c>
      <c r="M540">
        <v>3.0377329376986699</v>
      </c>
      <c r="N540">
        <f>(Table2[[#This Row],[1W Return vs Nifty]]-AVERAGE(Table2[1W Return vs Nifty]))/_xlfn.STDEV.P(Table2[1W Return vs Nifty])</f>
        <v>0.29204760397281504</v>
      </c>
      <c r="O540">
        <v>469.26</v>
      </c>
      <c r="P540">
        <v>464.62106088796099</v>
      </c>
      <c r="Q540">
        <v>446.099603357234</v>
      </c>
      <c r="R540">
        <v>51.734151852856598</v>
      </c>
      <c r="S540" s="2">
        <f>(Table2[[#This Row],[Close Price]]-Table2[[#This Row],[20D EMA]])/Table2[[#This Row],[20D EMA]]</f>
        <v>1.0101010101010121E-2</v>
      </c>
      <c r="T540" s="2">
        <f>(Table2[[#This Row],[Close Price]]-Table2[[#This Row],[50D EMA]])/Table2[[#This Row],[50D EMA]]</f>
        <v>2.018621173589169E-2</v>
      </c>
      <c r="U540" s="2">
        <f>(Table2[[#This Row],[Close Price]]-Table2[[#This Row],[200D EMA]])/Table2[[#This Row],[200D EMA]]</f>
        <v>6.2542975678065146E-2</v>
      </c>
      <c r="V540">
        <v>1.1426825249221499</v>
      </c>
      <c r="W540">
        <v>468.25</v>
      </c>
      <c r="X540">
        <v>478.65</v>
      </c>
      <c r="Y540">
        <v>471.05</v>
      </c>
      <c r="Z540">
        <v>496.9</v>
      </c>
      <c r="AA540">
        <v>443.05</v>
      </c>
      <c r="AB540">
        <v>496.9</v>
      </c>
      <c r="AC540" s="2">
        <f>(Table2[[#This Row],[Close Price]]/Table2[[#This Row],[Day Low]])-1</f>
        <v>1.2279765082754857E-2</v>
      </c>
      <c r="AD540" s="2">
        <f>(Table2[[#This Row],[Day High]]/Table2[[#This Row],[Close Price]])-1</f>
        <v>9.8101265822785333E-3</v>
      </c>
      <c r="AE540" s="2">
        <f>(Table2[[#This Row],[Close Price]]/Table2[[#This Row],[Current Week Low]])-1</f>
        <v>6.2626048190213002E-3</v>
      </c>
      <c r="AF540" s="2">
        <f>(Table2[[#This Row],[Current Week High]]/Table2[[#This Row],[Close Price]])-1</f>
        <v>4.8312236286919719E-2</v>
      </c>
      <c r="AG540" s="2">
        <f>(Table2[[#This Row],[Close Price]]/Table2[[#This Row],[Current Month Low]])-1</f>
        <v>6.9856675318812789E-2</v>
      </c>
      <c r="AH540" s="2">
        <f>(Table2[[#This Row],[Current Month High]]/Table2[[#This Row],[Close Price]])-1</f>
        <v>4.8312236286919719E-2</v>
      </c>
      <c r="AI540">
        <v>21.7088607594936</v>
      </c>
      <c r="AJ540">
        <v>38.475021910604703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-0.14000000000000001</v>
      </c>
      <c r="AM540" t="s">
        <v>10205</v>
      </c>
      <c r="AN540">
        <v>4.32</v>
      </c>
      <c r="AO540" t="s">
        <v>10206</v>
      </c>
      <c r="AQ540">
        <f>(Table2[[#This Row],[Sharpe Ratio]]-AVERAGE(Table2[Sharpe Ratio]))/_xlfn.STDEV.P(Table2[Sharpe Ratio])</f>
        <v>-0.66103308725010923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-0.80318052735958267</v>
      </c>
      <c r="AS540">
        <f>_xlfn.RANK.AVG(Table2[[#This Row],[1Y Return vs Nifty Z-Score]],Table2[1Y Return vs Nifty Z-Score])</f>
        <v>519</v>
      </c>
      <c r="AT540">
        <f>_xlfn.RANK.AVG(Table2[[#This Row],[6M Return vs Nifty Z-Score]],Table2[6M Return vs Nifty Z-Score])</f>
        <v>441</v>
      </c>
      <c r="AU540">
        <f>_xlfn.RANK.AVG(Table2[[#This Row],[Sharpe Ratio Z-Score]],Table2[Sharpe Ratio Z-Score])</f>
        <v>532.5</v>
      </c>
      <c r="AV540">
        <f>(Table2[[#This Row],[Rank 1Y]]+Table2[[#This Row],[Rank 6M]]+Table2[[#This Row],[Rank Sharpe]])/3</f>
        <v>497.5</v>
      </c>
    </row>
    <row r="541" spans="1:48" x14ac:dyDescent="0.3">
      <c r="A541" t="s">
        <v>232</v>
      </c>
      <c r="B541" t="s">
        <v>233</v>
      </c>
      <c r="C541" t="s">
        <v>10166</v>
      </c>
      <c r="D541" t="s">
        <v>60</v>
      </c>
      <c r="E541">
        <v>113319.979495605</v>
      </c>
      <c r="F541">
        <v>6804.15</v>
      </c>
      <c r="G541">
        <v>-5.8943557634857999</v>
      </c>
      <c r="H541">
        <f>(Table2[[#This Row],[1Y Return vs Nifty]]-AVERAGE(Table2[1Y Return vs Nifty]))/_xlfn.STDEV.P(Table2[1Y Return vs Nifty])</f>
        <v>-0.61664178779980161</v>
      </c>
      <c r="I541">
        <v>2.7846448496748599</v>
      </c>
      <c r="J541">
        <f>(Table2[[#This Row],[1M Return vs Nifty]]-AVERAGE(Table2[1M Return vs Nifty]))/_xlfn.STDEV.P(Table2[1M Return vs Nifty])</f>
        <v>0.15312312438423586</v>
      </c>
      <c r="K541">
        <v>0.99383911372312606</v>
      </c>
      <c r="L541">
        <f>(Table2[[#This Row],[6M Return vs Nifty]]-AVERAGE(Table2[6M Return vs Nifty]))/_xlfn.STDEV.P(Table2[6M Return vs Nifty])</f>
        <v>-0.21183934657515119</v>
      </c>
      <c r="M541">
        <v>-0.294375456654971</v>
      </c>
      <c r="N541">
        <f>(Table2[[#This Row],[1W Return vs Nifty]]-AVERAGE(Table2[1W Return vs Nifty]))/_xlfn.STDEV.P(Table2[1W Return vs Nifty])</f>
        <v>-0.39635769485090661</v>
      </c>
      <c r="O541">
        <v>6653.93</v>
      </c>
      <c r="P541">
        <v>6406.1924476465801</v>
      </c>
      <c r="Q541">
        <v>5990.8657181423096</v>
      </c>
      <c r="R541">
        <v>60.936341610503099</v>
      </c>
      <c r="S541" s="2">
        <f>(Table2[[#This Row],[Close Price]]-Table2[[#This Row],[20D EMA]])/Table2[[#This Row],[20D EMA]]</f>
        <v>2.257613169961201E-2</v>
      </c>
      <c r="T541" s="2">
        <f>(Table2[[#This Row],[Close Price]]-Table2[[#This Row],[50D EMA]])/Table2[[#This Row],[50D EMA]]</f>
        <v>6.2120761373569991E-2</v>
      </c>
      <c r="U541" s="2">
        <f>(Table2[[#This Row],[Close Price]]-Table2[[#This Row],[200D EMA]])/Table2[[#This Row],[200D EMA]]</f>
        <v>0.13575404960167911</v>
      </c>
      <c r="V541">
        <v>0.84662765646635896</v>
      </c>
      <c r="W541">
        <v>6779.3</v>
      </c>
      <c r="X541">
        <v>6829.5</v>
      </c>
      <c r="Y541">
        <v>6735</v>
      </c>
      <c r="Z541">
        <v>6948.1</v>
      </c>
      <c r="AA541">
        <v>6284.25</v>
      </c>
      <c r="AB541">
        <v>6966</v>
      </c>
      <c r="AC541" s="2">
        <f>(Table2[[#This Row],[Close Price]]/Table2[[#This Row],[Day Low]])-1</f>
        <v>3.6655701916126215E-3</v>
      </c>
      <c r="AD541" s="2">
        <f>(Table2[[#This Row],[Day High]]/Table2[[#This Row],[Close Price]])-1</f>
        <v>3.7256674235577325E-3</v>
      </c>
      <c r="AE541" s="2">
        <f>(Table2[[#This Row],[Close Price]]/Table2[[#This Row],[Current Week Low]])-1</f>
        <v>1.0267260579064574E-2</v>
      </c>
      <c r="AF541" s="2">
        <f>(Table2[[#This Row],[Current Week High]]/Table2[[#This Row],[Close Price]])-1</f>
        <v>2.1156206138900568E-2</v>
      </c>
      <c r="AG541" s="2">
        <f>(Table2[[#This Row],[Close Price]]/Table2[[#This Row],[Current Month Low]])-1</f>
        <v>8.2730636114094702E-2</v>
      </c>
      <c r="AH541" s="2">
        <f>(Table2[[#This Row],[Current Month High]]/Table2[[#This Row],[Close Price]])-1</f>
        <v>2.378695355040672E-2</v>
      </c>
      <c r="AI541">
        <v>2.3786953550406702</v>
      </c>
      <c r="AJ541">
        <v>30.709531173458998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-0.01</v>
      </c>
      <c r="AM541" t="s">
        <v>10205</v>
      </c>
      <c r="AN541">
        <v>3.18</v>
      </c>
      <c r="AO541" t="s">
        <v>10206</v>
      </c>
      <c r="AP541">
        <v>-1.715695082038E-3</v>
      </c>
      <c r="AQ541">
        <f>(Table2[[#This Row],[Sharpe Ratio]]-AVERAGE(Table2[Sharpe Ratio]))/_xlfn.STDEV.P(Table2[Sharpe Ratio])</f>
        <v>-0.68081386496396967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-1.7525295698055932</v>
      </c>
      <c r="AS541">
        <f>_xlfn.RANK.AVG(Table2[[#This Row],[1Y Return vs Nifty Z-Score]],Table2[1Y Return vs Nifty Z-Score])</f>
        <v>540</v>
      </c>
      <c r="AT541">
        <f>_xlfn.RANK.AVG(Table2[[#This Row],[6M Return vs Nifty Z-Score]],Table2[6M Return vs Nifty Z-Score])</f>
        <v>397</v>
      </c>
      <c r="AU541">
        <f>_xlfn.RANK.AVG(Table2[[#This Row],[Sharpe Ratio Z-Score]],Table2[Sharpe Ratio Z-Score])</f>
        <v>559</v>
      </c>
      <c r="AV541">
        <f>(Table2[[#This Row],[Rank 1Y]]+Table2[[#This Row],[Rank 6M]]+Table2[[#This Row],[Rank Sharpe]])/3</f>
        <v>498.66666666666669</v>
      </c>
    </row>
    <row r="542" spans="1:48" x14ac:dyDescent="0.3">
      <c r="A542" t="s">
        <v>699</v>
      </c>
      <c r="B542" t="s">
        <v>700</v>
      </c>
      <c r="C542" t="s">
        <v>10166</v>
      </c>
      <c r="D542" t="s">
        <v>60</v>
      </c>
      <c r="E542">
        <v>24733.93352975</v>
      </c>
      <c r="F542">
        <v>458.75</v>
      </c>
      <c r="G542">
        <v>3.8010161755277601</v>
      </c>
      <c r="H542">
        <f>(Table2[[#This Row],[1Y Return vs Nifty]]-AVERAGE(Table2[1Y Return vs Nifty]))/_xlfn.STDEV.P(Table2[1Y Return vs Nifty])</f>
        <v>-0.48414700925100951</v>
      </c>
      <c r="I542">
        <v>2.34218540958181</v>
      </c>
      <c r="J542">
        <f>(Table2[[#This Row],[1M Return vs Nifty]]-AVERAGE(Table2[1M Return vs Nifty]))/_xlfn.STDEV.P(Table2[1M Return vs Nifty])</f>
        <v>0.10647949516133623</v>
      </c>
      <c r="K542">
        <v>8.3894093008639192</v>
      </c>
      <c r="L542">
        <f>(Table2[[#This Row],[6M Return vs Nifty]]-AVERAGE(Table2[6M Return vs Nifty]))/_xlfn.STDEV.P(Table2[6M Return vs Nifty])</f>
        <v>3.4561886619524723E-2</v>
      </c>
      <c r="M542">
        <v>0.26067022077841301</v>
      </c>
      <c r="N542">
        <f>(Table2[[#This Row],[1W Return vs Nifty]]-AVERAGE(Table2[1W Return vs Nifty]))/_xlfn.STDEV.P(Table2[1W Return vs Nifty])</f>
        <v>-0.28168663970701702</v>
      </c>
      <c r="O542">
        <v>448.63</v>
      </c>
      <c r="P542">
        <v>443.26917990614402</v>
      </c>
      <c r="Q542">
        <v>419.56430451756103</v>
      </c>
      <c r="R542">
        <v>61.365848891201999</v>
      </c>
      <c r="S542" s="2">
        <f>(Table2[[#This Row],[Close Price]]-Table2[[#This Row],[20D EMA]])/Table2[[#This Row],[20D EMA]]</f>
        <v>2.2557564139714253E-2</v>
      </c>
      <c r="T542" s="2">
        <f>(Table2[[#This Row],[Close Price]]-Table2[[#This Row],[50D EMA]])/Table2[[#This Row],[50D EMA]]</f>
        <v>3.4924196843854172E-2</v>
      </c>
      <c r="U542" s="2">
        <f>(Table2[[#This Row],[Close Price]]-Table2[[#This Row],[200D EMA]])/Table2[[#This Row],[200D EMA]]</f>
        <v>9.3396161352422291E-2</v>
      </c>
      <c r="V542">
        <v>1.5909223656167899</v>
      </c>
      <c r="W542">
        <v>457.35</v>
      </c>
      <c r="X542">
        <v>467.9</v>
      </c>
      <c r="Y542">
        <v>445.1</v>
      </c>
      <c r="Z542">
        <v>464.2</v>
      </c>
      <c r="AA542">
        <v>414</v>
      </c>
      <c r="AB542">
        <v>484.3</v>
      </c>
      <c r="AC542" s="2">
        <f>(Table2[[#This Row],[Close Price]]/Table2[[#This Row],[Day Low]])-1</f>
        <v>3.0611129332021036E-3</v>
      </c>
      <c r="AD542" s="2">
        <f>(Table2[[#This Row],[Day High]]/Table2[[#This Row],[Close Price]])-1</f>
        <v>1.9945504087193422E-2</v>
      </c>
      <c r="AE542" s="2">
        <f>(Table2[[#This Row],[Close Price]]/Table2[[#This Row],[Current Week Low]])-1</f>
        <v>3.0667265782970077E-2</v>
      </c>
      <c r="AF542" s="2">
        <f>(Table2[[#This Row],[Current Week High]]/Table2[[#This Row],[Close Price]])-1</f>
        <v>1.1880108991825677E-2</v>
      </c>
      <c r="AG542" s="2">
        <f>(Table2[[#This Row],[Close Price]]/Table2[[#This Row],[Current Month Low]])-1</f>
        <v>0.10809178743961345</v>
      </c>
      <c r="AH542" s="2">
        <f>(Table2[[#This Row],[Current Month High]]/Table2[[#This Row],[Close Price]])-1</f>
        <v>5.5694822888283424E-2</v>
      </c>
      <c r="AI542">
        <v>5.5694822888283397</v>
      </c>
      <c r="AJ542">
        <v>37.288642825078497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-0.09</v>
      </c>
      <c r="AM542" t="s">
        <v>10205</v>
      </c>
      <c r="AN542">
        <v>-2.71</v>
      </c>
      <c r="AO542" t="s">
        <v>10205</v>
      </c>
      <c r="AP542">
        <v>-0.100796181918204</v>
      </c>
      <c r="AQ542">
        <f>(Table2[[#This Row],[Sharpe Ratio]]-AVERAGE(Table2[Sharpe Ratio]))/_xlfn.STDEV.P(Table2[Sharpe Ratio])</f>
        <v>-1.8231433536976003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-2.447935620874766</v>
      </c>
      <c r="AS542">
        <f>_xlfn.RANK.AVG(Table2[[#This Row],[1Y Return vs Nifty Z-Score]],Table2[1Y Return vs Nifty Z-Score])</f>
        <v>481</v>
      </c>
      <c r="AT542">
        <f>_xlfn.RANK.AVG(Table2[[#This Row],[6M Return vs Nifty Z-Score]],Table2[6M Return vs Nifty Z-Score])</f>
        <v>305</v>
      </c>
      <c r="AU542">
        <f>_xlfn.RANK.AVG(Table2[[#This Row],[Sharpe Ratio Z-Score]],Table2[Sharpe Ratio Z-Score])</f>
        <v>711</v>
      </c>
      <c r="AV542">
        <f>(Table2[[#This Row],[Rank 1Y]]+Table2[[#This Row],[Rank 6M]]+Table2[[#This Row],[Rank Sharpe]])/3</f>
        <v>499</v>
      </c>
    </row>
    <row r="543" spans="1:48" x14ac:dyDescent="0.3">
      <c r="A543" t="s">
        <v>2047</v>
      </c>
      <c r="B543" t="s">
        <v>2048</v>
      </c>
      <c r="C543" t="s">
        <v>10161</v>
      </c>
      <c r="D543" t="s">
        <v>593</v>
      </c>
      <c r="E543">
        <v>3027.5905024250001</v>
      </c>
      <c r="F543">
        <v>1012.75</v>
      </c>
      <c r="G543">
        <v>11.8186870142682</v>
      </c>
      <c r="H543">
        <f>(Table2[[#This Row],[1Y Return vs Nifty]]-AVERAGE(Table2[1Y Return vs Nifty]))/_xlfn.STDEV.P(Table2[1Y Return vs Nifty])</f>
        <v>-0.37457931768247921</v>
      </c>
      <c r="I543">
        <v>-8.3043581727914901</v>
      </c>
      <c r="J543">
        <f>(Table2[[#This Row],[1M Return vs Nifty]]-AVERAGE(Table2[1M Return vs Nifty]))/_xlfn.STDEV.P(Table2[1M Return vs Nifty])</f>
        <v>-1.0158684227794075</v>
      </c>
      <c r="K543">
        <v>-17.385706304838099</v>
      </c>
      <c r="L543">
        <f>(Table2[[#This Row],[6M Return vs Nifty]]-AVERAGE(Table2[6M Return vs Nifty]))/_xlfn.STDEV.P(Table2[6M Return vs Nifty])</f>
        <v>-0.82419816977521909</v>
      </c>
      <c r="M543">
        <v>-0.16000709585112399</v>
      </c>
      <c r="N543">
        <f>(Table2[[#This Row],[1W Return vs Nifty]]-AVERAGE(Table2[1W Return vs Nifty]))/_xlfn.STDEV.P(Table2[1W Return vs Nifty])</f>
        <v>-0.36859752602555573</v>
      </c>
      <c r="O543">
        <v>1041.32</v>
      </c>
      <c r="P543">
        <v>1061.5195053001</v>
      </c>
      <c r="Q543">
        <v>1014.66566795829</v>
      </c>
      <c r="R543">
        <v>36.527232908768497</v>
      </c>
      <c r="S543" s="2">
        <f>(Table2[[#This Row],[Close Price]]-Table2[[#This Row],[20D EMA]])/Table2[[#This Row],[20D EMA]]</f>
        <v>-2.7436330810893805E-2</v>
      </c>
      <c r="T543" s="2">
        <f>(Table2[[#This Row],[Close Price]]-Table2[[#This Row],[50D EMA]])/Table2[[#This Row],[50D EMA]]</f>
        <v>-4.5943108022600591E-2</v>
      </c>
      <c r="U543" s="2">
        <f>(Table2[[#This Row],[Close Price]]-Table2[[#This Row],[200D EMA]])/Table2[[#This Row],[200D EMA]]</f>
        <v>-1.8879794781513535E-3</v>
      </c>
      <c r="V543">
        <v>1.38381062037116</v>
      </c>
      <c r="W543">
        <v>996.55</v>
      </c>
      <c r="X543">
        <v>1016.65</v>
      </c>
      <c r="Y543">
        <v>1007.65</v>
      </c>
      <c r="Z543">
        <v>1036</v>
      </c>
      <c r="AA543">
        <v>980.65</v>
      </c>
      <c r="AB543">
        <v>1162</v>
      </c>
      <c r="AC543" s="2">
        <f>(Table2[[#This Row],[Close Price]]/Table2[[#This Row],[Day Low]])-1</f>
        <v>1.6256083488033868E-2</v>
      </c>
      <c r="AD543" s="2">
        <f>(Table2[[#This Row],[Day High]]/Table2[[#This Row],[Close Price]])-1</f>
        <v>3.850901012095731E-3</v>
      </c>
      <c r="AE543" s="2">
        <f>(Table2[[#This Row],[Close Price]]/Table2[[#This Row],[Current Week Low]])-1</f>
        <v>5.0612811988288708E-3</v>
      </c>
      <c r="AF543" s="2">
        <f>(Table2[[#This Row],[Current Week High]]/Table2[[#This Row],[Close Price]])-1</f>
        <v>2.2957294495186353E-2</v>
      </c>
      <c r="AG543" s="2">
        <f>(Table2[[#This Row],[Close Price]]/Table2[[#This Row],[Current Month Low]])-1</f>
        <v>3.2733391118136002E-2</v>
      </c>
      <c r="AH543" s="2">
        <f>(Table2[[#This Row],[Current Month High]]/Table2[[#This Row],[Close Price]])-1</f>
        <v>0.14737101950135778</v>
      </c>
      <c r="AI543">
        <v>24.803752159960499</v>
      </c>
      <c r="AJ543">
        <v>44.7406031156209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-0.16</v>
      </c>
      <c r="AM543" t="s">
        <v>10205</v>
      </c>
      <c r="AN543">
        <v>-8.17</v>
      </c>
      <c r="AO543" t="s">
        <v>10205</v>
      </c>
      <c r="AP543">
        <v>1.274873590789E-2</v>
      </c>
      <c r="AQ543">
        <f>(Table2[[#This Row],[Sharpe Ratio]]-AVERAGE(Table2[Sharpe Ratio]))/_xlfn.STDEV.P(Table2[Sharpe Ratio])</f>
        <v>-0.51404897931227622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426</v>
      </c>
      <c r="AT543">
        <f>_xlfn.RANK.AVG(Table2[[#This Row],[6M Return vs Nifty Z-Score]],Table2[6M Return vs Nifty Z-Score])</f>
        <v>593</v>
      </c>
      <c r="AU543">
        <f>_xlfn.RANK.AVG(Table2[[#This Row],[Sharpe Ratio Z-Score]],Table2[Sharpe Ratio Z-Score])</f>
        <v>478</v>
      </c>
      <c r="AV543">
        <f>(Table2[[#This Row],[Rank 1Y]]+Table2[[#This Row],[Rank 6M]]+Table2[[#This Row],[Rank Sharpe]])/3</f>
        <v>499</v>
      </c>
    </row>
    <row r="544" spans="1:48" x14ac:dyDescent="0.3">
      <c r="A544" t="s">
        <v>19</v>
      </c>
      <c r="B544" t="s">
        <v>20</v>
      </c>
      <c r="C544" t="s">
        <v>10160</v>
      </c>
      <c r="D544" t="s">
        <v>21</v>
      </c>
      <c r="E544">
        <v>1579421.8346701299</v>
      </c>
      <c r="F544">
        <v>4365.3500000000004</v>
      </c>
      <c r="G544">
        <v>1.0620302873676599</v>
      </c>
      <c r="H544">
        <f>(Table2[[#This Row],[1Y Return vs Nifty]]-AVERAGE(Table2[1Y Return vs Nifty]))/_xlfn.STDEV.P(Table2[1Y Return vs Nifty])</f>
        <v>-0.52157737612943189</v>
      </c>
      <c r="I544">
        <v>8.8095382445402901</v>
      </c>
      <c r="J544">
        <f>(Table2[[#This Row],[1M Return vs Nifty]]-AVERAGE(Table2[1M Return vs Nifty]))/_xlfn.STDEV.P(Table2[1M Return vs Nifty])</f>
        <v>0.78826132724075226</v>
      </c>
      <c r="K544">
        <v>-0.63562208690303301</v>
      </c>
      <c r="L544">
        <f>(Table2[[#This Row],[6M Return vs Nifty]]-AVERAGE(Table2[6M Return vs Nifty]))/_xlfn.STDEV.P(Table2[6M Return vs Nifty])</f>
        <v>-0.26612877107081506</v>
      </c>
      <c r="M544">
        <v>0.365732885431932</v>
      </c>
      <c r="N544">
        <f>(Table2[[#This Row],[1W Return vs Nifty]]-AVERAGE(Table2[1W Return vs Nifty]))/_xlfn.STDEV.P(Table2[1W Return vs Nifty])</f>
        <v>-0.25998095474833433</v>
      </c>
      <c r="O544">
        <v>4194.84</v>
      </c>
      <c r="P544">
        <v>4048.8501235535</v>
      </c>
      <c r="Q544">
        <v>3846.8387865396598</v>
      </c>
      <c r="R544">
        <v>75.934262599289298</v>
      </c>
      <c r="S544" s="2">
        <f>(Table2[[#This Row],[Close Price]]-Table2[[#This Row],[20D EMA]])/Table2[[#This Row],[20D EMA]]</f>
        <v>4.064755747537456E-2</v>
      </c>
      <c r="T544" s="2">
        <f>(Table2[[#This Row],[Close Price]]-Table2[[#This Row],[50D EMA]])/Table2[[#This Row],[50D EMA]]</f>
        <v>7.817031176464545E-2</v>
      </c>
      <c r="U544" s="2">
        <f>(Table2[[#This Row],[Close Price]]-Table2[[#This Row],[200D EMA]])/Table2[[#This Row],[200D EMA]]</f>
        <v>0.1347889116837038</v>
      </c>
      <c r="V544">
        <v>1.0375886422932501</v>
      </c>
      <c r="W544">
        <v>4345</v>
      </c>
      <c r="X544">
        <v>4408.3500000000004</v>
      </c>
      <c r="Y544">
        <v>4327.3</v>
      </c>
      <c r="Z544">
        <v>4431</v>
      </c>
      <c r="AA544">
        <v>3884</v>
      </c>
      <c r="AB544">
        <v>4431</v>
      </c>
      <c r="AC544" s="2">
        <f>(Table2[[#This Row],[Close Price]]/Table2[[#This Row],[Day Low]])-1</f>
        <v>4.6835443037975821E-3</v>
      </c>
      <c r="AD544" s="2">
        <f>(Table2[[#This Row],[Day High]]/Table2[[#This Row],[Close Price]])-1</f>
        <v>9.8502983724100268E-3</v>
      </c>
      <c r="AE544" s="2">
        <f>(Table2[[#This Row],[Close Price]]/Table2[[#This Row],[Current Week Low]])-1</f>
        <v>8.7930118087491405E-3</v>
      </c>
      <c r="AF544" s="2">
        <f>(Table2[[#This Row],[Current Week High]]/Table2[[#This Row],[Close Price]])-1</f>
        <v>1.503888577090029E-2</v>
      </c>
      <c r="AG544" s="2">
        <f>(Table2[[#This Row],[Close Price]]/Table2[[#This Row],[Current Month Low]])-1</f>
        <v>0.12393151390319268</v>
      </c>
      <c r="AH544" s="2">
        <f>(Table2[[#This Row],[Current Month High]]/Table2[[#This Row],[Close Price]])-1</f>
        <v>1.503888577090029E-2</v>
      </c>
      <c r="AI544">
        <v>1.5038885770900201</v>
      </c>
      <c r="AJ544">
        <v>31.843853820598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-0.09</v>
      </c>
      <c r="AM544" t="s">
        <v>10205</v>
      </c>
      <c r="AN544">
        <v>11.26</v>
      </c>
      <c r="AO544" t="s">
        <v>10206</v>
      </c>
      <c r="AP544">
        <v>-1.5453786415938E-2</v>
      </c>
      <c r="AQ544">
        <f>(Table2[[#This Row],[Sharpe Ratio]]-AVERAGE(Table2[Sharpe Ratio]))/_xlfn.STDEV.P(Table2[Sharpe Ratio])</f>
        <v>-0.83920455672126482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-1.0986303314290937</v>
      </c>
      <c r="AS544">
        <f>_xlfn.RANK.AVG(Table2[[#This Row],[1Y Return vs Nifty Z-Score]],Table2[1Y Return vs Nifty Z-Score])</f>
        <v>499</v>
      </c>
      <c r="AT544">
        <f>_xlfn.RANK.AVG(Table2[[#This Row],[6M Return vs Nifty Z-Score]],Table2[6M Return vs Nifty Z-Score])</f>
        <v>419</v>
      </c>
      <c r="AU544">
        <f>_xlfn.RANK.AVG(Table2[[#This Row],[Sharpe Ratio Z-Score]],Table2[Sharpe Ratio Z-Score])</f>
        <v>580</v>
      </c>
      <c r="AV544">
        <f>(Table2[[#This Row],[Rank 1Y]]+Table2[[#This Row],[Rank 6M]]+Table2[[#This Row],[Rank Sharpe]])/3</f>
        <v>499.33333333333331</v>
      </c>
    </row>
    <row r="545" spans="1:48" x14ac:dyDescent="0.3">
      <c r="A545" t="s">
        <v>33</v>
      </c>
      <c r="B545" t="s">
        <v>34</v>
      </c>
      <c r="C545" t="s">
        <v>10160</v>
      </c>
      <c r="D545" t="s">
        <v>21</v>
      </c>
      <c r="E545">
        <v>777490.83421460004</v>
      </c>
      <c r="F545">
        <v>1877.15</v>
      </c>
      <c r="G545">
        <v>11.937836008623</v>
      </c>
      <c r="H545">
        <f>(Table2[[#This Row],[1Y Return vs Nifty]]-AVERAGE(Table2[1Y Return vs Nifty]))/_xlfn.STDEV.P(Table2[1Y Return vs Nifty])</f>
        <v>-0.37295105424703257</v>
      </c>
      <c r="I545">
        <v>16.293056792249399</v>
      </c>
      <c r="J545">
        <f>(Table2[[#This Row],[1M Return vs Nifty]]-AVERAGE(Table2[1M Return vs Nifty]))/_xlfn.STDEV.P(Table2[1M Return vs Nifty])</f>
        <v>1.5771663268688052</v>
      </c>
      <c r="K545">
        <v>-1.82985136620163</v>
      </c>
      <c r="L545">
        <f>(Table2[[#This Row],[6M Return vs Nifty]]-AVERAGE(Table2[6M Return vs Nifty]))/_xlfn.STDEV.P(Table2[6M Return vs Nifty])</f>
        <v>-0.30591739584081773</v>
      </c>
      <c r="M545">
        <v>1.6452051170570201</v>
      </c>
      <c r="N545">
        <f>(Table2[[#This Row],[1W Return vs Nifty]]-AVERAGE(Table2[1W Return vs Nifty]))/_xlfn.STDEV.P(Table2[1W Return vs Nifty])</f>
        <v>4.3548229955882494E-3</v>
      </c>
      <c r="O545">
        <v>1751.8</v>
      </c>
      <c r="P545">
        <v>1641.38841803112</v>
      </c>
      <c r="Q545">
        <v>1543.1907828639401</v>
      </c>
      <c r="R545">
        <v>86.258533865502699</v>
      </c>
      <c r="S545" s="2">
        <f>(Table2[[#This Row],[Close Price]]-Table2[[#This Row],[20D EMA]])/Table2[[#This Row],[20D EMA]]</f>
        <v>7.155497202877048E-2</v>
      </c>
      <c r="T545" s="2">
        <f>(Table2[[#This Row],[Close Price]]-Table2[[#This Row],[50D EMA]])/Table2[[#This Row],[50D EMA]]</f>
        <v>0.14363546091770352</v>
      </c>
      <c r="U545" s="2">
        <f>(Table2[[#This Row],[Close Price]]-Table2[[#This Row],[200D EMA]])/Table2[[#This Row],[200D EMA]]</f>
        <v>0.21640825025942662</v>
      </c>
      <c r="V545">
        <v>1.0840418999532699</v>
      </c>
      <c r="W545">
        <v>1870.4</v>
      </c>
      <c r="X545">
        <v>1885.15</v>
      </c>
      <c r="Y545">
        <v>1860</v>
      </c>
      <c r="Z545">
        <v>1903</v>
      </c>
      <c r="AA545">
        <v>1559.5</v>
      </c>
      <c r="AB545">
        <v>1903</v>
      </c>
      <c r="AC545" s="2">
        <f>(Table2[[#This Row],[Close Price]]/Table2[[#This Row],[Day Low]])-1</f>
        <v>3.6088537211291793E-3</v>
      </c>
      <c r="AD545" s="2">
        <f>(Table2[[#This Row],[Day High]]/Table2[[#This Row],[Close Price]])-1</f>
        <v>4.261779825799783E-3</v>
      </c>
      <c r="AE545" s="2">
        <f>(Table2[[#This Row],[Close Price]]/Table2[[#This Row],[Current Week Low]])-1</f>
        <v>9.2204301075269335E-3</v>
      </c>
      <c r="AF545" s="2">
        <f>(Table2[[#This Row],[Current Week High]]/Table2[[#This Row],[Close Price]])-1</f>
        <v>1.3770876062115356E-2</v>
      </c>
      <c r="AG545" s="2">
        <f>(Table2[[#This Row],[Close Price]]/Table2[[#This Row],[Current Month Low]])-1</f>
        <v>0.20368707919204887</v>
      </c>
      <c r="AH545" s="2">
        <f>(Table2[[#This Row],[Current Month High]]/Table2[[#This Row],[Close Price]])-1</f>
        <v>1.3770876062115356E-2</v>
      </c>
      <c r="AI545">
        <v>1.37708760621153</v>
      </c>
      <c r="AJ545">
        <v>40.795049690605602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0.06</v>
      </c>
      <c r="AM545" t="s">
        <v>10206</v>
      </c>
      <c r="AN545">
        <v>13.58</v>
      </c>
      <c r="AO545" t="s">
        <v>10206</v>
      </c>
      <c r="AP545">
        <v>-4.5709475345003997E-2</v>
      </c>
      <c r="AQ545">
        <f>(Table2[[#This Row],[Sharpe Ratio]]-AVERAGE(Table2[Sharpe Ratio]))/_xlfn.STDEV.P(Table2[Sharpe Ratio])</f>
        <v>-1.1880317251098647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-0.2853790253333216</v>
      </c>
      <c r="AS545">
        <f>_xlfn.RANK.AVG(Table2[[#This Row],[1Y Return vs Nifty Z-Score]],Table2[1Y Return vs Nifty Z-Score])</f>
        <v>423</v>
      </c>
      <c r="AT545">
        <f>_xlfn.RANK.AVG(Table2[[#This Row],[6M Return vs Nifty Z-Score]],Table2[6M Return vs Nifty Z-Score])</f>
        <v>436</v>
      </c>
      <c r="AU545">
        <f>_xlfn.RANK.AVG(Table2[[#This Row],[Sharpe Ratio Z-Score]],Table2[Sharpe Ratio Z-Score])</f>
        <v>641</v>
      </c>
      <c r="AV545">
        <f>(Table2[[#This Row],[Rank 1Y]]+Table2[[#This Row],[Rank 6M]]+Table2[[#This Row],[Rank Sharpe]])/3</f>
        <v>500</v>
      </c>
    </row>
    <row r="546" spans="1:48" x14ac:dyDescent="0.3">
      <c r="A546" t="s">
        <v>2121</v>
      </c>
      <c r="B546" t="s">
        <v>2122</v>
      </c>
      <c r="C546" t="s">
        <v>10163</v>
      </c>
      <c r="D546" t="s">
        <v>274</v>
      </c>
      <c r="E546">
        <v>2741.54933325</v>
      </c>
      <c r="F546">
        <v>949.65</v>
      </c>
      <c r="G546">
        <v>-29.553361197456599</v>
      </c>
      <c r="H546">
        <f>(Table2[[#This Row],[1Y Return vs Nifty]]-AVERAGE(Table2[1Y Return vs Nifty]))/_xlfn.STDEV.P(Table2[1Y Return vs Nifty])</f>
        <v>-0.93996045008286633</v>
      </c>
      <c r="I546">
        <v>10.291350831348</v>
      </c>
      <c r="J546">
        <f>(Table2[[#This Row],[1M Return vs Nifty]]-AVERAGE(Table2[1M Return vs Nifty]))/_xlfn.STDEV.P(Table2[1M Return vs Nifty])</f>
        <v>0.94447251998273363</v>
      </c>
      <c r="K546">
        <v>1.59232971074458</v>
      </c>
      <c r="L546">
        <f>(Table2[[#This Row],[6M Return vs Nifty]]-AVERAGE(Table2[6M Return vs Nifty]))/_xlfn.STDEV.P(Table2[6M Return vs Nifty])</f>
        <v>-0.19189919085626983</v>
      </c>
      <c r="M546">
        <v>4.14757223062366</v>
      </c>
      <c r="N546">
        <f>(Table2[[#This Row],[1W Return vs Nifty]]-AVERAGE(Table2[1W Return vs Nifty]))/_xlfn.STDEV.P(Table2[1W Return vs Nifty])</f>
        <v>0.52133763889094364</v>
      </c>
      <c r="O546">
        <v>859.03</v>
      </c>
      <c r="P546">
        <v>821.92683761307796</v>
      </c>
      <c r="Q546">
        <v>824.25622270334497</v>
      </c>
      <c r="R546">
        <v>77.062675467974202</v>
      </c>
      <c r="S546" s="2">
        <f>(Table2[[#This Row],[Close Price]]-Table2[[#This Row],[20D EMA]])/Table2[[#This Row],[20D EMA]]</f>
        <v>0.1054910771451521</v>
      </c>
      <c r="T546" s="2">
        <f>(Table2[[#This Row],[Close Price]]-Table2[[#This Row],[50D EMA]])/Table2[[#This Row],[50D EMA]]</f>
        <v>0.15539480710696502</v>
      </c>
      <c r="U546" s="2">
        <f>(Table2[[#This Row],[Close Price]]-Table2[[#This Row],[200D EMA]])/Table2[[#This Row],[200D EMA]]</f>
        <v>0.15212960951073706</v>
      </c>
      <c r="V546">
        <v>1.70440346372485</v>
      </c>
      <c r="W546">
        <v>942.05</v>
      </c>
      <c r="X546">
        <v>967.85</v>
      </c>
      <c r="Y546">
        <v>872.15</v>
      </c>
      <c r="Z546">
        <v>960</v>
      </c>
      <c r="AA546">
        <v>769.05</v>
      </c>
      <c r="AB546">
        <v>960</v>
      </c>
      <c r="AC546" s="2">
        <f>(Table2[[#This Row],[Close Price]]/Table2[[#This Row],[Day Low]])-1</f>
        <v>8.067512340109273E-3</v>
      </c>
      <c r="AD546" s="2">
        <f>(Table2[[#This Row],[Day High]]/Table2[[#This Row],[Close Price]])-1</f>
        <v>1.9164955509924697E-2</v>
      </c>
      <c r="AE546" s="2">
        <f>(Table2[[#This Row],[Close Price]]/Table2[[#This Row],[Current Week Low]])-1</f>
        <v>8.8860861090408694E-2</v>
      </c>
      <c r="AF546" s="2">
        <f>(Table2[[#This Row],[Current Week High]]/Table2[[#This Row],[Close Price]])-1</f>
        <v>1.0898752171852877E-2</v>
      </c>
      <c r="AG546" s="2">
        <f>(Table2[[#This Row],[Close Price]]/Table2[[#This Row],[Current Month Low]])-1</f>
        <v>0.2348351862687732</v>
      </c>
      <c r="AH546" s="2">
        <f>(Table2[[#This Row],[Current Month High]]/Table2[[#This Row],[Close Price]])-1</f>
        <v>1.0898752171852877E-2</v>
      </c>
      <c r="AI546">
        <v>14.7791291528457</v>
      </c>
      <c r="AJ546">
        <v>43.603508241342801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0.1</v>
      </c>
      <c r="AM546" t="s">
        <v>10206</v>
      </c>
      <c r="AN546">
        <v>10.63</v>
      </c>
      <c r="AO546" t="s">
        <v>10206</v>
      </c>
      <c r="AP546">
        <v>1.7539471463138001E-2</v>
      </c>
      <c r="AQ546">
        <f>(Table2[[#This Row],[Sharpe Ratio]]-AVERAGE(Table2[Sharpe Ratio]))/_xlfn.STDEV.P(Table2[Sharpe Ratio])</f>
        <v>-0.45881511165341365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652</v>
      </c>
      <c r="AT546">
        <f>_xlfn.RANK.AVG(Table2[[#This Row],[6M Return vs Nifty Z-Score]],Table2[6M Return vs Nifty Z-Score])</f>
        <v>388</v>
      </c>
      <c r="AU546">
        <f>_xlfn.RANK.AVG(Table2[[#This Row],[Sharpe Ratio Z-Score]],Table2[Sharpe Ratio Z-Score])</f>
        <v>460</v>
      </c>
      <c r="AV546">
        <f>(Table2[[#This Row],[Rank 1Y]]+Table2[[#This Row],[Rank 6M]]+Table2[[#This Row],[Rank Sharpe]])/3</f>
        <v>500</v>
      </c>
    </row>
    <row r="547" spans="1:48" x14ac:dyDescent="0.3">
      <c r="A547" t="s">
        <v>887</v>
      </c>
      <c r="B547" t="s">
        <v>888</v>
      </c>
      <c r="C547" t="s">
        <v>10166</v>
      </c>
      <c r="D547" t="s">
        <v>293</v>
      </c>
      <c r="E547">
        <v>17330.75617506</v>
      </c>
      <c r="F547">
        <v>348.05</v>
      </c>
      <c r="G547">
        <v>-15.185317288672699</v>
      </c>
      <c r="H547">
        <f>(Table2[[#This Row],[1Y Return vs Nifty]]-AVERAGE(Table2[1Y Return vs Nifty]))/_xlfn.STDEV.P(Table2[1Y Return vs Nifty])</f>
        <v>-0.74360998432989078</v>
      </c>
      <c r="I547">
        <v>-5.2081185703998498</v>
      </c>
      <c r="J547">
        <f>(Table2[[#This Row],[1M Return vs Nifty]]-AVERAGE(Table2[1M Return vs Nifty]))/_xlfn.STDEV.P(Table2[1M Return vs Nifty])</f>
        <v>-0.68946595757527018</v>
      </c>
      <c r="K547">
        <v>-34.742568721596001</v>
      </c>
      <c r="L547">
        <f>(Table2[[#This Row],[6M Return vs Nifty]]-AVERAGE(Table2[6M Return vs Nifty]))/_xlfn.STDEV.P(Table2[6M Return vs Nifty])</f>
        <v>-1.4024838456134072</v>
      </c>
      <c r="M547">
        <v>2.2326800720942299</v>
      </c>
      <c r="N547">
        <f>(Table2[[#This Row],[1W Return vs Nifty]]-AVERAGE(Table2[1W Return vs Nifty]))/_xlfn.STDEV.P(Table2[1W Return vs Nifty])</f>
        <v>0.12572568615812713</v>
      </c>
      <c r="O547">
        <v>337.66</v>
      </c>
      <c r="P547">
        <v>351.09955731900999</v>
      </c>
      <c r="Q547">
        <v>368.00816778951202</v>
      </c>
      <c r="R547">
        <v>68.860916317243294</v>
      </c>
      <c r="S547" s="2">
        <f>(Table2[[#This Row],[Close Price]]-Table2[[#This Row],[20D EMA]])/Table2[[#This Row],[20D EMA]]</f>
        <v>3.0770597642599023E-2</v>
      </c>
      <c r="T547" s="2">
        <f>(Table2[[#This Row],[Close Price]]-Table2[[#This Row],[50D EMA]])/Table2[[#This Row],[50D EMA]]</f>
        <v>-8.6857338764433183E-3</v>
      </c>
      <c r="U547" s="2">
        <f>(Table2[[#This Row],[Close Price]]-Table2[[#This Row],[200D EMA]])/Table2[[#This Row],[200D EMA]]</f>
        <v>-5.4232947897306961E-2</v>
      </c>
      <c r="V547">
        <v>0.89012643647528999</v>
      </c>
      <c r="W547">
        <v>345.1</v>
      </c>
      <c r="X547">
        <v>349.95</v>
      </c>
      <c r="Y547">
        <v>332.15</v>
      </c>
      <c r="Z547">
        <v>349.5</v>
      </c>
      <c r="AA547">
        <v>315.5</v>
      </c>
      <c r="AB547">
        <v>353.95</v>
      </c>
      <c r="AC547" s="2">
        <f>(Table2[[#This Row],[Close Price]]/Table2[[#This Row],[Day Low]])-1</f>
        <v>8.5482468849609194E-3</v>
      </c>
      <c r="AD547" s="2">
        <f>(Table2[[#This Row],[Day High]]/Table2[[#This Row],[Close Price]])-1</f>
        <v>5.4589857779054896E-3</v>
      </c>
      <c r="AE547" s="2">
        <f>(Table2[[#This Row],[Close Price]]/Table2[[#This Row],[Current Week Low]])-1</f>
        <v>4.7869938280897362E-2</v>
      </c>
      <c r="AF547" s="2">
        <f>(Table2[[#This Row],[Current Week High]]/Table2[[#This Row],[Close Price]])-1</f>
        <v>4.1660680936645988E-3</v>
      </c>
      <c r="AG547" s="2">
        <f>(Table2[[#This Row],[Close Price]]/Table2[[#This Row],[Current Month Low]])-1</f>
        <v>0.10316957210776545</v>
      </c>
      <c r="AH547" s="2">
        <f>(Table2[[#This Row],[Current Month High]]/Table2[[#This Row],[Close Price]])-1</f>
        <v>1.695158741560121E-2</v>
      </c>
      <c r="AI547">
        <v>60.321792845855398</v>
      </c>
      <c r="AJ547">
        <v>18.243587565822999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-0.13</v>
      </c>
      <c r="AM547" t="s">
        <v>10205</v>
      </c>
      <c r="AN547">
        <v>2.59</v>
      </c>
      <c r="AO547" t="s">
        <v>10206</v>
      </c>
      <c r="AP547">
        <v>0.10032843678601901</v>
      </c>
      <c r="AQ547">
        <f>(Table2[[#This Row],[Sharpe Ratio]]-AVERAGE(Table2[Sharpe Ratio]))/_xlfn.STDEV.P(Table2[Sharpe Ratio])</f>
        <v>0.4956844013178176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591</v>
      </c>
      <c r="AT547">
        <f>_xlfn.RANK.AVG(Table2[[#This Row],[6M Return vs Nifty Z-Score]],Table2[6M Return vs Nifty Z-Score])</f>
        <v>703</v>
      </c>
      <c r="AU547">
        <f>_xlfn.RANK.AVG(Table2[[#This Row],[Sharpe Ratio Z-Score]],Table2[Sharpe Ratio Z-Score])</f>
        <v>211</v>
      </c>
      <c r="AV547">
        <f>(Table2[[#This Row],[Rank 1Y]]+Table2[[#This Row],[Rank 6M]]+Table2[[#This Row],[Rank Sharpe]])/3</f>
        <v>501.66666666666669</v>
      </c>
    </row>
    <row r="548" spans="1:48" x14ac:dyDescent="0.3">
      <c r="A548" t="s">
        <v>598</v>
      </c>
      <c r="B548" t="s">
        <v>599</v>
      </c>
      <c r="C548" t="s">
        <v>10161</v>
      </c>
      <c r="D548" t="s">
        <v>593</v>
      </c>
      <c r="E548">
        <v>32065.523283750001</v>
      </c>
      <c r="F548">
        <v>4384.75</v>
      </c>
      <c r="G548">
        <v>-14.541267478597399</v>
      </c>
      <c r="H548">
        <f>(Table2[[#This Row],[1Y Return vs Nifty]]-AVERAGE(Table2[1Y Return vs Nifty]))/_xlfn.STDEV.P(Table2[1Y Return vs Nifty])</f>
        <v>-0.73480854406570206</v>
      </c>
      <c r="I548">
        <v>-2.52752605250067</v>
      </c>
      <c r="J548">
        <f>(Table2[[#This Row],[1M Return vs Nifty]]-AVERAGE(Table2[1M Return vs Nifty]))/_xlfn.STDEV.P(Table2[1M Return vs Nifty])</f>
        <v>-0.40688059003000143</v>
      </c>
      <c r="K548">
        <v>-6.3037313474480499</v>
      </c>
      <c r="L548">
        <f>(Table2[[#This Row],[6M Return vs Nifty]]-AVERAGE(Table2[6M Return vs Nifty]))/_xlfn.STDEV.P(Table2[6M Return vs Nifty])</f>
        <v>-0.45497548286443362</v>
      </c>
      <c r="M548">
        <v>-1.2078662159115601</v>
      </c>
      <c r="N548">
        <f>(Table2[[#This Row],[1W Return vs Nifty]]-AVERAGE(Table2[1W Return vs Nifty]))/_xlfn.STDEV.P(Table2[1W Return vs Nifty])</f>
        <v>-0.58508261153259356</v>
      </c>
      <c r="O548">
        <v>4297.2</v>
      </c>
      <c r="P548">
        <v>4302.4592248927001</v>
      </c>
      <c r="Q548">
        <v>4273.7286865610004</v>
      </c>
      <c r="R548">
        <v>60.963352462903998</v>
      </c>
      <c r="S548" s="2">
        <f>(Table2[[#This Row],[Close Price]]-Table2[[#This Row],[20D EMA]])/Table2[[#This Row],[20D EMA]]</f>
        <v>2.0373731732290838E-2</v>
      </c>
      <c r="T548" s="2">
        <f>(Table2[[#This Row],[Close Price]]-Table2[[#This Row],[50D EMA]])/Table2[[#This Row],[50D EMA]]</f>
        <v>1.9126450898404996E-2</v>
      </c>
      <c r="U548" s="2">
        <f>(Table2[[#This Row],[Close Price]]-Table2[[#This Row],[200D EMA]])/Table2[[#This Row],[200D EMA]]</f>
        <v>2.5977623190754459E-2</v>
      </c>
      <c r="V548">
        <v>1.34778892971201</v>
      </c>
      <c r="W548">
        <v>4400</v>
      </c>
      <c r="X548">
        <v>4424</v>
      </c>
      <c r="Y548">
        <v>4248</v>
      </c>
      <c r="Z548">
        <v>4428.3500000000004</v>
      </c>
      <c r="AA548">
        <v>4131</v>
      </c>
      <c r="AB548">
        <v>4607.8500000000004</v>
      </c>
      <c r="AC548" s="2">
        <f>(Table2[[#This Row],[Close Price]]/Table2[[#This Row],[Day Low]])-1</f>
        <v>-3.4659090909090473E-3</v>
      </c>
      <c r="AD548" s="2">
        <f>(Table2[[#This Row],[Day High]]/Table2[[#This Row],[Close Price]])-1</f>
        <v>8.9514795598379937E-3</v>
      </c>
      <c r="AE548" s="2">
        <f>(Table2[[#This Row],[Close Price]]/Table2[[#This Row],[Current Week Low]])-1</f>
        <v>3.2191619585687281E-2</v>
      </c>
      <c r="AF548" s="2">
        <f>(Table2[[#This Row],[Current Week High]]/Table2[[#This Row],[Close Price]])-1</f>
        <v>9.9435543645589597E-3</v>
      </c>
      <c r="AG548" s="2">
        <f>(Table2[[#This Row],[Close Price]]/Table2[[#This Row],[Current Month Low]])-1</f>
        <v>6.1425804889857272E-2</v>
      </c>
      <c r="AH548" s="2">
        <f>(Table2[[#This Row],[Current Month High]]/Table2[[#This Row],[Close Price]])-1</f>
        <v>5.0880894007640176E-2</v>
      </c>
      <c r="AI548">
        <v>20.1550829579793</v>
      </c>
      <c r="AJ548">
        <v>19.7790040156254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-0.09</v>
      </c>
      <c r="AM548" t="s">
        <v>10205</v>
      </c>
      <c r="AN548">
        <v>2.31</v>
      </c>
      <c r="AO548" t="s">
        <v>10206</v>
      </c>
      <c r="AP548">
        <v>2.2807168266033E-2</v>
      </c>
      <c r="AQ548">
        <f>(Table2[[#This Row],[Sharpe Ratio]]-AVERAGE(Table2[Sharpe Ratio]))/_xlfn.STDEV.P(Table2[Sharpe Ratio])</f>
        <v>-0.39808221067761468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587</v>
      </c>
      <c r="AT548">
        <f>_xlfn.RANK.AVG(Table2[[#This Row],[6M Return vs Nifty Z-Score]],Table2[6M Return vs Nifty Z-Score])</f>
        <v>480</v>
      </c>
      <c r="AU548">
        <f>_xlfn.RANK.AVG(Table2[[#This Row],[Sharpe Ratio Z-Score]],Table2[Sharpe Ratio Z-Score])</f>
        <v>440</v>
      </c>
      <c r="AV548">
        <f>(Table2[[#This Row],[Rank 1Y]]+Table2[[#This Row],[Rank 6M]]+Table2[[#This Row],[Rank Sharpe]])/3</f>
        <v>502.33333333333331</v>
      </c>
    </row>
    <row r="549" spans="1:48" x14ac:dyDescent="0.3">
      <c r="A549" t="s">
        <v>869</v>
      </c>
      <c r="B549" t="s">
        <v>870</v>
      </c>
      <c r="C549" t="s">
        <v>10161</v>
      </c>
      <c r="D549" t="s">
        <v>420</v>
      </c>
      <c r="E549">
        <v>18044.624469208</v>
      </c>
      <c r="F549">
        <v>112.78</v>
      </c>
      <c r="G549">
        <v>-32.437267317295102</v>
      </c>
      <c r="H549">
        <f>(Table2[[#This Row],[1Y Return vs Nifty]]-AVERAGE(Table2[1Y Return vs Nifty]))/_xlfn.STDEV.P(Table2[1Y Return vs Nifty])</f>
        <v>-0.97937126434631416</v>
      </c>
      <c r="I549">
        <v>-12.243679452795</v>
      </c>
      <c r="J549">
        <f>(Table2[[#This Row],[1M Return vs Nifty]]-AVERAGE(Table2[1M Return vs Nifty]))/_xlfn.STDEV.P(Table2[1M Return vs Nifty])</f>
        <v>-1.4311477106068307</v>
      </c>
      <c r="K549">
        <v>-19.144642715794099</v>
      </c>
      <c r="L549">
        <f>(Table2[[#This Row],[6M Return vs Nifty]]-AVERAGE(Table2[6M Return vs Nifty]))/_xlfn.STDEV.P(Table2[6M Return vs Nifty])</f>
        <v>-0.88280137274720449</v>
      </c>
      <c r="M549">
        <v>-5.3340561687915997</v>
      </c>
      <c r="N549">
        <f>(Table2[[#This Row],[1W Return vs Nifty]]-AVERAGE(Table2[1W Return vs Nifty]))/_xlfn.STDEV.P(Table2[1W Return vs Nifty])</f>
        <v>-1.4375431834422949</v>
      </c>
      <c r="O549">
        <v>115.29</v>
      </c>
      <c r="P549">
        <v>116.55846954449299</v>
      </c>
      <c r="Q549">
        <v>115.520464647483</v>
      </c>
      <c r="R549">
        <v>38.356039444245503</v>
      </c>
      <c r="S549" s="2">
        <f>(Table2[[#This Row],[Close Price]]-Table2[[#This Row],[20D EMA]])/Table2[[#This Row],[20D EMA]]</f>
        <v>-2.1771185705611977E-2</v>
      </c>
      <c r="T549" s="2">
        <f>(Table2[[#This Row],[Close Price]]-Table2[[#This Row],[50D EMA]])/Table2[[#This Row],[50D EMA]]</f>
        <v>-3.2416945411681691E-2</v>
      </c>
      <c r="U549" s="2">
        <f>(Table2[[#This Row],[Close Price]]-Table2[[#This Row],[200D EMA]])/Table2[[#This Row],[200D EMA]]</f>
        <v>-2.372276337223601E-2</v>
      </c>
      <c r="V549">
        <v>0.94265487935271497</v>
      </c>
      <c r="W549">
        <v>112.13</v>
      </c>
      <c r="X549">
        <v>113.4</v>
      </c>
      <c r="Y549">
        <v>110.5</v>
      </c>
      <c r="Z549">
        <v>113.95</v>
      </c>
      <c r="AA549">
        <v>109.29</v>
      </c>
      <c r="AB549">
        <v>122.9</v>
      </c>
      <c r="AC549" s="2">
        <f>(Table2[[#This Row],[Close Price]]/Table2[[#This Row],[Day Low]])-1</f>
        <v>5.7968429501471519E-3</v>
      </c>
      <c r="AD549" s="2">
        <f>(Table2[[#This Row],[Day High]]/Table2[[#This Row],[Close Price]])-1</f>
        <v>5.4974286220961233E-3</v>
      </c>
      <c r="AE549" s="2">
        <f>(Table2[[#This Row],[Close Price]]/Table2[[#This Row],[Current Week Low]])-1</f>
        <v>2.0633484162895899E-2</v>
      </c>
      <c r="AF549" s="2">
        <f>(Table2[[#This Row],[Current Week High]]/Table2[[#This Row],[Close Price]])-1</f>
        <v>1.0374179819116813E-2</v>
      </c>
      <c r="AG549" s="2">
        <f>(Table2[[#This Row],[Close Price]]/Table2[[#This Row],[Current Month Low]])-1</f>
        <v>3.193338823314118E-2</v>
      </c>
      <c r="AH549" s="2">
        <f>(Table2[[#This Row],[Current Month High]]/Table2[[#This Row],[Close Price]])-1</f>
        <v>8.9732222025181718E-2</v>
      </c>
      <c r="AI549">
        <v>21.4754389076077</v>
      </c>
      <c r="AJ549">
        <v>7.4095238095238196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-0.1</v>
      </c>
      <c r="AM549" t="s">
        <v>10205</v>
      </c>
      <c r="AN549">
        <v>-3.9</v>
      </c>
      <c r="AO549" t="s">
        <v>10205</v>
      </c>
      <c r="AP549">
        <v>9.7274857783515994E-2</v>
      </c>
      <c r="AQ549">
        <f>(Table2[[#This Row],[Sharpe Ratio]]-AVERAGE(Table2[Sharpe Ratio]))/_xlfn.STDEV.P(Table2[Sharpe Ratio])</f>
        <v>0.46047874728722227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668</v>
      </c>
      <c r="AT549">
        <f>_xlfn.RANK.AVG(Table2[[#This Row],[6M Return vs Nifty Z-Score]],Table2[6M Return vs Nifty Z-Score])</f>
        <v>617</v>
      </c>
      <c r="AU549">
        <f>_xlfn.RANK.AVG(Table2[[#This Row],[Sharpe Ratio Z-Score]],Table2[Sharpe Ratio Z-Score])</f>
        <v>222</v>
      </c>
      <c r="AV549">
        <f>(Table2[[#This Row],[Rank 1Y]]+Table2[[#This Row],[Rank 6M]]+Table2[[#This Row],[Rank Sharpe]])/3</f>
        <v>502.33333333333331</v>
      </c>
    </row>
    <row r="550" spans="1:48" x14ac:dyDescent="0.3">
      <c r="A550" t="s">
        <v>1313</v>
      </c>
      <c r="B550" t="s">
        <v>1314</v>
      </c>
      <c r="C550" t="s">
        <v>10175</v>
      </c>
      <c r="D550" t="s">
        <v>415</v>
      </c>
      <c r="E550">
        <v>8605.9041128200006</v>
      </c>
      <c r="F550">
        <v>544.29999999999995</v>
      </c>
      <c r="G550">
        <v>-3.9494019156986599</v>
      </c>
      <c r="H550">
        <f>(Table2[[#This Row],[1Y Return vs Nifty]]-AVERAGE(Table2[1Y Return vs Nifty]))/_xlfn.STDEV.P(Table2[1Y Return vs Nifty])</f>
        <v>-0.59006248470847567</v>
      </c>
      <c r="I550">
        <v>-4.3983443490566003</v>
      </c>
      <c r="J550">
        <f>(Table2[[#This Row],[1M Return vs Nifty]]-AVERAGE(Table2[1M Return vs Nifty]))/_xlfn.STDEV.P(Table2[1M Return vs Nifty])</f>
        <v>-0.60410037349675316</v>
      </c>
      <c r="K550">
        <v>-0.26428015259334098</v>
      </c>
      <c r="L550">
        <f>(Table2[[#This Row],[6M Return vs Nifty]]-AVERAGE(Table2[6M Return vs Nifty]))/_xlfn.STDEV.P(Table2[6M Return vs Nifty])</f>
        <v>-0.25375662014323674</v>
      </c>
      <c r="M550">
        <v>-1.4233961740547301</v>
      </c>
      <c r="N550">
        <f>(Table2[[#This Row],[1W Return vs Nifty]]-AVERAGE(Table2[1W Return vs Nifty]))/_xlfn.STDEV.P(Table2[1W Return vs Nifty])</f>
        <v>-0.62961056431241125</v>
      </c>
      <c r="O550">
        <v>533.63</v>
      </c>
      <c r="P550">
        <v>524.96204052004396</v>
      </c>
      <c r="Q550">
        <v>491.62611457186</v>
      </c>
      <c r="R550">
        <v>62.019443137021703</v>
      </c>
      <c r="S550" s="2">
        <f>(Table2[[#This Row],[Close Price]]-Table2[[#This Row],[20D EMA]])/Table2[[#This Row],[20D EMA]]</f>
        <v>1.9995127710211117E-2</v>
      </c>
      <c r="T550" s="2">
        <f>(Table2[[#This Row],[Close Price]]-Table2[[#This Row],[50D EMA]])/Table2[[#This Row],[50D EMA]]</f>
        <v>3.6836871978018076E-2</v>
      </c>
      <c r="U550" s="2">
        <f>(Table2[[#This Row],[Close Price]]-Table2[[#This Row],[200D EMA]])/Table2[[#This Row],[200D EMA]]</f>
        <v>0.10714216325552967</v>
      </c>
      <c r="V550">
        <v>0.87439375284773302</v>
      </c>
      <c r="W550">
        <v>540.5</v>
      </c>
      <c r="X550">
        <v>548</v>
      </c>
      <c r="Y550">
        <v>528.20000000000005</v>
      </c>
      <c r="Z550">
        <v>549.5</v>
      </c>
      <c r="AA550">
        <v>496.05</v>
      </c>
      <c r="AB550">
        <v>570</v>
      </c>
      <c r="AC550" s="2">
        <f>(Table2[[#This Row],[Close Price]]/Table2[[#This Row],[Day Low]])-1</f>
        <v>7.030527289546562E-3</v>
      </c>
      <c r="AD550" s="2">
        <f>(Table2[[#This Row],[Day High]]/Table2[[#This Row],[Close Price]])-1</f>
        <v>6.7977218445711696E-3</v>
      </c>
      <c r="AE550" s="2">
        <f>(Table2[[#This Row],[Close Price]]/Table2[[#This Row],[Current Week Low]])-1</f>
        <v>3.0480878455130478E-2</v>
      </c>
      <c r="AF550" s="2">
        <f>(Table2[[#This Row],[Current Week High]]/Table2[[#This Row],[Close Price]])-1</f>
        <v>9.5535550248024848E-3</v>
      </c>
      <c r="AG550" s="2">
        <f>(Table2[[#This Row],[Close Price]]/Table2[[#This Row],[Current Month Low]])-1</f>
        <v>9.7268420522124588E-2</v>
      </c>
      <c r="AH550" s="2">
        <f>(Table2[[#This Row],[Current Month High]]/Table2[[#This Row],[Close Price]])-1</f>
        <v>4.7216608487966383E-2</v>
      </c>
      <c r="AI550">
        <v>16.461510196582701</v>
      </c>
      <c r="AJ550">
        <v>35.1290963257199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0.06</v>
      </c>
      <c r="AM550" t="s">
        <v>10206</v>
      </c>
      <c r="AN550">
        <v>1.1399999999999999</v>
      </c>
      <c r="AO550" t="s">
        <v>10206</v>
      </c>
      <c r="AP550">
        <v>-1.0343408210829E-2</v>
      </c>
      <c r="AQ550">
        <f>(Table2[[#This Row],[Sharpe Ratio]]-AVERAGE(Table2[Sharpe Ratio]))/_xlfn.STDEV.P(Table2[Sharpe Ratio])</f>
        <v>-0.78028543037572506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-2.8578154730366014</v>
      </c>
      <c r="AS550">
        <f>_xlfn.RANK.AVG(Table2[[#This Row],[1Y Return vs Nifty Z-Score]],Table2[1Y Return vs Nifty Z-Score])</f>
        <v>524</v>
      </c>
      <c r="AT550">
        <f>_xlfn.RANK.AVG(Table2[[#This Row],[6M Return vs Nifty Z-Score]],Table2[6M Return vs Nifty Z-Score])</f>
        <v>411</v>
      </c>
      <c r="AU550">
        <f>_xlfn.RANK.AVG(Table2[[#This Row],[Sharpe Ratio Z-Score]],Table2[Sharpe Ratio Z-Score])</f>
        <v>572</v>
      </c>
      <c r="AV550">
        <f>(Table2[[#This Row],[Rank 1Y]]+Table2[[#This Row],[Rank 6M]]+Table2[[#This Row],[Rank Sharpe]])/3</f>
        <v>502.33333333333331</v>
      </c>
    </row>
    <row r="551" spans="1:48" x14ac:dyDescent="0.3">
      <c r="A551" t="s">
        <v>826</v>
      </c>
      <c r="B551" t="s">
        <v>827</v>
      </c>
      <c r="C551" t="s">
        <v>10161</v>
      </c>
      <c r="D551" t="s">
        <v>523</v>
      </c>
      <c r="E551">
        <v>19287.5339528</v>
      </c>
      <c r="F551">
        <v>2140.4</v>
      </c>
      <c r="G551">
        <v>12.362119040364499</v>
      </c>
      <c r="H551">
        <f>(Table2[[#This Row],[1Y Return vs Nifty]]-AVERAGE(Table2[1Y Return vs Nifty]))/_xlfn.STDEV.P(Table2[1Y Return vs Nifty])</f>
        <v>-0.36715289748871444</v>
      </c>
      <c r="I551">
        <v>-21.192769349110101</v>
      </c>
      <c r="J551">
        <f>(Table2[[#This Row],[1M Return vs Nifty]]-AVERAGE(Table2[1M Return vs Nifty]))/_xlfn.STDEV.P(Table2[1M Return vs Nifty])</f>
        <v>-2.3745517679783612</v>
      </c>
      <c r="K551">
        <v>-46.311982581775503</v>
      </c>
      <c r="L551">
        <f>(Table2[[#This Row],[6M Return vs Nifty]]-AVERAGE(Table2[6M Return vs Nifty]))/_xlfn.STDEV.P(Table2[6M Return vs Nifty])</f>
        <v>-1.7879467335790376</v>
      </c>
      <c r="M551">
        <v>-8.4825699924077902E-2</v>
      </c>
      <c r="N551">
        <f>(Table2[[#This Row],[1W Return vs Nifty]]-AVERAGE(Table2[1W Return vs Nifty]))/_xlfn.STDEV.P(Table2[1W Return vs Nifty])</f>
        <v>-0.35306523679485619</v>
      </c>
      <c r="O551">
        <v>2239.5100000000002</v>
      </c>
      <c r="P551">
        <v>2400.89711453368</v>
      </c>
      <c r="Q551">
        <v>2535.3584754019198</v>
      </c>
      <c r="R551">
        <v>37.5072231265545</v>
      </c>
      <c r="S551" s="2">
        <f>(Table2[[#This Row],[Close Price]]-Table2[[#This Row],[20D EMA]])/Table2[[#This Row],[20D EMA]]</f>
        <v>-4.4255216542904527E-2</v>
      </c>
      <c r="T551" s="2">
        <f>(Table2[[#This Row],[Close Price]]-Table2[[#This Row],[50D EMA]])/Table2[[#This Row],[50D EMA]]</f>
        <v>-0.10849990737078111</v>
      </c>
      <c r="U551" s="2">
        <f>(Table2[[#This Row],[Close Price]]-Table2[[#This Row],[200D EMA]])/Table2[[#This Row],[200D EMA]]</f>
        <v>-0.1557801309888964</v>
      </c>
      <c r="V551">
        <v>1.42120192826624</v>
      </c>
      <c r="W551">
        <v>2083</v>
      </c>
      <c r="X551">
        <v>2274.8000000000002</v>
      </c>
      <c r="Y551">
        <v>2126.1999999999998</v>
      </c>
      <c r="Z551">
        <v>2165.6999999999998</v>
      </c>
      <c r="AA551">
        <v>2025</v>
      </c>
      <c r="AB551">
        <v>2599</v>
      </c>
      <c r="AC551" s="2">
        <f>(Table2[[#This Row],[Close Price]]/Table2[[#This Row],[Day Low]])-1</f>
        <v>2.7556409025444095E-2</v>
      </c>
      <c r="AD551" s="2">
        <f>(Table2[[#This Row],[Day High]]/Table2[[#This Row],[Close Price]])-1</f>
        <v>6.27920014950476E-2</v>
      </c>
      <c r="AE551" s="2">
        <f>(Table2[[#This Row],[Close Price]]/Table2[[#This Row],[Current Week Low]])-1</f>
        <v>6.6785815069139165E-3</v>
      </c>
      <c r="AF551" s="2">
        <f>(Table2[[#This Row],[Current Week High]]/Table2[[#This Row],[Close Price]])-1</f>
        <v>1.1820220519529023E-2</v>
      </c>
      <c r="AG551" s="2">
        <f>(Table2[[#This Row],[Close Price]]/Table2[[#This Row],[Current Month Low]])-1</f>
        <v>5.6987654320987735E-2</v>
      </c>
      <c r="AH551" s="2">
        <f>(Table2[[#This Row],[Current Month High]]/Table2[[#This Row],[Close Price]])-1</f>
        <v>0.21425901700616712</v>
      </c>
      <c r="AI551">
        <v>82.022051952905997</v>
      </c>
      <c r="AJ551">
        <v>46.402188782489702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-0.22</v>
      </c>
      <c r="AM551" t="s">
        <v>10205</v>
      </c>
      <c r="AN551">
        <v>-3.2</v>
      </c>
      <c r="AO551" t="s">
        <v>10205</v>
      </c>
      <c r="AP551">
        <v>4.6632958818524001E-2</v>
      </c>
      <c r="AQ551">
        <f>(Table2[[#This Row],[Sharpe Ratio]]-AVERAGE(Table2[Sharpe Ratio]))/_xlfn.STDEV.P(Table2[Sharpe Ratio])</f>
        <v>-0.12338732362577795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418</v>
      </c>
      <c r="AT551">
        <f>_xlfn.RANK.AVG(Table2[[#This Row],[6M Return vs Nifty Z-Score]],Table2[6M Return vs Nifty Z-Score])</f>
        <v>721</v>
      </c>
      <c r="AU551">
        <f>_xlfn.RANK.AVG(Table2[[#This Row],[Sharpe Ratio Z-Score]],Table2[Sharpe Ratio Z-Score])</f>
        <v>372</v>
      </c>
      <c r="AV551">
        <f>(Table2[[#This Row],[Rank 1Y]]+Table2[[#This Row],[Rank 6M]]+Table2[[#This Row],[Rank Sharpe]])/3</f>
        <v>503.66666666666669</v>
      </c>
    </row>
    <row r="552" spans="1:48" x14ac:dyDescent="0.3">
      <c r="A552" t="s">
        <v>2129</v>
      </c>
      <c r="B552" t="s">
        <v>2130</v>
      </c>
      <c r="C552" t="s">
        <v>10160</v>
      </c>
      <c r="D552" t="s">
        <v>290</v>
      </c>
      <c r="E552">
        <v>2727.6995664450001</v>
      </c>
      <c r="F552">
        <v>1827.45</v>
      </c>
      <c r="G552">
        <v>8.0039052696491808</v>
      </c>
      <c r="H552">
        <f>(Table2[[#This Row],[1Y Return vs Nifty]]-AVERAGE(Table2[1Y Return vs Nifty]))/_xlfn.STDEV.P(Table2[1Y Return vs Nifty])</f>
        <v>-0.42671126946778598</v>
      </c>
      <c r="I552">
        <v>0.91630411659497801</v>
      </c>
      <c r="J552">
        <f>(Table2[[#This Row],[1M Return vs Nifty]]-AVERAGE(Table2[1M Return vs Nifty]))/_xlfn.STDEV.P(Table2[1M Return vs Nifty])</f>
        <v>-4.3835476832389843E-2</v>
      </c>
      <c r="K552">
        <v>-13.295969128072899</v>
      </c>
      <c r="L552">
        <f>(Table2[[#This Row],[6M Return vs Nifty]]-AVERAGE(Table2[6M Return vs Nifty]))/_xlfn.STDEV.P(Table2[6M Return vs Nifty])</f>
        <v>-0.68793872550015223</v>
      </c>
      <c r="M552">
        <v>-1.3061812982863401</v>
      </c>
      <c r="N552">
        <f>(Table2[[#This Row],[1W Return vs Nifty]]-AVERAGE(Table2[1W Return vs Nifty]))/_xlfn.STDEV.P(Table2[1W Return vs Nifty])</f>
        <v>-0.60539426279093078</v>
      </c>
      <c r="O552">
        <v>1828.8</v>
      </c>
      <c r="P552">
        <v>1778.7111671011601</v>
      </c>
      <c r="Q552">
        <v>1671.7346614805101</v>
      </c>
      <c r="R552">
        <v>46.508795492532997</v>
      </c>
      <c r="S552" s="2">
        <f>(Table2[[#This Row],[Close Price]]-Table2[[#This Row],[20D EMA]])/Table2[[#This Row],[20D EMA]]</f>
        <v>-7.3818897637790309E-4</v>
      </c>
      <c r="T552" s="2">
        <f>(Table2[[#This Row],[Close Price]]-Table2[[#This Row],[50D EMA]])/Table2[[#This Row],[50D EMA]]</f>
        <v>2.7401207008933153E-2</v>
      </c>
      <c r="U552" s="2">
        <f>(Table2[[#This Row],[Close Price]]-Table2[[#This Row],[200D EMA]])/Table2[[#This Row],[200D EMA]]</f>
        <v>9.3145965150705431E-2</v>
      </c>
      <c r="V552">
        <v>0.96618741479621795</v>
      </c>
      <c r="W552">
        <v>1818.05</v>
      </c>
      <c r="X552">
        <v>1845</v>
      </c>
      <c r="Y552">
        <v>1810.5</v>
      </c>
      <c r="Z552">
        <v>1889.95</v>
      </c>
      <c r="AA552">
        <v>1713.1</v>
      </c>
      <c r="AB552">
        <v>1980</v>
      </c>
      <c r="AC552" s="2">
        <f>(Table2[[#This Row],[Close Price]]/Table2[[#This Row],[Day Low]])-1</f>
        <v>5.1703748521767512E-3</v>
      </c>
      <c r="AD552" s="2">
        <f>(Table2[[#This Row],[Day High]]/Table2[[#This Row],[Close Price]])-1</f>
        <v>9.6035459246490706E-3</v>
      </c>
      <c r="AE552" s="2">
        <f>(Table2[[#This Row],[Close Price]]/Table2[[#This Row],[Current Week Low]])-1</f>
        <v>9.3620546810273542E-3</v>
      </c>
      <c r="AF552" s="2">
        <f>(Table2[[#This Row],[Current Week High]]/Table2[[#This Row],[Close Price]])-1</f>
        <v>3.4200662124818759E-2</v>
      </c>
      <c r="AG552" s="2">
        <f>(Table2[[#This Row],[Close Price]]/Table2[[#This Row],[Current Month Low]])-1</f>
        <v>6.6750335648823933E-2</v>
      </c>
      <c r="AH552" s="2">
        <f>(Table2[[#This Row],[Current Month High]]/Table2[[#This Row],[Close Price]])-1</f>
        <v>8.3476976114257528E-2</v>
      </c>
      <c r="AI552">
        <v>16.413581766943</v>
      </c>
      <c r="AJ552">
        <v>39.5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-0.12</v>
      </c>
      <c r="AM552" t="s">
        <v>10205</v>
      </c>
      <c r="AN552">
        <v>3.22</v>
      </c>
      <c r="AO552" t="s">
        <v>10206</v>
      </c>
      <c r="AP552">
        <v>1.220105806083E-3</v>
      </c>
      <c r="AQ552">
        <f>(Table2[[#This Row],[Sharpe Ratio]]-AVERAGE(Table2[Sharpe Ratio]))/_xlfn.STDEV.P(Table2[Sharpe Ratio])</f>
        <v>-0.64696611113635261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-2.4108458457276116</v>
      </c>
      <c r="AS552">
        <f>_xlfn.RANK.AVG(Table2[[#This Row],[1Y Return vs Nifty Z-Score]],Table2[1Y Return vs Nifty Z-Score])</f>
        <v>452</v>
      </c>
      <c r="AT552">
        <f>_xlfn.RANK.AVG(Table2[[#This Row],[6M Return vs Nifty Z-Score]],Table2[6M Return vs Nifty Z-Score])</f>
        <v>557</v>
      </c>
      <c r="AU552">
        <f>_xlfn.RANK.AVG(Table2[[#This Row],[Sharpe Ratio Z-Score]],Table2[Sharpe Ratio Z-Score])</f>
        <v>508</v>
      </c>
      <c r="AV552">
        <f>(Table2[[#This Row],[Rank 1Y]]+Table2[[#This Row],[Rank 6M]]+Table2[[#This Row],[Rank Sharpe]])/3</f>
        <v>505.66666666666669</v>
      </c>
    </row>
    <row r="553" spans="1:48" x14ac:dyDescent="0.3">
      <c r="A553" t="s">
        <v>577</v>
      </c>
      <c r="B553" t="s">
        <v>578</v>
      </c>
      <c r="C553" t="s">
        <v>10166</v>
      </c>
      <c r="D553" t="s">
        <v>60</v>
      </c>
      <c r="E553">
        <v>33916.613455395003</v>
      </c>
      <c r="F553">
        <v>2058.65</v>
      </c>
      <c r="G553">
        <v>30.917621637338701</v>
      </c>
      <c r="H553">
        <f>(Table2[[#This Row],[1Y Return vs Nifty]]-AVERAGE(Table2[1Y Return vs Nifty]))/_xlfn.STDEV.P(Table2[1Y Return vs Nifty])</f>
        <v>-0.11357756041941072</v>
      </c>
      <c r="I553">
        <v>6.7807060260341503</v>
      </c>
      <c r="J553">
        <f>(Table2[[#This Row],[1M Return vs Nifty]]-AVERAGE(Table2[1M Return vs Nifty]))/_xlfn.STDEV.P(Table2[1M Return vs Nifty])</f>
        <v>0.57438387502598642</v>
      </c>
      <c r="K553">
        <v>-6.4752870986383204</v>
      </c>
      <c r="L553">
        <f>(Table2[[#This Row],[6M Return vs Nifty]]-AVERAGE(Table2[6M Return vs Nifty]))/_xlfn.STDEV.P(Table2[6M Return vs Nifty])</f>
        <v>-0.46069127591152309</v>
      </c>
      <c r="M553">
        <v>-0.31577241979846898</v>
      </c>
      <c r="N553">
        <f>(Table2[[#This Row],[1W Return vs Nifty]]-AVERAGE(Table2[1W Return vs Nifty]))/_xlfn.STDEV.P(Table2[1W Return vs Nifty])</f>
        <v>-0.40077825416754831</v>
      </c>
      <c r="O553">
        <v>1976.43</v>
      </c>
      <c r="P553">
        <v>1908.3737048626499</v>
      </c>
      <c r="Q553">
        <v>1800.63031586131</v>
      </c>
      <c r="R553">
        <v>68.654262429832201</v>
      </c>
      <c r="S553" s="2">
        <f>(Table2[[#This Row],[Close Price]]-Table2[[#This Row],[20D EMA]])/Table2[[#This Row],[20D EMA]]</f>
        <v>4.1600259052938897E-2</v>
      </c>
      <c r="T553" s="2">
        <f>(Table2[[#This Row],[Close Price]]-Table2[[#This Row],[50D EMA]])/Table2[[#This Row],[50D EMA]]</f>
        <v>7.8745737668904803E-2</v>
      </c>
      <c r="U553" s="2">
        <f>(Table2[[#This Row],[Close Price]]-Table2[[#This Row],[200D EMA]])/Table2[[#This Row],[200D EMA]]</f>
        <v>0.14329409088909484</v>
      </c>
      <c r="V553">
        <v>0.63315916497679803</v>
      </c>
      <c r="W553">
        <v>2066</v>
      </c>
      <c r="X553">
        <v>2110</v>
      </c>
      <c r="Y553">
        <v>2002.65</v>
      </c>
      <c r="Z553">
        <v>2065</v>
      </c>
      <c r="AA553">
        <v>1803</v>
      </c>
      <c r="AB553">
        <v>2143</v>
      </c>
      <c r="AC553" s="2">
        <f>(Table2[[#This Row],[Close Price]]/Table2[[#This Row],[Day Low]])-1</f>
        <v>-3.5575992255565403E-3</v>
      </c>
      <c r="AD553" s="2">
        <f>(Table2[[#This Row],[Day High]]/Table2[[#This Row],[Close Price]])-1</f>
        <v>2.494353095475188E-2</v>
      </c>
      <c r="AE553" s="2">
        <f>(Table2[[#This Row],[Close Price]]/Table2[[#This Row],[Current Week Low]])-1</f>
        <v>2.7962949092452449E-2</v>
      </c>
      <c r="AF553" s="2">
        <f>(Table2[[#This Row],[Current Week High]]/Table2[[#This Row],[Close Price]])-1</f>
        <v>3.0845456974231134E-3</v>
      </c>
      <c r="AG553" s="2">
        <f>(Table2[[#This Row],[Close Price]]/Table2[[#This Row],[Current Month Low]])-1</f>
        <v>0.14179145867997778</v>
      </c>
      <c r="AH553" s="2">
        <f>(Table2[[#This Row],[Current Month High]]/Table2[[#This Row],[Close Price]])-1</f>
        <v>4.0973453476792931E-2</v>
      </c>
      <c r="AI553">
        <v>6.5746970101765596</v>
      </c>
      <c r="AJ553">
        <v>62.655552482913897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0.04</v>
      </c>
      <c r="AM553" t="s">
        <v>10206</v>
      </c>
      <c r="AN553">
        <v>0.35</v>
      </c>
      <c r="AO553" t="s">
        <v>10206</v>
      </c>
      <c r="AP553">
        <v>-0.110293691085562</v>
      </c>
      <c r="AQ553">
        <f>(Table2[[#This Row],[Sharpe Ratio]]-AVERAGE(Table2[Sharpe Ratio]))/_xlfn.STDEV.P(Table2[Sharpe Ratio])</f>
        <v>-1.9326430658793825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-2.3333062813518781</v>
      </c>
      <c r="AS553">
        <f>_xlfn.RANK.AVG(Table2[[#This Row],[1Y Return vs Nifty Z-Score]],Table2[1Y Return vs Nifty Z-Score])</f>
        <v>318</v>
      </c>
      <c r="AT553">
        <f>_xlfn.RANK.AVG(Table2[[#This Row],[6M Return vs Nifty Z-Score]],Table2[6M Return vs Nifty Z-Score])</f>
        <v>483</v>
      </c>
      <c r="AU553">
        <f>_xlfn.RANK.AVG(Table2[[#This Row],[Sharpe Ratio Z-Score]],Table2[Sharpe Ratio Z-Score])</f>
        <v>718</v>
      </c>
      <c r="AV553">
        <f>(Table2[[#This Row],[Rank 1Y]]+Table2[[#This Row],[Rank 6M]]+Table2[[#This Row],[Rank Sharpe]])/3</f>
        <v>506.33333333333331</v>
      </c>
    </row>
    <row r="554" spans="1:48" x14ac:dyDescent="0.3">
      <c r="A554" t="s">
        <v>784</v>
      </c>
      <c r="B554" t="s">
        <v>785</v>
      </c>
      <c r="C554" t="s">
        <v>622</v>
      </c>
      <c r="D554" t="s">
        <v>622</v>
      </c>
      <c r="E554">
        <v>20521.18448874</v>
      </c>
      <c r="F554">
        <v>40.78</v>
      </c>
      <c r="G554">
        <v>0.120274362992464</v>
      </c>
      <c r="H554">
        <f>(Table2[[#This Row],[1Y Return vs Nifty]]-AVERAGE(Table2[1Y Return vs Nifty]))/_xlfn.STDEV.P(Table2[1Y Return vs Nifty])</f>
        <v>-0.53444720138543966</v>
      </c>
      <c r="I554">
        <v>-3.9175954980864298</v>
      </c>
      <c r="J554">
        <f>(Table2[[#This Row],[1M Return vs Nifty]]-AVERAGE(Table2[1M Return vs Nifty]))/_xlfn.STDEV.P(Table2[1M Return vs Nifty])</f>
        <v>-0.55342031308427364</v>
      </c>
      <c r="K554">
        <v>-30.890819917791301</v>
      </c>
      <c r="L554">
        <f>(Table2[[#This Row],[6M Return vs Nifty]]-AVERAGE(Table2[6M Return vs Nifty]))/_xlfn.STDEV.P(Table2[6M Return vs Nifty])</f>
        <v>-1.274153557184285</v>
      </c>
      <c r="M554">
        <v>0.95077538139098305</v>
      </c>
      <c r="N554">
        <f>(Table2[[#This Row],[1W Return vs Nifty]]-AVERAGE(Table2[1W Return vs Nifty]))/_xlfn.STDEV.P(Table2[1W Return vs Nifty])</f>
        <v>-0.13911263157561507</v>
      </c>
      <c r="O554">
        <v>38.06</v>
      </c>
      <c r="P554">
        <v>38.237515915059603</v>
      </c>
      <c r="Q554">
        <v>38.497872126835702</v>
      </c>
      <c r="R554">
        <v>83.092384079814096</v>
      </c>
      <c r="S554" s="2">
        <f>(Table2[[#This Row],[Close Price]]-Table2[[#This Row],[20D EMA]])/Table2[[#This Row],[20D EMA]]</f>
        <v>7.1466106148187034E-2</v>
      </c>
      <c r="T554" s="2">
        <f>(Table2[[#This Row],[Close Price]]-Table2[[#This Row],[50D EMA]])/Table2[[#This Row],[50D EMA]]</f>
        <v>6.649187385990879E-2</v>
      </c>
      <c r="U554" s="2">
        <f>(Table2[[#This Row],[Close Price]]-Table2[[#This Row],[200D EMA]])/Table2[[#This Row],[200D EMA]]</f>
        <v>5.9279324988289334E-2</v>
      </c>
      <c r="V554">
        <v>1.6408774446185499</v>
      </c>
      <c r="W554">
        <v>39.85</v>
      </c>
      <c r="X554">
        <v>41.45</v>
      </c>
      <c r="Y554">
        <v>37.97</v>
      </c>
      <c r="Z554">
        <v>41.25</v>
      </c>
      <c r="AA554">
        <v>36.200000000000003</v>
      </c>
      <c r="AB554">
        <v>41.25</v>
      </c>
      <c r="AC554" s="2">
        <f>(Table2[[#This Row],[Close Price]]/Table2[[#This Row],[Day Low]])-1</f>
        <v>2.3337515683814258E-2</v>
      </c>
      <c r="AD554" s="2">
        <f>(Table2[[#This Row],[Day High]]/Table2[[#This Row],[Close Price]])-1</f>
        <v>1.6429622363903995E-2</v>
      </c>
      <c r="AE554" s="2">
        <f>(Table2[[#This Row],[Close Price]]/Table2[[#This Row],[Current Week Low]])-1</f>
        <v>7.4005794047932616E-2</v>
      </c>
      <c r="AF554" s="2">
        <f>(Table2[[#This Row],[Current Week High]]/Table2[[#This Row],[Close Price]])-1</f>
        <v>1.1525257479156448E-2</v>
      </c>
      <c r="AG554" s="2">
        <f>(Table2[[#This Row],[Close Price]]/Table2[[#This Row],[Current Month Low]])-1</f>
        <v>0.12651933701657447</v>
      </c>
      <c r="AH554" s="2">
        <f>(Table2[[#This Row],[Current Month High]]/Table2[[#This Row],[Close Price]])-1</f>
        <v>1.1525257479156448E-2</v>
      </c>
      <c r="AI554">
        <v>29.720451201569301</v>
      </c>
      <c r="AJ554">
        <v>28.8467614533965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-0.05</v>
      </c>
      <c r="AM554" t="s">
        <v>10205</v>
      </c>
      <c r="AN554">
        <v>7.86</v>
      </c>
      <c r="AO554" t="s">
        <v>10206</v>
      </c>
      <c r="AP554">
        <v>6.0232771217039002E-2</v>
      </c>
      <c r="AQ554">
        <f>(Table2[[#This Row],[Sharpe Ratio]]-AVERAGE(Table2[Sharpe Ratio]))/_xlfn.STDEV.P(Table2[Sharpe Ratio])</f>
        <v>3.3409107640829765E-2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507</v>
      </c>
      <c r="AT554">
        <f>_xlfn.RANK.AVG(Table2[[#This Row],[6M Return vs Nifty Z-Score]],Table2[6M Return vs Nifty Z-Score])</f>
        <v>689</v>
      </c>
      <c r="AU554">
        <f>_xlfn.RANK.AVG(Table2[[#This Row],[Sharpe Ratio Z-Score]],Table2[Sharpe Ratio Z-Score])</f>
        <v>323</v>
      </c>
      <c r="AV554">
        <f>(Table2[[#This Row],[Rank 1Y]]+Table2[[#This Row],[Rank 6M]]+Table2[[#This Row],[Rank Sharpe]])/3</f>
        <v>506.33333333333331</v>
      </c>
    </row>
    <row r="555" spans="1:48" x14ac:dyDescent="0.3">
      <c r="A555" t="s">
        <v>2027</v>
      </c>
      <c r="B555" t="s">
        <v>2028</v>
      </c>
      <c r="C555" t="s">
        <v>10163</v>
      </c>
      <c r="D555" t="s">
        <v>482</v>
      </c>
      <c r="E555">
        <v>3091.7526041000001</v>
      </c>
      <c r="F555">
        <v>425.35</v>
      </c>
      <c r="G555">
        <v>-6.2684081889824599</v>
      </c>
      <c r="H555">
        <f>(Table2[[#This Row],[1Y Return vs Nifty]]-AVERAGE(Table2[1Y Return vs Nifty]))/_xlfn.STDEV.P(Table2[1Y Return vs Nifty])</f>
        <v>-0.62175350435833743</v>
      </c>
      <c r="I555">
        <v>16.636312041519499</v>
      </c>
      <c r="J555">
        <f>(Table2[[#This Row],[1M Return vs Nifty]]-AVERAGE(Table2[1M Return vs Nifty]))/_xlfn.STDEV.P(Table2[1M Return vs Nifty])</f>
        <v>1.6133519500581341</v>
      </c>
      <c r="K555">
        <v>2.9357808101838301</v>
      </c>
      <c r="L555">
        <f>(Table2[[#This Row],[6M Return vs Nifty]]-AVERAGE(Table2[6M Return vs Nifty]))/_xlfn.STDEV.P(Table2[6M Return vs Nifty])</f>
        <v>-0.14713888174391002</v>
      </c>
      <c r="M555">
        <v>4.3260608898115898</v>
      </c>
      <c r="N555">
        <f>(Table2[[#This Row],[1W Return vs Nifty]]-AVERAGE(Table2[1W Return vs Nifty]))/_xlfn.STDEV.P(Table2[1W Return vs Nifty])</f>
        <v>0.55821295152276662</v>
      </c>
      <c r="O555">
        <v>394.79</v>
      </c>
      <c r="P555">
        <v>371.15504486631801</v>
      </c>
      <c r="Q555">
        <v>352.96027135754298</v>
      </c>
      <c r="R555">
        <v>75.751279179433496</v>
      </c>
      <c r="S555" s="2">
        <f>(Table2[[#This Row],[Close Price]]-Table2[[#This Row],[20D EMA]])/Table2[[#This Row],[20D EMA]]</f>
        <v>7.7408242356695967E-2</v>
      </c>
      <c r="T555" s="2">
        <f>(Table2[[#This Row],[Close Price]]-Table2[[#This Row],[50D EMA]])/Table2[[#This Row],[50D EMA]]</f>
        <v>0.1460170241070059</v>
      </c>
      <c r="U555" s="2">
        <f>(Table2[[#This Row],[Close Price]]-Table2[[#This Row],[200D EMA]])/Table2[[#This Row],[200D EMA]]</f>
        <v>0.20509313516797315</v>
      </c>
      <c r="V555">
        <v>2.0860837430211898</v>
      </c>
      <c r="W555">
        <v>419.7</v>
      </c>
      <c r="X555">
        <v>426</v>
      </c>
      <c r="Y555">
        <v>417.95</v>
      </c>
      <c r="Z555">
        <v>435.95</v>
      </c>
      <c r="AA555">
        <v>345.05</v>
      </c>
      <c r="AB555">
        <v>463</v>
      </c>
      <c r="AC555" s="2">
        <f>(Table2[[#This Row],[Close Price]]/Table2[[#This Row],[Day Low]])-1</f>
        <v>1.3461996664284159E-2</v>
      </c>
      <c r="AD555" s="2">
        <f>(Table2[[#This Row],[Day High]]/Table2[[#This Row],[Close Price]])-1</f>
        <v>1.5281532855295765E-3</v>
      </c>
      <c r="AE555" s="2">
        <f>(Table2[[#This Row],[Close Price]]/Table2[[#This Row],[Current Week Low]])-1</f>
        <v>1.7705467161143851E-2</v>
      </c>
      <c r="AF555" s="2">
        <f>(Table2[[#This Row],[Current Week High]]/Table2[[#This Row],[Close Price]])-1</f>
        <v>2.4920653579405094E-2</v>
      </c>
      <c r="AG555" s="2">
        <f>(Table2[[#This Row],[Close Price]]/Table2[[#This Row],[Current Month Low]])-1</f>
        <v>0.23271989566729467</v>
      </c>
      <c r="AH555" s="2">
        <f>(Table2[[#This Row],[Current Month High]]/Table2[[#This Row],[Close Price]])-1</f>
        <v>8.8515340307981694E-2</v>
      </c>
      <c r="AI555">
        <v>8.8515340307981702</v>
      </c>
      <c r="AJ555">
        <v>44.162006439586499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0.1</v>
      </c>
      <c r="AM555" t="s">
        <v>10206</v>
      </c>
      <c r="AN555">
        <v>8.41</v>
      </c>
      <c r="AO555" t="s">
        <v>10206</v>
      </c>
      <c r="AP555">
        <v>-2.7409876497243E-2</v>
      </c>
      <c r="AQ555">
        <f>(Table2[[#This Row],[Sharpe Ratio]]-AVERAGE(Table2[Sharpe Ratio]))/_xlfn.STDEV.P(Table2[Sharpe Ratio])</f>
        <v>-0.97705000647580775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0.42562250900284559</v>
      </c>
      <c r="AS555">
        <f>_xlfn.RANK.AVG(Table2[[#This Row],[1Y Return vs Nifty Z-Score]],Table2[1Y Return vs Nifty Z-Score])</f>
        <v>544</v>
      </c>
      <c r="AT555">
        <f>_xlfn.RANK.AVG(Table2[[#This Row],[6M Return vs Nifty Z-Score]],Table2[6M Return vs Nifty Z-Score])</f>
        <v>369</v>
      </c>
      <c r="AU555">
        <f>_xlfn.RANK.AVG(Table2[[#This Row],[Sharpe Ratio Z-Score]],Table2[Sharpe Ratio Z-Score])</f>
        <v>609</v>
      </c>
      <c r="AV555">
        <f>(Table2[[#This Row],[Rank 1Y]]+Table2[[#This Row],[Rank 6M]]+Table2[[#This Row],[Rank Sharpe]])/3</f>
        <v>507.33333333333331</v>
      </c>
    </row>
    <row r="556" spans="1:48" x14ac:dyDescent="0.3">
      <c r="A556" t="s">
        <v>1796</v>
      </c>
      <c r="B556" t="s">
        <v>1797</v>
      </c>
      <c r="C556" t="s">
        <v>10171</v>
      </c>
      <c r="D556" t="s">
        <v>261</v>
      </c>
      <c r="E556">
        <v>4124.4558172260004</v>
      </c>
      <c r="F556">
        <v>177.41</v>
      </c>
      <c r="G556">
        <v>3.7791225004367801</v>
      </c>
      <c r="H556">
        <f>(Table2[[#This Row],[1Y Return vs Nifty]]-AVERAGE(Table2[1Y Return vs Nifty]))/_xlfn.STDEV.P(Table2[1Y Return vs Nifty])</f>
        <v>-0.48444620330473392</v>
      </c>
      <c r="I556">
        <v>23.646893088278102</v>
      </c>
      <c r="J556">
        <f>(Table2[[#This Row],[1M Return vs Nifty]]-AVERAGE(Table2[1M Return vs Nifty]))/_xlfn.STDEV.P(Table2[1M Return vs Nifty])</f>
        <v>2.3524003539374307</v>
      </c>
      <c r="K556">
        <v>-6.0518418780074903</v>
      </c>
      <c r="L556">
        <f>(Table2[[#This Row],[6M Return vs Nifty]]-AVERAGE(Table2[6M Return vs Nifty]))/_xlfn.STDEV.P(Table2[6M Return vs Nifty])</f>
        <v>-0.44658317850812784</v>
      </c>
      <c r="M556">
        <v>3.6795732305365498</v>
      </c>
      <c r="N556">
        <f>(Table2[[#This Row],[1W Return vs Nifty]]-AVERAGE(Table2[1W Return vs Nifty]))/_xlfn.STDEV.P(Table2[1W Return vs Nifty])</f>
        <v>0.42465021057975716</v>
      </c>
      <c r="O556">
        <v>159.44999999999999</v>
      </c>
      <c r="P556">
        <v>149.28324054318699</v>
      </c>
      <c r="Q556">
        <v>142.74461434265601</v>
      </c>
      <c r="R556">
        <v>75.160351688124905</v>
      </c>
      <c r="S556" s="2">
        <f>(Table2[[#This Row],[Close Price]]-Table2[[#This Row],[20D EMA]])/Table2[[#This Row],[20D EMA]]</f>
        <v>0.11263719034179999</v>
      </c>
      <c r="T556" s="2">
        <f>(Table2[[#This Row],[Close Price]]-Table2[[#This Row],[50D EMA]])/Table2[[#This Row],[50D EMA]]</f>
        <v>0.18841203710791671</v>
      </c>
      <c r="U556" s="2">
        <f>(Table2[[#This Row],[Close Price]]-Table2[[#This Row],[200D EMA]])/Table2[[#This Row],[200D EMA]]</f>
        <v>0.24284899165533716</v>
      </c>
      <c r="V556">
        <v>1.26287846978072</v>
      </c>
      <c r="W556">
        <v>176.24</v>
      </c>
      <c r="X556">
        <v>181.4</v>
      </c>
      <c r="Y556">
        <v>165.06</v>
      </c>
      <c r="Z556">
        <v>178.5</v>
      </c>
      <c r="AA556">
        <v>131.41</v>
      </c>
      <c r="AB556">
        <v>178.5</v>
      </c>
      <c r="AC556" s="2">
        <f>(Table2[[#This Row],[Close Price]]/Table2[[#This Row],[Day Low]])-1</f>
        <v>6.6386745347253306E-3</v>
      </c>
      <c r="AD556" s="2">
        <f>(Table2[[#This Row],[Day High]]/Table2[[#This Row],[Close Price]])-1</f>
        <v>2.2490276760047445E-2</v>
      </c>
      <c r="AE556" s="2">
        <f>(Table2[[#This Row],[Close Price]]/Table2[[#This Row],[Current Week Low]])-1</f>
        <v>7.4821277111353446E-2</v>
      </c>
      <c r="AF556" s="2">
        <f>(Table2[[#This Row],[Current Week High]]/Table2[[#This Row],[Close Price]])-1</f>
        <v>6.1439603179076485E-3</v>
      </c>
      <c r="AG556" s="2">
        <f>(Table2[[#This Row],[Close Price]]/Table2[[#This Row],[Current Month Low]])-1</f>
        <v>0.35004946351114841</v>
      </c>
      <c r="AH556" s="2">
        <f>(Table2[[#This Row],[Current Month High]]/Table2[[#This Row],[Close Price]])-1</f>
        <v>6.1439603179076485E-3</v>
      </c>
      <c r="AI556">
        <v>0.61439603179076396</v>
      </c>
      <c r="AJ556">
        <v>58.3311021865238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0.16</v>
      </c>
      <c r="AM556" t="s">
        <v>10206</v>
      </c>
      <c r="AN556">
        <v>3.16</v>
      </c>
      <c r="AO556" t="s">
        <v>10206</v>
      </c>
      <c r="AP556">
        <v>-5.5845127887260001E-3</v>
      </c>
      <c r="AQ556">
        <f>(Table2[[#This Row],[Sharpe Ratio]]-AVERAGE(Table2[Sharpe Ratio]))/_xlfn.STDEV.P(Table2[Sharpe Ratio])</f>
        <v>-0.72541865743125233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1.1206025252730738</v>
      </c>
      <c r="AS556">
        <f>_xlfn.RANK.AVG(Table2[[#This Row],[1Y Return vs Nifty Z-Score]],Table2[1Y Return vs Nifty Z-Score])</f>
        <v>482</v>
      </c>
      <c r="AT556">
        <f>_xlfn.RANK.AVG(Table2[[#This Row],[6M Return vs Nifty Z-Score]],Table2[6M Return vs Nifty Z-Score])</f>
        <v>479</v>
      </c>
      <c r="AU556">
        <f>_xlfn.RANK.AVG(Table2[[#This Row],[Sharpe Ratio Z-Score]],Table2[Sharpe Ratio Z-Score])</f>
        <v>564</v>
      </c>
      <c r="AV556">
        <f>(Table2[[#This Row],[Rank 1Y]]+Table2[[#This Row],[Rank 6M]]+Table2[[#This Row],[Rank Sharpe]])/3</f>
        <v>508.33333333333331</v>
      </c>
    </row>
    <row r="557" spans="1:48" x14ac:dyDescent="0.3">
      <c r="A557" t="s">
        <v>503</v>
      </c>
      <c r="B557" t="s">
        <v>504</v>
      </c>
      <c r="C557" t="s">
        <v>10160</v>
      </c>
      <c r="D557" t="s">
        <v>21</v>
      </c>
      <c r="E557">
        <v>42103.782051399998</v>
      </c>
      <c r="F557">
        <v>6313</v>
      </c>
      <c r="G557">
        <v>7.6878031367594497</v>
      </c>
      <c r="H557">
        <f>(Table2[[#This Row],[1Y Return vs Nifty]]-AVERAGE(Table2[1Y Return vs Nifty]))/_xlfn.STDEV.P(Table2[1Y Return vs Nifty])</f>
        <v>-0.43103105032400008</v>
      </c>
      <c r="I557">
        <v>12.803424122321999</v>
      </c>
      <c r="J557">
        <f>(Table2[[#This Row],[1M Return vs Nifty]]-AVERAGE(Table2[1M Return vs Nifty]))/_xlfn.STDEV.P(Table2[1M Return vs Nifty])</f>
        <v>1.2092927600940058</v>
      </c>
      <c r="K557">
        <v>-14.404520412038201</v>
      </c>
      <c r="L557">
        <f>(Table2[[#This Row],[6M Return vs Nifty]]-AVERAGE(Table2[6M Return vs Nifty]))/_xlfn.STDEV.P(Table2[6M Return vs Nifty])</f>
        <v>-0.7248727814980972</v>
      </c>
      <c r="M557">
        <v>-0.32026078202916097</v>
      </c>
      <c r="N557">
        <f>(Table2[[#This Row],[1W Return vs Nifty]]-AVERAGE(Table2[1W Return vs Nifty]))/_xlfn.STDEV.P(Table2[1W Return vs Nifty])</f>
        <v>-0.40170553863040803</v>
      </c>
      <c r="O557">
        <v>5993.6</v>
      </c>
      <c r="P557">
        <v>5680.7953154528896</v>
      </c>
      <c r="Q557">
        <v>5496.2244971728496</v>
      </c>
      <c r="R557">
        <v>75.3296669137046</v>
      </c>
      <c r="S557" s="2">
        <f>(Table2[[#This Row],[Close Price]]-Table2[[#This Row],[20D EMA]])/Table2[[#This Row],[20D EMA]]</f>
        <v>5.3290176187933733E-2</v>
      </c>
      <c r="T557" s="2">
        <f>(Table2[[#This Row],[Close Price]]-Table2[[#This Row],[50D EMA]])/Table2[[#This Row],[50D EMA]]</f>
        <v>0.11128805905528551</v>
      </c>
      <c r="U557" s="2">
        <f>(Table2[[#This Row],[Close Price]]-Table2[[#This Row],[200D EMA]])/Table2[[#This Row],[200D EMA]]</f>
        <v>0.14860664866351142</v>
      </c>
      <c r="V557">
        <v>0.86958860961204498</v>
      </c>
      <c r="W557">
        <v>6268.7</v>
      </c>
      <c r="X557">
        <v>6359.5</v>
      </c>
      <c r="Y557">
        <v>6265.6</v>
      </c>
      <c r="Z557">
        <v>6412.4</v>
      </c>
      <c r="AA557">
        <v>5425.75</v>
      </c>
      <c r="AB557">
        <v>6425</v>
      </c>
      <c r="AC557" s="2">
        <f>(Table2[[#This Row],[Close Price]]/Table2[[#This Row],[Day Low]])-1</f>
        <v>7.0668559669468944E-3</v>
      </c>
      <c r="AD557" s="2">
        <f>(Table2[[#This Row],[Day High]]/Table2[[#This Row],[Close Price]])-1</f>
        <v>7.3657532076667476E-3</v>
      </c>
      <c r="AE557" s="2">
        <f>(Table2[[#This Row],[Close Price]]/Table2[[#This Row],[Current Week Low]])-1</f>
        <v>7.5651174668027732E-3</v>
      </c>
      <c r="AF557" s="2">
        <f>(Table2[[#This Row],[Current Week High]]/Table2[[#This Row],[Close Price]])-1</f>
        <v>1.5745287501979899E-2</v>
      </c>
      <c r="AG557" s="2">
        <f>(Table2[[#This Row],[Close Price]]/Table2[[#This Row],[Current Month Low]])-1</f>
        <v>0.16352577984610428</v>
      </c>
      <c r="AH557" s="2">
        <f>(Table2[[#This Row],[Current Month High]]/Table2[[#This Row],[Close Price]])-1</f>
        <v>1.7741169016315617E-2</v>
      </c>
      <c r="AI557">
        <v>8.4658640899730706</v>
      </c>
      <c r="AJ557">
        <v>47.250568546270898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0.14000000000000001</v>
      </c>
      <c r="AM557" t="s">
        <v>10206</v>
      </c>
      <c r="AN557">
        <v>13.47</v>
      </c>
      <c r="AO557" t="s">
        <v>10206</v>
      </c>
      <c r="AP557">
        <v>3.41880775253E-3</v>
      </c>
      <c r="AQ557">
        <f>(Table2[[#This Row],[Sharpe Ratio]]-AVERAGE(Table2[Sharpe Ratio]))/_xlfn.STDEV.P(Table2[Sharpe Ratio])</f>
        <v>-0.62161659832546434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-0.96993320868396393</v>
      </c>
      <c r="AS557">
        <f>_xlfn.RANK.AVG(Table2[[#This Row],[1Y Return vs Nifty Z-Score]],Table2[1Y Return vs Nifty Z-Score])</f>
        <v>455</v>
      </c>
      <c r="AT557">
        <f>_xlfn.RANK.AVG(Table2[[#This Row],[6M Return vs Nifty Z-Score]],Table2[6M Return vs Nifty Z-Score])</f>
        <v>567</v>
      </c>
      <c r="AU557">
        <f>_xlfn.RANK.AVG(Table2[[#This Row],[Sharpe Ratio Z-Score]],Table2[Sharpe Ratio Z-Score])</f>
        <v>505</v>
      </c>
      <c r="AV557">
        <f>(Table2[[#This Row],[Rank 1Y]]+Table2[[#This Row],[Rank 6M]]+Table2[[#This Row],[Rank Sharpe]])/3</f>
        <v>509</v>
      </c>
    </row>
    <row r="558" spans="1:48" x14ac:dyDescent="0.3">
      <c r="A558" t="s">
        <v>1018</v>
      </c>
      <c r="B558" t="s">
        <v>1019</v>
      </c>
      <c r="C558" t="s">
        <v>10161</v>
      </c>
      <c r="D558" t="s">
        <v>256</v>
      </c>
      <c r="E558">
        <v>13127.14609532</v>
      </c>
      <c r="F558">
        <v>1030.5999999999999</v>
      </c>
      <c r="G558">
        <v>1.9620313657670101</v>
      </c>
      <c r="H558">
        <f>(Table2[[#This Row],[1Y Return vs Nifty]]-AVERAGE(Table2[1Y Return vs Nifty]))/_xlfn.STDEV.P(Table2[1Y Return vs Nifty])</f>
        <v>-0.50927816323421959</v>
      </c>
      <c r="I558">
        <v>0.58166855889062097</v>
      </c>
      <c r="J558">
        <f>(Table2[[#This Row],[1M Return vs Nifty]]-AVERAGE(Table2[1M Return vs Nifty]))/_xlfn.STDEV.P(Table2[1M Return vs Nifty])</f>
        <v>-7.9112420805102349E-2</v>
      </c>
      <c r="K558">
        <v>-0.51280666552280396</v>
      </c>
      <c r="L558">
        <f>(Table2[[#This Row],[6M Return vs Nifty]]-AVERAGE(Table2[6M Return vs Nifty]))/_xlfn.STDEV.P(Table2[6M Return vs Nifty])</f>
        <v>-0.26203687950361304</v>
      </c>
      <c r="M558">
        <v>5.3980437016439096</v>
      </c>
      <c r="N558">
        <f>(Table2[[#This Row],[1W Return vs Nifty]]-AVERAGE(Table2[1W Return vs Nifty]))/_xlfn.STDEV.P(Table2[1W Return vs Nifty])</f>
        <v>0.77968193169274391</v>
      </c>
      <c r="O558">
        <v>1027.6199999999999</v>
      </c>
      <c r="P558">
        <v>998.56885964403205</v>
      </c>
      <c r="Q558">
        <v>906.54229979447405</v>
      </c>
      <c r="R558">
        <v>52.624272044717699</v>
      </c>
      <c r="S558" s="2">
        <f>(Table2[[#This Row],[Close Price]]-Table2[[#This Row],[20D EMA]])/Table2[[#This Row],[20D EMA]]</f>
        <v>2.8999046340086984E-3</v>
      </c>
      <c r="T558" s="2">
        <f>(Table2[[#This Row],[Close Price]]-Table2[[#This Row],[50D EMA]])/Table2[[#This Row],[50D EMA]]</f>
        <v>3.2077047112590976E-2</v>
      </c>
      <c r="U558" s="2">
        <f>(Table2[[#This Row],[Close Price]]-Table2[[#This Row],[200D EMA]])/Table2[[#This Row],[200D EMA]]</f>
        <v>0.13684711704423666</v>
      </c>
      <c r="V558">
        <v>1.9701826273357901</v>
      </c>
      <c r="W558">
        <v>1029.8499999999999</v>
      </c>
      <c r="X558">
        <v>1043.8</v>
      </c>
      <c r="Y558">
        <v>1029.45</v>
      </c>
      <c r="Z558">
        <v>1080.9000000000001</v>
      </c>
      <c r="AA558">
        <v>940.6</v>
      </c>
      <c r="AB558">
        <v>1112</v>
      </c>
      <c r="AC558" s="2">
        <f>(Table2[[#This Row],[Close Price]]/Table2[[#This Row],[Day Low]])-1</f>
        <v>7.2826139729076367E-4</v>
      </c>
      <c r="AD558" s="2">
        <f>(Table2[[#This Row],[Day High]]/Table2[[#This Row],[Close Price]])-1</f>
        <v>1.2808072967203543E-2</v>
      </c>
      <c r="AE558" s="2">
        <f>(Table2[[#This Row],[Close Price]]/Table2[[#This Row],[Current Week Low]])-1</f>
        <v>1.117101364806361E-3</v>
      </c>
      <c r="AF558" s="2">
        <f>(Table2[[#This Row],[Current Week High]]/Table2[[#This Row],[Close Price]])-1</f>
        <v>4.8806520473510862E-2</v>
      </c>
      <c r="AG558" s="2">
        <f>(Table2[[#This Row],[Close Price]]/Table2[[#This Row],[Current Month Low]])-1</f>
        <v>9.5683606208802674E-2</v>
      </c>
      <c r="AH558" s="2">
        <f>(Table2[[#This Row],[Current Month High]]/Table2[[#This Row],[Close Price]])-1</f>
        <v>7.8983116631088812E-2</v>
      </c>
      <c r="AI558">
        <v>7.8983116631088803</v>
      </c>
      <c r="AJ558">
        <v>40.9463894967176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0.02</v>
      </c>
      <c r="AM558" t="s">
        <v>10206</v>
      </c>
      <c r="AN558">
        <v>-1.74</v>
      </c>
      <c r="AO558" t="s">
        <v>10205</v>
      </c>
      <c r="AP558">
        <v>-3.1872644759528002E-2</v>
      </c>
      <c r="AQ558">
        <f>(Table2[[#This Row],[Sharpe Ratio]]-AVERAGE(Table2[Sharpe Ratio]))/_xlfn.STDEV.P(Table2[Sharpe Ratio])</f>
        <v>-1.0285026380703859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-1.0992481699205769</v>
      </c>
      <c r="AS558">
        <f>_xlfn.RANK.AVG(Table2[[#This Row],[1Y Return vs Nifty Z-Score]],Table2[1Y Return vs Nifty Z-Score])</f>
        <v>492</v>
      </c>
      <c r="AT558">
        <f>_xlfn.RANK.AVG(Table2[[#This Row],[6M Return vs Nifty Z-Score]],Table2[6M Return vs Nifty Z-Score])</f>
        <v>413</v>
      </c>
      <c r="AU558">
        <f>_xlfn.RANK.AVG(Table2[[#This Row],[Sharpe Ratio Z-Score]],Table2[Sharpe Ratio Z-Score])</f>
        <v>623</v>
      </c>
      <c r="AV558">
        <f>(Table2[[#This Row],[Rank 1Y]]+Table2[[#This Row],[Rank 6M]]+Table2[[#This Row],[Rank Sharpe]])/3</f>
        <v>509.33333333333331</v>
      </c>
    </row>
    <row r="559" spans="1:48" x14ac:dyDescent="0.3">
      <c r="A559" t="s">
        <v>1622</v>
      </c>
      <c r="B559" t="s">
        <v>1623</v>
      </c>
      <c r="C559" t="s">
        <v>10166</v>
      </c>
      <c r="D559" t="s">
        <v>60</v>
      </c>
      <c r="E559">
        <v>5472.5504783850001</v>
      </c>
      <c r="F559">
        <v>1337.85</v>
      </c>
      <c r="G559">
        <v>-9.5705349474248198</v>
      </c>
      <c r="H559">
        <f>(Table2[[#This Row],[1Y Return vs Nifty]]-AVERAGE(Table2[1Y Return vs Nifty]))/_xlfn.STDEV.P(Table2[1Y Return vs Nifty])</f>
        <v>-0.66687962807509027</v>
      </c>
      <c r="I559">
        <v>0.181724583868871</v>
      </c>
      <c r="J559">
        <f>(Table2[[#This Row],[1M Return vs Nifty]]-AVERAGE(Table2[1M Return vs Nifty]))/_xlfn.STDEV.P(Table2[1M Return vs Nifty])</f>
        <v>-0.12127411245513019</v>
      </c>
      <c r="K559">
        <v>1.0103813167234601</v>
      </c>
      <c r="L559">
        <f>(Table2[[#This Row],[6M Return vs Nifty]]-AVERAGE(Table2[6M Return vs Nifty]))/_xlfn.STDEV.P(Table2[6M Return vs Nifty])</f>
        <v>-0.21128820323989811</v>
      </c>
      <c r="M559">
        <v>2.0719683973916601</v>
      </c>
      <c r="N559">
        <f>(Table2[[#This Row],[1W Return vs Nifty]]-AVERAGE(Table2[1W Return vs Nifty]))/_xlfn.STDEV.P(Table2[1W Return vs Nifty])</f>
        <v>9.2523054264291568E-2</v>
      </c>
      <c r="O559">
        <v>1330.45</v>
      </c>
      <c r="P559">
        <v>1301.0218351941901</v>
      </c>
      <c r="Q559">
        <v>1210.0086096392199</v>
      </c>
      <c r="R559">
        <v>52.6018666202812</v>
      </c>
      <c r="S559" s="2">
        <f>(Table2[[#This Row],[Close Price]]-Table2[[#This Row],[20D EMA]])/Table2[[#This Row],[20D EMA]]</f>
        <v>5.5620278853018628E-3</v>
      </c>
      <c r="T559" s="2">
        <f>(Table2[[#This Row],[Close Price]]-Table2[[#This Row],[50D EMA]])/Table2[[#This Row],[50D EMA]]</f>
        <v>2.8307107390179088E-2</v>
      </c>
      <c r="U559" s="2">
        <f>(Table2[[#This Row],[Close Price]]-Table2[[#This Row],[200D EMA]])/Table2[[#This Row],[200D EMA]]</f>
        <v>0.10565328985460491</v>
      </c>
      <c r="V559">
        <v>0.57460324952245501</v>
      </c>
      <c r="W559">
        <v>1331.15</v>
      </c>
      <c r="X559">
        <v>1350</v>
      </c>
      <c r="Y559">
        <v>1335</v>
      </c>
      <c r="Z559">
        <v>1380</v>
      </c>
      <c r="AA559">
        <v>1235</v>
      </c>
      <c r="AB559">
        <v>1451.95</v>
      </c>
      <c r="AC559" s="2">
        <f>(Table2[[#This Row],[Close Price]]/Table2[[#This Row],[Day Low]])-1</f>
        <v>5.033241933666277E-3</v>
      </c>
      <c r="AD559" s="2">
        <f>(Table2[[#This Row],[Day High]]/Table2[[#This Row],[Close Price]])-1</f>
        <v>9.0817356205852295E-3</v>
      </c>
      <c r="AE559" s="2">
        <f>(Table2[[#This Row],[Close Price]]/Table2[[#This Row],[Current Week Low]])-1</f>
        <v>2.1348314606741692E-3</v>
      </c>
      <c r="AF559" s="2">
        <f>(Table2[[#This Row],[Current Week High]]/Table2[[#This Row],[Close Price]])-1</f>
        <v>3.1505774189931612E-2</v>
      </c>
      <c r="AG559" s="2">
        <f>(Table2[[#This Row],[Close Price]]/Table2[[#This Row],[Current Month Low]])-1</f>
        <v>8.327935222672056E-2</v>
      </c>
      <c r="AH559" s="2">
        <f>(Table2[[#This Row],[Current Month High]]/Table2[[#This Row],[Close Price]])-1</f>
        <v>8.5286093358747372E-2</v>
      </c>
      <c r="AI559">
        <v>9.8030421945659096</v>
      </c>
      <c r="AJ559">
        <v>33.192294290407602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-0.04</v>
      </c>
      <c r="AM559" t="s">
        <v>10205</v>
      </c>
      <c r="AN559">
        <v>-1.3</v>
      </c>
      <c r="AO559" t="s">
        <v>10205</v>
      </c>
      <c r="AP559">
        <v>-7.5441373843619999E-3</v>
      </c>
      <c r="AQ559">
        <f>(Table2[[#This Row],[Sharpe Ratio]]-AVERAGE(Table2[Sharpe Ratio]))/_xlfn.STDEV.P(Table2[Sharpe Ratio])</f>
        <v>-0.74801177373420558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-1.6549306632400327</v>
      </c>
      <c r="AS559">
        <f>_xlfn.RANK.AVG(Table2[[#This Row],[1Y Return vs Nifty Z-Score]],Table2[1Y Return vs Nifty Z-Score])</f>
        <v>565</v>
      </c>
      <c r="AT559">
        <f>_xlfn.RANK.AVG(Table2[[#This Row],[6M Return vs Nifty Z-Score]],Table2[6M Return vs Nifty Z-Score])</f>
        <v>396</v>
      </c>
      <c r="AU559">
        <f>_xlfn.RANK.AVG(Table2[[#This Row],[Sharpe Ratio Z-Score]],Table2[Sharpe Ratio Z-Score])</f>
        <v>567</v>
      </c>
      <c r="AV559">
        <f>(Table2[[#This Row],[Rank 1Y]]+Table2[[#This Row],[Rank 6M]]+Table2[[#This Row],[Rank Sharpe]])/3</f>
        <v>509.33333333333331</v>
      </c>
    </row>
    <row r="560" spans="1:48" x14ac:dyDescent="0.3">
      <c r="A560" t="s">
        <v>709</v>
      </c>
      <c r="B560" t="s">
        <v>710</v>
      </c>
      <c r="C560" t="s">
        <v>10173</v>
      </c>
      <c r="D560" t="s">
        <v>711</v>
      </c>
      <c r="E560">
        <v>24121.262117999999</v>
      </c>
      <c r="F560">
        <v>1514.6</v>
      </c>
      <c r="G560">
        <v>-21.169539232475401</v>
      </c>
      <c r="H560">
        <f>(Table2[[#This Row],[1Y Return vs Nifty]]-AVERAGE(Table2[1Y Return vs Nifty]))/_xlfn.STDEV.P(Table2[1Y Return vs Nifty])</f>
        <v>-0.82538901933941622</v>
      </c>
      <c r="I560">
        <v>-0.11855777291744</v>
      </c>
      <c r="J560">
        <f>(Table2[[#This Row],[1M Return vs Nifty]]-AVERAGE(Table2[1M Return vs Nifty]))/_xlfn.STDEV.P(Table2[1M Return vs Nifty])</f>
        <v>-0.15292957653376668</v>
      </c>
      <c r="K560">
        <v>-3.3663310638197999</v>
      </c>
      <c r="L560">
        <f>(Table2[[#This Row],[6M Return vs Nifty]]-AVERAGE(Table2[6M Return vs Nifty]))/_xlfn.STDEV.P(Table2[6M Return vs Nifty])</f>
        <v>-0.3571089176155664</v>
      </c>
      <c r="M560">
        <v>4.7770383577932201</v>
      </c>
      <c r="N560">
        <f>(Table2[[#This Row],[1W Return vs Nifty]]-AVERAGE(Table2[1W Return vs Nifty]))/_xlfn.STDEV.P(Table2[1W Return vs Nifty])</f>
        <v>0.65138377367691247</v>
      </c>
      <c r="O560">
        <v>1425.48</v>
      </c>
      <c r="P560">
        <v>1371.4845486613301</v>
      </c>
      <c r="Q560">
        <v>1303.42621953357</v>
      </c>
      <c r="R560">
        <v>73.195091257133498</v>
      </c>
      <c r="S560" s="2">
        <f>(Table2[[#This Row],[Close Price]]-Table2[[#This Row],[20D EMA]])/Table2[[#This Row],[20D EMA]]</f>
        <v>6.2519291747341166E-2</v>
      </c>
      <c r="T560" s="2">
        <f>(Table2[[#This Row],[Close Price]]-Table2[[#This Row],[50D EMA]])/Table2[[#This Row],[50D EMA]]</f>
        <v>0.10435075734419394</v>
      </c>
      <c r="U560" s="2">
        <f>(Table2[[#This Row],[Close Price]]-Table2[[#This Row],[200D EMA]])/Table2[[#This Row],[200D EMA]]</f>
        <v>0.16201437204631211</v>
      </c>
      <c r="V560">
        <v>0.82098444841665297</v>
      </c>
      <c r="W560">
        <v>1483.2</v>
      </c>
      <c r="X560">
        <v>1516.5</v>
      </c>
      <c r="Y560">
        <v>1446.2</v>
      </c>
      <c r="Z560">
        <v>1545</v>
      </c>
      <c r="AA560">
        <v>1340.45</v>
      </c>
      <c r="AB560">
        <v>1545</v>
      </c>
      <c r="AC560" s="2">
        <f>(Table2[[#This Row],[Close Price]]/Table2[[#This Row],[Day Low]])-1</f>
        <v>2.1170442286946978E-2</v>
      </c>
      <c r="AD560" s="2">
        <f>(Table2[[#This Row],[Day High]]/Table2[[#This Row],[Close Price]])-1</f>
        <v>1.2544566222105757E-3</v>
      </c>
      <c r="AE560" s="2">
        <f>(Table2[[#This Row],[Close Price]]/Table2[[#This Row],[Current Week Low]])-1</f>
        <v>4.7296362882035536E-2</v>
      </c>
      <c r="AF560" s="2">
        <f>(Table2[[#This Row],[Current Week High]]/Table2[[#This Row],[Close Price]])-1</f>
        <v>2.007130595536788E-2</v>
      </c>
      <c r="AG560" s="2">
        <f>(Table2[[#This Row],[Close Price]]/Table2[[#This Row],[Current Month Low]])-1</f>
        <v>0.12991905703308571</v>
      </c>
      <c r="AH560" s="2">
        <f>(Table2[[#This Row],[Current Month High]]/Table2[[#This Row],[Close Price]])-1</f>
        <v>2.007130595536788E-2</v>
      </c>
      <c r="AI560">
        <v>2.00713059553678</v>
      </c>
      <c r="AJ560">
        <v>36.407439095780603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0.13</v>
      </c>
      <c r="AM560" t="s">
        <v>10206</v>
      </c>
      <c r="AN560">
        <v>7.67</v>
      </c>
      <c r="AO560" t="s">
        <v>10206</v>
      </c>
      <c r="AP560">
        <v>1.6181828271290999E-2</v>
      </c>
      <c r="AQ560">
        <f>(Table2[[#This Row],[Sharpe Ratio]]-AVERAGE(Table2[Sharpe Ratio]))/_xlfn.STDEV.P(Table2[Sharpe Ratio])</f>
        <v>-0.47446779870358652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-1.1585115385154232</v>
      </c>
      <c r="AS560">
        <f>_xlfn.RANK.AVG(Table2[[#This Row],[1Y Return vs Nifty Z-Score]],Table2[1Y Return vs Nifty Z-Score])</f>
        <v>618</v>
      </c>
      <c r="AT560">
        <f>_xlfn.RANK.AVG(Table2[[#This Row],[6M Return vs Nifty Z-Score]],Table2[6M Return vs Nifty Z-Score])</f>
        <v>446</v>
      </c>
      <c r="AU560">
        <f>_xlfn.RANK.AVG(Table2[[#This Row],[Sharpe Ratio Z-Score]],Table2[Sharpe Ratio Z-Score])</f>
        <v>465</v>
      </c>
      <c r="AV560">
        <f>(Table2[[#This Row],[Rank 1Y]]+Table2[[#This Row],[Rank 6M]]+Table2[[#This Row],[Rank Sharpe]])/3</f>
        <v>509.66666666666669</v>
      </c>
    </row>
    <row r="561" spans="1:48" x14ac:dyDescent="0.3">
      <c r="A561" t="s">
        <v>1367</v>
      </c>
      <c r="B561" t="s">
        <v>1368</v>
      </c>
      <c r="C561" t="s">
        <v>10167</v>
      </c>
      <c r="D561" t="s">
        <v>212</v>
      </c>
      <c r="E561">
        <v>7963.4797104440004</v>
      </c>
      <c r="F561">
        <v>201.26</v>
      </c>
      <c r="G561">
        <v>-19.9543354443244</v>
      </c>
      <c r="H561">
        <f>(Table2[[#This Row],[1Y Return vs Nifty]]-AVERAGE(Table2[1Y Return vs Nifty]))/_xlfn.STDEV.P(Table2[1Y Return vs Nifty])</f>
        <v>-0.80878231690288216</v>
      </c>
      <c r="I561">
        <v>0.85583976152243002</v>
      </c>
      <c r="J561">
        <f>(Table2[[#This Row],[1M Return vs Nifty]]-AVERAGE(Table2[1M Return vs Nifty]))/_xlfn.STDEV.P(Table2[1M Return vs Nifty])</f>
        <v>-5.0209568339201337E-2</v>
      </c>
      <c r="K561">
        <v>-28.578036949682598</v>
      </c>
      <c r="L561">
        <f>(Table2[[#This Row],[6M Return vs Nifty]]-AVERAGE(Table2[6M Return vs Nifty]))/_xlfn.STDEV.P(Table2[6M Return vs Nifty])</f>
        <v>-1.1970976222078979</v>
      </c>
      <c r="M561">
        <v>9.8346894144427406</v>
      </c>
      <c r="N561">
        <f>(Table2[[#This Row],[1W Return vs Nifty]]-AVERAGE(Table2[1W Return vs Nifty]))/_xlfn.STDEV.P(Table2[1W Return vs Nifty])</f>
        <v>1.6962818907065969</v>
      </c>
      <c r="O561">
        <v>190.98</v>
      </c>
      <c r="P561">
        <v>191.701820040211</v>
      </c>
      <c r="Q561">
        <v>194.22363607718901</v>
      </c>
      <c r="R561">
        <v>66.638732049280193</v>
      </c>
      <c r="S561" s="2">
        <f>(Table2[[#This Row],[Close Price]]-Table2[[#This Row],[20D EMA]])/Table2[[#This Row],[20D EMA]]</f>
        <v>5.38276259294167E-2</v>
      </c>
      <c r="T561" s="2">
        <f>(Table2[[#This Row],[Close Price]]-Table2[[#This Row],[50D EMA]])/Table2[[#This Row],[50D EMA]]</f>
        <v>4.9859620309207715E-2</v>
      </c>
      <c r="U561" s="2">
        <f>(Table2[[#This Row],[Close Price]]-Table2[[#This Row],[200D EMA]])/Table2[[#This Row],[200D EMA]]</f>
        <v>3.622815464135664E-2</v>
      </c>
      <c r="V561">
        <v>0.80128173498531896</v>
      </c>
      <c r="W561">
        <v>199.29</v>
      </c>
      <c r="X561">
        <v>205.9</v>
      </c>
      <c r="Y561">
        <v>191.74</v>
      </c>
      <c r="Z561">
        <v>205.6</v>
      </c>
      <c r="AA561">
        <v>169.51</v>
      </c>
      <c r="AB561">
        <v>206.8</v>
      </c>
      <c r="AC561" s="2">
        <f>(Table2[[#This Row],[Close Price]]/Table2[[#This Row],[Day Low]])-1</f>
        <v>9.8850920768729367E-3</v>
      </c>
      <c r="AD561" s="2">
        <f>(Table2[[#This Row],[Day High]]/Table2[[#This Row],[Close Price]])-1</f>
        <v>2.3054755043227848E-2</v>
      </c>
      <c r="AE561" s="2">
        <f>(Table2[[#This Row],[Close Price]]/Table2[[#This Row],[Current Week Low]])-1</f>
        <v>4.9650568478147417E-2</v>
      </c>
      <c r="AF561" s="2">
        <f>(Table2[[#This Row],[Current Week High]]/Table2[[#This Row],[Close Price]])-1</f>
        <v>2.1564145880950125E-2</v>
      </c>
      <c r="AG561" s="2">
        <f>(Table2[[#This Row],[Close Price]]/Table2[[#This Row],[Current Month Low]])-1</f>
        <v>0.18730458380036574</v>
      </c>
      <c r="AH561" s="2">
        <f>(Table2[[#This Row],[Current Month High]]/Table2[[#This Row],[Close Price]])-1</f>
        <v>2.7526582530060795E-2</v>
      </c>
      <c r="AI561">
        <v>53.035873993838798</v>
      </c>
      <c r="AJ561">
        <v>39.328487365870501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0.1</v>
      </c>
      <c r="AM561" t="s">
        <v>10206</v>
      </c>
      <c r="AN561">
        <v>4.87</v>
      </c>
      <c r="AO561" t="s">
        <v>10206</v>
      </c>
      <c r="AP561">
        <v>8.7664830078598002E-2</v>
      </c>
      <c r="AQ561">
        <f>(Table2[[#This Row],[Sharpe Ratio]]-AVERAGE(Table2[Sharpe Ratio]))/_xlfn.STDEV.P(Table2[Sharpe Ratio])</f>
        <v>0.34968177418567398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612</v>
      </c>
      <c r="AT561">
        <f>_xlfn.RANK.AVG(Table2[[#This Row],[6M Return vs Nifty Z-Score]],Table2[6M Return vs Nifty Z-Score])</f>
        <v>676</v>
      </c>
      <c r="AU561">
        <f>_xlfn.RANK.AVG(Table2[[#This Row],[Sharpe Ratio Z-Score]],Table2[Sharpe Ratio Z-Score])</f>
        <v>244</v>
      </c>
      <c r="AV561">
        <f>(Table2[[#This Row],[Rank 1Y]]+Table2[[#This Row],[Rank 6M]]+Table2[[#This Row],[Rank Sharpe]])/3</f>
        <v>510.66666666666669</v>
      </c>
    </row>
    <row r="562" spans="1:48" x14ac:dyDescent="0.3">
      <c r="A562" t="s">
        <v>413</v>
      </c>
      <c r="B562" t="s">
        <v>414</v>
      </c>
      <c r="C562" t="s">
        <v>10171</v>
      </c>
      <c r="D562" t="s">
        <v>415</v>
      </c>
      <c r="E562">
        <v>58936.765774599997</v>
      </c>
      <c r="F562">
        <v>2194</v>
      </c>
      <c r="G562">
        <v>-15.1183712348314</v>
      </c>
      <c r="H562">
        <f>(Table2[[#This Row],[1Y Return vs Nifty]]-AVERAGE(Table2[1Y Return vs Nifty]))/_xlfn.STDEV.P(Table2[1Y Return vs Nifty])</f>
        <v>-0.74269511457200899</v>
      </c>
      <c r="I562">
        <v>-10.843381049855401</v>
      </c>
      <c r="J562">
        <f>(Table2[[#This Row],[1M Return vs Nifty]]-AVERAGE(Table2[1M Return vs Nifty]))/_xlfn.STDEV.P(Table2[1M Return vs Nifty])</f>
        <v>-1.2835296611548914</v>
      </c>
      <c r="K562">
        <v>1.4262839008986801</v>
      </c>
      <c r="L562">
        <f>(Table2[[#This Row],[6M Return vs Nifty]]-AVERAGE(Table2[6M Return vs Nifty]))/_xlfn.STDEV.P(Table2[6M Return vs Nifty])</f>
        <v>-0.19743140693664432</v>
      </c>
      <c r="M562">
        <v>-4.3643372297311602</v>
      </c>
      <c r="N562">
        <f>(Table2[[#This Row],[1W Return vs Nifty]]-AVERAGE(Table2[1W Return vs Nifty]))/_xlfn.STDEV.P(Table2[1W Return vs Nifty])</f>
        <v>-1.2372016647959854</v>
      </c>
      <c r="O562">
        <v>2255.5300000000002</v>
      </c>
      <c r="P562">
        <v>2234.0203087351001</v>
      </c>
      <c r="Q562">
        <v>2055.2685293067302</v>
      </c>
      <c r="R562">
        <v>33.519370177984797</v>
      </c>
      <c r="S562" s="2">
        <f>(Table2[[#This Row],[Close Price]]-Table2[[#This Row],[20D EMA]])/Table2[[#This Row],[20D EMA]]</f>
        <v>-2.7279619424259573E-2</v>
      </c>
      <c r="T562" s="2">
        <f>(Table2[[#This Row],[Close Price]]-Table2[[#This Row],[50D EMA]])/Table2[[#This Row],[50D EMA]]</f>
        <v>-1.7914030852190226E-2</v>
      </c>
      <c r="U562" s="2">
        <f>(Table2[[#This Row],[Close Price]]-Table2[[#This Row],[200D EMA]])/Table2[[#This Row],[200D EMA]]</f>
        <v>6.7500411121492618E-2</v>
      </c>
      <c r="V562">
        <v>0.65479370120495295</v>
      </c>
      <c r="W562">
        <v>2189.1</v>
      </c>
      <c r="X562">
        <v>2210</v>
      </c>
      <c r="Y562">
        <v>2188</v>
      </c>
      <c r="Z562">
        <v>2240.0500000000002</v>
      </c>
      <c r="AA562">
        <v>2164</v>
      </c>
      <c r="AB562">
        <v>2454</v>
      </c>
      <c r="AC562" s="2">
        <f>(Table2[[#This Row],[Close Price]]/Table2[[#This Row],[Day Low]])-1</f>
        <v>2.2383627974966736E-3</v>
      </c>
      <c r="AD562" s="2">
        <f>(Table2[[#This Row],[Day High]]/Table2[[#This Row],[Close Price]])-1</f>
        <v>7.2926162260711358E-3</v>
      </c>
      <c r="AE562" s="2">
        <f>(Table2[[#This Row],[Close Price]]/Table2[[#This Row],[Current Week Low]])-1</f>
        <v>2.7422303473492171E-3</v>
      </c>
      <c r="AF562" s="2">
        <f>(Table2[[#This Row],[Current Week High]]/Table2[[#This Row],[Close Price]])-1</f>
        <v>2.0989061075660898E-2</v>
      </c>
      <c r="AG562" s="2">
        <f>(Table2[[#This Row],[Close Price]]/Table2[[#This Row],[Current Month Low]])-1</f>
        <v>1.3863216266173817E-2</v>
      </c>
      <c r="AH562" s="2">
        <f>(Table2[[#This Row],[Current Month High]]/Table2[[#This Row],[Close Price]])-1</f>
        <v>0.1185050136736554</v>
      </c>
      <c r="AI562">
        <v>11.850501367365499</v>
      </c>
      <c r="AJ562">
        <v>26.0919540229884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-0.1</v>
      </c>
      <c r="AM562" t="s">
        <v>10205</v>
      </c>
      <c r="AN562">
        <v>-6.18</v>
      </c>
      <c r="AO562" t="s">
        <v>10205</v>
      </c>
      <c r="AP562">
        <v>-1.9346563115280001E-3</v>
      </c>
      <c r="AQ562">
        <f>(Table2[[#This Row],[Sharpe Ratio]]-AVERAGE(Table2[Sharpe Ratio]))/_xlfn.STDEV.P(Table2[Sharpe Ratio])</f>
        <v>-0.68333833650546894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-4.1441961839649988</v>
      </c>
      <c r="AS562">
        <f>_xlfn.RANK.AVG(Table2[[#This Row],[1Y Return vs Nifty Z-Score]],Table2[1Y Return vs Nifty Z-Score])</f>
        <v>590</v>
      </c>
      <c r="AT562">
        <f>_xlfn.RANK.AVG(Table2[[#This Row],[6M Return vs Nifty Z-Score]],Table2[6M Return vs Nifty Z-Score])</f>
        <v>391</v>
      </c>
      <c r="AU562">
        <f>_xlfn.RANK.AVG(Table2[[#This Row],[Sharpe Ratio Z-Score]],Table2[Sharpe Ratio Z-Score])</f>
        <v>560</v>
      </c>
      <c r="AV562">
        <f>(Table2[[#This Row],[Rank 1Y]]+Table2[[#This Row],[Rank 6M]]+Table2[[#This Row],[Rank Sharpe]])/3</f>
        <v>513.66666666666663</v>
      </c>
    </row>
    <row r="563" spans="1:48" x14ac:dyDescent="0.3">
      <c r="A563" t="s">
        <v>555</v>
      </c>
      <c r="B563" t="s">
        <v>556</v>
      </c>
      <c r="C563" t="s">
        <v>10175</v>
      </c>
      <c r="D563" t="s">
        <v>557</v>
      </c>
      <c r="E563">
        <v>35963.791499999999</v>
      </c>
      <c r="F563">
        <v>3273.9</v>
      </c>
      <c r="G563">
        <v>-6.2965335618990199</v>
      </c>
      <c r="H563">
        <f>(Table2[[#This Row],[1Y Return vs Nifty]]-AVERAGE(Table2[1Y Return vs Nifty]))/_xlfn.STDEV.P(Table2[1Y Return vs Nifty])</f>
        <v>-0.62213785939697042</v>
      </c>
      <c r="I563">
        <v>-1.1836800636313001</v>
      </c>
      <c r="J563">
        <f>(Table2[[#This Row],[1M Return vs Nifty]]-AVERAGE(Table2[1M Return vs Nifty]))/_xlfn.STDEV.P(Table2[1M Return vs Nifty])</f>
        <v>-0.26521369729894861</v>
      </c>
      <c r="K563">
        <v>-24.9723797515041</v>
      </c>
      <c r="L563">
        <f>(Table2[[#This Row],[6M Return vs Nifty]]-AVERAGE(Table2[6M Return vs Nifty]))/_xlfn.STDEV.P(Table2[6M Return vs Nifty])</f>
        <v>-1.0769664683378108</v>
      </c>
      <c r="M563">
        <v>-1.2184314083021699</v>
      </c>
      <c r="N563">
        <f>(Table2[[#This Row],[1W Return vs Nifty]]-AVERAGE(Table2[1W Return vs Nifty]))/_xlfn.STDEV.P(Table2[1W Return vs Nifty])</f>
        <v>-0.58726535397792112</v>
      </c>
      <c r="O563">
        <v>3242.93</v>
      </c>
      <c r="P563">
        <v>3250.8528452577302</v>
      </c>
      <c r="Q563">
        <v>3253.23581244451</v>
      </c>
      <c r="R563">
        <v>56.598664207572597</v>
      </c>
      <c r="S563" s="2">
        <f>(Table2[[#This Row],[Close Price]]-Table2[[#This Row],[20D EMA]])/Table2[[#This Row],[20D EMA]]</f>
        <v>9.5500057047177272E-3</v>
      </c>
      <c r="T563" s="2">
        <f>(Table2[[#This Row],[Close Price]]-Table2[[#This Row],[50D EMA]])/Table2[[#This Row],[50D EMA]]</f>
        <v>7.089571826018065E-3</v>
      </c>
      <c r="U563" s="2">
        <f>(Table2[[#This Row],[Close Price]]-Table2[[#This Row],[200D EMA]])/Table2[[#This Row],[200D EMA]]</f>
        <v>6.351887396678713E-3</v>
      </c>
      <c r="V563">
        <v>0.66431453869316703</v>
      </c>
      <c r="W563">
        <v>3268.55</v>
      </c>
      <c r="X563">
        <v>3343</v>
      </c>
      <c r="Y563">
        <v>3230.1</v>
      </c>
      <c r="Z563">
        <v>3390</v>
      </c>
      <c r="AA563">
        <v>3101.05</v>
      </c>
      <c r="AB563">
        <v>3390</v>
      </c>
      <c r="AC563" s="2">
        <f>(Table2[[#This Row],[Close Price]]/Table2[[#This Row],[Day Low]])-1</f>
        <v>1.6368114301448244E-3</v>
      </c>
      <c r="AD563" s="2">
        <f>(Table2[[#This Row],[Day High]]/Table2[[#This Row],[Close Price]])-1</f>
        <v>2.110632578881444E-2</v>
      </c>
      <c r="AE563" s="2">
        <f>(Table2[[#This Row],[Close Price]]/Table2[[#This Row],[Current Week Low]])-1</f>
        <v>1.3559951704281703E-2</v>
      </c>
      <c r="AF563" s="2">
        <f>(Table2[[#This Row],[Current Week High]]/Table2[[#This Row],[Close Price]])-1</f>
        <v>3.5462292678456908E-2</v>
      </c>
      <c r="AG563" s="2">
        <f>(Table2[[#This Row],[Close Price]]/Table2[[#This Row],[Current Month Low]])-1</f>
        <v>5.5739185114719092E-2</v>
      </c>
      <c r="AH563" s="2">
        <f>(Table2[[#This Row],[Current Month High]]/Table2[[#This Row],[Close Price]])-1</f>
        <v>3.5462292678456908E-2</v>
      </c>
      <c r="AI563">
        <v>19.7348727816976</v>
      </c>
      <c r="AJ563">
        <v>32.225363489499202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-0.11</v>
      </c>
      <c r="AM563" t="s">
        <v>10205</v>
      </c>
      <c r="AN563">
        <v>0.92</v>
      </c>
      <c r="AO563" t="s">
        <v>10206</v>
      </c>
      <c r="AP563">
        <v>5.5717825511781997E-2</v>
      </c>
      <c r="AQ563">
        <f>(Table2[[#This Row],[Sharpe Ratio]]-AVERAGE(Table2[Sharpe Ratio]))/_xlfn.STDEV.P(Table2[Sharpe Ratio])</f>
        <v>-1.8645093785073442E-2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545</v>
      </c>
      <c r="AT563">
        <f>_xlfn.RANK.AVG(Table2[[#This Row],[6M Return vs Nifty Z-Score]],Table2[6M Return vs Nifty Z-Score])</f>
        <v>654</v>
      </c>
      <c r="AU563">
        <f>_xlfn.RANK.AVG(Table2[[#This Row],[Sharpe Ratio Z-Score]],Table2[Sharpe Ratio Z-Score])</f>
        <v>343</v>
      </c>
      <c r="AV563">
        <f>(Table2[[#This Row],[Rank 1Y]]+Table2[[#This Row],[Rank 6M]]+Table2[[#This Row],[Rank Sharpe]])/3</f>
        <v>514</v>
      </c>
    </row>
    <row r="564" spans="1:48" x14ac:dyDescent="0.3">
      <c r="A564" t="s">
        <v>1299</v>
      </c>
      <c r="B564" t="s">
        <v>1300</v>
      </c>
      <c r="C564" t="s">
        <v>10160</v>
      </c>
      <c r="D564" t="s">
        <v>21</v>
      </c>
      <c r="E564">
        <v>8661.4513682849993</v>
      </c>
      <c r="F564">
        <v>2806.95</v>
      </c>
      <c r="G564">
        <v>12.048067554243801</v>
      </c>
      <c r="H564">
        <f>(Table2[[#This Row],[1Y Return vs Nifty]]-AVERAGE(Table2[1Y Return vs Nifty]))/_xlfn.STDEV.P(Table2[1Y Return vs Nifty])</f>
        <v>-0.37144465466607907</v>
      </c>
      <c r="I564">
        <v>-1.5989361321013</v>
      </c>
      <c r="J564">
        <f>(Table2[[#This Row],[1M Return vs Nifty]]-AVERAGE(Table2[1M Return vs Nifty]))/_xlfn.STDEV.P(Table2[1M Return vs Nifty])</f>
        <v>-0.30898957444194813</v>
      </c>
      <c r="K564">
        <v>-13.058806299492099</v>
      </c>
      <c r="L564">
        <f>(Table2[[#This Row],[6M Return vs Nifty]]-AVERAGE(Table2[6M Return vs Nifty]))/_xlfn.STDEV.P(Table2[6M Return vs Nifty])</f>
        <v>-0.68003707465356089</v>
      </c>
      <c r="M564">
        <v>3.4654964346804999</v>
      </c>
      <c r="N564">
        <f>(Table2[[#This Row],[1W Return vs Nifty]]-AVERAGE(Table2[1W Return vs Nifty]))/_xlfn.STDEV.P(Table2[1W Return vs Nifty])</f>
        <v>0.38042247751073865</v>
      </c>
      <c r="O564">
        <v>2755.43</v>
      </c>
      <c r="P564">
        <v>2712.7953848581901</v>
      </c>
      <c r="Q564">
        <v>2584.00605143963</v>
      </c>
      <c r="R564">
        <v>58.490347212618303</v>
      </c>
      <c r="S564" s="2">
        <f>(Table2[[#This Row],[Close Price]]-Table2[[#This Row],[20D EMA]])/Table2[[#This Row],[20D EMA]]</f>
        <v>1.8697626141836295E-2</v>
      </c>
      <c r="T564" s="2">
        <f>(Table2[[#This Row],[Close Price]]-Table2[[#This Row],[50D EMA]])/Table2[[#This Row],[50D EMA]]</f>
        <v>3.4707599278347927E-2</v>
      </c>
      <c r="U564" s="2">
        <f>(Table2[[#This Row],[Close Price]]-Table2[[#This Row],[200D EMA]])/Table2[[#This Row],[200D EMA]]</f>
        <v>8.6278415809498896E-2</v>
      </c>
      <c r="V564">
        <v>0.98645754029132504</v>
      </c>
      <c r="W564">
        <v>2780</v>
      </c>
      <c r="X564">
        <v>2810.6</v>
      </c>
      <c r="Y564">
        <v>2730.1</v>
      </c>
      <c r="Z564">
        <v>2825.5</v>
      </c>
      <c r="AA564">
        <v>2560.5500000000002</v>
      </c>
      <c r="AB564">
        <v>2991</v>
      </c>
      <c r="AC564" s="2">
        <f>(Table2[[#This Row],[Close Price]]/Table2[[#This Row],[Day Low]])-1</f>
        <v>9.6942446043164487E-3</v>
      </c>
      <c r="AD564" s="2">
        <f>(Table2[[#This Row],[Day High]]/Table2[[#This Row],[Close Price]])-1</f>
        <v>1.3003437895224845E-3</v>
      </c>
      <c r="AE564" s="2">
        <f>(Table2[[#This Row],[Close Price]]/Table2[[#This Row],[Current Week Low]])-1</f>
        <v>2.8149152045712666E-2</v>
      </c>
      <c r="AF564" s="2">
        <f>(Table2[[#This Row],[Current Week High]]/Table2[[#This Row],[Close Price]])-1</f>
        <v>6.6085965193538598E-3</v>
      </c>
      <c r="AG564" s="2">
        <f>(Table2[[#This Row],[Close Price]]/Table2[[#This Row],[Current Month Low]])-1</f>
        <v>9.6229325730799786E-2</v>
      </c>
      <c r="AH564" s="2">
        <f>(Table2[[#This Row],[Current Month High]]/Table2[[#This Row],[Close Price]])-1</f>
        <v>6.556939026345332E-2</v>
      </c>
      <c r="AI564">
        <v>12.043321042412501</v>
      </c>
      <c r="AJ564">
        <v>42.9200610997963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-0.04</v>
      </c>
      <c r="AM564" t="s">
        <v>10205</v>
      </c>
      <c r="AN564">
        <v>-2.36</v>
      </c>
      <c r="AO564" t="s">
        <v>10205</v>
      </c>
      <c r="AP564">
        <v>-1.1321318500169E-2</v>
      </c>
      <c r="AQ564">
        <f>(Table2[[#This Row],[Sharpe Ratio]]-AVERAGE(Table2[Sharpe Ratio]))/_xlfn.STDEV.P(Table2[Sharpe Ratio])</f>
        <v>-0.79156005968488741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-1.7716088859357368</v>
      </c>
      <c r="AS564">
        <f>_xlfn.RANK.AVG(Table2[[#This Row],[1Y Return vs Nifty Z-Score]],Table2[1Y Return vs Nifty Z-Score])</f>
        <v>421</v>
      </c>
      <c r="AT564">
        <f>_xlfn.RANK.AVG(Table2[[#This Row],[6M Return vs Nifty Z-Score]],Table2[6M Return vs Nifty Z-Score])</f>
        <v>555</v>
      </c>
      <c r="AU564">
        <f>_xlfn.RANK.AVG(Table2[[#This Row],[Sharpe Ratio Z-Score]],Table2[Sharpe Ratio Z-Score])</f>
        <v>574</v>
      </c>
      <c r="AV564">
        <f>(Table2[[#This Row],[Rank 1Y]]+Table2[[#This Row],[Rank 6M]]+Table2[[#This Row],[Rank Sharpe]])/3</f>
        <v>516.66666666666663</v>
      </c>
    </row>
    <row r="565" spans="1:48" x14ac:dyDescent="0.3">
      <c r="A565" t="s">
        <v>790</v>
      </c>
      <c r="B565" t="s">
        <v>791</v>
      </c>
      <c r="C565" t="s">
        <v>10161</v>
      </c>
      <c r="D565" t="s">
        <v>500</v>
      </c>
      <c r="E565">
        <v>20257.507276594999</v>
      </c>
      <c r="F565">
        <v>779.95</v>
      </c>
      <c r="G565">
        <v>-3.6602189307333099</v>
      </c>
      <c r="H565">
        <f>(Table2[[#This Row],[1Y Return vs Nifty]]-AVERAGE(Table2[1Y Return vs Nifty]))/_xlfn.STDEV.P(Table2[1Y Return vs Nifty])</f>
        <v>-0.5861105748906702</v>
      </c>
      <c r="I565">
        <v>-2.1295864379927898</v>
      </c>
      <c r="J565">
        <f>(Table2[[#This Row],[1M Return vs Nifty]]-AVERAGE(Table2[1M Return vs Nifty]))/_xlfn.STDEV.P(Table2[1M Return vs Nifty])</f>
        <v>-0.36493019604969518</v>
      </c>
      <c r="K565">
        <v>-13.295226962952199</v>
      </c>
      <c r="L565">
        <f>(Table2[[#This Row],[6M Return vs Nifty]]-AVERAGE(Table2[6M Return vs Nifty]))/_xlfn.STDEV.P(Table2[6M Return vs Nifty])</f>
        <v>-0.68791399848163326</v>
      </c>
      <c r="M565">
        <v>-1.2739910328369899</v>
      </c>
      <c r="N565">
        <f>(Table2[[#This Row],[1W Return vs Nifty]]-AVERAGE(Table2[1W Return vs Nifty]))/_xlfn.STDEV.P(Table2[1W Return vs Nifty])</f>
        <v>-0.59874383408836351</v>
      </c>
      <c r="O565">
        <v>788.36</v>
      </c>
      <c r="P565">
        <v>781.69285154798297</v>
      </c>
      <c r="Q565">
        <v>737.49251065905901</v>
      </c>
      <c r="R565">
        <v>44.760018104283901</v>
      </c>
      <c r="S565" s="2">
        <f>(Table2[[#This Row],[Close Price]]-Table2[[#This Row],[20D EMA]])/Table2[[#This Row],[20D EMA]]</f>
        <v>-1.0667715256989152E-2</v>
      </c>
      <c r="T565" s="2">
        <f>(Table2[[#This Row],[Close Price]]-Table2[[#This Row],[50D EMA]])/Table2[[#This Row],[50D EMA]]</f>
        <v>-2.229586140555797E-3</v>
      </c>
      <c r="U565" s="2">
        <f>(Table2[[#This Row],[Close Price]]-Table2[[#This Row],[200D EMA]])/Table2[[#This Row],[200D EMA]]</f>
        <v>5.7570061698659108E-2</v>
      </c>
      <c r="V565">
        <v>0.90497502700076504</v>
      </c>
      <c r="W565">
        <v>779.5</v>
      </c>
      <c r="X565">
        <v>795.4</v>
      </c>
      <c r="Y565">
        <v>778.65</v>
      </c>
      <c r="Z565">
        <v>807</v>
      </c>
      <c r="AA565">
        <v>741.25</v>
      </c>
      <c r="AB565">
        <v>822.5</v>
      </c>
      <c r="AC565" s="2">
        <f>(Table2[[#This Row],[Close Price]]/Table2[[#This Row],[Day Low]])-1</f>
        <v>5.7729313662613357E-4</v>
      </c>
      <c r="AD565" s="2">
        <f>(Table2[[#This Row],[Day High]]/Table2[[#This Row],[Close Price]])-1</f>
        <v>1.9808962112955797E-2</v>
      </c>
      <c r="AE565" s="2">
        <f>(Table2[[#This Row],[Close Price]]/Table2[[#This Row],[Current Week Low]])-1</f>
        <v>1.6695562833108912E-3</v>
      </c>
      <c r="AF565" s="2">
        <f>(Table2[[#This Row],[Current Week High]]/Table2[[#This Row],[Close Price]])-1</f>
        <v>3.4681710366049057E-2</v>
      </c>
      <c r="AG565" s="2">
        <f>(Table2[[#This Row],[Close Price]]/Table2[[#This Row],[Current Month Low]])-1</f>
        <v>5.2209106239460512E-2</v>
      </c>
      <c r="AH565" s="2">
        <f>(Table2[[#This Row],[Current Month High]]/Table2[[#This Row],[Close Price]])-1</f>
        <v>5.4554779152509614E-2</v>
      </c>
      <c r="AI565">
        <v>17.148535162510399</v>
      </c>
      <c r="AJ565">
        <v>30.4046146129409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-0.05</v>
      </c>
      <c r="AM565" t="s">
        <v>10205</v>
      </c>
      <c r="AN565">
        <v>-2.48</v>
      </c>
      <c r="AO565" t="s">
        <v>10205</v>
      </c>
      <c r="AP565">
        <v>1.4250738777087E-2</v>
      </c>
      <c r="AQ565">
        <f>(Table2[[#This Row],[Sharpe Ratio]]-AVERAGE(Table2[Sharpe Ratio]))/_xlfn.STDEV.P(Table2[Sharpe Ratio])</f>
        <v>-0.49673192502202662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-2.7344305285323887</v>
      </c>
      <c r="AS565">
        <f>_xlfn.RANK.AVG(Table2[[#This Row],[1Y Return vs Nifty Z-Score]],Table2[1Y Return vs Nifty Z-Score])</f>
        <v>521</v>
      </c>
      <c r="AT565">
        <f>_xlfn.RANK.AVG(Table2[[#This Row],[6M Return vs Nifty Z-Score]],Table2[6M Return vs Nifty Z-Score])</f>
        <v>556</v>
      </c>
      <c r="AU565">
        <f>_xlfn.RANK.AVG(Table2[[#This Row],[Sharpe Ratio Z-Score]],Table2[Sharpe Ratio Z-Score])</f>
        <v>475</v>
      </c>
      <c r="AV565">
        <f>(Table2[[#This Row],[Rank 1Y]]+Table2[[#This Row],[Rank 6M]]+Table2[[#This Row],[Rank Sharpe]])/3</f>
        <v>517.33333333333337</v>
      </c>
    </row>
    <row r="566" spans="1:48" x14ac:dyDescent="0.3">
      <c r="A566" t="s">
        <v>1028</v>
      </c>
      <c r="B566" t="s">
        <v>1029</v>
      </c>
      <c r="C566" t="s">
        <v>10173</v>
      </c>
      <c r="D566" t="s">
        <v>349</v>
      </c>
      <c r="E566">
        <v>12983.2821833</v>
      </c>
      <c r="F566">
        <v>936.65</v>
      </c>
      <c r="G566">
        <v>-7.72931574008342</v>
      </c>
      <c r="H566">
        <f>(Table2[[#This Row],[1Y Return vs Nifty]]-AVERAGE(Table2[1Y Return vs Nifty]))/_xlfn.STDEV.P(Table2[1Y Return vs Nifty])</f>
        <v>-0.64171793931564891</v>
      </c>
      <c r="I566">
        <v>10.7611589600412</v>
      </c>
      <c r="J566">
        <f>(Table2[[#This Row],[1M Return vs Nifty]]-AVERAGE(Table2[1M Return vs Nifty]))/_xlfn.STDEV.P(Table2[1M Return vs Nifty])</f>
        <v>0.9939992204551239</v>
      </c>
      <c r="K566">
        <v>3.8598539099334701</v>
      </c>
      <c r="L566">
        <f>(Table2[[#This Row],[6M Return vs Nifty]]-AVERAGE(Table2[6M Return vs Nifty]))/_xlfn.STDEV.P(Table2[6M Return vs Nifty])</f>
        <v>-0.1163511607732885</v>
      </c>
      <c r="M566">
        <v>1.3070738735590399</v>
      </c>
      <c r="N566">
        <f>(Table2[[#This Row],[1W Return vs Nifty]]-AVERAGE(Table2[1W Return vs Nifty]))/_xlfn.STDEV.P(Table2[1W Return vs Nifty])</f>
        <v>-6.550225011652952E-2</v>
      </c>
      <c r="O566">
        <v>881.83</v>
      </c>
      <c r="P566">
        <v>822.16553089726801</v>
      </c>
      <c r="Q566">
        <v>769.71279516681398</v>
      </c>
      <c r="R566">
        <v>71.378813662385895</v>
      </c>
      <c r="S566" s="2">
        <f>(Table2[[#This Row],[Close Price]]-Table2[[#This Row],[20D EMA]])/Table2[[#This Row],[20D EMA]]</f>
        <v>6.2166177154326721E-2</v>
      </c>
      <c r="T566" s="2">
        <f>(Table2[[#This Row],[Close Price]]-Table2[[#This Row],[50D EMA]])/Table2[[#This Row],[50D EMA]]</f>
        <v>0.13924746878866312</v>
      </c>
      <c r="U566" s="2">
        <f>(Table2[[#This Row],[Close Price]]-Table2[[#This Row],[200D EMA]])/Table2[[#This Row],[200D EMA]]</f>
        <v>0.21688246042084694</v>
      </c>
      <c r="V566">
        <v>1.2791297385898599</v>
      </c>
      <c r="W566">
        <v>934.75</v>
      </c>
      <c r="X566">
        <v>979.45</v>
      </c>
      <c r="Y566">
        <v>896</v>
      </c>
      <c r="Z566">
        <v>946.9</v>
      </c>
      <c r="AA566">
        <v>783.3</v>
      </c>
      <c r="AB566">
        <v>946.9</v>
      </c>
      <c r="AC566" s="2">
        <f>(Table2[[#This Row],[Close Price]]/Table2[[#This Row],[Day Low]])-1</f>
        <v>2.0326290451992968E-3</v>
      </c>
      <c r="AD566" s="2">
        <f>(Table2[[#This Row],[Day High]]/Table2[[#This Row],[Close Price]])-1</f>
        <v>4.5694763252015269E-2</v>
      </c>
      <c r="AE566" s="2">
        <f>(Table2[[#This Row],[Close Price]]/Table2[[#This Row],[Current Week Low]])-1</f>
        <v>4.5368303571428514E-2</v>
      </c>
      <c r="AF566" s="2">
        <f>(Table2[[#This Row],[Current Week High]]/Table2[[#This Row],[Close Price]])-1</f>
        <v>1.0943255218064385E-2</v>
      </c>
      <c r="AG566" s="2">
        <f>(Table2[[#This Row],[Close Price]]/Table2[[#This Row],[Current Month Low]])-1</f>
        <v>0.19577428826758592</v>
      </c>
      <c r="AH566" s="2">
        <f>(Table2[[#This Row],[Current Month High]]/Table2[[#This Row],[Close Price]])-1</f>
        <v>1.0943255218064385E-2</v>
      </c>
      <c r="AI566">
        <v>1.0943255218064301</v>
      </c>
      <c r="AJ566">
        <v>44.734605578304802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0.19</v>
      </c>
      <c r="AM566" t="s">
        <v>10206</v>
      </c>
      <c r="AN566">
        <v>6.18</v>
      </c>
      <c r="AO566" t="s">
        <v>10206</v>
      </c>
      <c r="AP566">
        <v>-4.5445894015563003E-2</v>
      </c>
      <c r="AQ566">
        <f>(Table2[[#This Row],[Sharpe Ratio]]-AVERAGE(Table2[Sharpe Ratio]))/_xlfn.STDEV.P(Table2[Sharpe Ratio])</f>
        <v>-1.1849928146753819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-1.0145649444257248</v>
      </c>
      <c r="AS566">
        <f>_xlfn.RANK.AVG(Table2[[#This Row],[1Y Return vs Nifty Z-Score]],Table2[1Y Return vs Nifty Z-Score])</f>
        <v>554</v>
      </c>
      <c r="AT566">
        <f>_xlfn.RANK.AVG(Table2[[#This Row],[6M Return vs Nifty Z-Score]],Table2[6M Return vs Nifty Z-Score])</f>
        <v>358</v>
      </c>
      <c r="AU566">
        <f>_xlfn.RANK.AVG(Table2[[#This Row],[Sharpe Ratio Z-Score]],Table2[Sharpe Ratio Z-Score])</f>
        <v>640</v>
      </c>
      <c r="AV566">
        <f>(Table2[[#This Row],[Rank 1Y]]+Table2[[#This Row],[Rank 6M]]+Table2[[#This Row],[Rank Sharpe]])/3</f>
        <v>517.33333333333337</v>
      </c>
    </row>
    <row r="567" spans="1:48" x14ac:dyDescent="0.3">
      <c r="A567" t="s">
        <v>1708</v>
      </c>
      <c r="B567" t="s">
        <v>1709</v>
      </c>
      <c r="C567" t="s">
        <v>10166</v>
      </c>
      <c r="D567" t="s">
        <v>557</v>
      </c>
      <c r="E567">
        <v>4688.2243443750003</v>
      </c>
      <c r="F567">
        <v>419.25</v>
      </c>
      <c r="G567">
        <v>0.98343571766445503</v>
      </c>
      <c r="H567">
        <f>(Table2[[#This Row],[1Y Return vs Nifty]]-AVERAGE(Table2[1Y Return vs Nifty]))/_xlfn.STDEV.P(Table2[1Y Return vs Nifty])</f>
        <v>-0.52265143189268337</v>
      </c>
      <c r="I567">
        <v>8.5669741419761802</v>
      </c>
      <c r="J567">
        <f>(Table2[[#This Row],[1M Return vs Nifty]]-AVERAGE(Table2[1M Return vs Nifty]))/_xlfn.STDEV.P(Table2[1M Return vs Nifty])</f>
        <v>0.76269046347885272</v>
      </c>
      <c r="K567">
        <v>-0.39710948568080401</v>
      </c>
      <c r="L567">
        <f>(Table2[[#This Row],[6M Return vs Nifty]]-AVERAGE(Table2[6M Return vs Nifty]))/_xlfn.STDEV.P(Table2[6M Return vs Nifty])</f>
        <v>-0.25818214929771444</v>
      </c>
      <c r="M567">
        <v>9.3650913837533292</v>
      </c>
      <c r="N567">
        <f>(Table2[[#This Row],[1W Return vs Nifty]]-AVERAGE(Table2[1W Return vs Nifty]))/_xlfn.STDEV.P(Table2[1W Return vs Nifty])</f>
        <v>1.5992641066538413</v>
      </c>
      <c r="O567">
        <v>389.07</v>
      </c>
      <c r="P567">
        <v>382.13752823053198</v>
      </c>
      <c r="Q567">
        <v>363.315938112178</v>
      </c>
      <c r="R567">
        <v>77.937217190887793</v>
      </c>
      <c r="S567" s="2">
        <f>(Table2[[#This Row],[Close Price]]-Table2[[#This Row],[20D EMA]])/Table2[[#This Row],[20D EMA]]</f>
        <v>7.7569589019970714E-2</v>
      </c>
      <c r="T567" s="2">
        <f>(Table2[[#This Row],[Close Price]]-Table2[[#This Row],[50D EMA]])/Table2[[#This Row],[50D EMA]]</f>
        <v>9.711810284981795E-2</v>
      </c>
      <c r="U567" s="2">
        <f>(Table2[[#This Row],[Close Price]]-Table2[[#This Row],[200D EMA]])/Table2[[#This Row],[200D EMA]]</f>
        <v>0.15395433015809978</v>
      </c>
      <c r="V567">
        <v>1.7634048150589301</v>
      </c>
      <c r="W567">
        <v>416.5</v>
      </c>
      <c r="X567">
        <v>423</v>
      </c>
      <c r="Y567">
        <v>403</v>
      </c>
      <c r="Z567">
        <v>437.65</v>
      </c>
      <c r="AA567">
        <v>356.45</v>
      </c>
      <c r="AB567">
        <v>437.65</v>
      </c>
      <c r="AC567" s="2">
        <f>(Table2[[#This Row],[Close Price]]/Table2[[#This Row],[Day Low]])-1</f>
        <v>6.602641056422609E-3</v>
      </c>
      <c r="AD567" s="2">
        <f>(Table2[[#This Row],[Day High]]/Table2[[#This Row],[Close Price]])-1</f>
        <v>8.9445438282647061E-3</v>
      </c>
      <c r="AE567" s="2">
        <f>(Table2[[#This Row],[Close Price]]/Table2[[#This Row],[Current Week Low]])-1</f>
        <v>4.0322580645161255E-2</v>
      </c>
      <c r="AF567" s="2">
        <f>(Table2[[#This Row],[Current Week High]]/Table2[[#This Row],[Close Price]])-1</f>
        <v>4.3887895050685799E-2</v>
      </c>
      <c r="AG567" s="2">
        <f>(Table2[[#This Row],[Close Price]]/Table2[[#This Row],[Current Month Low]])-1</f>
        <v>0.17618179267779488</v>
      </c>
      <c r="AH567" s="2">
        <f>(Table2[[#This Row],[Current Month High]]/Table2[[#This Row],[Close Price]])-1</f>
        <v>4.3887895050685799E-2</v>
      </c>
      <c r="AI567">
        <v>4.3887895050685799</v>
      </c>
      <c r="AJ567">
        <v>44.022672621092397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-0.08</v>
      </c>
      <c r="AM567" t="s">
        <v>10205</v>
      </c>
      <c r="AN567">
        <v>9.91</v>
      </c>
      <c r="AO567" t="s">
        <v>10206</v>
      </c>
      <c r="AP567">
        <v>-4.6675430640086002E-2</v>
      </c>
      <c r="AQ567">
        <f>(Table2[[#This Row],[Sharpe Ratio]]-AVERAGE(Table2[Sharpe Ratio]))/_xlfn.STDEV.P(Table2[Sharpe Ratio])</f>
        <v>-1.1991685216033576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0.38195246733893851</v>
      </c>
      <c r="AS567">
        <f>_xlfn.RANK.AVG(Table2[[#This Row],[1Y Return vs Nifty Z-Score]],Table2[1Y Return vs Nifty Z-Score])</f>
        <v>500</v>
      </c>
      <c r="AT567">
        <f>_xlfn.RANK.AVG(Table2[[#This Row],[6M Return vs Nifty Z-Score]],Table2[6M Return vs Nifty Z-Score])</f>
        <v>412</v>
      </c>
      <c r="AU567">
        <f>_xlfn.RANK.AVG(Table2[[#This Row],[Sharpe Ratio Z-Score]],Table2[Sharpe Ratio Z-Score])</f>
        <v>643</v>
      </c>
      <c r="AV567">
        <f>(Table2[[#This Row],[Rank 1Y]]+Table2[[#This Row],[Rank 6M]]+Table2[[#This Row],[Rank Sharpe]])/3</f>
        <v>518.33333333333337</v>
      </c>
    </row>
    <row r="568" spans="1:48" x14ac:dyDescent="0.3">
      <c r="A568" t="s">
        <v>725</v>
      </c>
      <c r="B568" t="s">
        <v>726</v>
      </c>
      <c r="C568" t="s">
        <v>10175</v>
      </c>
      <c r="D568" t="s">
        <v>170</v>
      </c>
      <c r="E568">
        <v>22943.812462725</v>
      </c>
      <c r="F568">
        <v>7792.95</v>
      </c>
      <c r="G568">
        <v>-11.866996220117599</v>
      </c>
      <c r="H568">
        <f>(Table2[[#This Row],[1Y Return vs Nifty]]-AVERAGE(Table2[1Y Return vs Nifty]))/_xlfn.STDEV.P(Table2[1Y Return vs Nifty])</f>
        <v>-0.69826255280301619</v>
      </c>
      <c r="I568">
        <v>17.142408396187601</v>
      </c>
      <c r="J568">
        <f>(Table2[[#This Row],[1M Return vs Nifty]]-AVERAGE(Table2[1M Return vs Nifty]))/_xlfn.STDEV.P(Table2[1M Return vs Nifty])</f>
        <v>1.6667041188201694</v>
      </c>
      <c r="K568">
        <v>10.579424762335201</v>
      </c>
      <c r="L568">
        <f>(Table2[[#This Row],[6M Return vs Nifty]]-AVERAGE(Table2[6M Return vs Nifty]))/_xlfn.STDEV.P(Table2[6M Return vs Nifty])</f>
        <v>0.10752752642377014</v>
      </c>
      <c r="M568">
        <v>6.7659388691887399</v>
      </c>
      <c r="N568">
        <f>(Table2[[#This Row],[1W Return vs Nifty]]-AVERAGE(Table2[1W Return vs Nifty]))/_xlfn.STDEV.P(Table2[1W Return vs Nifty])</f>
        <v>1.0622856678643842</v>
      </c>
      <c r="O568">
        <v>7128.28</v>
      </c>
      <c r="P568">
        <v>6686.5164301187997</v>
      </c>
      <c r="Q568">
        <v>6511.7223967011196</v>
      </c>
      <c r="R568">
        <v>81.542781695871199</v>
      </c>
      <c r="S568" s="2">
        <f>(Table2[[#This Row],[Close Price]]-Table2[[#This Row],[20D EMA]])/Table2[[#This Row],[20D EMA]]</f>
        <v>9.3244092544063933E-2</v>
      </c>
      <c r="T568" s="2">
        <f>(Table2[[#This Row],[Close Price]]-Table2[[#This Row],[50D EMA]])/Table2[[#This Row],[50D EMA]]</f>
        <v>0.16547234743900002</v>
      </c>
      <c r="U568" s="2">
        <f>(Table2[[#This Row],[Close Price]]-Table2[[#This Row],[200D EMA]])/Table2[[#This Row],[200D EMA]]</f>
        <v>0.19675709823685947</v>
      </c>
      <c r="V568">
        <v>2.02975331445128</v>
      </c>
      <c r="W568">
        <v>7780.05</v>
      </c>
      <c r="X568">
        <v>7911.35</v>
      </c>
      <c r="Y568">
        <v>7687.5</v>
      </c>
      <c r="Z568">
        <v>7974.3</v>
      </c>
      <c r="AA568">
        <v>6500</v>
      </c>
      <c r="AB568">
        <v>7974.3</v>
      </c>
      <c r="AC568" s="2">
        <f>(Table2[[#This Row],[Close Price]]/Table2[[#This Row],[Day Low]])-1</f>
        <v>1.6580870302889128E-3</v>
      </c>
      <c r="AD568" s="2">
        <f>(Table2[[#This Row],[Day High]]/Table2[[#This Row],[Close Price]])-1</f>
        <v>1.5193219512508183E-2</v>
      </c>
      <c r="AE568" s="2">
        <f>(Table2[[#This Row],[Close Price]]/Table2[[#This Row],[Current Week Low]])-1</f>
        <v>1.3717073170731675E-2</v>
      </c>
      <c r="AF568" s="2">
        <f>(Table2[[#This Row],[Current Week High]]/Table2[[#This Row],[Close Price]])-1</f>
        <v>2.3271033434065558E-2</v>
      </c>
      <c r="AG568" s="2">
        <f>(Table2[[#This Row],[Close Price]]/Table2[[#This Row],[Current Month Low]])-1</f>
        <v>0.19891538461538461</v>
      </c>
      <c r="AH568" s="2">
        <f>(Table2[[#This Row],[Current Month High]]/Table2[[#This Row],[Close Price]])-1</f>
        <v>2.3271033434065558E-2</v>
      </c>
      <c r="AI568">
        <v>2.32710334340655</v>
      </c>
      <c r="AJ568">
        <v>50.592770804950803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0.16</v>
      </c>
      <c r="AM568" t="s">
        <v>10206</v>
      </c>
      <c r="AN568">
        <v>14.05</v>
      </c>
      <c r="AO568" t="s">
        <v>10206</v>
      </c>
      <c r="AP568">
        <v>-9.4805224656430001E-2</v>
      </c>
      <c r="AQ568">
        <f>(Table2[[#This Row],[Sharpe Ratio]]-AVERAGE(Table2[Sharpe Ratio]))/_xlfn.STDEV.P(Table2[Sharpe Ratio])</f>
        <v>-1.754071759840945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0.38418300046436282</v>
      </c>
      <c r="AS568">
        <f>_xlfn.RANK.AVG(Table2[[#This Row],[1Y Return vs Nifty Z-Score]],Table2[1Y Return vs Nifty Z-Score])</f>
        <v>574</v>
      </c>
      <c r="AT568">
        <f>_xlfn.RANK.AVG(Table2[[#This Row],[6M Return vs Nifty Z-Score]],Table2[6M Return vs Nifty Z-Score])</f>
        <v>275</v>
      </c>
      <c r="AU568">
        <f>_xlfn.RANK.AVG(Table2[[#This Row],[Sharpe Ratio Z-Score]],Table2[Sharpe Ratio Z-Score])</f>
        <v>708</v>
      </c>
      <c r="AV568">
        <f>(Table2[[#This Row],[Rank 1Y]]+Table2[[#This Row],[Rank 6M]]+Table2[[#This Row],[Rank Sharpe]])/3</f>
        <v>519</v>
      </c>
    </row>
    <row r="569" spans="1:48" x14ac:dyDescent="0.3">
      <c r="A569" t="s">
        <v>1775</v>
      </c>
      <c r="B569" t="s">
        <v>1776</v>
      </c>
      <c r="C569" t="s">
        <v>10177</v>
      </c>
      <c r="D569" t="s">
        <v>1777</v>
      </c>
      <c r="E569">
        <v>4278.3425765000002</v>
      </c>
      <c r="F569">
        <v>24.17</v>
      </c>
      <c r="G569">
        <v>25.4868902464254</v>
      </c>
      <c r="H569">
        <f>(Table2[[#This Row],[1Y Return vs Nifty]]-AVERAGE(Table2[1Y Return vs Nifty]))/_xlfn.STDEV.P(Table2[1Y Return vs Nifty])</f>
        <v>-0.18779271766383099</v>
      </c>
      <c r="I569">
        <v>6.6842635192655599</v>
      </c>
      <c r="J569">
        <f>(Table2[[#This Row],[1M Return vs Nifty]]-AVERAGE(Table2[1M Return vs Nifty]))/_xlfn.STDEV.P(Table2[1M Return vs Nifty])</f>
        <v>0.56421700294818633</v>
      </c>
      <c r="K569">
        <v>-14.578048670639101</v>
      </c>
      <c r="L569">
        <f>(Table2[[#This Row],[6M Return vs Nifty]]-AVERAGE(Table2[6M Return vs Nifty]))/_xlfn.STDEV.P(Table2[6M Return vs Nifty])</f>
        <v>-0.73065429338040377</v>
      </c>
      <c r="M569">
        <v>4.1176633060755901</v>
      </c>
      <c r="N569">
        <f>(Table2[[#This Row],[1W Return vs Nifty]]-AVERAGE(Table2[1W Return vs Nifty]))/_xlfn.STDEV.P(Table2[1W Return vs Nifty])</f>
        <v>0.51515852953906915</v>
      </c>
      <c r="O569">
        <v>23.3</v>
      </c>
      <c r="P569">
        <v>22.644281678799</v>
      </c>
      <c r="Q569">
        <v>21.293193448299501</v>
      </c>
      <c r="R569">
        <v>62.718696241420901</v>
      </c>
      <c r="S569" s="2">
        <f>(Table2[[#This Row],[Close Price]]-Table2[[#This Row],[20D EMA]])/Table2[[#This Row],[20D EMA]]</f>
        <v>3.7339055793991459E-2</v>
      </c>
      <c r="T569" s="2">
        <f>(Table2[[#This Row],[Close Price]]-Table2[[#This Row],[50D EMA]])/Table2[[#This Row],[50D EMA]]</f>
        <v>6.7377642746313068E-2</v>
      </c>
      <c r="U569" s="2">
        <f>(Table2[[#This Row],[Close Price]]-Table2[[#This Row],[200D EMA]])/Table2[[#This Row],[200D EMA]]</f>
        <v>0.13510451396994402</v>
      </c>
      <c r="V569">
        <v>1.50669938490176</v>
      </c>
      <c r="W569">
        <v>24.05</v>
      </c>
      <c r="X569">
        <v>24.53</v>
      </c>
      <c r="Y569">
        <v>23.86</v>
      </c>
      <c r="Z569">
        <v>24.63</v>
      </c>
      <c r="AA569">
        <v>21.38</v>
      </c>
      <c r="AB569">
        <v>25.66</v>
      </c>
      <c r="AC569" s="2">
        <f>(Table2[[#This Row],[Close Price]]/Table2[[#This Row],[Day Low]])-1</f>
        <v>4.9896049896049899E-3</v>
      </c>
      <c r="AD569" s="2">
        <f>(Table2[[#This Row],[Day High]]/Table2[[#This Row],[Close Price]])-1</f>
        <v>1.4894497310715682E-2</v>
      </c>
      <c r="AE569" s="2">
        <f>(Table2[[#This Row],[Close Price]]/Table2[[#This Row],[Current Week Low]])-1</f>
        <v>1.299245599329435E-2</v>
      </c>
      <c r="AF569" s="2">
        <f>(Table2[[#This Row],[Current Week High]]/Table2[[#This Row],[Close Price]])-1</f>
        <v>1.9031857674803421E-2</v>
      </c>
      <c r="AG569" s="2">
        <f>(Table2[[#This Row],[Close Price]]/Table2[[#This Row],[Current Month Low]])-1</f>
        <v>0.13049579045837234</v>
      </c>
      <c r="AH569" s="2">
        <f>(Table2[[#This Row],[Current Month High]]/Table2[[#This Row],[Close Price]])-1</f>
        <v>6.164666942490693E-2</v>
      </c>
      <c r="AI569">
        <v>15.639222176251501</v>
      </c>
      <c r="AJ569">
        <v>55.434083601286098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0.03</v>
      </c>
      <c r="AM569" t="s">
        <v>10206</v>
      </c>
      <c r="AN569">
        <v>4.5</v>
      </c>
      <c r="AO569" t="s">
        <v>10206</v>
      </c>
      <c r="AP569">
        <v>-4.8126199402225997E-2</v>
      </c>
      <c r="AQ569">
        <f>(Table2[[#This Row],[Sharpe Ratio]]-AVERAGE(Table2[Sharpe Ratio]))/_xlfn.STDEV.P(Table2[Sharpe Ratio])</f>
        <v>-1.2158948820729667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-1.0549663606299462</v>
      </c>
      <c r="AS569">
        <f>_xlfn.RANK.AVG(Table2[[#This Row],[1Y Return vs Nifty Z-Score]],Table2[1Y Return vs Nifty Z-Score])</f>
        <v>344</v>
      </c>
      <c r="AT569">
        <f>_xlfn.RANK.AVG(Table2[[#This Row],[6M Return vs Nifty Z-Score]],Table2[6M Return vs Nifty Z-Score])</f>
        <v>568</v>
      </c>
      <c r="AU569">
        <f>_xlfn.RANK.AVG(Table2[[#This Row],[Sharpe Ratio Z-Score]],Table2[Sharpe Ratio Z-Score])</f>
        <v>648</v>
      </c>
      <c r="AV569">
        <f>(Table2[[#This Row],[Rank 1Y]]+Table2[[#This Row],[Rank 6M]]+Table2[[#This Row],[Rank Sharpe]])/3</f>
        <v>520</v>
      </c>
    </row>
    <row r="570" spans="1:48" x14ac:dyDescent="0.3">
      <c r="A570" t="s">
        <v>1930</v>
      </c>
      <c r="B570" t="s">
        <v>1931</v>
      </c>
      <c r="C570" t="s">
        <v>10166</v>
      </c>
      <c r="D570" t="s">
        <v>60</v>
      </c>
      <c r="E570">
        <v>3589.290176725</v>
      </c>
      <c r="F570">
        <v>144.05000000000001</v>
      </c>
      <c r="G570">
        <v>26.069650613124001</v>
      </c>
      <c r="H570">
        <f>(Table2[[#This Row],[1Y Return vs Nifty]]-AVERAGE(Table2[1Y Return vs Nifty]))/_xlfn.STDEV.P(Table2[1Y Return vs Nifty])</f>
        <v>-0.1798288451875163</v>
      </c>
      <c r="I570">
        <v>17.843059403366599</v>
      </c>
      <c r="J570">
        <f>(Table2[[#This Row],[1M Return vs Nifty]]-AVERAGE(Table2[1M Return vs Nifty]))/_xlfn.STDEV.P(Table2[1M Return vs Nifty])</f>
        <v>1.7405660433993704</v>
      </c>
      <c r="K570">
        <v>-11.225908814789699</v>
      </c>
      <c r="L570">
        <f>(Table2[[#This Row],[6M Return vs Nifty]]-AVERAGE(Table2[6M Return vs Nifty]))/_xlfn.STDEV.P(Table2[6M Return vs Nifty])</f>
        <v>-0.61896968037267508</v>
      </c>
      <c r="M570">
        <v>-2.8229766314914602</v>
      </c>
      <c r="N570">
        <f>(Table2[[#This Row],[1W Return vs Nifty]]-AVERAGE(Table2[1W Return vs Nifty]))/_xlfn.STDEV.P(Table2[1W Return vs Nifty])</f>
        <v>-0.91876040249361124</v>
      </c>
      <c r="O570">
        <v>137.44</v>
      </c>
      <c r="P570">
        <v>129.596358358739</v>
      </c>
      <c r="Q570">
        <v>119.716192923121</v>
      </c>
      <c r="R570">
        <v>61.424336801713203</v>
      </c>
      <c r="S570" s="2">
        <f>(Table2[[#This Row],[Close Price]]-Table2[[#This Row],[20D EMA]])/Table2[[#This Row],[20D EMA]]</f>
        <v>4.8093713620489038E-2</v>
      </c>
      <c r="T570" s="2">
        <f>(Table2[[#This Row],[Close Price]]-Table2[[#This Row],[50D EMA]])/Table2[[#This Row],[50D EMA]]</f>
        <v>0.11152814650278614</v>
      </c>
      <c r="U570" s="2">
        <f>(Table2[[#This Row],[Close Price]]-Table2[[#This Row],[200D EMA]])/Table2[[#This Row],[200D EMA]]</f>
        <v>0.20326245332998208</v>
      </c>
      <c r="V570">
        <v>1.2034599612377801</v>
      </c>
      <c r="W570">
        <v>143.44</v>
      </c>
      <c r="X570">
        <v>146.29</v>
      </c>
      <c r="Y570">
        <v>141.16</v>
      </c>
      <c r="Z570">
        <v>149.9</v>
      </c>
      <c r="AA570">
        <v>116.8</v>
      </c>
      <c r="AB570">
        <v>149.9</v>
      </c>
      <c r="AC570" s="2">
        <f>(Table2[[#This Row],[Close Price]]/Table2[[#This Row],[Day Low]])-1</f>
        <v>4.252649191299529E-3</v>
      </c>
      <c r="AD570" s="2">
        <f>(Table2[[#This Row],[Day High]]/Table2[[#This Row],[Close Price]])-1</f>
        <v>1.5550156195765164E-2</v>
      </c>
      <c r="AE570" s="2">
        <f>(Table2[[#This Row],[Close Price]]/Table2[[#This Row],[Current Week Low]])-1</f>
        <v>2.0473221875885628E-2</v>
      </c>
      <c r="AF570" s="2">
        <f>(Table2[[#This Row],[Current Week High]]/Table2[[#This Row],[Close Price]])-1</f>
        <v>4.0610898993405087E-2</v>
      </c>
      <c r="AG570" s="2">
        <f>(Table2[[#This Row],[Close Price]]/Table2[[#This Row],[Current Month Low]])-1</f>
        <v>0.23330479452054798</v>
      </c>
      <c r="AH570" s="2">
        <f>(Table2[[#This Row],[Current Month High]]/Table2[[#This Row],[Close Price]])-1</f>
        <v>4.0610898993405087E-2</v>
      </c>
      <c r="AI570">
        <v>7.9486289482818302</v>
      </c>
      <c r="AJ570">
        <v>66.724537037036995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0.06</v>
      </c>
      <c r="AM570" t="s">
        <v>10206</v>
      </c>
      <c r="AN570">
        <v>3.14</v>
      </c>
      <c r="AO570" t="s">
        <v>10206</v>
      </c>
      <c r="AP570">
        <v>-7.7312719462512003E-2</v>
      </c>
      <c r="AQ570">
        <f>(Table2[[#This Row],[Sharpe Ratio]]-AVERAGE(Table2[Sharpe Ratio]))/_xlfn.STDEV.P(Table2[Sharpe Ratio])</f>
        <v>-1.5523952728462842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-1.5293881575007164</v>
      </c>
      <c r="AS570">
        <f>_xlfn.RANK.AVG(Table2[[#This Row],[1Y Return vs Nifty Z-Score]],Table2[1Y Return vs Nifty Z-Score])</f>
        <v>341</v>
      </c>
      <c r="AT570">
        <f>_xlfn.RANK.AVG(Table2[[#This Row],[6M Return vs Nifty Z-Score]],Table2[6M Return vs Nifty Z-Score])</f>
        <v>531</v>
      </c>
      <c r="AU570">
        <f>_xlfn.RANK.AVG(Table2[[#This Row],[Sharpe Ratio Z-Score]],Table2[Sharpe Ratio Z-Score])</f>
        <v>693</v>
      </c>
      <c r="AV570">
        <f>(Table2[[#This Row],[Rank 1Y]]+Table2[[#This Row],[Rank 6M]]+Table2[[#This Row],[Rank Sharpe]])/3</f>
        <v>521.66666666666663</v>
      </c>
    </row>
    <row r="571" spans="1:48" x14ac:dyDescent="0.3">
      <c r="A571" t="s">
        <v>1769</v>
      </c>
      <c r="B571" t="s">
        <v>1770</v>
      </c>
      <c r="C571" t="s">
        <v>10166</v>
      </c>
      <c r="D571" t="s">
        <v>60</v>
      </c>
      <c r="E571">
        <v>4360.5310237499998</v>
      </c>
      <c r="F571">
        <v>353.65</v>
      </c>
      <c r="G571">
        <v>-1.95717833118073</v>
      </c>
      <c r="H571">
        <f>(Table2[[#This Row],[1Y Return vs Nifty]]-AVERAGE(Table2[1Y Return vs Nifty]))/_xlfn.STDEV.P(Table2[1Y Return vs Nifty])</f>
        <v>-0.56283720399611548</v>
      </c>
      <c r="I571">
        <v>2.2431575372673702</v>
      </c>
      <c r="J571">
        <f>(Table2[[#This Row],[1M Return vs Nifty]]-AVERAGE(Table2[1M Return vs Nifty]))/_xlfn.STDEV.P(Table2[1M Return vs Nifty])</f>
        <v>9.6040076447620928E-2</v>
      </c>
      <c r="K571">
        <v>3.4172915991731001</v>
      </c>
      <c r="L571">
        <f>(Table2[[#This Row],[6M Return vs Nifty]]-AVERAGE(Table2[6M Return vs Nifty]))/_xlfn.STDEV.P(Table2[6M Return vs Nifty])</f>
        <v>-0.13109619007832435</v>
      </c>
      <c r="M571">
        <v>1.48203173724807</v>
      </c>
      <c r="N571">
        <f>(Table2[[#This Row],[1W Return vs Nifty]]-AVERAGE(Table2[1W Return vs Nifty]))/_xlfn.STDEV.P(Table2[1W Return vs Nifty])</f>
        <v>-2.935639104468803E-2</v>
      </c>
      <c r="O571">
        <v>347.67</v>
      </c>
      <c r="P571">
        <v>330.51679596565202</v>
      </c>
      <c r="Q571">
        <v>306.734055401489</v>
      </c>
      <c r="R571">
        <v>52.927802977908797</v>
      </c>
      <c r="S571" s="2">
        <f>(Table2[[#This Row],[Close Price]]-Table2[[#This Row],[20D EMA]])/Table2[[#This Row],[20D EMA]]</f>
        <v>1.7200218598095784E-2</v>
      </c>
      <c r="T571" s="2">
        <f>(Table2[[#This Row],[Close Price]]-Table2[[#This Row],[50D EMA]])/Table2[[#This Row],[50D EMA]]</f>
        <v>6.9991008979622335E-2</v>
      </c>
      <c r="U571" s="2">
        <f>(Table2[[#This Row],[Close Price]]-Table2[[#This Row],[200D EMA]])/Table2[[#This Row],[200D EMA]]</f>
        <v>0.15295316503771308</v>
      </c>
      <c r="V571">
        <v>0.84765928209758101</v>
      </c>
      <c r="W571">
        <v>355</v>
      </c>
      <c r="X571">
        <v>364.95</v>
      </c>
      <c r="Y571">
        <v>351.6</v>
      </c>
      <c r="Z571">
        <v>362.9</v>
      </c>
      <c r="AA571">
        <v>326.05</v>
      </c>
      <c r="AB571">
        <v>377.95</v>
      </c>
      <c r="AC571" s="2">
        <f>(Table2[[#This Row],[Close Price]]/Table2[[#This Row],[Day Low]])-1</f>
        <v>-3.80281690140849E-3</v>
      </c>
      <c r="AD571" s="2">
        <f>(Table2[[#This Row],[Day High]]/Table2[[#This Row],[Close Price]])-1</f>
        <v>3.1952495405061621E-2</v>
      </c>
      <c r="AE571" s="2">
        <f>(Table2[[#This Row],[Close Price]]/Table2[[#This Row],[Current Week Low]])-1</f>
        <v>5.8304891922638102E-3</v>
      </c>
      <c r="AF571" s="2">
        <f>(Table2[[#This Row],[Current Week High]]/Table2[[#This Row],[Close Price]])-1</f>
        <v>2.6155803760780527E-2</v>
      </c>
      <c r="AG571" s="2">
        <f>(Table2[[#This Row],[Close Price]]/Table2[[#This Row],[Current Month Low]])-1</f>
        <v>8.4649593620610197E-2</v>
      </c>
      <c r="AH571" s="2">
        <f>(Table2[[#This Row],[Current Month High]]/Table2[[#This Row],[Close Price]])-1</f>
        <v>6.8712003393185395E-2</v>
      </c>
      <c r="AI571">
        <v>6.8712003393185297</v>
      </c>
      <c r="AJ571">
        <v>41.403438624550098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0.08</v>
      </c>
      <c r="AM571" t="s">
        <v>10206</v>
      </c>
      <c r="AN571">
        <v>0.53</v>
      </c>
      <c r="AO571" t="s">
        <v>10206</v>
      </c>
      <c r="AP571">
        <v>-7.7085523495724007E-2</v>
      </c>
      <c r="AQ571">
        <f>(Table2[[#This Row],[Sharpe Ratio]]-AVERAGE(Table2[Sharpe Ratio]))/_xlfn.STDEV.P(Table2[Sharpe Ratio])</f>
        <v>-1.5497758604789182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-2.1770255691504254</v>
      </c>
      <c r="AS571">
        <f>_xlfn.RANK.AVG(Table2[[#This Row],[1Y Return vs Nifty Z-Score]],Table2[1Y Return vs Nifty Z-Score])</f>
        <v>517</v>
      </c>
      <c r="AT571">
        <f>_xlfn.RANK.AVG(Table2[[#This Row],[6M Return vs Nifty Z-Score]],Table2[6M Return vs Nifty Z-Score])</f>
        <v>363</v>
      </c>
      <c r="AU571">
        <f>_xlfn.RANK.AVG(Table2[[#This Row],[Sharpe Ratio Z-Score]],Table2[Sharpe Ratio Z-Score])</f>
        <v>692</v>
      </c>
      <c r="AV571">
        <f>(Table2[[#This Row],[Rank 1Y]]+Table2[[#This Row],[Rank 6M]]+Table2[[#This Row],[Rank Sharpe]])/3</f>
        <v>524</v>
      </c>
    </row>
    <row r="572" spans="1:48" x14ac:dyDescent="0.3">
      <c r="A572" t="s">
        <v>646</v>
      </c>
      <c r="B572" t="s">
        <v>647</v>
      </c>
      <c r="C572" t="s">
        <v>10175</v>
      </c>
      <c r="D572" t="s">
        <v>170</v>
      </c>
      <c r="E572">
        <v>28316.160299700001</v>
      </c>
      <c r="F572">
        <v>1111.5</v>
      </c>
      <c r="G572">
        <v>-21.602858332639698</v>
      </c>
      <c r="H572">
        <f>(Table2[[#This Row],[1Y Return vs Nifty]]-AVERAGE(Table2[1Y Return vs Nifty]))/_xlfn.STDEV.P(Table2[1Y Return vs Nifty])</f>
        <v>-0.83131066098229178</v>
      </c>
      <c r="I572">
        <v>-4.3702600894121302</v>
      </c>
      <c r="J572">
        <f>(Table2[[#This Row],[1M Return vs Nifty]]-AVERAGE(Table2[1M Return vs Nifty]))/_xlfn.STDEV.P(Table2[1M Return vs Nifty])</f>
        <v>-0.60113975908748485</v>
      </c>
      <c r="K572">
        <v>-4.9820876593974397</v>
      </c>
      <c r="L572">
        <f>(Table2[[#This Row],[6M Return vs Nifty]]-AVERAGE(Table2[6M Return vs Nifty]))/_xlfn.STDEV.P(Table2[6M Return vs Nifty])</f>
        <v>-0.41094174018616536</v>
      </c>
      <c r="M572">
        <v>1.17569876199458</v>
      </c>
      <c r="N572">
        <f>(Table2[[#This Row],[1W Return vs Nifty]]-AVERAGE(Table2[1W Return vs Nifty]))/_xlfn.STDEV.P(Table2[1W Return vs Nifty])</f>
        <v>-9.2644021100866031E-2</v>
      </c>
      <c r="O572">
        <v>1076</v>
      </c>
      <c r="P572">
        <v>1080.2784418605199</v>
      </c>
      <c r="Q572">
        <v>1058.7911130554601</v>
      </c>
      <c r="R572">
        <v>70.127353712394495</v>
      </c>
      <c r="S572" s="2">
        <f>(Table2[[#This Row],[Close Price]]-Table2[[#This Row],[20D EMA]])/Table2[[#This Row],[20D EMA]]</f>
        <v>3.2992565055762084E-2</v>
      </c>
      <c r="T572" s="2">
        <f>(Table2[[#This Row],[Close Price]]-Table2[[#This Row],[50D EMA]])/Table2[[#This Row],[50D EMA]]</f>
        <v>2.8901398870561961E-2</v>
      </c>
      <c r="U572" s="2">
        <f>(Table2[[#This Row],[Close Price]]-Table2[[#This Row],[200D EMA]])/Table2[[#This Row],[200D EMA]]</f>
        <v>4.9782139550106901E-2</v>
      </c>
      <c r="V572">
        <v>0.74714019656779496</v>
      </c>
      <c r="W572">
        <v>1106.05</v>
      </c>
      <c r="X572">
        <v>1124.8</v>
      </c>
      <c r="Y572">
        <v>1076.05</v>
      </c>
      <c r="Z572">
        <v>1121</v>
      </c>
      <c r="AA572">
        <v>1019.2</v>
      </c>
      <c r="AB572">
        <v>1121</v>
      </c>
      <c r="AC572" s="2">
        <f>(Table2[[#This Row],[Close Price]]/Table2[[#This Row],[Day Low]])-1</f>
        <v>4.9274445097418074E-3</v>
      </c>
      <c r="AD572" s="2">
        <f>(Table2[[#This Row],[Day High]]/Table2[[#This Row],[Close Price]])-1</f>
        <v>1.1965811965811923E-2</v>
      </c>
      <c r="AE572" s="2">
        <f>(Table2[[#This Row],[Close Price]]/Table2[[#This Row],[Current Week Low]])-1</f>
        <v>3.2944565772965895E-2</v>
      </c>
      <c r="AF572" s="2">
        <f>(Table2[[#This Row],[Current Week High]]/Table2[[#This Row],[Close Price]])-1</f>
        <v>8.5470085470085166E-3</v>
      </c>
      <c r="AG572" s="2">
        <f>(Table2[[#This Row],[Close Price]]/Table2[[#This Row],[Current Month Low]])-1</f>
        <v>9.0561224489795977E-2</v>
      </c>
      <c r="AH572" s="2">
        <f>(Table2[[#This Row],[Current Month High]]/Table2[[#This Row],[Close Price]])-1</f>
        <v>8.5470085470085166E-3</v>
      </c>
      <c r="AI572">
        <v>21.367521367521299</v>
      </c>
      <c r="AJ572">
        <v>19.131832797427599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-0.06</v>
      </c>
      <c r="AM572" t="s">
        <v>10205</v>
      </c>
      <c r="AN572">
        <v>4.96</v>
      </c>
      <c r="AO572" t="s">
        <v>10206</v>
      </c>
      <c r="AP572">
        <v>9.7276085271259995E-3</v>
      </c>
      <c r="AQ572">
        <f>(Table2[[#This Row],[Sharpe Ratio]]-AVERAGE(Table2[Sharpe Ratio]))/_xlfn.STDEV.P(Table2[Sharpe Ratio])</f>
        <v>-0.54888048858790084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621</v>
      </c>
      <c r="AT572">
        <f>_xlfn.RANK.AVG(Table2[[#This Row],[6M Return vs Nifty Z-Score]],Table2[6M Return vs Nifty Z-Score])</f>
        <v>465</v>
      </c>
      <c r="AU572">
        <f>_xlfn.RANK.AVG(Table2[[#This Row],[Sharpe Ratio Z-Score]],Table2[Sharpe Ratio Z-Score])</f>
        <v>487</v>
      </c>
      <c r="AV572">
        <f>(Table2[[#This Row],[Rank 1Y]]+Table2[[#This Row],[Rank 6M]]+Table2[[#This Row],[Rank Sharpe]])/3</f>
        <v>524.33333333333337</v>
      </c>
    </row>
    <row r="573" spans="1:48" x14ac:dyDescent="0.3">
      <c r="A573" t="s">
        <v>434</v>
      </c>
      <c r="B573" t="s">
        <v>435</v>
      </c>
      <c r="C573" t="s">
        <v>10160</v>
      </c>
      <c r="D573" t="s">
        <v>21</v>
      </c>
      <c r="E573">
        <v>55120.669664314999</v>
      </c>
      <c r="F573">
        <v>2915.05</v>
      </c>
      <c r="G573">
        <v>0.49450814851590502</v>
      </c>
      <c r="H573">
        <f>(Table2[[#This Row],[1Y Return vs Nifty]]-AVERAGE(Table2[1Y Return vs Nifty]))/_xlfn.STDEV.P(Table2[1Y Return vs Nifty])</f>
        <v>-0.5293330064014512</v>
      </c>
      <c r="I573">
        <v>14.6356722475787</v>
      </c>
      <c r="J573">
        <f>(Table2[[#This Row],[1M Return vs Nifty]]-AVERAGE(Table2[1M Return vs Nifty]))/_xlfn.STDEV.P(Table2[1M Return vs Nifty])</f>
        <v>1.4024465148898206</v>
      </c>
      <c r="K573">
        <v>-3.5300456010600301</v>
      </c>
      <c r="L573">
        <f>(Table2[[#This Row],[6M Return vs Nifty]]-AVERAGE(Table2[6M Return vs Nifty]))/_xlfn.STDEV.P(Table2[6M Return vs Nifty])</f>
        <v>-0.36256346173415638</v>
      </c>
      <c r="M573">
        <v>-1.3195578280726601</v>
      </c>
      <c r="N573">
        <f>(Table2[[#This Row],[1W Return vs Nifty]]-AVERAGE(Table2[1W Return vs Nifty]))/_xlfn.STDEV.P(Table2[1W Return vs Nifty])</f>
        <v>-0.60815782054324763</v>
      </c>
      <c r="O573">
        <v>2772.47</v>
      </c>
      <c r="P573">
        <v>2609.6055508260101</v>
      </c>
      <c r="Q573">
        <v>2456.03983892109</v>
      </c>
      <c r="R573">
        <v>61.170949695237603</v>
      </c>
      <c r="S573" s="2">
        <f>(Table2[[#This Row],[Close Price]]-Table2[[#This Row],[20D EMA]])/Table2[[#This Row],[20D EMA]]</f>
        <v>5.1427066839316707E-2</v>
      </c>
      <c r="T573" s="2">
        <f>(Table2[[#This Row],[Close Price]]-Table2[[#This Row],[50D EMA]])/Table2[[#This Row],[50D EMA]]</f>
        <v>0.11704621377637271</v>
      </c>
      <c r="U573" s="2">
        <f>(Table2[[#This Row],[Close Price]]-Table2[[#This Row],[200D EMA]])/Table2[[#This Row],[200D EMA]]</f>
        <v>0.186890356501932</v>
      </c>
      <c r="V573">
        <v>1.0776736417808901</v>
      </c>
      <c r="W573">
        <v>2892.55</v>
      </c>
      <c r="X573">
        <v>2949.9</v>
      </c>
      <c r="Y573">
        <v>2895</v>
      </c>
      <c r="Z573">
        <v>3043</v>
      </c>
      <c r="AA573">
        <v>2457.8000000000002</v>
      </c>
      <c r="AB573">
        <v>3080.95</v>
      </c>
      <c r="AC573" s="2">
        <f>(Table2[[#This Row],[Close Price]]/Table2[[#This Row],[Day Low]])-1</f>
        <v>7.7786036542151216E-3</v>
      </c>
      <c r="AD573" s="2">
        <f>(Table2[[#This Row],[Day High]]/Table2[[#This Row],[Close Price]])-1</f>
        <v>1.1955198024047542E-2</v>
      </c>
      <c r="AE573" s="2">
        <f>(Table2[[#This Row],[Close Price]]/Table2[[#This Row],[Current Week Low]])-1</f>
        <v>6.9257340241797305E-3</v>
      </c>
      <c r="AF573" s="2">
        <f>(Table2[[#This Row],[Current Week High]]/Table2[[#This Row],[Close Price]])-1</f>
        <v>4.389290063635265E-2</v>
      </c>
      <c r="AG573" s="2">
        <f>(Table2[[#This Row],[Close Price]]/Table2[[#This Row],[Current Month Low]])-1</f>
        <v>0.18604036129872248</v>
      </c>
      <c r="AH573" s="2">
        <f>(Table2[[#This Row],[Current Month High]]/Table2[[#This Row],[Close Price]])-1</f>
        <v>5.6911545256513429E-2</v>
      </c>
      <c r="AI573">
        <v>5.6911545256513403</v>
      </c>
      <c r="AJ573">
        <v>40.884925813155498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0.06</v>
      </c>
      <c r="AM573" t="s">
        <v>10206</v>
      </c>
      <c r="AN573">
        <v>13.86</v>
      </c>
      <c r="AO573" t="s">
        <v>10206</v>
      </c>
      <c r="AP573">
        <v>-3.4219765330629003E-2</v>
      </c>
      <c r="AQ573">
        <f>(Table2[[#This Row],[Sharpe Ratio]]-AVERAGE(Table2[Sharpe Ratio]))/_xlfn.STDEV.P(Table2[Sharpe Ratio])</f>
        <v>-1.0555633149765808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-1.1531710887656155</v>
      </c>
      <c r="AS573">
        <f>_xlfn.RANK.AVG(Table2[[#This Row],[1Y Return vs Nifty Z-Score]],Table2[1Y Return vs Nifty Z-Score])</f>
        <v>502</v>
      </c>
      <c r="AT573">
        <f>_xlfn.RANK.AVG(Table2[[#This Row],[6M Return vs Nifty Z-Score]],Table2[6M Return vs Nifty Z-Score])</f>
        <v>447</v>
      </c>
      <c r="AU573">
        <f>_xlfn.RANK.AVG(Table2[[#This Row],[Sharpe Ratio Z-Score]],Table2[Sharpe Ratio Z-Score])</f>
        <v>626</v>
      </c>
      <c r="AV573">
        <f>(Table2[[#This Row],[Rank 1Y]]+Table2[[#This Row],[Rank 6M]]+Table2[[#This Row],[Rank Sharpe]])/3</f>
        <v>525</v>
      </c>
    </row>
    <row r="574" spans="1:48" x14ac:dyDescent="0.3">
      <c r="A574" t="s">
        <v>2071</v>
      </c>
      <c r="B574" t="s">
        <v>2072</v>
      </c>
      <c r="C574" t="s">
        <v>10159</v>
      </c>
      <c r="D574" t="s">
        <v>440</v>
      </c>
      <c r="E574">
        <v>2960.2676931299902</v>
      </c>
      <c r="F574">
        <v>89.1</v>
      </c>
      <c r="G574">
        <v>-14.3090636847882</v>
      </c>
      <c r="H574">
        <f>(Table2[[#This Row],[1Y Return vs Nifty]]-AVERAGE(Table2[1Y Return vs Nifty]))/_xlfn.STDEV.P(Table2[1Y Return vs Nifty])</f>
        <v>-0.73163529909557989</v>
      </c>
      <c r="I574">
        <v>3.64179320820323</v>
      </c>
      <c r="J574">
        <f>(Table2[[#This Row],[1M Return vs Nifty]]-AVERAGE(Table2[1M Return vs Nifty]))/_xlfn.STDEV.P(Table2[1M Return vs Nifty])</f>
        <v>0.24348284236382373</v>
      </c>
      <c r="K574">
        <v>-12.0723690348144</v>
      </c>
      <c r="L574">
        <f>(Table2[[#This Row],[6M Return vs Nifty]]-AVERAGE(Table2[6M Return vs Nifty]))/_xlfn.STDEV.P(Table2[6M Return vs Nifty])</f>
        <v>-0.64717154132275789</v>
      </c>
      <c r="M574">
        <v>3.2053382673175901</v>
      </c>
      <c r="N574">
        <f>(Table2[[#This Row],[1W Return vs Nifty]]-AVERAGE(Table2[1W Return vs Nifty]))/_xlfn.STDEV.P(Table2[1W Return vs Nifty])</f>
        <v>0.32667444781027144</v>
      </c>
      <c r="O574">
        <v>84.21</v>
      </c>
      <c r="P574">
        <v>84.034420246953403</v>
      </c>
      <c r="Q574">
        <v>85.870255801025294</v>
      </c>
      <c r="R574">
        <v>62.123845450751503</v>
      </c>
      <c r="S574" s="2">
        <f>(Table2[[#This Row],[Close Price]]-Table2[[#This Row],[20D EMA]])/Table2[[#This Row],[20D EMA]]</f>
        <v>5.8069112931955838E-2</v>
      </c>
      <c r="T574" s="2">
        <f>(Table2[[#This Row],[Close Price]]-Table2[[#This Row],[50D EMA]])/Table2[[#This Row],[50D EMA]]</f>
        <v>6.0279820318391977E-2</v>
      </c>
      <c r="U574" s="2">
        <f>(Table2[[#This Row],[Close Price]]-Table2[[#This Row],[200D EMA]])/Table2[[#This Row],[200D EMA]]</f>
        <v>3.7611908440782084E-2</v>
      </c>
      <c r="V574">
        <v>2.5554408572377501</v>
      </c>
      <c r="W574">
        <v>88.66</v>
      </c>
      <c r="X574">
        <v>90.16</v>
      </c>
      <c r="Y574">
        <v>87.2</v>
      </c>
      <c r="Z574">
        <v>92</v>
      </c>
      <c r="AA574">
        <v>77.53</v>
      </c>
      <c r="AB574">
        <v>94.78</v>
      </c>
      <c r="AC574" s="2">
        <f>(Table2[[#This Row],[Close Price]]/Table2[[#This Row],[Day Low]])-1</f>
        <v>4.9627791563275903E-3</v>
      </c>
      <c r="AD574" s="2">
        <f>(Table2[[#This Row],[Day High]]/Table2[[#This Row],[Close Price]])-1</f>
        <v>1.1896745230078665E-2</v>
      </c>
      <c r="AE574" s="2">
        <f>(Table2[[#This Row],[Close Price]]/Table2[[#This Row],[Current Week Low]])-1</f>
        <v>2.1788990825688082E-2</v>
      </c>
      <c r="AF574" s="2">
        <f>(Table2[[#This Row],[Current Week High]]/Table2[[#This Row],[Close Price]])-1</f>
        <v>3.2547699214365844E-2</v>
      </c>
      <c r="AG574" s="2">
        <f>(Table2[[#This Row],[Close Price]]/Table2[[#This Row],[Current Month Low]])-1</f>
        <v>0.14923255513994582</v>
      </c>
      <c r="AH574" s="2">
        <f>(Table2[[#This Row],[Current Month High]]/Table2[[#This Row],[Close Price]])-1</f>
        <v>6.374859708193048E-2</v>
      </c>
      <c r="AI574">
        <v>34.6801346801346</v>
      </c>
      <c r="AJ574">
        <v>42.4460431654676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-0.08</v>
      </c>
      <c r="AM574" t="s">
        <v>10205</v>
      </c>
      <c r="AN574">
        <v>9</v>
      </c>
      <c r="AO574" t="s">
        <v>10206</v>
      </c>
      <c r="AP574">
        <v>2.1216109508239E-2</v>
      </c>
      <c r="AQ574">
        <f>(Table2[[#This Row],[Sharpe Ratio]]-AVERAGE(Table2[Sharpe Ratio]))/_xlfn.STDEV.P(Table2[Sharpe Ratio])</f>
        <v>-0.41642601777195531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586</v>
      </c>
      <c r="AT574">
        <f>_xlfn.RANK.AVG(Table2[[#This Row],[6M Return vs Nifty Z-Score]],Table2[6M Return vs Nifty Z-Score])</f>
        <v>545</v>
      </c>
      <c r="AU574">
        <f>_xlfn.RANK.AVG(Table2[[#This Row],[Sharpe Ratio Z-Score]],Table2[Sharpe Ratio Z-Score])</f>
        <v>445</v>
      </c>
      <c r="AV574">
        <f>(Table2[[#This Row],[Rank 1Y]]+Table2[[#This Row],[Rank 6M]]+Table2[[#This Row],[Rank Sharpe]])/3</f>
        <v>525.33333333333337</v>
      </c>
    </row>
    <row r="575" spans="1:48" x14ac:dyDescent="0.3">
      <c r="A575" t="s">
        <v>279</v>
      </c>
      <c r="B575" t="s">
        <v>280</v>
      </c>
      <c r="C575" t="s">
        <v>10159</v>
      </c>
      <c r="D575" t="s">
        <v>173</v>
      </c>
      <c r="E575">
        <v>98586.975840119994</v>
      </c>
      <c r="F575">
        <v>896.4</v>
      </c>
      <c r="G575">
        <v>8.5353331759523705</v>
      </c>
      <c r="H575">
        <f>(Table2[[#This Row],[1Y Return vs Nifty]]-AVERAGE(Table2[1Y Return vs Nifty]))/_xlfn.STDEV.P(Table2[1Y Return vs Nifty])</f>
        <v>-0.41944889488296389</v>
      </c>
      <c r="I575">
        <v>-3.8556370125425401</v>
      </c>
      <c r="J575">
        <f>(Table2[[#This Row],[1M Return vs Nifty]]-AVERAGE(Table2[1M Return vs Nifty]))/_xlfn.STDEV.P(Table2[1M Return vs Nifty])</f>
        <v>-0.54688871184571985</v>
      </c>
      <c r="K575">
        <v>-28.310907118687702</v>
      </c>
      <c r="L575">
        <f>(Table2[[#This Row],[6M Return vs Nifty]]-AVERAGE(Table2[6M Return vs Nifty]))/_xlfn.STDEV.P(Table2[6M Return vs Nifty])</f>
        <v>-1.1881975484996294</v>
      </c>
      <c r="M575">
        <v>-1.21937446182557</v>
      </c>
      <c r="N575">
        <f>(Table2[[#This Row],[1W Return vs Nifty]]-AVERAGE(Table2[1W Return vs Nifty]))/_xlfn.STDEV.P(Table2[1W Return vs Nifty])</f>
        <v>-0.58746018648807685</v>
      </c>
      <c r="O575">
        <v>895.48</v>
      </c>
      <c r="P575">
        <v>911.87708446694398</v>
      </c>
      <c r="Q575">
        <v>953.462826173547</v>
      </c>
      <c r="R575">
        <v>54.995981808290203</v>
      </c>
      <c r="S575" s="2">
        <f>(Table2[[#This Row],[Close Price]]-Table2[[#This Row],[20D EMA]])/Table2[[#This Row],[20D EMA]]</f>
        <v>1.0273819627461909E-3</v>
      </c>
      <c r="T575" s="2">
        <f>(Table2[[#This Row],[Close Price]]-Table2[[#This Row],[50D EMA]])/Table2[[#This Row],[50D EMA]]</f>
        <v>-1.697277487348138E-2</v>
      </c>
      <c r="U575" s="2">
        <f>(Table2[[#This Row],[Close Price]]-Table2[[#This Row],[200D EMA]])/Table2[[#This Row],[200D EMA]]</f>
        <v>-5.984798212065856E-2</v>
      </c>
      <c r="V575">
        <v>1.2374891504382399</v>
      </c>
      <c r="W575">
        <v>898.4</v>
      </c>
      <c r="X575">
        <v>909.5</v>
      </c>
      <c r="Y575">
        <v>889</v>
      </c>
      <c r="Z575">
        <v>924.4</v>
      </c>
      <c r="AA575">
        <v>857</v>
      </c>
      <c r="AB575">
        <v>938</v>
      </c>
      <c r="AC575" s="2">
        <f>(Table2[[#This Row],[Close Price]]/Table2[[#This Row],[Day Low]])-1</f>
        <v>-2.2261798753339113E-3</v>
      </c>
      <c r="AD575" s="2">
        <f>(Table2[[#This Row],[Day High]]/Table2[[#This Row],[Close Price]])-1</f>
        <v>1.4614011601963517E-2</v>
      </c>
      <c r="AE575" s="2">
        <f>(Table2[[#This Row],[Close Price]]/Table2[[#This Row],[Current Week Low]])-1</f>
        <v>8.3239595050619286E-3</v>
      </c>
      <c r="AF575" s="2">
        <f>(Table2[[#This Row],[Current Week High]]/Table2[[#This Row],[Close Price]])-1</f>
        <v>3.1236055332440893E-2</v>
      </c>
      <c r="AG575" s="2">
        <f>(Table2[[#This Row],[Close Price]]/Table2[[#This Row],[Current Month Low]])-1</f>
        <v>4.5974329054842444E-2</v>
      </c>
      <c r="AH575" s="2">
        <f>(Table2[[#This Row],[Current Month High]]/Table2[[#This Row],[Close Price]])-1</f>
        <v>4.6407853636769358E-2</v>
      </c>
      <c r="AI575">
        <v>40.495314591700101</v>
      </c>
      <c r="AJ575">
        <v>71.724137931034406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-0.08</v>
      </c>
      <c r="AM575" t="s">
        <v>10205</v>
      </c>
      <c r="AN575">
        <v>0.2</v>
      </c>
      <c r="AO575" t="s">
        <v>10206</v>
      </c>
      <c r="AP575">
        <v>1.8642600213587001E-2</v>
      </c>
      <c r="AQ575">
        <f>(Table2[[#This Row],[Sharpe Ratio]]-AVERAGE(Table2[Sharpe Ratio]))/_xlfn.STDEV.P(Table2[Sharpe Ratio])</f>
        <v>-0.44609680008928637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447</v>
      </c>
      <c r="AT575">
        <f>_xlfn.RANK.AVG(Table2[[#This Row],[6M Return vs Nifty Z-Score]],Table2[6M Return vs Nifty Z-Score])</f>
        <v>674</v>
      </c>
      <c r="AU575">
        <f>_xlfn.RANK.AVG(Table2[[#This Row],[Sharpe Ratio Z-Score]],Table2[Sharpe Ratio Z-Score])</f>
        <v>456</v>
      </c>
      <c r="AV575">
        <f>(Table2[[#This Row],[Rank 1Y]]+Table2[[#This Row],[Rank 6M]]+Table2[[#This Row],[Rank Sharpe]])/3</f>
        <v>525.66666666666663</v>
      </c>
    </row>
    <row r="576" spans="1:48" x14ac:dyDescent="0.3">
      <c r="A576" t="s">
        <v>836</v>
      </c>
      <c r="B576" t="s">
        <v>837</v>
      </c>
      <c r="C576" t="s">
        <v>10172</v>
      </c>
      <c r="D576" t="s">
        <v>146</v>
      </c>
      <c r="E576">
        <v>18898.931445099999</v>
      </c>
      <c r="F576">
        <v>3152.45</v>
      </c>
      <c r="G576">
        <v>-25.238900039377999</v>
      </c>
      <c r="H576">
        <f>(Table2[[#This Row],[1Y Return vs Nifty]]-AVERAGE(Table2[1Y Return vs Nifty]))/_xlfn.STDEV.P(Table2[1Y Return vs Nifty])</f>
        <v>-0.88099999149574071</v>
      </c>
      <c r="I576">
        <v>10.204360543055399</v>
      </c>
      <c r="J576">
        <f>(Table2[[#This Row],[1M Return vs Nifty]]-AVERAGE(Table2[1M Return vs Nifty]))/_xlfn.STDEV.P(Table2[1M Return vs Nifty])</f>
        <v>0.93530209127121178</v>
      </c>
      <c r="K576">
        <v>10.621549862203301</v>
      </c>
      <c r="L576">
        <f>(Table2[[#This Row],[6M Return vs Nifty]]-AVERAGE(Table2[6M Return vs Nifty]))/_xlfn.STDEV.P(Table2[6M Return vs Nifty])</f>
        <v>0.10893102558520014</v>
      </c>
      <c r="M576">
        <v>5.0521265549044303</v>
      </c>
      <c r="N576">
        <f>(Table2[[#This Row],[1W Return vs Nifty]]-AVERAGE(Table2[1W Return vs Nifty]))/_xlfn.STDEV.P(Table2[1W Return vs Nifty])</f>
        <v>0.7082163103543262</v>
      </c>
      <c r="O576">
        <v>2880.17</v>
      </c>
      <c r="P576">
        <v>2755.7925601571601</v>
      </c>
      <c r="Q576">
        <v>2688.7104142221001</v>
      </c>
      <c r="R576">
        <v>81.863790266753995</v>
      </c>
      <c r="S576" s="2">
        <f>(Table2[[#This Row],[Close Price]]-Table2[[#This Row],[20D EMA]])/Table2[[#This Row],[20D EMA]]</f>
        <v>9.4536086411565898E-2</v>
      </c>
      <c r="T576" s="2">
        <f>(Table2[[#This Row],[Close Price]]-Table2[[#This Row],[50D EMA]])/Table2[[#This Row],[50D EMA]]</f>
        <v>0.14393588457188475</v>
      </c>
      <c r="U576" s="2">
        <f>(Table2[[#This Row],[Close Price]]-Table2[[#This Row],[200D EMA]])/Table2[[#This Row],[200D EMA]]</f>
        <v>0.17247658331850113</v>
      </c>
      <c r="V576">
        <v>1.2282710720674399</v>
      </c>
      <c r="W576">
        <v>2882.3</v>
      </c>
      <c r="X576">
        <v>3150</v>
      </c>
      <c r="Y576">
        <v>3005</v>
      </c>
      <c r="Z576">
        <v>3198.4</v>
      </c>
      <c r="AA576">
        <v>2631.45</v>
      </c>
      <c r="AB576">
        <v>3198.4</v>
      </c>
      <c r="AC576" s="2">
        <f>(Table2[[#This Row],[Close Price]]/Table2[[#This Row],[Day Low]])-1</f>
        <v>9.3727231724664239E-2</v>
      </c>
      <c r="AD576" s="2">
        <f>(Table2[[#This Row],[Day High]]/Table2[[#This Row],[Close Price]])-1</f>
        <v>-7.771733096479938E-4</v>
      </c>
      <c r="AE576" s="2">
        <f>(Table2[[#This Row],[Close Price]]/Table2[[#This Row],[Current Week Low]])-1</f>
        <v>4.9068219633943366E-2</v>
      </c>
      <c r="AF576" s="2">
        <f>(Table2[[#This Row],[Current Week High]]/Table2[[#This Row],[Close Price]])-1</f>
        <v>1.4575964725848323E-2</v>
      </c>
      <c r="AG576" s="2">
        <f>(Table2[[#This Row],[Close Price]]/Table2[[#This Row],[Current Month Low]])-1</f>
        <v>0.19798970149537332</v>
      </c>
      <c r="AH576" s="2">
        <f>(Table2[[#This Row],[Current Month High]]/Table2[[#This Row],[Close Price]])-1</f>
        <v>1.4575964725848323E-2</v>
      </c>
      <c r="AI576">
        <v>4.4267157290361396</v>
      </c>
      <c r="AJ576">
        <v>41.3654708520179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-0.04</v>
      </c>
      <c r="AM576" t="s">
        <v>10205</v>
      </c>
      <c r="AN576">
        <v>14.17</v>
      </c>
      <c r="AO576" t="s">
        <v>10206</v>
      </c>
      <c r="AP576">
        <v>-6.2781936148190998E-2</v>
      </c>
      <c r="AQ576">
        <f>(Table2[[#This Row],[Sharpe Ratio]]-AVERAGE(Table2[Sharpe Ratio]))/_xlfn.STDEV.P(Table2[Sharpe Ratio])</f>
        <v>-1.3848653907838899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-0.51341595506889282</v>
      </c>
      <c r="AS576">
        <f>_xlfn.RANK.AVG(Table2[[#This Row],[1Y Return vs Nifty Z-Score]],Table2[1Y Return vs Nifty Z-Score])</f>
        <v>637</v>
      </c>
      <c r="AT576">
        <f>_xlfn.RANK.AVG(Table2[[#This Row],[6M Return vs Nifty Z-Score]],Table2[6M Return vs Nifty Z-Score])</f>
        <v>274</v>
      </c>
      <c r="AU576">
        <f>_xlfn.RANK.AVG(Table2[[#This Row],[Sharpe Ratio Z-Score]],Table2[Sharpe Ratio Z-Score])</f>
        <v>671</v>
      </c>
      <c r="AV576">
        <f>(Table2[[#This Row],[Rank 1Y]]+Table2[[#This Row],[Rank 6M]]+Table2[[#This Row],[Rank Sharpe]])/3</f>
        <v>527.33333333333337</v>
      </c>
    </row>
    <row r="577" spans="1:48" x14ac:dyDescent="0.3">
      <c r="A577" t="s">
        <v>467</v>
      </c>
      <c r="B577" t="s">
        <v>468</v>
      </c>
      <c r="C577" t="s">
        <v>622</v>
      </c>
      <c r="D577" t="s">
        <v>469</v>
      </c>
      <c r="E577">
        <v>47412.162597390001</v>
      </c>
      <c r="F577">
        <v>42507.35</v>
      </c>
      <c r="G577">
        <v>-14.0874030085795</v>
      </c>
      <c r="H577">
        <f>(Table2[[#This Row],[1Y Return vs Nifty]]-AVERAGE(Table2[1Y Return vs Nifty]))/_xlfn.STDEV.P(Table2[1Y Return vs Nifty])</f>
        <v>-0.72860613400609331</v>
      </c>
      <c r="I577">
        <v>2.0738523505109301</v>
      </c>
      <c r="J577">
        <f>(Table2[[#This Row],[1M Return vs Nifty]]-AVERAGE(Table2[1M Return vs Nifty]))/_xlfn.STDEV.P(Table2[1M Return vs Nifty])</f>
        <v>7.8192093918599923E-2</v>
      </c>
      <c r="K577">
        <v>-0.52862519498370997</v>
      </c>
      <c r="L577">
        <f>(Table2[[#This Row],[6M Return vs Nifty]]-AVERAGE(Table2[6M Return vs Nifty]))/_xlfn.STDEV.P(Table2[6M Return vs Nifty])</f>
        <v>-0.2625639119119148</v>
      </c>
      <c r="M577">
        <v>0.79106896435573104</v>
      </c>
      <c r="N577">
        <f>(Table2[[#This Row],[1W Return vs Nifty]]-AVERAGE(Table2[1W Return vs Nifty]))/_xlfn.STDEV.P(Table2[1W Return vs Nifty])</f>
        <v>-0.17210757973802177</v>
      </c>
      <c r="O577">
        <v>40450.379999999997</v>
      </c>
      <c r="P577">
        <v>39096.477741197203</v>
      </c>
      <c r="Q577">
        <v>37818.940547636601</v>
      </c>
      <c r="R577">
        <v>77.076585423288407</v>
      </c>
      <c r="S577" s="2">
        <f>(Table2[[#This Row],[Close Price]]-Table2[[#This Row],[20D EMA]])/Table2[[#This Row],[20D EMA]]</f>
        <v>5.0851685447701633E-2</v>
      </c>
      <c r="T577" s="2">
        <f>(Table2[[#This Row],[Close Price]]-Table2[[#This Row],[50D EMA]])/Table2[[#This Row],[50D EMA]]</f>
        <v>8.7242443715297949E-2</v>
      </c>
      <c r="U577" s="2">
        <f>(Table2[[#This Row],[Close Price]]-Table2[[#This Row],[200D EMA]])/Table2[[#This Row],[200D EMA]]</f>
        <v>0.123969878174083</v>
      </c>
      <c r="V577">
        <v>0.99073205972066103</v>
      </c>
      <c r="W577">
        <v>42222</v>
      </c>
      <c r="X577">
        <v>42665.55</v>
      </c>
      <c r="Y577">
        <v>40920</v>
      </c>
      <c r="Z577">
        <v>42700</v>
      </c>
      <c r="AA577">
        <v>38300</v>
      </c>
      <c r="AB577">
        <v>42700</v>
      </c>
      <c r="AC577" s="2">
        <f>(Table2[[#This Row],[Close Price]]/Table2[[#This Row],[Day Low]])-1</f>
        <v>6.7583250438159048E-3</v>
      </c>
      <c r="AD577" s="2">
        <f>(Table2[[#This Row],[Day High]]/Table2[[#This Row],[Close Price]])-1</f>
        <v>3.7217093043910854E-3</v>
      </c>
      <c r="AE577" s="2">
        <f>(Table2[[#This Row],[Close Price]]/Table2[[#This Row],[Current Week Low]])-1</f>
        <v>3.8791544477028372E-2</v>
      </c>
      <c r="AF577" s="2">
        <f>(Table2[[#This Row],[Current Week High]]/Table2[[#This Row],[Close Price]])-1</f>
        <v>4.5321573798413617E-3</v>
      </c>
      <c r="AG577" s="2">
        <f>(Table2[[#This Row],[Close Price]]/Table2[[#This Row],[Current Month Low]])-1</f>
        <v>0.10985248041775453</v>
      </c>
      <c r="AH577" s="2">
        <f>(Table2[[#This Row],[Current Month High]]/Table2[[#This Row],[Close Price]])-1</f>
        <v>4.5321573798413617E-3</v>
      </c>
      <c r="AI577">
        <v>0.88843458837120004</v>
      </c>
      <c r="AJ577">
        <v>28.5373018788904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0.09</v>
      </c>
      <c r="AM577" t="s">
        <v>10206</v>
      </c>
      <c r="AN577">
        <v>7.94</v>
      </c>
      <c r="AO577" t="s">
        <v>10206</v>
      </c>
      <c r="AP577">
        <v>-1.6556332375141002E-2</v>
      </c>
      <c r="AQ577">
        <f>(Table2[[#This Row],[Sharpe Ratio]]-AVERAGE(Table2[Sharpe Ratio]))/_xlfn.STDEV.P(Table2[Sharpe Ratio])</f>
        <v>-0.85191614910538671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-1.9370016808428168</v>
      </c>
      <c r="AS577">
        <f>_xlfn.RANK.AVG(Table2[[#This Row],[1Y Return vs Nifty Z-Score]],Table2[1Y Return vs Nifty Z-Score])</f>
        <v>585</v>
      </c>
      <c r="AT577">
        <f>_xlfn.RANK.AVG(Table2[[#This Row],[6M Return vs Nifty Z-Score]],Table2[6M Return vs Nifty Z-Score])</f>
        <v>415</v>
      </c>
      <c r="AU577">
        <f>_xlfn.RANK.AVG(Table2[[#This Row],[Sharpe Ratio Z-Score]],Table2[Sharpe Ratio Z-Score])</f>
        <v>583</v>
      </c>
      <c r="AV577">
        <f>(Table2[[#This Row],[Rank 1Y]]+Table2[[#This Row],[Rank 6M]]+Table2[[#This Row],[Rank Sharpe]])/3</f>
        <v>527.66666666666663</v>
      </c>
    </row>
    <row r="578" spans="1:48" x14ac:dyDescent="0.3">
      <c r="A578" t="s">
        <v>1473</v>
      </c>
      <c r="B578" t="s">
        <v>1474</v>
      </c>
      <c r="C578" t="s">
        <v>10177</v>
      </c>
      <c r="D578" t="s">
        <v>1475</v>
      </c>
      <c r="E578">
        <v>6932.3763348000002</v>
      </c>
      <c r="F578">
        <v>905.7</v>
      </c>
      <c r="G578">
        <v>3.9410359170222198</v>
      </c>
      <c r="H578">
        <f>(Table2[[#This Row],[1Y Return vs Nifty]]-AVERAGE(Table2[1Y Return vs Nifty]))/_xlfn.STDEV.P(Table2[1Y Return vs Nifty])</f>
        <v>-0.48223353086581056</v>
      </c>
      <c r="I578">
        <v>1.4185044186254301</v>
      </c>
      <c r="J578">
        <f>(Table2[[#This Row],[1M Return vs Nifty]]-AVERAGE(Table2[1M Return vs Nifty]))/_xlfn.STDEV.P(Table2[1M Return vs Nifty])</f>
        <v>9.1059739785826176E-3</v>
      </c>
      <c r="K578">
        <v>-11.3931807705599</v>
      </c>
      <c r="L578">
        <f>(Table2[[#This Row],[6M Return vs Nifty]]-AVERAGE(Table2[6M Return vs Nifty]))/_xlfn.STDEV.P(Table2[6M Return vs Nifty])</f>
        <v>-0.62454274845771962</v>
      </c>
      <c r="M578">
        <v>1.3688591997866</v>
      </c>
      <c r="N578">
        <f>(Table2[[#This Row],[1W Return vs Nifty]]-AVERAGE(Table2[1W Return vs Nifty]))/_xlfn.STDEV.P(Table2[1W Return vs Nifty])</f>
        <v>-5.2737555535561309E-2</v>
      </c>
      <c r="O578">
        <v>894.35</v>
      </c>
      <c r="P578">
        <v>841.48640385104102</v>
      </c>
      <c r="Q578">
        <v>775.48177867875802</v>
      </c>
      <c r="R578">
        <v>53.159448232438798</v>
      </c>
      <c r="S578" s="2">
        <f>(Table2[[#This Row],[Close Price]]-Table2[[#This Row],[20D EMA]])/Table2[[#This Row],[20D EMA]]</f>
        <v>1.2690781014144377E-2</v>
      </c>
      <c r="T578" s="2">
        <f>(Table2[[#This Row],[Close Price]]-Table2[[#This Row],[50D EMA]])/Table2[[#This Row],[50D EMA]]</f>
        <v>7.6309725094888217E-2</v>
      </c>
      <c r="U578" s="2">
        <f>(Table2[[#This Row],[Close Price]]-Table2[[#This Row],[200D EMA]])/Table2[[#This Row],[200D EMA]]</f>
        <v>0.16791912447395452</v>
      </c>
      <c r="V578">
        <v>0.74959994126956397</v>
      </c>
      <c r="W578">
        <v>903.15</v>
      </c>
      <c r="X578">
        <v>928</v>
      </c>
      <c r="Y578">
        <v>901</v>
      </c>
      <c r="Z578">
        <v>931.55</v>
      </c>
      <c r="AA578">
        <v>824.25</v>
      </c>
      <c r="AB578">
        <v>970</v>
      </c>
      <c r="AC578" s="2">
        <f>(Table2[[#This Row],[Close Price]]/Table2[[#This Row],[Day Low]])-1</f>
        <v>2.8234512539446754E-3</v>
      </c>
      <c r="AD578" s="2">
        <f>(Table2[[#This Row],[Day High]]/Table2[[#This Row],[Close Price]])-1</f>
        <v>2.462183946119012E-2</v>
      </c>
      <c r="AE578" s="2">
        <f>(Table2[[#This Row],[Close Price]]/Table2[[#This Row],[Current Week Low]])-1</f>
        <v>5.216426193118906E-3</v>
      </c>
      <c r="AF578" s="2">
        <f>(Table2[[#This Row],[Current Week High]]/Table2[[#This Row],[Close Price]])-1</f>
        <v>2.8541459644473743E-2</v>
      </c>
      <c r="AG578" s="2">
        <f>(Table2[[#This Row],[Close Price]]/Table2[[#This Row],[Current Month Low]])-1</f>
        <v>9.8817106460418636E-2</v>
      </c>
      <c r="AH578" s="2">
        <f>(Table2[[#This Row],[Current Month High]]/Table2[[#This Row],[Close Price]])-1</f>
        <v>7.0994810643701056E-2</v>
      </c>
      <c r="AI578">
        <v>9.2414706856575002</v>
      </c>
      <c r="AJ578">
        <v>53.119188503803898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0.18</v>
      </c>
      <c r="AM578" t="s">
        <v>10206</v>
      </c>
      <c r="AN578">
        <v>-0.21</v>
      </c>
      <c r="AO578" t="s">
        <v>10205</v>
      </c>
      <c r="AP578">
        <v>-1.0263277258741E-2</v>
      </c>
      <c r="AQ578">
        <f>(Table2[[#This Row],[Sharpe Ratio]]-AVERAGE(Table2[Sharpe Ratio]))/_xlfn.STDEV.P(Table2[Sharpe Ratio])</f>
        <v>-0.77936157591705868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-1.9297694367975675</v>
      </c>
      <c r="AS578">
        <f>_xlfn.RANK.AVG(Table2[[#This Row],[1Y Return vs Nifty Z-Score]],Table2[1Y Return vs Nifty Z-Score])</f>
        <v>478</v>
      </c>
      <c r="AT578">
        <f>_xlfn.RANK.AVG(Table2[[#This Row],[6M Return vs Nifty Z-Score]],Table2[6M Return vs Nifty Z-Score])</f>
        <v>534</v>
      </c>
      <c r="AU578">
        <f>_xlfn.RANK.AVG(Table2[[#This Row],[Sharpe Ratio Z-Score]],Table2[Sharpe Ratio Z-Score])</f>
        <v>571</v>
      </c>
      <c r="AV578">
        <f>(Table2[[#This Row],[Rank 1Y]]+Table2[[#This Row],[Rank 6M]]+Table2[[#This Row],[Rank Sharpe]])/3</f>
        <v>527.66666666666663</v>
      </c>
    </row>
    <row r="579" spans="1:48" x14ac:dyDescent="0.3">
      <c r="A579" t="s">
        <v>822</v>
      </c>
      <c r="B579" t="s">
        <v>823</v>
      </c>
      <c r="C579" t="s">
        <v>10160</v>
      </c>
      <c r="D579" t="s">
        <v>290</v>
      </c>
      <c r="E579">
        <v>19354.32559488</v>
      </c>
      <c r="F579">
        <v>1759.65</v>
      </c>
      <c r="G579">
        <v>-6.58090121202485</v>
      </c>
      <c r="H579">
        <f>(Table2[[#This Row],[1Y Return vs Nifty]]-AVERAGE(Table2[1Y Return vs Nifty]))/_xlfn.STDEV.P(Table2[1Y Return vs Nifty])</f>
        <v>-0.62602396392878845</v>
      </c>
      <c r="I579">
        <v>-8.5674163450903595</v>
      </c>
      <c r="J579">
        <f>(Table2[[#This Row],[1M Return vs Nifty]]-AVERAGE(Table2[1M Return vs Nifty]))/_xlfn.STDEV.P(Table2[1M Return vs Nifty])</f>
        <v>-1.0435997507632375</v>
      </c>
      <c r="K579">
        <v>-28.891156066798001</v>
      </c>
      <c r="L579">
        <f>(Table2[[#This Row],[6M Return vs Nifty]]-AVERAGE(Table2[6M Return vs Nifty]))/_xlfn.STDEV.P(Table2[6M Return vs Nifty])</f>
        <v>-1.207529939749582</v>
      </c>
      <c r="M579">
        <v>-9.3974415977770001</v>
      </c>
      <c r="N579">
        <f>(Table2[[#This Row],[1W Return vs Nifty]]-AVERAGE(Table2[1W Return vs Nifty]))/_xlfn.STDEV.P(Table2[1W Return vs Nifty])</f>
        <v>-2.2770284970703529</v>
      </c>
      <c r="O579">
        <v>1825.44</v>
      </c>
      <c r="P579">
        <v>1839.25699542845</v>
      </c>
      <c r="Q579">
        <v>1832.28849806883</v>
      </c>
      <c r="R579">
        <v>34.733481419755897</v>
      </c>
      <c r="S579" s="2">
        <f>(Table2[[#This Row],[Close Price]]-Table2[[#This Row],[20D EMA]])/Table2[[#This Row],[20D EMA]]</f>
        <v>-3.6040625821719671E-2</v>
      </c>
      <c r="T579" s="2">
        <f>(Table2[[#This Row],[Close Price]]-Table2[[#This Row],[50D EMA]])/Table2[[#This Row],[50D EMA]]</f>
        <v>-4.3282149056013582E-2</v>
      </c>
      <c r="U579" s="2">
        <f>(Table2[[#This Row],[Close Price]]-Table2[[#This Row],[200D EMA]])/Table2[[#This Row],[200D EMA]]</f>
        <v>-3.9643592232002998E-2</v>
      </c>
      <c r="V579">
        <v>1.9030549207399501</v>
      </c>
      <c r="W579">
        <v>1741.15</v>
      </c>
      <c r="X579">
        <v>1766.8</v>
      </c>
      <c r="Y579">
        <v>1738</v>
      </c>
      <c r="Z579">
        <v>1795</v>
      </c>
      <c r="AA579">
        <v>1723.9</v>
      </c>
      <c r="AB579">
        <v>1940</v>
      </c>
      <c r="AC579" s="2">
        <f>(Table2[[#This Row],[Close Price]]/Table2[[#This Row],[Day Low]])-1</f>
        <v>1.0625161531171878E-2</v>
      </c>
      <c r="AD579" s="2">
        <f>(Table2[[#This Row],[Day High]]/Table2[[#This Row],[Close Price]])-1</f>
        <v>4.0633080442131764E-3</v>
      </c>
      <c r="AE579" s="2">
        <f>(Table2[[#This Row],[Close Price]]/Table2[[#This Row],[Current Week Low]])-1</f>
        <v>1.2456846950517964E-2</v>
      </c>
      <c r="AF579" s="2">
        <f>(Table2[[#This Row],[Current Week High]]/Table2[[#This Row],[Close Price]])-1</f>
        <v>2.0089222288523167E-2</v>
      </c>
      <c r="AG579" s="2">
        <f>(Table2[[#This Row],[Close Price]]/Table2[[#This Row],[Current Month Low]])-1</f>
        <v>2.0737861824931869E-2</v>
      </c>
      <c r="AH579" s="2">
        <f>(Table2[[#This Row],[Current Month High]]/Table2[[#This Row],[Close Price]])-1</f>
        <v>0.10249197283550693</v>
      </c>
      <c r="AI579">
        <v>39.740857556900501</v>
      </c>
      <c r="AJ579">
        <v>23.013736935929199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-0.17</v>
      </c>
      <c r="AM579" t="s">
        <v>10205</v>
      </c>
      <c r="AN579">
        <v>-0.78</v>
      </c>
      <c r="AO579" t="s">
        <v>10205</v>
      </c>
      <c r="AP579">
        <v>4.9458646482271003E-2</v>
      </c>
      <c r="AQ579">
        <f>(Table2[[#This Row],[Sharpe Ratio]]-AVERAGE(Table2[Sharpe Ratio]))/_xlfn.STDEV.P(Table2[Sharpe Ratio])</f>
        <v>-9.0809099120417361E-2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546</v>
      </c>
      <c r="AT579">
        <f>_xlfn.RANK.AVG(Table2[[#This Row],[6M Return vs Nifty Z-Score]],Table2[6M Return vs Nifty Z-Score])</f>
        <v>677</v>
      </c>
      <c r="AU579">
        <f>_xlfn.RANK.AVG(Table2[[#This Row],[Sharpe Ratio Z-Score]],Table2[Sharpe Ratio Z-Score])</f>
        <v>361</v>
      </c>
      <c r="AV579">
        <f>(Table2[[#This Row],[Rank 1Y]]+Table2[[#This Row],[Rank 6M]]+Table2[[#This Row],[Rank Sharpe]])/3</f>
        <v>528</v>
      </c>
    </row>
    <row r="580" spans="1:48" x14ac:dyDescent="0.3">
      <c r="A580" t="s">
        <v>1133</v>
      </c>
      <c r="B580" t="s">
        <v>1134</v>
      </c>
      <c r="C580" t="s">
        <v>10166</v>
      </c>
      <c r="D580" t="s">
        <v>60</v>
      </c>
      <c r="E580">
        <v>10892.05295494</v>
      </c>
      <c r="F580">
        <v>888.95</v>
      </c>
      <c r="G580">
        <v>5.8471803665783302</v>
      </c>
      <c r="H580">
        <f>(Table2[[#This Row],[1Y Return vs Nifty]]-AVERAGE(Table2[1Y Return vs Nifty]))/_xlfn.STDEV.P(Table2[1Y Return vs Nifty])</f>
        <v>-0.45618458830697134</v>
      </c>
      <c r="I580">
        <v>-3.4458994212422001</v>
      </c>
      <c r="J580">
        <f>(Table2[[#This Row],[1M Return vs Nifty]]-AVERAGE(Table2[1M Return vs Nifty]))/_xlfn.STDEV.P(Table2[1M Return vs Nifty])</f>
        <v>-0.50369458701638448</v>
      </c>
      <c r="K580">
        <v>-9.6755469679743307</v>
      </c>
      <c r="L580">
        <f>(Table2[[#This Row],[6M Return vs Nifty]]-AVERAGE(Table2[6M Return vs Nifty]))/_xlfn.STDEV.P(Table2[6M Return vs Nifty])</f>
        <v>-0.5673156413619288</v>
      </c>
      <c r="M580">
        <v>1.1316879387391401</v>
      </c>
      <c r="N580">
        <f>(Table2[[#This Row],[1W Return vs Nifty]]-AVERAGE(Table2[1W Return vs Nifty]))/_xlfn.STDEV.P(Table2[1W Return vs Nifty])</f>
        <v>-0.10173654761830429</v>
      </c>
      <c r="O580">
        <v>863.42</v>
      </c>
      <c r="P580">
        <v>853.03769985128997</v>
      </c>
      <c r="Q580">
        <v>774.04278110075404</v>
      </c>
      <c r="R580">
        <v>63.8642656706417</v>
      </c>
      <c r="S580" s="2">
        <f>(Table2[[#This Row],[Close Price]]-Table2[[#This Row],[20D EMA]])/Table2[[#This Row],[20D EMA]]</f>
        <v>2.9568460309003831E-2</v>
      </c>
      <c r="T580" s="2">
        <f>(Table2[[#This Row],[Close Price]]-Table2[[#This Row],[50D EMA]])/Table2[[#This Row],[50D EMA]]</f>
        <v>4.2099311853357316E-2</v>
      </c>
      <c r="U580" s="2">
        <f>(Table2[[#This Row],[Close Price]]-Table2[[#This Row],[200D EMA]])/Table2[[#This Row],[200D EMA]]</f>
        <v>0.14845073386749794</v>
      </c>
      <c r="V580">
        <v>2.02281176086032</v>
      </c>
      <c r="W580">
        <v>877.55</v>
      </c>
      <c r="X580">
        <v>890.3</v>
      </c>
      <c r="Y580">
        <v>842.55</v>
      </c>
      <c r="Z580">
        <v>892.55</v>
      </c>
      <c r="AA580">
        <v>819.05</v>
      </c>
      <c r="AB580">
        <v>972</v>
      </c>
      <c r="AC580" s="2">
        <f>(Table2[[#This Row],[Close Price]]/Table2[[#This Row],[Day Low]])-1</f>
        <v>1.2990712779898717E-2</v>
      </c>
      <c r="AD580" s="2">
        <f>(Table2[[#This Row],[Day High]]/Table2[[#This Row],[Close Price]])-1</f>
        <v>1.5186455931153198E-3</v>
      </c>
      <c r="AE580" s="2">
        <f>(Table2[[#This Row],[Close Price]]/Table2[[#This Row],[Current Week Low]])-1</f>
        <v>5.5070915672660536E-2</v>
      </c>
      <c r="AF580" s="2">
        <f>(Table2[[#This Row],[Current Week High]]/Table2[[#This Row],[Close Price]])-1</f>
        <v>4.0497215816410748E-3</v>
      </c>
      <c r="AG580" s="2">
        <f>(Table2[[#This Row],[Close Price]]/Table2[[#This Row],[Current Month Low]])-1</f>
        <v>8.5342775166351359E-2</v>
      </c>
      <c r="AH580" s="2">
        <f>(Table2[[#This Row],[Current Month High]]/Table2[[#This Row],[Close Price]])-1</f>
        <v>9.3424827043140812E-2</v>
      </c>
      <c r="AI580">
        <v>9.3424827043140795</v>
      </c>
      <c r="AJ580">
        <v>49.152684563758299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-7.0000000000000007E-2</v>
      </c>
      <c r="AM580" t="s">
        <v>10205</v>
      </c>
      <c r="AN580">
        <v>5.56</v>
      </c>
      <c r="AO580" t="s">
        <v>10206</v>
      </c>
      <c r="AP580">
        <v>-2.7256866079641999E-2</v>
      </c>
      <c r="AQ580">
        <f>(Table2[[#This Row],[Sharpe Ratio]]-AVERAGE(Table2[Sharpe Ratio]))/_xlfn.STDEV.P(Table2[Sharpe Ratio])</f>
        <v>-0.97528590218352573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-2.6042172664871148</v>
      </c>
      <c r="AS580">
        <f>_xlfn.RANK.AVG(Table2[[#This Row],[1Y Return vs Nifty Z-Score]],Table2[1Y Return vs Nifty Z-Score])</f>
        <v>467</v>
      </c>
      <c r="AT580">
        <f>_xlfn.RANK.AVG(Table2[[#This Row],[6M Return vs Nifty Z-Score]],Table2[6M Return vs Nifty Z-Score])</f>
        <v>513</v>
      </c>
      <c r="AU580">
        <f>_xlfn.RANK.AVG(Table2[[#This Row],[Sharpe Ratio Z-Score]],Table2[Sharpe Ratio Z-Score])</f>
        <v>608</v>
      </c>
      <c r="AV580">
        <f>(Table2[[#This Row],[Rank 1Y]]+Table2[[#This Row],[Rank 6M]]+Table2[[#This Row],[Rank Sharpe]])/3</f>
        <v>529.33333333333337</v>
      </c>
    </row>
    <row r="581" spans="1:48" x14ac:dyDescent="0.3">
      <c r="A581" t="s">
        <v>1806</v>
      </c>
      <c r="B581" t="s">
        <v>1807</v>
      </c>
      <c r="C581" t="s">
        <v>10171</v>
      </c>
      <c r="D581" t="s">
        <v>130</v>
      </c>
      <c r="E581">
        <v>4088.7285722010001</v>
      </c>
      <c r="F581">
        <v>213.59</v>
      </c>
      <c r="G581">
        <v>-13.1401541960714</v>
      </c>
      <c r="H581">
        <f>(Table2[[#This Row],[1Y Return vs Nifty]]-AVERAGE(Table2[1Y Return vs Nifty]))/_xlfn.STDEV.P(Table2[1Y Return vs Nifty])</f>
        <v>-0.71566124417274501</v>
      </c>
      <c r="I581">
        <v>-8.0095806678672208</v>
      </c>
      <c r="J581">
        <f>(Table2[[#This Row],[1M Return vs Nifty]]-AVERAGE(Table2[1M Return vs Nifty]))/_xlfn.STDEV.P(Table2[1M Return vs Nifty])</f>
        <v>-0.98479327464820809</v>
      </c>
      <c r="K581">
        <v>-32.2905519135821</v>
      </c>
      <c r="L581">
        <f>(Table2[[#This Row],[6M Return vs Nifty]]-AVERAGE(Table2[6M Return vs Nifty]))/_xlfn.STDEV.P(Table2[6M Return vs Nifty])</f>
        <v>-1.3207889999125</v>
      </c>
      <c r="M581">
        <v>-5.6896018890511204</v>
      </c>
      <c r="N581">
        <f>(Table2[[#This Row],[1W Return vs Nifty]]-AVERAGE(Table2[1W Return vs Nifty]))/_xlfn.STDEV.P(Table2[1W Return vs Nifty])</f>
        <v>-1.51099804409914</v>
      </c>
      <c r="O581">
        <v>219.23</v>
      </c>
      <c r="P581">
        <v>219.586777972486</v>
      </c>
      <c r="Q581">
        <v>217.474014942786</v>
      </c>
      <c r="R581">
        <v>36.3354550301298</v>
      </c>
      <c r="S581" s="2">
        <f>(Table2[[#This Row],[Close Price]]-Table2[[#This Row],[20D EMA]])/Table2[[#This Row],[20D EMA]]</f>
        <v>-2.5726406057565054E-2</v>
      </c>
      <c r="T581" s="2">
        <f>(Table2[[#This Row],[Close Price]]-Table2[[#This Row],[50D EMA]])/Table2[[#This Row],[50D EMA]]</f>
        <v>-2.7309376401694781E-2</v>
      </c>
      <c r="U581" s="2">
        <f>(Table2[[#This Row],[Close Price]]-Table2[[#This Row],[200D EMA]])/Table2[[#This Row],[200D EMA]]</f>
        <v>-1.7859673689327064E-2</v>
      </c>
      <c r="V581">
        <v>1.31039019665835</v>
      </c>
      <c r="W581">
        <v>212.28</v>
      </c>
      <c r="X581">
        <v>214</v>
      </c>
      <c r="Y581">
        <v>209.5</v>
      </c>
      <c r="Z581">
        <v>215.9</v>
      </c>
      <c r="AA581">
        <v>209.5</v>
      </c>
      <c r="AB581">
        <v>233.63</v>
      </c>
      <c r="AC581" s="2">
        <f>(Table2[[#This Row],[Close Price]]/Table2[[#This Row],[Day Low]])-1</f>
        <v>6.1710947804787253E-3</v>
      </c>
      <c r="AD581" s="2">
        <f>(Table2[[#This Row],[Day High]]/Table2[[#This Row],[Close Price]])-1</f>
        <v>1.9195655227304265E-3</v>
      </c>
      <c r="AE581" s="2">
        <f>(Table2[[#This Row],[Close Price]]/Table2[[#This Row],[Current Week Low]])-1</f>
        <v>1.9522673031026283E-2</v>
      </c>
      <c r="AF581" s="2">
        <f>(Table2[[#This Row],[Current Week High]]/Table2[[#This Row],[Close Price]])-1</f>
        <v>1.0815113067091264E-2</v>
      </c>
      <c r="AG581" s="2">
        <f>(Table2[[#This Row],[Close Price]]/Table2[[#This Row],[Current Month Low]])-1</f>
        <v>1.9522673031026283E-2</v>
      </c>
      <c r="AH581" s="2">
        <f>(Table2[[#This Row],[Current Month High]]/Table2[[#This Row],[Close Price]])-1</f>
        <v>9.3824617257362242E-2</v>
      </c>
      <c r="AI581">
        <v>30.1559061753827</v>
      </c>
      <c r="AJ581">
        <v>27.974835230677002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-0.11</v>
      </c>
      <c r="AM581" t="s">
        <v>10205</v>
      </c>
      <c r="AN581">
        <v>-4.88</v>
      </c>
      <c r="AO581" t="s">
        <v>10205</v>
      </c>
      <c r="AP581">
        <v>6.3164776159149005E-2</v>
      </c>
      <c r="AQ581">
        <f>(Table2[[#This Row],[Sharpe Ratio]]-AVERAGE(Table2[Sharpe Ratio]))/_xlfn.STDEV.P(Table2[Sharpe Ratio])</f>
        <v>6.72130968362325E-2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580</v>
      </c>
      <c r="AT581">
        <f>_xlfn.RANK.AVG(Table2[[#This Row],[6M Return vs Nifty Z-Score]],Table2[6M Return vs Nifty Z-Score])</f>
        <v>696</v>
      </c>
      <c r="AU581">
        <f>_xlfn.RANK.AVG(Table2[[#This Row],[Sharpe Ratio Z-Score]],Table2[Sharpe Ratio Z-Score])</f>
        <v>313</v>
      </c>
      <c r="AV581">
        <f>(Table2[[#This Row],[Rank 1Y]]+Table2[[#This Row],[Rank 6M]]+Table2[[#This Row],[Rank Sharpe]])/3</f>
        <v>529.66666666666663</v>
      </c>
    </row>
    <row r="582" spans="1:48" x14ac:dyDescent="0.3">
      <c r="A582" t="s">
        <v>1816</v>
      </c>
      <c r="B582" t="s">
        <v>1817</v>
      </c>
      <c r="C582" t="s">
        <v>10172</v>
      </c>
      <c r="D582" t="s">
        <v>301</v>
      </c>
      <c r="E582">
        <v>4070.3136080919999</v>
      </c>
      <c r="F582">
        <v>184.97</v>
      </c>
      <c r="G582">
        <v>2.4631540289574501</v>
      </c>
      <c r="H582">
        <f>(Table2[[#This Row],[1Y Return vs Nifty]]-AVERAGE(Table2[1Y Return vs Nifty]))/_xlfn.STDEV.P(Table2[1Y Return vs Nifty])</f>
        <v>-0.50242993330525476</v>
      </c>
      <c r="I582">
        <v>-7.9867908460334096</v>
      </c>
      <c r="J582">
        <f>(Table2[[#This Row],[1M Return vs Nifty]]-AVERAGE(Table2[1M Return vs Nifty]))/_xlfn.STDEV.P(Table2[1M Return vs Nifty])</f>
        <v>-0.98239079454867928</v>
      </c>
      <c r="K582">
        <v>-15.7285600065083</v>
      </c>
      <c r="L582">
        <f>(Table2[[#This Row],[6M Return vs Nifty]]-AVERAGE(Table2[6M Return vs Nifty]))/_xlfn.STDEV.P(Table2[6M Return vs Nifty])</f>
        <v>-0.76898634956932943</v>
      </c>
      <c r="M582">
        <v>3.49434916888517</v>
      </c>
      <c r="N582">
        <f>(Table2[[#This Row],[1W Return vs Nifty]]-AVERAGE(Table2[1W Return vs Nifty]))/_xlfn.STDEV.P(Table2[1W Return vs Nifty])</f>
        <v>0.38638338056710525</v>
      </c>
      <c r="O582">
        <v>183.52</v>
      </c>
      <c r="P582">
        <v>187.068287933276</v>
      </c>
      <c r="Q582">
        <v>183.22445014984501</v>
      </c>
      <c r="R582">
        <v>56.409006732037199</v>
      </c>
      <c r="S582" s="2">
        <f>(Table2[[#This Row],[Close Price]]-Table2[[#This Row],[20D EMA]])/Table2[[#This Row],[20D EMA]]</f>
        <v>7.9010462074977587E-3</v>
      </c>
      <c r="T582" s="2">
        <f>(Table2[[#This Row],[Close Price]]-Table2[[#This Row],[50D EMA]])/Table2[[#This Row],[50D EMA]]</f>
        <v>-1.1216695017941366E-2</v>
      </c>
      <c r="U582" s="2">
        <f>(Table2[[#This Row],[Close Price]]-Table2[[#This Row],[200D EMA]])/Table2[[#This Row],[200D EMA]]</f>
        <v>9.5268390693896889E-3</v>
      </c>
      <c r="V582">
        <v>0.78251287544852299</v>
      </c>
      <c r="W582">
        <v>183.9</v>
      </c>
      <c r="X582">
        <v>186.65</v>
      </c>
      <c r="Y582">
        <v>181.45</v>
      </c>
      <c r="Z582">
        <v>187.3</v>
      </c>
      <c r="AA582">
        <v>169.84</v>
      </c>
      <c r="AB582">
        <v>194.62</v>
      </c>
      <c r="AC582" s="2">
        <f>(Table2[[#This Row],[Close Price]]/Table2[[#This Row],[Day Low]])-1</f>
        <v>5.8183795541053573E-3</v>
      </c>
      <c r="AD582" s="2">
        <f>(Table2[[#This Row],[Day High]]/Table2[[#This Row],[Close Price]])-1</f>
        <v>9.0825539276639944E-3</v>
      </c>
      <c r="AE582" s="2">
        <f>(Table2[[#This Row],[Close Price]]/Table2[[#This Row],[Current Week Low]])-1</f>
        <v>1.9399283549187185E-2</v>
      </c>
      <c r="AF582" s="2">
        <f>(Table2[[#This Row],[Current Week High]]/Table2[[#This Row],[Close Price]])-1</f>
        <v>1.2596637292533908E-2</v>
      </c>
      <c r="AG582" s="2">
        <f>(Table2[[#This Row],[Close Price]]/Table2[[#This Row],[Current Month Low]])-1</f>
        <v>8.9083843617522307E-2</v>
      </c>
      <c r="AH582" s="2">
        <f>(Table2[[#This Row],[Current Month High]]/Table2[[#This Row],[Close Price]])-1</f>
        <v>5.2170622263069788E-2</v>
      </c>
      <c r="AI582">
        <v>28.5884197437422</v>
      </c>
      <c r="AJ582">
        <v>45.359528487229802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-0.14000000000000001</v>
      </c>
      <c r="AM582" t="s">
        <v>10205</v>
      </c>
      <c r="AN582">
        <v>-2.15</v>
      </c>
      <c r="AO582" t="s">
        <v>10205</v>
      </c>
      <c r="AQ582">
        <f>(Table2[[#This Row],[Sharpe Ratio]]-AVERAGE(Table2[Sharpe Ratio]))/_xlfn.STDEV.P(Table2[Sharpe Ratio])</f>
        <v>-0.66103308725010923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488</v>
      </c>
      <c r="AT582">
        <f>_xlfn.RANK.AVG(Table2[[#This Row],[6M Return vs Nifty Z-Score]],Table2[6M Return vs Nifty Z-Score])</f>
        <v>577</v>
      </c>
      <c r="AU582">
        <f>_xlfn.RANK.AVG(Table2[[#This Row],[Sharpe Ratio Z-Score]],Table2[Sharpe Ratio Z-Score])</f>
        <v>532.5</v>
      </c>
      <c r="AV582">
        <f>(Table2[[#This Row],[Rank 1Y]]+Table2[[#This Row],[Rank 6M]]+Table2[[#This Row],[Rank Sharpe]])/3</f>
        <v>532.5</v>
      </c>
    </row>
    <row r="583" spans="1:48" x14ac:dyDescent="0.3">
      <c r="A583" t="s">
        <v>1144</v>
      </c>
      <c r="B583" t="s">
        <v>1145</v>
      </c>
      <c r="C583" t="s">
        <v>10160</v>
      </c>
      <c r="D583" t="s">
        <v>21</v>
      </c>
      <c r="E583">
        <v>10733.51599426</v>
      </c>
      <c r="F583">
        <v>521.04999999999995</v>
      </c>
      <c r="G583">
        <v>10.755302276891801</v>
      </c>
      <c r="H583">
        <f>(Table2[[#This Row],[1Y Return vs Nifty]]-AVERAGE(Table2[1Y Return vs Nifty]))/_xlfn.STDEV.P(Table2[1Y Return vs Nifty])</f>
        <v>-0.38911129501940911</v>
      </c>
      <c r="I583">
        <v>0.28838184449941501</v>
      </c>
      <c r="J583">
        <f>(Table2[[#This Row],[1M Return vs Nifty]]-AVERAGE(Table2[1M Return vs Nifty]))/_xlfn.STDEV.P(Table2[1M Return vs Nifty])</f>
        <v>-0.11003041129749404</v>
      </c>
      <c r="K583">
        <v>-5.8018922043168004</v>
      </c>
      <c r="L583">
        <f>(Table2[[#This Row],[6M Return vs Nifty]]-AVERAGE(Table2[6M Return vs Nifty]))/_xlfn.STDEV.P(Table2[6M Return vs Nifty])</f>
        <v>-0.43825550311927414</v>
      </c>
      <c r="M583">
        <v>-4.3247903097345697</v>
      </c>
      <c r="N583">
        <f>(Table2[[#This Row],[1W Return vs Nifty]]-AVERAGE(Table2[1W Return vs Nifty]))/_xlfn.STDEV.P(Table2[1W Return vs Nifty])</f>
        <v>-1.2290313695787161</v>
      </c>
      <c r="O583">
        <v>525.61</v>
      </c>
      <c r="P583">
        <v>513.83660391899105</v>
      </c>
      <c r="Q583">
        <v>480.05648068080501</v>
      </c>
      <c r="R583">
        <v>44.855177948157298</v>
      </c>
      <c r="S583" s="2">
        <f>(Table2[[#This Row],[Close Price]]-Table2[[#This Row],[20D EMA]])/Table2[[#This Row],[20D EMA]]</f>
        <v>-8.6756340252279428E-3</v>
      </c>
      <c r="T583" s="2">
        <f>(Table2[[#This Row],[Close Price]]-Table2[[#This Row],[50D EMA]])/Table2[[#This Row],[50D EMA]]</f>
        <v>1.4038307170008733E-2</v>
      </c>
      <c r="U583" s="2">
        <f>(Table2[[#This Row],[Close Price]]-Table2[[#This Row],[200D EMA]])/Table2[[#This Row],[200D EMA]]</f>
        <v>8.539311720374837E-2</v>
      </c>
      <c r="V583">
        <v>1.96069063051315</v>
      </c>
      <c r="W583">
        <v>520.54999999999995</v>
      </c>
      <c r="X583">
        <v>526</v>
      </c>
      <c r="Y583">
        <v>519</v>
      </c>
      <c r="Z583">
        <v>542.85</v>
      </c>
      <c r="AA583">
        <v>500</v>
      </c>
      <c r="AB583">
        <v>575</v>
      </c>
      <c r="AC583" s="2">
        <f>(Table2[[#This Row],[Close Price]]/Table2[[#This Row],[Day Low]])-1</f>
        <v>9.6052252425327111E-4</v>
      </c>
      <c r="AD583" s="2">
        <f>(Table2[[#This Row],[Day High]]/Table2[[#This Row],[Close Price]])-1</f>
        <v>9.5000479800404491E-3</v>
      </c>
      <c r="AE583" s="2">
        <f>(Table2[[#This Row],[Close Price]]/Table2[[#This Row],[Current Week Low]])-1</f>
        <v>3.9499036608863225E-3</v>
      </c>
      <c r="AF583" s="2">
        <f>(Table2[[#This Row],[Current Week High]]/Table2[[#This Row],[Close Price]])-1</f>
        <v>4.183859514442001E-2</v>
      </c>
      <c r="AG583" s="2">
        <f>(Table2[[#This Row],[Close Price]]/Table2[[#This Row],[Current Month Low]])-1</f>
        <v>4.2099999999999804E-2</v>
      </c>
      <c r="AH583" s="2">
        <f>(Table2[[#This Row],[Current Month High]]/Table2[[#This Row],[Close Price]])-1</f>
        <v>0.10354092697437878</v>
      </c>
      <c r="AI583">
        <v>10.3540926974378</v>
      </c>
      <c r="AJ583">
        <v>40.3312685160247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</v>
      </c>
      <c r="AM583">
        <v>0</v>
      </c>
      <c r="AN583">
        <v>-1.59</v>
      </c>
      <c r="AO583" t="s">
        <v>10205</v>
      </c>
      <c r="AP583">
        <v>-7.4187047337782003E-2</v>
      </c>
      <c r="AQ583">
        <f>(Table2[[#This Row],[Sharpe Ratio]]-AVERAGE(Table2[Sharpe Ratio]))/_xlfn.STDEV.P(Table2[Sharpe Ratio])</f>
        <v>-1.5163584349763224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-3.6827870139912156</v>
      </c>
      <c r="AS583">
        <f>_xlfn.RANK.AVG(Table2[[#This Row],[1Y Return vs Nifty Z-Score]],Table2[1Y Return vs Nifty Z-Score])</f>
        <v>435</v>
      </c>
      <c r="AT583">
        <f>_xlfn.RANK.AVG(Table2[[#This Row],[6M Return vs Nifty Z-Score]],Table2[6M Return vs Nifty Z-Score])</f>
        <v>477</v>
      </c>
      <c r="AU583">
        <f>_xlfn.RANK.AVG(Table2[[#This Row],[Sharpe Ratio Z-Score]],Table2[Sharpe Ratio Z-Score])</f>
        <v>687</v>
      </c>
      <c r="AV583">
        <f>(Table2[[#This Row],[Rank 1Y]]+Table2[[#This Row],[Rank 6M]]+Table2[[#This Row],[Rank Sharpe]])/3</f>
        <v>533</v>
      </c>
    </row>
    <row r="584" spans="1:48" x14ac:dyDescent="0.3">
      <c r="A584" t="s">
        <v>436</v>
      </c>
      <c r="B584" t="s">
        <v>437</v>
      </c>
      <c r="C584" t="s">
        <v>10160</v>
      </c>
      <c r="D584" t="s">
        <v>290</v>
      </c>
      <c r="E584">
        <v>55023.302961900001</v>
      </c>
      <c r="F584">
        <v>5199.25</v>
      </c>
      <c r="G584">
        <v>2.28818589455138</v>
      </c>
      <c r="H584">
        <f>(Table2[[#This Row],[1Y Return vs Nifty]]-AVERAGE(Table2[1Y Return vs Nifty]))/_xlfn.STDEV.P(Table2[1Y Return vs Nifty])</f>
        <v>-0.50482100859014845</v>
      </c>
      <c r="I584">
        <v>2.3664143217050801</v>
      </c>
      <c r="J584">
        <f>(Table2[[#This Row],[1M Return vs Nifty]]-AVERAGE(Table2[1M Return vs Nifty]))/_xlfn.STDEV.P(Table2[1M Return vs Nifty])</f>
        <v>0.10903368271198349</v>
      </c>
      <c r="K584">
        <v>-20.531424202497899</v>
      </c>
      <c r="L584">
        <f>(Table2[[#This Row],[6M Return vs Nifty]]-AVERAGE(Table2[6M Return vs Nifty]))/_xlfn.STDEV.P(Table2[6M Return vs Nifty])</f>
        <v>-0.92900533807357089</v>
      </c>
      <c r="M584">
        <v>1.9473384597191401</v>
      </c>
      <c r="N584">
        <f>(Table2[[#This Row],[1W Return vs Nifty]]-AVERAGE(Table2[1W Return vs Nifty]))/_xlfn.STDEV.P(Table2[1W Return vs Nifty])</f>
        <v>6.6774819413583625E-2</v>
      </c>
      <c r="O584">
        <v>5053.82</v>
      </c>
      <c r="P584">
        <v>4966.5807198528501</v>
      </c>
      <c r="Q584">
        <v>4871.0232011373</v>
      </c>
      <c r="R584">
        <v>68.959619340691802</v>
      </c>
      <c r="S584" s="2">
        <f>(Table2[[#This Row],[Close Price]]-Table2[[#This Row],[20D EMA]])/Table2[[#This Row],[20D EMA]]</f>
        <v>2.877625241896235E-2</v>
      </c>
      <c r="T584" s="2">
        <f>(Table2[[#This Row],[Close Price]]-Table2[[#This Row],[50D EMA]])/Table2[[#This Row],[50D EMA]]</f>
        <v>4.6846974462149381E-2</v>
      </c>
      <c r="U584" s="2">
        <f>(Table2[[#This Row],[Close Price]]-Table2[[#This Row],[200D EMA]])/Table2[[#This Row],[200D EMA]]</f>
        <v>6.7383542493918869E-2</v>
      </c>
      <c r="V584">
        <v>1.2138661852072099</v>
      </c>
      <c r="W584">
        <v>5175.25</v>
      </c>
      <c r="X584">
        <v>5234.5</v>
      </c>
      <c r="Y584">
        <v>5148</v>
      </c>
      <c r="Z584">
        <v>5259.45</v>
      </c>
      <c r="AA584">
        <v>4728.05</v>
      </c>
      <c r="AB584">
        <v>5259.45</v>
      </c>
      <c r="AC584" s="2">
        <f>(Table2[[#This Row],[Close Price]]/Table2[[#This Row],[Day Low]])-1</f>
        <v>4.6374571276750487E-3</v>
      </c>
      <c r="AD584" s="2">
        <f>(Table2[[#This Row],[Day High]]/Table2[[#This Row],[Close Price]])-1</f>
        <v>6.7798240130787502E-3</v>
      </c>
      <c r="AE584" s="2">
        <f>(Table2[[#This Row],[Close Price]]/Table2[[#This Row],[Current Week Low]])-1</f>
        <v>9.9553224553223796E-3</v>
      </c>
      <c r="AF584" s="2">
        <f>(Table2[[#This Row],[Current Week High]]/Table2[[#This Row],[Close Price]])-1</f>
        <v>1.1578593066307707E-2</v>
      </c>
      <c r="AG584" s="2">
        <f>(Table2[[#This Row],[Close Price]]/Table2[[#This Row],[Current Month Low]])-1</f>
        <v>9.9660536584849968E-2</v>
      </c>
      <c r="AH584" s="2">
        <f>(Table2[[#This Row],[Current Month High]]/Table2[[#This Row],[Close Price]])-1</f>
        <v>1.1578593066307707E-2</v>
      </c>
      <c r="AI584">
        <v>12.9653315382026</v>
      </c>
      <c r="AJ584">
        <v>29.2317061045933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-0.04</v>
      </c>
      <c r="AM584" t="s">
        <v>10205</v>
      </c>
      <c r="AN584">
        <v>5.19</v>
      </c>
      <c r="AO584" t="s">
        <v>10206</v>
      </c>
      <c r="AP584">
        <v>9.8341114316300004E-3</v>
      </c>
      <c r="AQ584">
        <f>(Table2[[#This Row],[Sharpe Ratio]]-AVERAGE(Table2[Sharpe Ratio]))/_xlfn.STDEV.P(Table2[Sharpe Ratio])</f>
        <v>-0.54765258375683279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-1.8056704282949851</v>
      </c>
      <c r="AS584">
        <f>_xlfn.RANK.AVG(Table2[[#This Row],[1Y Return vs Nifty Z-Score]],Table2[1Y Return vs Nifty Z-Score])</f>
        <v>490</v>
      </c>
      <c r="AT584">
        <f>_xlfn.RANK.AVG(Table2[[#This Row],[6M Return vs Nifty Z-Score]],Table2[6M Return vs Nifty Z-Score])</f>
        <v>625</v>
      </c>
      <c r="AU584">
        <f>_xlfn.RANK.AVG(Table2[[#This Row],[Sharpe Ratio Z-Score]],Table2[Sharpe Ratio Z-Score])</f>
        <v>485</v>
      </c>
      <c r="AV584">
        <f>(Table2[[#This Row],[Rank 1Y]]+Table2[[#This Row],[Rank 6M]]+Table2[[#This Row],[Rank Sharpe]])/3</f>
        <v>533.33333333333337</v>
      </c>
    </row>
    <row r="585" spans="1:48" x14ac:dyDescent="0.3">
      <c r="A585" t="s">
        <v>1628</v>
      </c>
      <c r="B585" t="s">
        <v>1629</v>
      </c>
      <c r="C585" t="s">
        <v>10175</v>
      </c>
      <c r="D585" t="s">
        <v>285</v>
      </c>
      <c r="E585">
        <v>5445.5746798199998</v>
      </c>
      <c r="F585">
        <v>568.70000000000005</v>
      </c>
      <c r="G585">
        <v>-19.4762766052208</v>
      </c>
      <c r="H585">
        <f>(Table2[[#This Row],[1Y Return vs Nifty]]-AVERAGE(Table2[1Y Return vs Nifty]))/_xlfn.STDEV.P(Table2[1Y Return vs Nifty])</f>
        <v>-0.80224927202139118</v>
      </c>
      <c r="I585">
        <v>-4.3899015139262003</v>
      </c>
      <c r="J585">
        <f>(Table2[[#This Row],[1M Return vs Nifty]]-AVERAGE(Table2[1M Return vs Nifty]))/_xlfn.STDEV.P(Table2[1M Return vs Nifty])</f>
        <v>-0.6032103383076981</v>
      </c>
      <c r="K585">
        <v>-17.0460101595528</v>
      </c>
      <c r="L585">
        <f>(Table2[[#This Row],[6M Return vs Nifty]]-AVERAGE(Table2[6M Return vs Nifty]))/_xlfn.STDEV.P(Table2[6M Return vs Nifty])</f>
        <v>-0.81288037452863848</v>
      </c>
      <c r="M585">
        <v>-1.3542897628046</v>
      </c>
      <c r="N585">
        <f>(Table2[[#This Row],[1W Return vs Nifty]]-AVERAGE(Table2[1W Return vs Nifty]))/_xlfn.STDEV.P(Table2[1W Return vs Nifty])</f>
        <v>-0.61533335179198578</v>
      </c>
      <c r="O585">
        <v>546.91</v>
      </c>
      <c r="P585">
        <v>536.957079962541</v>
      </c>
      <c r="Q585">
        <v>531.16377734617504</v>
      </c>
      <c r="R585">
        <v>65.532970800941499</v>
      </c>
      <c r="S585" s="2">
        <f>(Table2[[#This Row],[Close Price]]-Table2[[#This Row],[20D EMA]])/Table2[[#This Row],[20D EMA]]</f>
        <v>3.9842021539193063E-2</v>
      </c>
      <c r="T585" s="2">
        <f>(Table2[[#This Row],[Close Price]]-Table2[[#This Row],[50D EMA]])/Table2[[#This Row],[50D EMA]]</f>
        <v>5.9116307842841893E-2</v>
      </c>
      <c r="U585" s="2">
        <f>(Table2[[#This Row],[Close Price]]-Table2[[#This Row],[200D EMA]])/Table2[[#This Row],[200D EMA]]</f>
        <v>7.0667888615005364E-2</v>
      </c>
      <c r="V585">
        <v>1.1524126536463799</v>
      </c>
      <c r="W585">
        <v>566.6</v>
      </c>
      <c r="X585">
        <v>576.95000000000005</v>
      </c>
      <c r="Y585">
        <v>542.29999999999995</v>
      </c>
      <c r="Z585">
        <v>577</v>
      </c>
      <c r="AA585">
        <v>521</v>
      </c>
      <c r="AB585">
        <v>580</v>
      </c>
      <c r="AC585" s="2">
        <f>(Table2[[#This Row],[Close Price]]/Table2[[#This Row],[Day Low]])-1</f>
        <v>3.7063183903989216E-3</v>
      </c>
      <c r="AD585" s="2">
        <f>(Table2[[#This Row],[Day High]]/Table2[[#This Row],[Close Price]])-1</f>
        <v>1.4506769825918697E-2</v>
      </c>
      <c r="AE585" s="2">
        <f>(Table2[[#This Row],[Close Price]]/Table2[[#This Row],[Current Week Low]])-1</f>
        <v>4.8681541582150212E-2</v>
      </c>
      <c r="AF585" s="2">
        <f>(Table2[[#This Row],[Current Week High]]/Table2[[#This Row],[Close Price]])-1</f>
        <v>1.4594689643045555E-2</v>
      </c>
      <c r="AG585" s="2">
        <f>(Table2[[#This Row],[Close Price]]/Table2[[#This Row],[Current Month Low]])-1</f>
        <v>9.1554702495201701E-2</v>
      </c>
      <c r="AH585" s="2">
        <f>(Table2[[#This Row],[Current Month High]]/Table2[[#This Row],[Close Price]])-1</f>
        <v>1.9869878670652374E-2</v>
      </c>
      <c r="AI585">
        <v>16.036574643924698</v>
      </c>
      <c r="AJ585">
        <v>30.7506609955167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0.04</v>
      </c>
      <c r="AM585" t="s">
        <v>10206</v>
      </c>
      <c r="AN585">
        <v>3.55</v>
      </c>
      <c r="AO585" t="s">
        <v>10206</v>
      </c>
      <c r="AP585">
        <v>3.2044665454978E-2</v>
      </c>
      <c r="AQ585">
        <f>(Table2[[#This Row],[Sharpe Ratio]]-AVERAGE(Table2[Sharpe Ratio]))/_xlfn.STDEV.P(Table2[Sharpe Ratio])</f>
        <v>-0.29158025678154093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-3.1252535934312546</v>
      </c>
      <c r="AS585">
        <f>_xlfn.RANK.AVG(Table2[[#This Row],[1Y Return vs Nifty Z-Score]],Table2[1Y Return vs Nifty Z-Score])</f>
        <v>611</v>
      </c>
      <c r="AT585">
        <f>_xlfn.RANK.AVG(Table2[[#This Row],[6M Return vs Nifty Z-Score]],Table2[6M Return vs Nifty Z-Score])</f>
        <v>588</v>
      </c>
      <c r="AU585">
        <f>_xlfn.RANK.AVG(Table2[[#This Row],[Sharpe Ratio Z-Score]],Table2[Sharpe Ratio Z-Score])</f>
        <v>409</v>
      </c>
      <c r="AV585">
        <f>(Table2[[#This Row],[Rank 1Y]]+Table2[[#This Row],[Rank 6M]]+Table2[[#This Row],[Rank Sharpe]])/3</f>
        <v>536</v>
      </c>
    </row>
    <row r="586" spans="1:48" x14ac:dyDescent="0.3">
      <c r="A586" t="s">
        <v>179</v>
      </c>
      <c r="B586" t="s">
        <v>180</v>
      </c>
      <c r="C586" t="s">
        <v>10161</v>
      </c>
      <c r="D586" t="s">
        <v>37</v>
      </c>
      <c r="E586">
        <v>149928.64284635999</v>
      </c>
      <c r="F586">
        <v>697.2</v>
      </c>
      <c r="G586">
        <v>-18.741812664585499</v>
      </c>
      <c r="H586">
        <f>(Table2[[#This Row],[1Y Return vs Nifty]]-AVERAGE(Table2[1Y Return vs Nifty]))/_xlfn.STDEV.P(Table2[1Y Return vs Nifty])</f>
        <v>-0.79221225252604122</v>
      </c>
      <c r="I586">
        <v>13.9961975166283</v>
      </c>
      <c r="J586">
        <f>(Table2[[#This Row],[1M Return vs Nifty]]-AVERAGE(Table2[1M Return vs Nifty]))/_xlfn.STDEV.P(Table2[1M Return vs Nifty])</f>
        <v>1.3350337318297707</v>
      </c>
      <c r="K586">
        <v>5.7555448666214302</v>
      </c>
      <c r="L586">
        <f>(Table2[[#This Row],[6M Return vs Nifty]]-AVERAGE(Table2[6M Return vs Nifty]))/_xlfn.STDEV.P(Table2[6M Return vs Nifty])</f>
        <v>-5.3191650733604261E-2</v>
      </c>
      <c r="M586">
        <v>6.5773767863173402</v>
      </c>
      <c r="N586">
        <f>(Table2[[#This Row],[1W Return vs Nifty]]-AVERAGE(Table2[1W Return vs Nifty]))/_xlfn.STDEV.P(Table2[1W Return vs Nifty])</f>
        <v>1.023329210977846</v>
      </c>
      <c r="O586">
        <v>649.34</v>
      </c>
      <c r="P586">
        <v>619.06881365378899</v>
      </c>
      <c r="Q586">
        <v>607.40038501737104</v>
      </c>
      <c r="R586">
        <v>81.747185603147898</v>
      </c>
      <c r="S586" s="2">
        <f>(Table2[[#This Row],[Close Price]]-Table2[[#This Row],[20D EMA]])/Table2[[#This Row],[20D EMA]]</f>
        <v>7.3705608771983872E-2</v>
      </c>
      <c r="T586" s="2">
        <f>(Table2[[#This Row],[Close Price]]-Table2[[#This Row],[50D EMA]])/Table2[[#This Row],[50D EMA]]</f>
        <v>0.12620759538035059</v>
      </c>
      <c r="U586" s="2">
        <f>(Table2[[#This Row],[Close Price]]-Table2[[#This Row],[200D EMA]])/Table2[[#This Row],[200D EMA]]</f>
        <v>0.14784253878940304</v>
      </c>
      <c r="V586">
        <v>1.13642552108455</v>
      </c>
      <c r="W586">
        <v>693.1</v>
      </c>
      <c r="X586">
        <v>701.45</v>
      </c>
      <c r="Y586">
        <v>683.9</v>
      </c>
      <c r="Z586">
        <v>710</v>
      </c>
      <c r="AA586">
        <v>586.5</v>
      </c>
      <c r="AB586">
        <v>710</v>
      </c>
      <c r="AC586" s="2">
        <f>(Table2[[#This Row],[Close Price]]/Table2[[#This Row],[Day Low]])-1</f>
        <v>5.915452315683245E-3</v>
      </c>
      <c r="AD586" s="2">
        <f>(Table2[[#This Row],[Day High]]/Table2[[#This Row],[Close Price]])-1</f>
        <v>6.0958118187033339E-3</v>
      </c>
      <c r="AE586" s="2">
        <f>(Table2[[#This Row],[Close Price]]/Table2[[#This Row],[Current Week Low]])-1</f>
        <v>1.9447287615148579E-2</v>
      </c>
      <c r="AF586" s="2">
        <f>(Table2[[#This Row],[Current Week High]]/Table2[[#This Row],[Close Price]])-1</f>
        <v>1.8359150889271314E-2</v>
      </c>
      <c r="AG586" s="2">
        <f>(Table2[[#This Row],[Close Price]]/Table2[[#This Row],[Current Month Low]])-1</f>
        <v>0.18874680306905378</v>
      </c>
      <c r="AH586" s="2">
        <f>(Table2[[#This Row],[Current Month High]]/Table2[[#This Row],[Close Price]])-1</f>
        <v>1.8359150889271314E-2</v>
      </c>
      <c r="AI586">
        <v>1.9219736087205901</v>
      </c>
      <c r="AJ586">
        <v>36.331638639030103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0.15</v>
      </c>
      <c r="AM586" t="s">
        <v>10206</v>
      </c>
      <c r="AN586">
        <v>9.93</v>
      </c>
      <c r="AO586" t="s">
        <v>10206</v>
      </c>
      <c r="AP586">
        <v>-5.9224187646114E-2</v>
      </c>
      <c r="AQ586">
        <f>(Table2[[#This Row],[Sharpe Ratio]]-AVERAGE(Table2[Sharpe Ratio]))/_xlfn.STDEV.P(Table2[Sharpe Ratio])</f>
        <v>-1.3438470111089831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0.16911202843898809</v>
      </c>
      <c r="AS586">
        <f>_xlfn.RANK.AVG(Table2[[#This Row],[1Y Return vs Nifty Z-Score]],Table2[1Y Return vs Nifty Z-Score])</f>
        <v>607</v>
      </c>
      <c r="AT586">
        <f>_xlfn.RANK.AVG(Table2[[#This Row],[6M Return vs Nifty Z-Score]],Table2[6M Return vs Nifty Z-Score])</f>
        <v>338</v>
      </c>
      <c r="AU586">
        <f>_xlfn.RANK.AVG(Table2[[#This Row],[Sharpe Ratio Z-Score]],Table2[Sharpe Ratio Z-Score])</f>
        <v>666</v>
      </c>
      <c r="AV586">
        <f>(Table2[[#This Row],[Rank 1Y]]+Table2[[#This Row],[Rank 6M]]+Table2[[#This Row],[Rank Sharpe]])/3</f>
        <v>537</v>
      </c>
    </row>
    <row r="587" spans="1:48" x14ac:dyDescent="0.3">
      <c r="A587" t="s">
        <v>908</v>
      </c>
      <c r="B587" t="s">
        <v>909</v>
      </c>
      <c r="C587" t="s">
        <v>10175</v>
      </c>
      <c r="D587" t="s">
        <v>557</v>
      </c>
      <c r="E587">
        <v>16822.87979332</v>
      </c>
      <c r="F587">
        <v>1583.3</v>
      </c>
      <c r="G587">
        <v>-4.7614801102943796</v>
      </c>
      <c r="H587">
        <f>(Table2[[#This Row],[1Y Return vs Nifty]]-AVERAGE(Table2[1Y Return vs Nifty]))/_xlfn.STDEV.P(Table2[1Y Return vs Nifty])</f>
        <v>-0.60116016319199028</v>
      </c>
      <c r="I587">
        <v>-6.5372093261733405E-2</v>
      </c>
      <c r="J587">
        <f>(Table2[[#This Row],[1M Return vs Nifty]]-AVERAGE(Table2[1M Return vs Nifty]))/_xlfn.STDEV.P(Table2[1M Return vs Nifty])</f>
        <v>-0.14732279566972412</v>
      </c>
      <c r="K587">
        <v>-2.7821704431615699</v>
      </c>
      <c r="L587">
        <f>(Table2[[#This Row],[6M Return vs Nifty]]-AVERAGE(Table2[6M Return vs Nifty]))/_xlfn.STDEV.P(Table2[6M Return vs Nifty])</f>
        <v>-0.33764619957332126</v>
      </c>
      <c r="M587">
        <v>2.8349664355424999</v>
      </c>
      <c r="N587">
        <f>(Table2[[#This Row],[1W Return vs Nifty]]-AVERAGE(Table2[1W Return vs Nifty]))/_xlfn.STDEV.P(Table2[1W Return vs Nifty])</f>
        <v>0.25015654942465237</v>
      </c>
      <c r="O587">
        <v>1487.76</v>
      </c>
      <c r="P587">
        <v>1439.86695830484</v>
      </c>
      <c r="Q587">
        <v>1408.0646924591599</v>
      </c>
      <c r="R587">
        <v>76.405607929619705</v>
      </c>
      <c r="S587" s="2">
        <f>(Table2[[#This Row],[Close Price]]-Table2[[#This Row],[20D EMA]])/Table2[[#This Row],[20D EMA]]</f>
        <v>6.4217346883905985E-2</v>
      </c>
      <c r="T587" s="2">
        <f>(Table2[[#This Row],[Close Price]]-Table2[[#This Row],[50D EMA]])/Table2[[#This Row],[50D EMA]]</f>
        <v>9.9615482435977412E-2</v>
      </c>
      <c r="U587" s="2">
        <f>(Table2[[#This Row],[Close Price]]-Table2[[#This Row],[200D EMA]])/Table2[[#This Row],[200D EMA]]</f>
        <v>0.12445117648308807</v>
      </c>
      <c r="V587">
        <v>1.34069287883071</v>
      </c>
      <c r="W587">
        <v>1568.35</v>
      </c>
      <c r="X587">
        <v>1640.8</v>
      </c>
      <c r="Y587">
        <v>1505.4</v>
      </c>
      <c r="Z587">
        <v>1594</v>
      </c>
      <c r="AA587">
        <v>1401.2</v>
      </c>
      <c r="AB587">
        <v>1594</v>
      </c>
      <c r="AC587" s="2">
        <f>(Table2[[#This Row],[Close Price]]/Table2[[#This Row],[Day Low]])-1</f>
        <v>9.5323110275129519E-3</v>
      </c>
      <c r="AD587" s="2">
        <f>(Table2[[#This Row],[Day High]]/Table2[[#This Row],[Close Price]])-1</f>
        <v>3.6316554032716386E-2</v>
      </c>
      <c r="AE587" s="2">
        <f>(Table2[[#This Row],[Close Price]]/Table2[[#This Row],[Current Week Low]])-1</f>
        <v>5.1747043975023166E-2</v>
      </c>
      <c r="AF587" s="2">
        <f>(Table2[[#This Row],[Current Week High]]/Table2[[#This Row],[Close Price]])-1</f>
        <v>6.7580370113056176E-3</v>
      </c>
      <c r="AG587" s="2">
        <f>(Table2[[#This Row],[Close Price]]/Table2[[#This Row],[Current Month Low]])-1</f>
        <v>0.12996003425635161</v>
      </c>
      <c r="AH587" s="2">
        <f>(Table2[[#This Row],[Current Month High]]/Table2[[#This Row],[Close Price]])-1</f>
        <v>6.7580370113056176E-3</v>
      </c>
      <c r="AI587">
        <v>2.4442619844628299</v>
      </c>
      <c r="AJ587">
        <v>27.377312952534101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0.09</v>
      </c>
      <c r="AM587" t="s">
        <v>10206</v>
      </c>
      <c r="AN587">
        <v>5.43</v>
      </c>
      <c r="AO587" t="s">
        <v>10206</v>
      </c>
      <c r="AP587">
        <v>-4.8426528927366E-2</v>
      </c>
      <c r="AQ587">
        <f>(Table2[[#This Row],[Sharpe Ratio]]-AVERAGE(Table2[Sharpe Ratio]))/_xlfn.STDEV.P(Table2[Sharpe Ratio])</f>
        <v>-1.2193574737886503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-2.0553300827990335</v>
      </c>
      <c r="AS587">
        <f>_xlfn.RANK.AVG(Table2[[#This Row],[1Y Return vs Nifty Z-Score]],Table2[1Y Return vs Nifty Z-Score])</f>
        <v>529</v>
      </c>
      <c r="AT587">
        <f>_xlfn.RANK.AVG(Table2[[#This Row],[6M Return vs Nifty Z-Score]],Table2[6M Return vs Nifty Z-Score])</f>
        <v>440</v>
      </c>
      <c r="AU587">
        <f>_xlfn.RANK.AVG(Table2[[#This Row],[Sharpe Ratio Z-Score]],Table2[Sharpe Ratio Z-Score])</f>
        <v>650</v>
      </c>
      <c r="AV587">
        <f>(Table2[[#This Row],[Rank 1Y]]+Table2[[#This Row],[Rank 6M]]+Table2[[#This Row],[Rank Sharpe]])/3</f>
        <v>539.66666666666663</v>
      </c>
    </row>
    <row r="588" spans="1:48" x14ac:dyDescent="0.3">
      <c r="A588" t="s">
        <v>1445</v>
      </c>
      <c r="B588" t="s">
        <v>1446</v>
      </c>
      <c r="C588" t="s">
        <v>10171</v>
      </c>
      <c r="D588" t="s">
        <v>1447</v>
      </c>
      <c r="E588">
        <v>7240.2787996750003</v>
      </c>
      <c r="F588">
        <v>554.65</v>
      </c>
      <c r="G588">
        <v>-16.147578917190401</v>
      </c>
      <c r="H588">
        <f>(Table2[[#This Row],[1Y Return vs Nifty]]-AVERAGE(Table2[1Y Return vs Nifty]))/_xlfn.STDEV.P(Table2[1Y Return vs Nifty])</f>
        <v>-0.75676003593991947</v>
      </c>
      <c r="I588">
        <v>2.3020431755067401</v>
      </c>
      <c r="J588">
        <f>(Table2[[#This Row],[1M Return vs Nifty]]-AVERAGE(Table2[1M Return vs Nifty]))/_xlfn.STDEV.P(Table2[1M Return vs Nifty])</f>
        <v>0.10224774121348816</v>
      </c>
      <c r="K588">
        <v>-21.861109505609999</v>
      </c>
      <c r="L588">
        <f>(Table2[[#This Row],[6M Return vs Nifty]]-AVERAGE(Table2[6M Return vs Nifty]))/_xlfn.STDEV.P(Table2[6M Return vs Nifty])</f>
        <v>-0.97330700652603752</v>
      </c>
      <c r="M588">
        <v>8.4035716380895806</v>
      </c>
      <c r="N588">
        <f>(Table2[[#This Row],[1W Return vs Nifty]]-AVERAGE(Table2[1W Return vs Nifty]))/_xlfn.STDEV.P(Table2[1W Return vs Nifty])</f>
        <v>1.4006165209509882</v>
      </c>
      <c r="O588">
        <v>520.51</v>
      </c>
      <c r="P588">
        <v>511.78721242137402</v>
      </c>
      <c r="Q588">
        <v>502.37459784361999</v>
      </c>
      <c r="R588">
        <v>65.829531254217898</v>
      </c>
      <c r="S588" s="2">
        <f>(Table2[[#This Row],[Close Price]]-Table2[[#This Row],[20D EMA]])/Table2[[#This Row],[20D EMA]]</f>
        <v>6.5589517972757458E-2</v>
      </c>
      <c r="T588" s="2">
        <f>(Table2[[#This Row],[Close Price]]-Table2[[#This Row],[50D EMA]])/Table2[[#This Row],[50D EMA]]</f>
        <v>8.3751189045605495E-2</v>
      </c>
      <c r="U588" s="2">
        <f>(Table2[[#This Row],[Close Price]]-Table2[[#This Row],[200D EMA]])/Table2[[#This Row],[200D EMA]]</f>
        <v>0.10405661906626169</v>
      </c>
      <c r="V588">
        <v>4.0044495332867101</v>
      </c>
      <c r="W588">
        <v>556.45000000000005</v>
      </c>
      <c r="X588">
        <v>571.25</v>
      </c>
      <c r="Y588">
        <v>522.15</v>
      </c>
      <c r="Z588">
        <v>562</v>
      </c>
      <c r="AA588">
        <v>464</v>
      </c>
      <c r="AB588">
        <v>572.9</v>
      </c>
      <c r="AC588" s="2">
        <f>(Table2[[#This Row],[Close Price]]/Table2[[#This Row],[Day Low]])-1</f>
        <v>-3.2347919849043949E-3</v>
      </c>
      <c r="AD588" s="2">
        <f>(Table2[[#This Row],[Day High]]/Table2[[#This Row],[Close Price]])-1</f>
        <v>2.9928783917785973E-2</v>
      </c>
      <c r="AE588" s="2">
        <f>(Table2[[#This Row],[Close Price]]/Table2[[#This Row],[Current Week Low]])-1</f>
        <v>6.2242650579335423E-2</v>
      </c>
      <c r="AF588" s="2">
        <f>(Table2[[#This Row],[Current Week High]]/Table2[[#This Row],[Close Price]])-1</f>
        <v>1.3251600108176387E-2</v>
      </c>
      <c r="AG588" s="2">
        <f>(Table2[[#This Row],[Close Price]]/Table2[[#This Row],[Current Month Low]])-1</f>
        <v>0.19536637931034484</v>
      </c>
      <c r="AH588" s="2">
        <f>(Table2[[#This Row],[Current Month High]]/Table2[[#This Row],[Close Price]])-1</f>
        <v>3.2903632921662318E-2</v>
      </c>
      <c r="AI588">
        <v>20.679707923915998</v>
      </c>
      <c r="AJ588">
        <v>41.836082342411402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0</v>
      </c>
      <c r="AM588" t="s">
        <v>10207</v>
      </c>
      <c r="AN588">
        <v>7.86</v>
      </c>
      <c r="AO588" t="s">
        <v>10206</v>
      </c>
      <c r="AP588">
        <v>3.8859470917188998E-2</v>
      </c>
      <c r="AQ588">
        <f>(Table2[[#This Row],[Sharpe Ratio]]-AVERAGE(Table2[Sharpe Ratio]))/_xlfn.STDEV.P(Table2[Sharpe Ratio])</f>
        <v>-0.21301026295077705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-0.44021304325225774</v>
      </c>
      <c r="AS588">
        <f>_xlfn.RANK.AVG(Table2[[#This Row],[1Y Return vs Nifty Z-Score]],Table2[1Y Return vs Nifty Z-Score])</f>
        <v>596</v>
      </c>
      <c r="AT588">
        <f>_xlfn.RANK.AVG(Table2[[#This Row],[6M Return vs Nifty Z-Score]],Table2[6M Return vs Nifty Z-Score])</f>
        <v>634</v>
      </c>
      <c r="AU588">
        <f>_xlfn.RANK.AVG(Table2[[#This Row],[Sharpe Ratio Z-Score]],Table2[Sharpe Ratio Z-Score])</f>
        <v>389</v>
      </c>
      <c r="AV588">
        <f>(Table2[[#This Row],[Rank 1Y]]+Table2[[#This Row],[Rank 6M]]+Table2[[#This Row],[Rank Sharpe]])/3</f>
        <v>539.66666666666663</v>
      </c>
    </row>
    <row r="589" spans="1:48" x14ac:dyDescent="0.3">
      <c r="A589" t="s">
        <v>925</v>
      </c>
      <c r="B589" t="s">
        <v>926</v>
      </c>
      <c r="C589" t="s">
        <v>10176</v>
      </c>
      <c r="D589" t="s">
        <v>170</v>
      </c>
      <c r="E589">
        <v>16417.71228019</v>
      </c>
      <c r="F589">
        <v>1062.0999999999999</v>
      </c>
      <c r="G589">
        <v>0.171198186198708</v>
      </c>
      <c r="H589">
        <f>(Table2[[#This Row],[1Y Return vs Nifty]]-AVERAGE(Table2[1Y Return vs Nifty]))/_xlfn.STDEV.P(Table2[1Y Return vs Nifty])</f>
        <v>-0.53375128783812953</v>
      </c>
      <c r="I589">
        <v>0.64711474299601801</v>
      </c>
      <c r="J589">
        <f>(Table2[[#This Row],[1M Return vs Nifty]]-AVERAGE(Table2[1M Return vs Nifty]))/_xlfn.STDEV.P(Table2[1M Return vs Nifty])</f>
        <v>-7.2213149891538403E-2</v>
      </c>
      <c r="K589">
        <v>-10.0981969733844</v>
      </c>
      <c r="L589">
        <f>(Table2[[#This Row],[6M Return vs Nifty]]-AVERAGE(Table2[6M Return vs Nifty]))/_xlfn.STDEV.P(Table2[6M Return vs Nifty])</f>
        <v>-0.58139724425494932</v>
      </c>
      <c r="M589">
        <v>3.7701164616016198</v>
      </c>
      <c r="N589">
        <f>(Table2[[#This Row],[1W Return vs Nifty]]-AVERAGE(Table2[1W Return vs Nifty]))/_xlfn.STDEV.P(Table2[1W Return vs Nifty])</f>
        <v>0.44335621670591918</v>
      </c>
      <c r="O589">
        <v>1017.23</v>
      </c>
      <c r="P589">
        <v>1001.1443967465</v>
      </c>
      <c r="Q589">
        <v>973.19858697536495</v>
      </c>
      <c r="R589">
        <v>73.561177243830898</v>
      </c>
      <c r="S589" s="2">
        <f>(Table2[[#This Row],[Close Price]]-Table2[[#This Row],[20D EMA]])/Table2[[#This Row],[20D EMA]]</f>
        <v>4.4109984959153671E-2</v>
      </c>
      <c r="T589" s="2">
        <f>(Table2[[#This Row],[Close Price]]-Table2[[#This Row],[50D EMA]])/Table2[[#This Row],[50D EMA]]</f>
        <v>6.0885925598337554E-2</v>
      </c>
      <c r="U589" s="2">
        <f>(Table2[[#This Row],[Close Price]]-Table2[[#This Row],[200D EMA]])/Table2[[#This Row],[200D EMA]]</f>
        <v>9.134971445132746E-2</v>
      </c>
      <c r="V589">
        <v>0.82910257931971998</v>
      </c>
      <c r="W589">
        <v>1057</v>
      </c>
      <c r="X589">
        <v>1069.8</v>
      </c>
      <c r="Y589">
        <v>1032.95</v>
      </c>
      <c r="Z589">
        <v>1093</v>
      </c>
      <c r="AA589">
        <v>961</v>
      </c>
      <c r="AB589">
        <v>1093</v>
      </c>
      <c r="AC589" s="2">
        <f>(Table2[[#This Row],[Close Price]]/Table2[[#This Row],[Day Low]])-1</f>
        <v>4.8249763481551522E-3</v>
      </c>
      <c r="AD589" s="2">
        <f>(Table2[[#This Row],[Day High]]/Table2[[#This Row],[Close Price]])-1</f>
        <v>7.2497881555408927E-3</v>
      </c>
      <c r="AE589" s="2">
        <f>(Table2[[#This Row],[Close Price]]/Table2[[#This Row],[Current Week Low]])-1</f>
        <v>2.8220146183261408E-2</v>
      </c>
      <c r="AF589" s="2">
        <f>(Table2[[#This Row],[Current Week High]]/Table2[[#This Row],[Close Price]])-1</f>
        <v>2.9093305715092832E-2</v>
      </c>
      <c r="AG589" s="2">
        <f>(Table2[[#This Row],[Close Price]]/Table2[[#This Row],[Current Month Low]])-1</f>
        <v>0.1052029136316337</v>
      </c>
      <c r="AH589" s="2">
        <f>(Table2[[#This Row],[Current Month High]]/Table2[[#This Row],[Close Price]])-1</f>
        <v>2.9093305715092832E-2</v>
      </c>
      <c r="AI589">
        <v>10.6298841916957</v>
      </c>
      <c r="AJ589">
        <v>28.536851022630898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0</v>
      </c>
      <c r="AM589">
        <v>0</v>
      </c>
      <c r="AN589">
        <v>6.03</v>
      </c>
      <c r="AO589" t="s">
        <v>10206</v>
      </c>
      <c r="AP589">
        <v>-2.3074352532203E-2</v>
      </c>
      <c r="AQ589">
        <f>(Table2[[#This Row],[Sharpe Ratio]]-AVERAGE(Table2[Sharpe Ratio]))/_xlfn.STDEV.P(Table2[Sharpe Ratio])</f>
        <v>-0.92706441362576575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-1.6710698789044636</v>
      </c>
      <c r="AS589">
        <f>_xlfn.RANK.AVG(Table2[[#This Row],[1Y Return vs Nifty Z-Score]],Table2[1Y Return vs Nifty Z-Score])</f>
        <v>506</v>
      </c>
      <c r="AT589">
        <f>_xlfn.RANK.AVG(Table2[[#This Row],[6M Return vs Nifty Z-Score]],Table2[6M Return vs Nifty Z-Score])</f>
        <v>520</v>
      </c>
      <c r="AU589">
        <f>_xlfn.RANK.AVG(Table2[[#This Row],[Sharpe Ratio Z-Score]],Table2[Sharpe Ratio Z-Score])</f>
        <v>599</v>
      </c>
      <c r="AV589">
        <f>(Table2[[#This Row],[Rank 1Y]]+Table2[[#This Row],[Rank 6M]]+Table2[[#This Row],[Rank Sharpe]])/3</f>
        <v>541.66666666666663</v>
      </c>
    </row>
    <row r="590" spans="1:48" x14ac:dyDescent="0.3">
      <c r="A590" t="s">
        <v>938</v>
      </c>
      <c r="B590" t="s">
        <v>939</v>
      </c>
      <c r="C590" t="s">
        <v>10173</v>
      </c>
      <c r="D590" t="s">
        <v>940</v>
      </c>
      <c r="E590">
        <v>15945.355492299999</v>
      </c>
      <c r="F590">
        <v>717.7</v>
      </c>
      <c r="G590">
        <v>-17.5438342965838</v>
      </c>
      <c r="H590">
        <f>(Table2[[#This Row],[1Y Return vs Nifty]]-AVERAGE(Table2[1Y Return vs Nifty]))/_xlfn.STDEV.P(Table2[1Y Return vs Nifty])</f>
        <v>-0.77584094881814269</v>
      </c>
      <c r="I590">
        <v>-11.407419647906</v>
      </c>
      <c r="J590">
        <f>(Table2[[#This Row],[1M Return vs Nifty]]-AVERAGE(Table2[1M Return vs Nifty]))/_xlfn.STDEV.P(Table2[1M Return vs Nifty])</f>
        <v>-1.3429900429456911</v>
      </c>
      <c r="K590">
        <v>-24.122257666957999</v>
      </c>
      <c r="L590">
        <f>(Table2[[#This Row],[6M Return vs Nifty]]-AVERAGE(Table2[6M Return vs Nifty]))/_xlfn.STDEV.P(Table2[6M Return vs Nifty])</f>
        <v>-1.048642603551508</v>
      </c>
      <c r="M590">
        <v>0.28739513945045098</v>
      </c>
      <c r="N590">
        <f>(Table2[[#This Row],[1W Return vs Nifty]]-AVERAGE(Table2[1W Return vs Nifty]))/_xlfn.STDEV.P(Table2[1W Return vs Nifty])</f>
        <v>-0.27616533804238952</v>
      </c>
      <c r="O590">
        <v>703.19</v>
      </c>
      <c r="P590">
        <v>697.08667395814098</v>
      </c>
      <c r="Q590">
        <v>680.63018357133501</v>
      </c>
      <c r="R590">
        <v>62.977638865319697</v>
      </c>
      <c r="S590" s="2">
        <f>(Table2[[#This Row],[Close Price]]-Table2[[#This Row],[20D EMA]])/Table2[[#This Row],[20D EMA]]</f>
        <v>2.0634536896144699E-2</v>
      </c>
      <c r="T590" s="2">
        <f>(Table2[[#This Row],[Close Price]]-Table2[[#This Row],[50D EMA]])/Table2[[#This Row],[50D EMA]]</f>
        <v>2.9570678671583483E-2</v>
      </c>
      <c r="U590" s="2">
        <f>(Table2[[#This Row],[Close Price]]-Table2[[#This Row],[200D EMA]])/Table2[[#This Row],[200D EMA]]</f>
        <v>5.4463961962656404E-2</v>
      </c>
      <c r="V590">
        <v>0.87053181016456804</v>
      </c>
      <c r="W590">
        <v>710</v>
      </c>
      <c r="X590">
        <v>725</v>
      </c>
      <c r="Y590">
        <v>693.8</v>
      </c>
      <c r="Z590">
        <v>720</v>
      </c>
      <c r="AA590">
        <v>668.75</v>
      </c>
      <c r="AB590">
        <v>766.05</v>
      </c>
      <c r="AC590" s="2">
        <f>(Table2[[#This Row],[Close Price]]/Table2[[#This Row],[Day Low]])-1</f>
        <v>1.0845070422535352E-2</v>
      </c>
      <c r="AD590" s="2">
        <f>(Table2[[#This Row],[Day High]]/Table2[[#This Row],[Close Price]])-1</f>
        <v>1.0171380799776975E-2</v>
      </c>
      <c r="AE590" s="2">
        <f>(Table2[[#This Row],[Close Price]]/Table2[[#This Row],[Current Week Low]])-1</f>
        <v>3.4447967714038796E-2</v>
      </c>
      <c r="AF590" s="2">
        <f>(Table2[[#This Row],[Current Week High]]/Table2[[#This Row],[Close Price]])-1</f>
        <v>3.204681621847616E-3</v>
      </c>
      <c r="AG590" s="2">
        <f>(Table2[[#This Row],[Close Price]]/Table2[[#This Row],[Current Month Low]])-1</f>
        <v>7.3196261682243025E-2</v>
      </c>
      <c r="AH590" s="2">
        <f>(Table2[[#This Row],[Current Month High]]/Table2[[#This Row],[Close Price]])-1</f>
        <v>6.7367981050578063E-2</v>
      </c>
      <c r="AI590">
        <v>18.364219033022099</v>
      </c>
      <c r="AJ590">
        <v>20.824915824915799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-0.05</v>
      </c>
      <c r="AM590" t="s">
        <v>10205</v>
      </c>
      <c r="AN590">
        <v>0.67</v>
      </c>
      <c r="AO590" t="s">
        <v>10206</v>
      </c>
      <c r="AP590">
        <v>4.4657113413350998E-2</v>
      </c>
      <c r="AQ590">
        <f>(Table2[[#This Row],[Sharpe Ratio]]-AVERAGE(Table2[Sharpe Ratio]))/_xlfn.STDEV.P(Table2[Sharpe Ratio])</f>
        <v>-0.14616745464431169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-3.5898063880020428</v>
      </c>
      <c r="AS590">
        <f>_xlfn.RANK.AVG(Table2[[#This Row],[1Y Return vs Nifty Z-Score]],Table2[1Y Return vs Nifty Z-Score])</f>
        <v>602</v>
      </c>
      <c r="AT590">
        <f>_xlfn.RANK.AVG(Table2[[#This Row],[6M Return vs Nifty Z-Score]],Table2[6M Return vs Nifty Z-Score])</f>
        <v>647</v>
      </c>
      <c r="AU590">
        <f>_xlfn.RANK.AVG(Table2[[#This Row],[Sharpe Ratio Z-Score]],Table2[Sharpe Ratio Z-Score])</f>
        <v>376</v>
      </c>
      <c r="AV590">
        <f>(Table2[[#This Row],[Rank 1Y]]+Table2[[#This Row],[Rank 6M]]+Table2[[#This Row],[Rank Sharpe]])/3</f>
        <v>541.66666666666663</v>
      </c>
    </row>
    <row r="591" spans="1:48" x14ac:dyDescent="0.3">
      <c r="A591" t="s">
        <v>755</v>
      </c>
      <c r="B591" t="s">
        <v>756</v>
      </c>
      <c r="C591" t="s">
        <v>10172</v>
      </c>
      <c r="D591" t="s">
        <v>537</v>
      </c>
      <c r="E591">
        <v>21871.613995895899</v>
      </c>
      <c r="F591">
        <v>181.32</v>
      </c>
      <c r="G591">
        <v>-32.6018344460728</v>
      </c>
      <c r="H591">
        <f>(Table2[[#This Row],[1Y Return vs Nifty]]-AVERAGE(Table2[1Y Return vs Nifty]))/_xlfn.STDEV.P(Table2[1Y Return vs Nifty])</f>
        <v>-0.98162020182091214</v>
      </c>
      <c r="I591">
        <v>4.9083919834831899</v>
      </c>
      <c r="J591">
        <f>(Table2[[#This Row],[1M Return vs Nifty]]-AVERAGE(Table2[1M Return vs Nifty]))/_xlfn.STDEV.P(Table2[1M Return vs Nifty])</f>
        <v>0.37700641152060987</v>
      </c>
      <c r="K591">
        <v>-11.9147952846397</v>
      </c>
      <c r="L591">
        <f>(Table2[[#This Row],[6M Return vs Nifty]]-AVERAGE(Table2[6M Return vs Nifty]))/_xlfn.STDEV.P(Table2[6M Return vs Nifty])</f>
        <v>-0.64192159231549051</v>
      </c>
      <c r="M591">
        <v>2.5797649877673599</v>
      </c>
      <c r="N591">
        <f>(Table2[[#This Row],[1W Return vs Nifty]]-AVERAGE(Table2[1W Return vs Nifty]))/_xlfn.STDEV.P(Table2[1W Return vs Nifty])</f>
        <v>0.19743256565101816</v>
      </c>
      <c r="O591">
        <v>173.79</v>
      </c>
      <c r="P591">
        <v>169.07039382580399</v>
      </c>
      <c r="Q591">
        <v>170.49426837439199</v>
      </c>
      <c r="R591">
        <v>70.108604590841594</v>
      </c>
      <c r="S591" s="2">
        <f>(Table2[[#This Row],[Close Price]]-Table2[[#This Row],[20D EMA]])/Table2[[#This Row],[20D EMA]]</f>
        <v>4.3328154669428631E-2</v>
      </c>
      <c r="T591" s="2">
        <f>(Table2[[#This Row],[Close Price]]-Table2[[#This Row],[50D EMA]])/Table2[[#This Row],[50D EMA]]</f>
        <v>7.2452697938451452E-2</v>
      </c>
      <c r="U591" s="2">
        <f>(Table2[[#This Row],[Close Price]]-Table2[[#This Row],[200D EMA]])/Table2[[#This Row],[200D EMA]]</f>
        <v>6.3496161652986161E-2</v>
      </c>
      <c r="V591">
        <v>1.1207856549136099</v>
      </c>
      <c r="W591">
        <v>180.05</v>
      </c>
      <c r="X591">
        <v>182.25</v>
      </c>
      <c r="Y591">
        <v>175.32</v>
      </c>
      <c r="Z591">
        <v>182.95</v>
      </c>
      <c r="AA591">
        <v>161.5</v>
      </c>
      <c r="AB591">
        <v>182.95</v>
      </c>
      <c r="AC591" s="2">
        <f>(Table2[[#This Row],[Close Price]]/Table2[[#This Row],[Day Low]])-1</f>
        <v>7.0535962232711746E-3</v>
      </c>
      <c r="AD591" s="2">
        <f>(Table2[[#This Row],[Day High]]/Table2[[#This Row],[Close Price]])-1</f>
        <v>5.1290536068828718E-3</v>
      </c>
      <c r="AE591" s="2">
        <f>(Table2[[#This Row],[Close Price]]/Table2[[#This Row],[Current Week Low]])-1</f>
        <v>3.4223134839151292E-2</v>
      </c>
      <c r="AF591" s="2">
        <f>(Table2[[#This Row],[Current Week High]]/Table2[[#This Row],[Close Price]])-1</f>
        <v>8.9896315905582114E-3</v>
      </c>
      <c r="AG591" s="2">
        <f>(Table2[[#This Row],[Close Price]]/Table2[[#This Row],[Current Month Low]])-1</f>
        <v>0.12272445820433431</v>
      </c>
      <c r="AH591" s="2">
        <f>(Table2[[#This Row],[Current Month High]]/Table2[[#This Row],[Close Price]])-1</f>
        <v>8.9896315905582114E-3</v>
      </c>
      <c r="AI591">
        <v>25.468784469446199</v>
      </c>
      <c r="AJ591">
        <v>27.4657293497363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0.01</v>
      </c>
      <c r="AM591" t="s">
        <v>10206</v>
      </c>
      <c r="AN591">
        <v>11.38</v>
      </c>
      <c r="AO591" t="s">
        <v>10206</v>
      </c>
      <c r="AP591">
        <v>2.9485496874734E-2</v>
      </c>
      <c r="AQ591">
        <f>(Table2[[#This Row],[Sharpe Ratio]]-AVERAGE(Table2[Sharpe Ratio]))/_xlfn.STDEV.P(Table2[Sharpe Ratio])</f>
        <v>-0.32108570057984698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669</v>
      </c>
      <c r="AT591">
        <f>_xlfn.RANK.AVG(Table2[[#This Row],[6M Return vs Nifty Z-Score]],Table2[6M Return vs Nifty Z-Score])</f>
        <v>543</v>
      </c>
      <c r="AU591">
        <f>_xlfn.RANK.AVG(Table2[[#This Row],[Sharpe Ratio Z-Score]],Table2[Sharpe Ratio Z-Score])</f>
        <v>417</v>
      </c>
      <c r="AV591">
        <f>(Table2[[#This Row],[Rank 1Y]]+Table2[[#This Row],[Rank 6M]]+Table2[[#This Row],[Rank Sharpe]])/3</f>
        <v>543</v>
      </c>
    </row>
    <row r="592" spans="1:48" x14ac:dyDescent="0.3">
      <c r="A592" t="s">
        <v>441</v>
      </c>
      <c r="B592" t="s">
        <v>442</v>
      </c>
      <c r="C592" t="s">
        <v>10162</v>
      </c>
      <c r="D592" t="s">
        <v>27</v>
      </c>
      <c r="E592">
        <v>54363.75</v>
      </c>
      <c r="F592">
        <v>1907.5</v>
      </c>
      <c r="G592">
        <v>-20.326317493329601</v>
      </c>
      <c r="H592">
        <f>(Table2[[#This Row],[1Y Return vs Nifty]]-AVERAGE(Table2[1Y Return vs Nifty]))/_xlfn.STDEV.P(Table2[1Y Return vs Nifty])</f>
        <v>-0.81386574016060653</v>
      </c>
      <c r="I592">
        <v>-1.9476541086308401</v>
      </c>
      <c r="J592">
        <f>(Table2[[#This Row],[1M Return vs Nifty]]-AVERAGE(Table2[1M Return vs Nifty]))/_xlfn.STDEV.P(Table2[1M Return vs Nifty])</f>
        <v>-0.34575107284546963</v>
      </c>
      <c r="K592">
        <v>-3.53114317784576</v>
      </c>
      <c r="L592">
        <f>(Table2[[#This Row],[6M Return vs Nifty]]-AVERAGE(Table2[6M Return vs Nifty]))/_xlfn.STDEV.P(Table2[6M Return vs Nifty])</f>
        <v>-0.36260003014831327</v>
      </c>
      <c r="M592">
        <v>2.9392309830642098</v>
      </c>
      <c r="N592">
        <f>(Table2[[#This Row],[1W Return vs Nifty]]-AVERAGE(Table2[1W Return vs Nifty]))/_xlfn.STDEV.P(Table2[1W Return vs Nifty])</f>
        <v>0.27169734537085566</v>
      </c>
      <c r="O592">
        <v>1852.77</v>
      </c>
      <c r="P592">
        <v>1843.69482655564</v>
      </c>
      <c r="Q592">
        <v>1782.7091675934701</v>
      </c>
      <c r="R592">
        <v>65.123550579356007</v>
      </c>
      <c r="S592" s="2">
        <f>(Table2[[#This Row],[Close Price]]-Table2[[#This Row],[20D EMA]])/Table2[[#This Row],[20D EMA]]</f>
        <v>2.9539554288983531E-2</v>
      </c>
      <c r="T592" s="2">
        <f>(Table2[[#This Row],[Close Price]]-Table2[[#This Row],[50D EMA]])/Table2[[#This Row],[50D EMA]]</f>
        <v>3.4607231373296056E-2</v>
      </c>
      <c r="U592" s="2">
        <f>(Table2[[#This Row],[Close Price]]-Table2[[#This Row],[200D EMA]])/Table2[[#This Row],[200D EMA]]</f>
        <v>7.000066790198238E-2</v>
      </c>
      <c r="V592">
        <v>1.5227899720989799</v>
      </c>
      <c r="W592">
        <v>1910</v>
      </c>
      <c r="X592">
        <v>1946.95</v>
      </c>
      <c r="Y592">
        <v>1863</v>
      </c>
      <c r="Z592">
        <v>1931.7</v>
      </c>
      <c r="AA592">
        <v>1720.05</v>
      </c>
      <c r="AB592">
        <v>1931.7</v>
      </c>
      <c r="AC592" s="2">
        <f>(Table2[[#This Row],[Close Price]]/Table2[[#This Row],[Day Low]])-1</f>
        <v>-1.3089005235602524E-3</v>
      </c>
      <c r="AD592" s="2">
        <f>(Table2[[#This Row],[Day High]]/Table2[[#This Row],[Close Price]])-1</f>
        <v>2.0681520314547841E-2</v>
      </c>
      <c r="AE592" s="2">
        <f>(Table2[[#This Row],[Close Price]]/Table2[[#This Row],[Current Week Low]])-1</f>
        <v>2.3886205045625442E-2</v>
      </c>
      <c r="AF592" s="2">
        <f>(Table2[[#This Row],[Current Week High]]/Table2[[#This Row],[Close Price]])-1</f>
        <v>1.2686762778505889E-2</v>
      </c>
      <c r="AG592" s="2">
        <f>(Table2[[#This Row],[Close Price]]/Table2[[#This Row],[Current Month Low]])-1</f>
        <v>0.1089793901340077</v>
      </c>
      <c r="AH592" s="2">
        <f>(Table2[[#This Row],[Current Month High]]/Table2[[#This Row],[Close Price]])-1</f>
        <v>1.2686762778505889E-2</v>
      </c>
      <c r="AI592">
        <v>9.2870249017038091</v>
      </c>
      <c r="AJ592">
        <v>23.590773616690399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-0.03</v>
      </c>
      <c r="AM592" t="s">
        <v>10205</v>
      </c>
      <c r="AN592">
        <v>2.06</v>
      </c>
      <c r="AO592" t="s">
        <v>10206</v>
      </c>
      <c r="AP592">
        <v>-8.2661426979150007E-3</v>
      </c>
      <c r="AQ592">
        <f>(Table2[[#This Row],[Sharpe Ratio]]-AVERAGE(Table2[Sharpe Ratio]))/_xlfn.STDEV.P(Table2[Sharpe Ratio])</f>
        <v>-0.75633599565751675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-2.0068554934410505</v>
      </c>
      <c r="AS592">
        <f>_xlfn.RANK.AVG(Table2[[#This Row],[1Y Return vs Nifty Z-Score]],Table2[1Y Return vs Nifty Z-Score])</f>
        <v>614</v>
      </c>
      <c r="AT592">
        <f>_xlfn.RANK.AVG(Table2[[#This Row],[6M Return vs Nifty Z-Score]],Table2[6M Return vs Nifty Z-Score])</f>
        <v>448</v>
      </c>
      <c r="AU592">
        <f>_xlfn.RANK.AVG(Table2[[#This Row],[Sharpe Ratio Z-Score]],Table2[Sharpe Ratio Z-Score])</f>
        <v>569</v>
      </c>
      <c r="AV592">
        <f>(Table2[[#This Row],[Rank 1Y]]+Table2[[#This Row],[Rank 6M]]+Table2[[#This Row],[Rank Sharpe]])/3</f>
        <v>543.66666666666663</v>
      </c>
    </row>
    <row r="593" spans="1:48" x14ac:dyDescent="0.3">
      <c r="A593" t="s">
        <v>1900</v>
      </c>
      <c r="B593" t="s">
        <v>1901</v>
      </c>
      <c r="C593" t="s">
        <v>10171</v>
      </c>
      <c r="D593" t="s">
        <v>285</v>
      </c>
      <c r="E593">
        <v>3699.7586090099999</v>
      </c>
      <c r="F593">
        <v>1178.55</v>
      </c>
      <c r="G593">
        <v>-30.2467895871475</v>
      </c>
      <c r="H593">
        <f>(Table2[[#This Row],[1Y Return vs Nifty]]-AVERAGE(Table2[1Y Return vs Nifty]))/_xlfn.STDEV.P(Table2[1Y Return vs Nifty])</f>
        <v>-0.94943668694200534</v>
      </c>
      <c r="I593">
        <v>3.3160329208164598</v>
      </c>
      <c r="J593">
        <f>(Table2[[#This Row],[1M Return vs Nifty]]-AVERAGE(Table2[1M Return vs Nifty]))/_xlfn.STDEV.P(Table2[1M Return vs Nifty])</f>
        <v>0.2091415204627286</v>
      </c>
      <c r="K593">
        <v>5.9908464715657699</v>
      </c>
      <c r="L593">
        <f>(Table2[[#This Row],[6M Return vs Nifty]]-AVERAGE(Table2[6M Return vs Nifty]))/_xlfn.STDEV.P(Table2[6M Return vs Nifty])</f>
        <v>-4.5352011035263852E-2</v>
      </c>
      <c r="M593">
        <v>2.6287141897645698</v>
      </c>
      <c r="N593">
        <f>(Table2[[#This Row],[1W Return vs Nifty]]-AVERAGE(Table2[1W Return vs Nifty]))/_xlfn.STDEV.P(Table2[1W Return vs Nifty])</f>
        <v>0.20754534892216639</v>
      </c>
      <c r="O593">
        <v>1046.51</v>
      </c>
      <c r="P593">
        <v>986.82919058028904</v>
      </c>
      <c r="Q593">
        <v>1008.44826823112</v>
      </c>
      <c r="R593">
        <v>80.344788162927401</v>
      </c>
      <c r="S593" s="2">
        <f>(Table2[[#This Row],[Close Price]]-Table2[[#This Row],[20D EMA]])/Table2[[#This Row],[20D EMA]]</f>
        <v>0.12617175182272503</v>
      </c>
      <c r="T593" s="2">
        <f>(Table2[[#This Row],[Close Price]]-Table2[[#This Row],[50D EMA]])/Table2[[#This Row],[50D EMA]]</f>
        <v>0.19427962939257257</v>
      </c>
      <c r="U593" s="2">
        <f>(Table2[[#This Row],[Close Price]]-Table2[[#This Row],[200D EMA]])/Table2[[#This Row],[200D EMA]]</f>
        <v>0.16867670571466084</v>
      </c>
      <c r="V593">
        <v>1.1993862787251399</v>
      </c>
      <c r="W593">
        <v>1183</v>
      </c>
      <c r="X593">
        <v>1217.4000000000001</v>
      </c>
      <c r="Y593">
        <v>1054.25</v>
      </c>
      <c r="Z593">
        <v>1195</v>
      </c>
      <c r="AA593">
        <v>991.6</v>
      </c>
      <c r="AB593">
        <v>1195</v>
      </c>
      <c r="AC593" s="2">
        <f>(Table2[[#This Row],[Close Price]]/Table2[[#This Row],[Day Low]])-1</f>
        <v>-3.761622992392244E-3</v>
      </c>
      <c r="AD593" s="2">
        <f>(Table2[[#This Row],[Day High]]/Table2[[#This Row],[Close Price]])-1</f>
        <v>3.296423571337681E-2</v>
      </c>
      <c r="AE593" s="2">
        <f>(Table2[[#This Row],[Close Price]]/Table2[[#This Row],[Current Week Low]])-1</f>
        <v>0.11790372302584773</v>
      </c>
      <c r="AF593" s="2">
        <f>(Table2[[#This Row],[Current Week High]]/Table2[[#This Row],[Close Price]])-1</f>
        <v>1.3957829536294541E-2</v>
      </c>
      <c r="AG593" s="2">
        <f>(Table2[[#This Row],[Close Price]]/Table2[[#This Row],[Current Month Low]])-1</f>
        <v>0.18853368293666795</v>
      </c>
      <c r="AH593" s="2">
        <f>(Table2[[#This Row],[Current Month High]]/Table2[[#This Row],[Close Price]])-1</f>
        <v>1.3957829536294541E-2</v>
      </c>
      <c r="AI593">
        <v>12.256586483390601</v>
      </c>
      <c r="AJ593">
        <v>56.795050888046298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0.24</v>
      </c>
      <c r="AM593" t="s">
        <v>10206</v>
      </c>
      <c r="AN593">
        <v>15.09</v>
      </c>
      <c r="AO593" t="s">
        <v>10206</v>
      </c>
      <c r="AP593">
        <v>-4.7223049161143997E-2</v>
      </c>
      <c r="AQ593">
        <f>(Table2[[#This Row],[Sharpe Ratio]]-AVERAGE(Table2[Sharpe Ratio]))/_xlfn.STDEV.P(Table2[Sharpe Ratio])</f>
        <v>-1.205482184415851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658</v>
      </c>
      <c r="AT593">
        <f>_xlfn.RANK.AVG(Table2[[#This Row],[6M Return vs Nifty Z-Score]],Table2[6M Return vs Nifty Z-Score])</f>
        <v>331</v>
      </c>
      <c r="AU593">
        <f>_xlfn.RANK.AVG(Table2[[#This Row],[Sharpe Ratio Z-Score]],Table2[Sharpe Ratio Z-Score])</f>
        <v>646</v>
      </c>
      <c r="AV593">
        <f>(Table2[[#This Row],[Rank 1Y]]+Table2[[#This Row],[Rank 6M]]+Table2[[#This Row],[Rank Sharpe]])/3</f>
        <v>545</v>
      </c>
    </row>
    <row r="594" spans="1:48" x14ac:dyDescent="0.3">
      <c r="A594" t="s">
        <v>644</v>
      </c>
      <c r="B594" t="s">
        <v>645</v>
      </c>
      <c r="C594" t="s">
        <v>10161</v>
      </c>
      <c r="D594" t="s">
        <v>54</v>
      </c>
      <c r="E594">
        <v>28616.59285537</v>
      </c>
      <c r="F594">
        <v>370.85</v>
      </c>
      <c r="G594">
        <v>-31.872804245373398</v>
      </c>
      <c r="H594">
        <f>(Table2[[#This Row],[1Y Return vs Nifty]]-AVERAGE(Table2[1Y Return vs Nifty]))/_xlfn.STDEV.P(Table2[1Y Return vs Nifty])</f>
        <v>-0.97165743859690779</v>
      </c>
      <c r="I594">
        <v>-11.574139114136999</v>
      </c>
      <c r="J594">
        <f>(Table2[[#This Row],[1M Return vs Nifty]]-AVERAGE(Table2[1M Return vs Nifty]))/_xlfn.STDEV.P(Table2[1M Return vs Nifty])</f>
        <v>-1.3605654414172055</v>
      </c>
      <c r="K594">
        <v>-37.266484546896599</v>
      </c>
      <c r="L594">
        <f>(Table2[[#This Row],[6M Return vs Nifty]]-AVERAGE(Table2[6M Return vs Nifty]))/_xlfn.STDEV.P(Table2[6M Return vs Nifty])</f>
        <v>-1.4865741802457473</v>
      </c>
      <c r="M594">
        <v>-7.6905190507580103</v>
      </c>
      <c r="N594">
        <f>(Table2[[#This Row],[1W Return vs Nifty]]-AVERAGE(Table2[1W Return vs Nifty]))/_xlfn.STDEV.P(Table2[1W Return vs Nifty])</f>
        <v>-1.9243825483248915</v>
      </c>
      <c r="O594">
        <v>398.18</v>
      </c>
      <c r="P594">
        <v>419.85508326035603</v>
      </c>
      <c r="Q594">
        <v>428.57253322037099</v>
      </c>
      <c r="R594">
        <v>30.593459714426299</v>
      </c>
      <c r="S594" s="2">
        <f>(Table2[[#This Row],[Close Price]]-Table2[[#This Row],[20D EMA]])/Table2[[#This Row],[20D EMA]]</f>
        <v>-6.8637299713697281E-2</v>
      </c>
      <c r="T594" s="2">
        <f>(Table2[[#This Row],[Close Price]]-Table2[[#This Row],[50D EMA]])/Table2[[#This Row],[50D EMA]]</f>
        <v>-0.11671904238912714</v>
      </c>
      <c r="U594" s="2">
        <f>(Table2[[#This Row],[Close Price]]-Table2[[#This Row],[200D EMA]])/Table2[[#This Row],[200D EMA]]</f>
        <v>-0.13468556369357942</v>
      </c>
      <c r="V594">
        <v>1.1818321965334599</v>
      </c>
      <c r="W594">
        <v>371.25</v>
      </c>
      <c r="X594">
        <v>376.45</v>
      </c>
      <c r="Y594">
        <v>369.7</v>
      </c>
      <c r="Z594">
        <v>385.5</v>
      </c>
      <c r="AA594">
        <v>364.25</v>
      </c>
      <c r="AB594">
        <v>436.95</v>
      </c>
      <c r="AC594" s="2">
        <f>(Table2[[#This Row],[Close Price]]/Table2[[#This Row],[Day Low]])-1</f>
        <v>-1.0774410774410104E-3</v>
      </c>
      <c r="AD594" s="2">
        <f>(Table2[[#This Row],[Day High]]/Table2[[#This Row],[Close Price]])-1</f>
        <v>1.5100444923823453E-2</v>
      </c>
      <c r="AE594" s="2">
        <f>(Table2[[#This Row],[Close Price]]/Table2[[#This Row],[Current Week Low]])-1</f>
        <v>3.1106302407357678E-3</v>
      </c>
      <c r="AF594" s="2">
        <f>(Table2[[#This Row],[Current Week High]]/Table2[[#This Row],[Close Price]])-1</f>
        <v>3.9503842523931354E-2</v>
      </c>
      <c r="AG594" s="2">
        <f>(Table2[[#This Row],[Close Price]]/Table2[[#This Row],[Current Month Low]])-1</f>
        <v>1.811942347288964E-2</v>
      </c>
      <c r="AH594" s="2">
        <f>(Table2[[#This Row],[Current Month High]]/Table2[[#This Row],[Close Price]])-1</f>
        <v>0.17823918026156127</v>
      </c>
      <c r="AI594">
        <v>40.137521909127599</v>
      </c>
      <c r="AJ594">
        <v>10.2735652691049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-0.28000000000000003</v>
      </c>
      <c r="AM594" t="s">
        <v>10205</v>
      </c>
      <c r="AN594">
        <v>-8.43</v>
      </c>
      <c r="AO594" t="s">
        <v>10205</v>
      </c>
      <c r="AP594">
        <v>7.7145101737958993E-2</v>
      </c>
      <c r="AQ594">
        <f>(Table2[[#This Row],[Sharpe Ratio]]-AVERAGE(Table2[Sharpe Ratio]))/_xlfn.STDEV.P(Table2[Sharpe Ratio])</f>
        <v>0.22839658190710269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666</v>
      </c>
      <c r="AT594">
        <f>_xlfn.RANK.AVG(Table2[[#This Row],[6M Return vs Nifty Z-Score]],Table2[6M Return vs Nifty Z-Score])</f>
        <v>711</v>
      </c>
      <c r="AU594">
        <f>_xlfn.RANK.AVG(Table2[[#This Row],[Sharpe Ratio Z-Score]],Table2[Sharpe Ratio Z-Score])</f>
        <v>272</v>
      </c>
      <c r="AV594">
        <f>(Table2[[#This Row],[Rank 1Y]]+Table2[[#This Row],[Rank 6M]]+Table2[[#This Row],[Rank Sharpe]])/3</f>
        <v>549.66666666666663</v>
      </c>
    </row>
    <row r="595" spans="1:48" x14ac:dyDescent="0.3">
      <c r="A595" t="s">
        <v>1214</v>
      </c>
      <c r="B595" t="s">
        <v>1215</v>
      </c>
      <c r="C595" t="s">
        <v>10173</v>
      </c>
      <c r="D595" t="s">
        <v>469</v>
      </c>
      <c r="E595">
        <v>9731.5958868750004</v>
      </c>
      <c r="F595">
        <v>318.75</v>
      </c>
      <c r="G595">
        <v>-21.031728416261299</v>
      </c>
      <c r="H595">
        <f>(Table2[[#This Row],[1Y Return vs Nifty]]-AVERAGE(Table2[1Y Return vs Nifty]))/_xlfn.STDEV.P(Table2[1Y Return vs Nifty])</f>
        <v>-0.82350572763170549</v>
      </c>
      <c r="I595">
        <v>2.58979636800552</v>
      </c>
      <c r="J595">
        <f>(Table2[[#This Row],[1M Return vs Nifty]]-AVERAGE(Table2[1M Return vs Nifty]))/_xlfn.STDEV.P(Table2[1M Return vs Nifty])</f>
        <v>0.13258239339267122</v>
      </c>
      <c r="K595">
        <v>2.4060896515620298</v>
      </c>
      <c r="L595">
        <f>(Table2[[#This Row],[6M Return vs Nifty]]-AVERAGE(Table2[6M Return vs Nifty]))/_xlfn.STDEV.P(Table2[6M Return vs Nifty])</f>
        <v>-0.16478681846739171</v>
      </c>
      <c r="M595">
        <v>6.2890629847264199</v>
      </c>
      <c r="N595">
        <f>(Table2[[#This Row],[1W Return vs Nifty]]-AVERAGE(Table2[1W Return vs Nifty]))/_xlfn.STDEV.P(Table2[1W Return vs Nifty])</f>
        <v>0.96376429734072488</v>
      </c>
      <c r="O595">
        <v>298.7</v>
      </c>
      <c r="P595">
        <v>286.36457023782401</v>
      </c>
      <c r="Q595">
        <v>279.37419895176902</v>
      </c>
      <c r="R595">
        <v>77.566539499263698</v>
      </c>
      <c r="S595" s="2">
        <f>(Table2[[#This Row],[Close Price]]-Table2[[#This Row],[20D EMA]])/Table2[[#This Row],[20D EMA]]</f>
        <v>6.7124204887847386E-2</v>
      </c>
      <c r="T595" s="2">
        <f>(Table2[[#This Row],[Close Price]]-Table2[[#This Row],[50D EMA]])/Table2[[#This Row],[50D EMA]]</f>
        <v>0.11309160813881441</v>
      </c>
      <c r="U595" s="2">
        <f>(Table2[[#This Row],[Close Price]]-Table2[[#This Row],[200D EMA]])/Table2[[#This Row],[200D EMA]]</f>
        <v>0.14094286872578665</v>
      </c>
      <c r="V595">
        <v>0.75250751167165697</v>
      </c>
      <c r="W595">
        <v>313</v>
      </c>
      <c r="X595">
        <v>320.39999999999998</v>
      </c>
      <c r="Y595">
        <v>306.95</v>
      </c>
      <c r="Z595">
        <v>320</v>
      </c>
      <c r="AA595">
        <v>275.7</v>
      </c>
      <c r="AB595">
        <v>320</v>
      </c>
      <c r="AC595" s="2">
        <f>(Table2[[#This Row],[Close Price]]/Table2[[#This Row],[Day Low]])-1</f>
        <v>1.8370607028753927E-2</v>
      </c>
      <c r="AD595" s="2">
        <f>(Table2[[#This Row],[Day High]]/Table2[[#This Row],[Close Price]])-1</f>
        <v>5.1764705882351159E-3</v>
      </c>
      <c r="AE595" s="2">
        <f>(Table2[[#This Row],[Close Price]]/Table2[[#This Row],[Current Week Low]])-1</f>
        <v>3.8442743117771627E-2</v>
      </c>
      <c r="AF595" s="2">
        <f>(Table2[[#This Row],[Current Week High]]/Table2[[#This Row],[Close Price]])-1</f>
        <v>3.9215686274509665E-3</v>
      </c>
      <c r="AG595" s="2">
        <f>(Table2[[#This Row],[Close Price]]/Table2[[#This Row],[Current Month Low]])-1</f>
        <v>0.15614798694232856</v>
      </c>
      <c r="AH595" s="2">
        <f>(Table2[[#This Row],[Current Month High]]/Table2[[#This Row],[Close Price]])-1</f>
        <v>3.9215686274509665E-3</v>
      </c>
      <c r="AI595">
        <v>1.4901960784313699</v>
      </c>
      <c r="AJ595">
        <v>49.6478873239436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0.13</v>
      </c>
      <c r="AM595" t="s">
        <v>10206</v>
      </c>
      <c r="AN595">
        <v>8.49</v>
      </c>
      <c r="AO595" t="s">
        <v>10206</v>
      </c>
      <c r="AP595">
        <v>-5.8962944457433997E-2</v>
      </c>
      <c r="AQ595">
        <f>(Table2[[#This Row],[Sharpe Ratio]]-AVERAGE(Table2[Sharpe Ratio]))/_xlfn.STDEV.P(Table2[Sharpe Ratio])</f>
        <v>-1.3408350578204065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-1.2327809131861076</v>
      </c>
      <c r="AS595">
        <f>_xlfn.RANK.AVG(Table2[[#This Row],[1Y Return vs Nifty Z-Score]],Table2[1Y Return vs Nifty Z-Score])</f>
        <v>616</v>
      </c>
      <c r="AT595">
        <f>_xlfn.RANK.AVG(Table2[[#This Row],[6M Return vs Nifty Z-Score]],Table2[6M Return vs Nifty Z-Score])</f>
        <v>373</v>
      </c>
      <c r="AU595">
        <f>_xlfn.RANK.AVG(Table2[[#This Row],[Sharpe Ratio Z-Score]],Table2[Sharpe Ratio Z-Score])</f>
        <v>665</v>
      </c>
      <c r="AV595">
        <f>(Table2[[#This Row],[Rank 1Y]]+Table2[[#This Row],[Rank 6M]]+Table2[[#This Row],[Rank Sharpe]])/3</f>
        <v>551.33333333333337</v>
      </c>
    </row>
    <row r="596" spans="1:48" x14ac:dyDescent="0.3">
      <c r="A596" t="s">
        <v>238</v>
      </c>
      <c r="B596" t="s">
        <v>239</v>
      </c>
      <c r="C596" t="s">
        <v>10163</v>
      </c>
      <c r="D596" t="s">
        <v>186</v>
      </c>
      <c r="E596">
        <v>112346.818441589</v>
      </c>
      <c r="F596">
        <v>633.9</v>
      </c>
      <c r="G596">
        <v>-16.397126868884399</v>
      </c>
      <c r="H596">
        <f>(Table2[[#This Row],[1Y Return vs Nifty]]-AVERAGE(Table2[1Y Return vs Nifty]))/_xlfn.STDEV.P(Table2[1Y Return vs Nifty])</f>
        <v>-0.76017030228194138</v>
      </c>
      <c r="I596">
        <v>2.8008652882846001</v>
      </c>
      <c r="J596">
        <f>(Table2[[#This Row],[1M Return vs Nifty]]-AVERAGE(Table2[1M Return vs Nifty]))/_xlfn.STDEV.P(Table2[1M Return vs Nifty])</f>
        <v>0.15483306671067015</v>
      </c>
      <c r="K596">
        <v>2.7793295318035098</v>
      </c>
      <c r="L596">
        <f>(Table2[[#This Row],[6M Return vs Nifty]]-AVERAGE(Table2[6M Return vs Nifty]))/_xlfn.STDEV.P(Table2[6M Return vs Nifty])</f>
        <v>-0.15235143289984709</v>
      </c>
      <c r="M596">
        <v>-1.2871646055316499</v>
      </c>
      <c r="N596">
        <f>(Table2[[#This Row],[1W Return vs Nifty]]-AVERAGE(Table2[1W Return vs Nifty]))/_xlfn.STDEV.P(Table2[1W Return vs Nifty])</f>
        <v>-0.60146546141081525</v>
      </c>
      <c r="O596">
        <v>628.26</v>
      </c>
      <c r="P596">
        <v>604.77573905522297</v>
      </c>
      <c r="Q596">
        <v>564.64243678457206</v>
      </c>
      <c r="R596">
        <v>51.356139175440802</v>
      </c>
      <c r="S596" s="2">
        <f>(Table2[[#This Row],[Close Price]]-Table2[[#This Row],[20D EMA]])/Table2[[#This Row],[20D EMA]]</f>
        <v>8.9771750549135498E-3</v>
      </c>
      <c r="T596" s="2">
        <f>(Table2[[#This Row],[Close Price]]-Table2[[#This Row],[50D EMA]])/Table2[[#This Row],[50D EMA]]</f>
        <v>4.8157125135797861E-2</v>
      </c>
      <c r="U596" s="2">
        <f>(Table2[[#This Row],[Close Price]]-Table2[[#This Row],[200D EMA]])/Table2[[#This Row],[200D EMA]]</f>
        <v>0.12265738227155561</v>
      </c>
      <c r="V596">
        <v>0.82563273971301099</v>
      </c>
      <c r="W596">
        <v>630</v>
      </c>
      <c r="X596">
        <v>640.75</v>
      </c>
      <c r="Y596">
        <v>631.04999999999995</v>
      </c>
      <c r="Z596">
        <v>648.85</v>
      </c>
      <c r="AA596">
        <v>600.70000000000005</v>
      </c>
      <c r="AB596">
        <v>662.35</v>
      </c>
      <c r="AC596" s="2">
        <f>(Table2[[#This Row],[Close Price]]/Table2[[#This Row],[Day Low]])-1</f>
        <v>6.1904761904760797E-3</v>
      </c>
      <c r="AD596" s="2">
        <f>(Table2[[#This Row],[Day High]]/Table2[[#This Row],[Close Price]])-1</f>
        <v>1.0806120839249145E-2</v>
      </c>
      <c r="AE596" s="2">
        <f>(Table2[[#This Row],[Close Price]]/Table2[[#This Row],[Current Week Low]])-1</f>
        <v>4.5162823864988155E-3</v>
      </c>
      <c r="AF596" s="2">
        <f>(Table2[[#This Row],[Current Week High]]/Table2[[#This Row],[Close Price]])-1</f>
        <v>2.3584161539675019E-2</v>
      </c>
      <c r="AG596" s="2">
        <f>(Table2[[#This Row],[Close Price]]/Table2[[#This Row],[Current Month Low]])-1</f>
        <v>5.5268853004827534E-2</v>
      </c>
      <c r="AH596" s="2">
        <f>(Table2[[#This Row],[Current Month High]]/Table2[[#This Row],[Close Price]])-1</f>
        <v>4.4880896040385032E-2</v>
      </c>
      <c r="AI596">
        <v>4.4880896040384997</v>
      </c>
      <c r="AJ596">
        <v>29.578904333605799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0.03</v>
      </c>
      <c r="AM596" t="s">
        <v>10206</v>
      </c>
      <c r="AN596">
        <v>0.72</v>
      </c>
      <c r="AO596" t="s">
        <v>10206</v>
      </c>
      <c r="AP596">
        <v>-7.4791336205195E-2</v>
      </c>
      <c r="AQ596">
        <f>(Table2[[#This Row],[Sharpe Ratio]]-AVERAGE(Table2[Sharpe Ratio]))/_xlfn.STDEV.P(Table2[Sharpe Ratio])</f>
        <v>-1.5233254676888357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-2.8824795975707689</v>
      </c>
      <c r="AS596">
        <f>_xlfn.RANK.AVG(Table2[[#This Row],[1Y Return vs Nifty Z-Score]],Table2[1Y Return vs Nifty Z-Score])</f>
        <v>599</v>
      </c>
      <c r="AT596">
        <f>_xlfn.RANK.AVG(Table2[[#This Row],[6M Return vs Nifty Z-Score]],Table2[6M Return vs Nifty Z-Score])</f>
        <v>370</v>
      </c>
      <c r="AU596">
        <f>_xlfn.RANK.AVG(Table2[[#This Row],[Sharpe Ratio Z-Score]],Table2[Sharpe Ratio Z-Score])</f>
        <v>689</v>
      </c>
      <c r="AV596">
        <f>(Table2[[#This Row],[Rank 1Y]]+Table2[[#This Row],[Rank 6M]]+Table2[[#This Row],[Rank Sharpe]])/3</f>
        <v>552.66666666666663</v>
      </c>
    </row>
    <row r="597" spans="1:48" x14ac:dyDescent="0.3">
      <c r="A597" t="s">
        <v>1072</v>
      </c>
      <c r="B597" t="s">
        <v>1073</v>
      </c>
      <c r="C597" t="s">
        <v>10169</v>
      </c>
      <c r="D597" t="s">
        <v>77</v>
      </c>
      <c r="E597">
        <v>11896.556058030001</v>
      </c>
      <c r="F597">
        <v>1544.9</v>
      </c>
      <c r="G597">
        <v>-0.73998571563594595</v>
      </c>
      <c r="H597">
        <f>(Table2[[#This Row],[1Y Return vs Nifty]]-AVERAGE(Table2[1Y Return vs Nifty]))/_xlfn.STDEV.P(Table2[1Y Return vs Nifty])</f>
        <v>-0.54620332269045002</v>
      </c>
      <c r="I597">
        <v>-7.8256924831510304</v>
      </c>
      <c r="J597">
        <f>(Table2[[#This Row],[1M Return vs Nifty]]-AVERAGE(Table2[1M Return vs Nifty]))/_xlfn.STDEV.P(Table2[1M Return vs Nifty])</f>
        <v>-0.96540796713941079</v>
      </c>
      <c r="K597">
        <v>-14.397224557187</v>
      </c>
      <c r="L597">
        <f>(Table2[[#This Row],[6M Return vs Nifty]]-AVERAGE(Table2[6M Return vs Nifty]))/_xlfn.STDEV.P(Table2[6M Return vs Nifty])</f>
        <v>-0.72462970252148617</v>
      </c>
      <c r="M597">
        <v>-0.56226055856919999</v>
      </c>
      <c r="N597">
        <f>(Table2[[#This Row],[1W Return vs Nifty]]-AVERAGE(Table2[1W Return vs Nifty]))/_xlfn.STDEV.P(Table2[1W Return vs Nifty])</f>
        <v>-0.45170208999308809</v>
      </c>
      <c r="O597">
        <v>1545.29</v>
      </c>
      <c r="P597">
        <v>1533.79507445374</v>
      </c>
      <c r="Q597">
        <v>1447.08846053721</v>
      </c>
      <c r="R597">
        <v>50.997262731187597</v>
      </c>
      <c r="S597" s="2">
        <f>(Table2[[#This Row],[Close Price]]-Table2[[#This Row],[20D EMA]])/Table2[[#This Row],[20D EMA]]</f>
        <v>-2.5237981220345223E-4</v>
      </c>
      <c r="T597" s="2">
        <f>(Table2[[#This Row],[Close Price]]-Table2[[#This Row],[50D EMA]])/Table2[[#This Row],[50D EMA]]</f>
        <v>7.2401624775168425E-3</v>
      </c>
      <c r="U597" s="2">
        <f>(Table2[[#This Row],[Close Price]]-Table2[[#This Row],[200D EMA]])/Table2[[#This Row],[200D EMA]]</f>
        <v>6.759195593784155E-2</v>
      </c>
      <c r="V597">
        <v>0.60074271958666003</v>
      </c>
      <c r="W597">
        <v>1526.25</v>
      </c>
      <c r="X597">
        <v>1555.5</v>
      </c>
      <c r="Y597">
        <v>1523</v>
      </c>
      <c r="Z597">
        <v>1578.5</v>
      </c>
      <c r="AA597">
        <v>1478.55</v>
      </c>
      <c r="AB597">
        <v>1652.8</v>
      </c>
      <c r="AC597" s="2">
        <f>(Table2[[#This Row],[Close Price]]/Table2[[#This Row],[Day Low]])-1</f>
        <v>1.2219492219492256E-2</v>
      </c>
      <c r="AD597" s="2">
        <f>(Table2[[#This Row],[Day High]]/Table2[[#This Row],[Close Price]])-1</f>
        <v>6.861285520098237E-3</v>
      </c>
      <c r="AE597" s="2">
        <f>(Table2[[#This Row],[Close Price]]/Table2[[#This Row],[Current Week Low]])-1</f>
        <v>1.4379514116874548E-2</v>
      </c>
      <c r="AF597" s="2">
        <f>(Table2[[#This Row],[Current Week High]]/Table2[[#This Row],[Close Price]])-1</f>
        <v>2.1748980516538285E-2</v>
      </c>
      <c r="AG597" s="2">
        <f>(Table2[[#This Row],[Close Price]]/Table2[[#This Row],[Current Month Low]])-1</f>
        <v>4.4875046498258575E-2</v>
      </c>
      <c r="AH597" s="2">
        <f>(Table2[[#This Row],[Current Month High]]/Table2[[#This Row],[Close Price]])-1</f>
        <v>6.9842708265906994E-2</v>
      </c>
      <c r="AI597">
        <v>16.6418538416725</v>
      </c>
      <c r="AJ597">
        <v>45.669699684126101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-7.0000000000000007E-2</v>
      </c>
      <c r="AM597" t="s">
        <v>10205</v>
      </c>
      <c r="AN597">
        <v>-3.51</v>
      </c>
      <c r="AO597" t="s">
        <v>10205</v>
      </c>
      <c r="AP597">
        <v>-1.5819330435720001E-2</v>
      </c>
      <c r="AQ597">
        <f>(Table2[[#This Row],[Sharpe Ratio]]-AVERAGE(Table2[Sharpe Ratio]))/_xlfn.STDEV.P(Table2[Sharpe Ratio])</f>
        <v>-0.84341902645754785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-3.5313621088019826</v>
      </c>
      <c r="AS597">
        <f>_xlfn.RANK.AVG(Table2[[#This Row],[1Y Return vs Nifty Z-Score]],Table2[1Y Return vs Nifty Z-Score])</f>
        <v>510</v>
      </c>
      <c r="AT597">
        <f>_xlfn.RANK.AVG(Table2[[#This Row],[6M Return vs Nifty Z-Score]],Table2[6M Return vs Nifty Z-Score])</f>
        <v>566</v>
      </c>
      <c r="AU597">
        <f>_xlfn.RANK.AVG(Table2[[#This Row],[Sharpe Ratio Z-Score]],Table2[Sharpe Ratio Z-Score])</f>
        <v>582</v>
      </c>
      <c r="AV597">
        <f>(Table2[[#This Row],[Rank 1Y]]+Table2[[#This Row],[Rank 6M]]+Table2[[#This Row],[Rank Sharpe]])/3</f>
        <v>552.66666666666663</v>
      </c>
    </row>
    <row r="598" spans="1:48" x14ac:dyDescent="0.3">
      <c r="A598" t="s">
        <v>511</v>
      </c>
      <c r="B598" t="s">
        <v>512</v>
      </c>
      <c r="C598" t="s">
        <v>10171</v>
      </c>
      <c r="D598" t="s">
        <v>415</v>
      </c>
      <c r="E598">
        <v>40854.391066440003</v>
      </c>
      <c r="F598">
        <v>1472.1</v>
      </c>
      <c r="G598">
        <v>-34.170219252325801</v>
      </c>
      <c r="H598">
        <f>(Table2[[#This Row],[1Y Return vs Nifty]]-AVERAGE(Table2[1Y Return vs Nifty]))/_xlfn.STDEV.P(Table2[1Y Return vs Nifty])</f>
        <v>-1.0030533968433328</v>
      </c>
      <c r="I598">
        <v>-8.03094955318568</v>
      </c>
      <c r="J598">
        <f>(Table2[[#This Row],[1M Return vs Nifty]]-AVERAGE(Table2[1M Return vs Nifty]))/_xlfn.STDEV.P(Table2[1M Return vs Nifty])</f>
        <v>-0.98704596104922893</v>
      </c>
      <c r="K598">
        <v>-17.3042597828148</v>
      </c>
      <c r="L598">
        <f>(Table2[[#This Row],[6M Return vs Nifty]]-AVERAGE(Table2[6M Return vs Nifty]))/_xlfn.STDEV.P(Table2[6M Return vs Nifty])</f>
        <v>-0.82148458272809011</v>
      </c>
      <c r="M598">
        <v>-0.72349238738688104</v>
      </c>
      <c r="N598">
        <f>(Table2[[#This Row],[1W Return vs Nifty]]-AVERAGE(Table2[1W Return vs Nifty]))/_xlfn.STDEV.P(Table2[1W Return vs Nifty])</f>
        <v>-0.48501218443215605</v>
      </c>
      <c r="O598">
        <v>1520.56</v>
      </c>
      <c r="P598">
        <v>1548.1617202945799</v>
      </c>
      <c r="Q598">
        <v>1529.70354345396</v>
      </c>
      <c r="R598">
        <v>36.062430397488797</v>
      </c>
      <c r="S598" s="2">
        <f>(Table2[[#This Row],[Close Price]]-Table2[[#This Row],[20D EMA]])/Table2[[#This Row],[20D EMA]]</f>
        <v>-3.1869837428315909E-2</v>
      </c>
      <c r="T598" s="2">
        <f>(Table2[[#This Row],[Close Price]]-Table2[[#This Row],[50D EMA]])/Table2[[#This Row],[50D EMA]]</f>
        <v>-4.9130345555958597E-2</v>
      </c>
      <c r="U598" s="2">
        <f>(Table2[[#This Row],[Close Price]]-Table2[[#This Row],[200D EMA]])/Table2[[#This Row],[200D EMA]]</f>
        <v>-3.765667125533062E-2</v>
      </c>
      <c r="V598">
        <v>0.72249709038492305</v>
      </c>
      <c r="W598">
        <v>1473.55</v>
      </c>
      <c r="X598">
        <v>1496</v>
      </c>
      <c r="Y598">
        <v>1468</v>
      </c>
      <c r="Z598">
        <v>1512</v>
      </c>
      <c r="AA598">
        <v>1455.4</v>
      </c>
      <c r="AB598">
        <v>1654</v>
      </c>
      <c r="AC598" s="2">
        <f>(Table2[[#This Row],[Close Price]]/Table2[[#This Row],[Day Low]])-1</f>
        <v>-9.8401818737070545E-4</v>
      </c>
      <c r="AD598" s="2">
        <f>(Table2[[#This Row],[Day High]]/Table2[[#This Row],[Close Price]])-1</f>
        <v>1.6235310101216038E-2</v>
      </c>
      <c r="AE598" s="2">
        <f>(Table2[[#This Row],[Close Price]]/Table2[[#This Row],[Current Week Low]])-1</f>
        <v>2.792915531335094E-3</v>
      </c>
      <c r="AF598" s="2">
        <f>(Table2[[#This Row],[Current Week High]]/Table2[[#This Row],[Close Price]])-1</f>
        <v>2.7104136947218249E-2</v>
      </c>
      <c r="AG598" s="2">
        <f>(Table2[[#This Row],[Close Price]]/Table2[[#This Row],[Current Month Low]])-1</f>
        <v>1.1474508726123211E-2</v>
      </c>
      <c r="AH598" s="2">
        <f>(Table2[[#This Row],[Current Month High]]/Table2[[#This Row],[Close Price]])-1</f>
        <v>0.12356497520548881</v>
      </c>
      <c r="AI598">
        <v>22.274302017525901</v>
      </c>
      <c r="AJ598">
        <v>12.804597701149399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-0.09</v>
      </c>
      <c r="AM598" t="s">
        <v>10205</v>
      </c>
      <c r="AN598">
        <v>-5.17</v>
      </c>
      <c r="AO598" t="s">
        <v>10205</v>
      </c>
      <c r="AP598">
        <v>3.8798900407419998E-2</v>
      </c>
      <c r="AQ598">
        <f>(Table2[[#This Row],[Sharpe Ratio]]-AVERAGE(Table2[Sharpe Ratio]))/_xlfn.STDEV.P(Table2[Sharpe Ratio])</f>
        <v>-0.21370859903759068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679</v>
      </c>
      <c r="AT598">
        <f>_xlfn.RANK.AVG(Table2[[#This Row],[6M Return vs Nifty Z-Score]],Table2[6M Return vs Nifty Z-Score])</f>
        <v>592</v>
      </c>
      <c r="AU598">
        <f>_xlfn.RANK.AVG(Table2[[#This Row],[Sharpe Ratio Z-Score]],Table2[Sharpe Ratio Z-Score])</f>
        <v>390</v>
      </c>
      <c r="AV598">
        <f>(Table2[[#This Row],[Rank 1Y]]+Table2[[#This Row],[Rank 6M]]+Table2[[#This Row],[Rank Sharpe]])/3</f>
        <v>553.66666666666663</v>
      </c>
    </row>
    <row r="599" spans="1:48" x14ac:dyDescent="0.3">
      <c r="A599" t="s">
        <v>318</v>
      </c>
      <c r="B599" t="s">
        <v>319</v>
      </c>
      <c r="C599" t="s">
        <v>10166</v>
      </c>
      <c r="D599" t="s">
        <v>60</v>
      </c>
      <c r="E599">
        <v>82356.562142969997</v>
      </c>
      <c r="F599">
        <v>2055.65</v>
      </c>
      <c r="G599">
        <v>-8.5713059283832393</v>
      </c>
      <c r="H599">
        <f>(Table2[[#This Row],[1Y Return vs Nifty]]-AVERAGE(Table2[1Y Return vs Nifty]))/_xlfn.STDEV.P(Table2[1Y Return vs Nifty])</f>
        <v>-0.65322438839679586</v>
      </c>
      <c r="I599">
        <v>-6.6355081674984104</v>
      </c>
      <c r="J599">
        <f>(Table2[[#This Row],[1M Return vs Nifty]]-AVERAGE(Table2[1M Return vs Nifty]))/_xlfn.STDEV.P(Table2[1M Return vs Nifty])</f>
        <v>-0.83993993347165463</v>
      </c>
      <c r="K599">
        <v>-15.3382778478252</v>
      </c>
      <c r="L599">
        <f>(Table2[[#This Row],[6M Return vs Nifty]]-AVERAGE(Table2[6M Return vs Nifty]))/_xlfn.STDEV.P(Table2[6M Return vs Nifty])</f>
        <v>-0.75598315944876149</v>
      </c>
      <c r="M599">
        <v>-3.9161230882506102</v>
      </c>
      <c r="N599">
        <f>(Table2[[#This Row],[1W Return vs Nifty]]-AVERAGE(Table2[1W Return vs Nifty]))/_xlfn.STDEV.P(Table2[1W Return vs Nifty])</f>
        <v>-1.1446017390175238</v>
      </c>
      <c r="O599">
        <v>2111.69</v>
      </c>
      <c r="P599">
        <v>2141.90955245757</v>
      </c>
      <c r="Q599">
        <v>2055.36744542632</v>
      </c>
      <c r="R599">
        <v>37.566656033911698</v>
      </c>
      <c r="S599" s="2">
        <f>(Table2[[#This Row],[Close Price]]-Table2[[#This Row],[20D EMA]])/Table2[[#This Row],[20D EMA]]</f>
        <v>-2.6537986162741674E-2</v>
      </c>
      <c r="T599" s="2">
        <f>(Table2[[#This Row],[Close Price]]-Table2[[#This Row],[50D EMA]])/Table2[[#This Row],[50D EMA]]</f>
        <v>-4.0272266566344056E-2</v>
      </c>
      <c r="U599" s="2">
        <f>(Table2[[#This Row],[Close Price]]-Table2[[#This Row],[200D EMA]])/Table2[[#This Row],[200D EMA]]</f>
        <v>1.3747156223029413E-4</v>
      </c>
      <c r="V599">
        <v>0.93209701609855999</v>
      </c>
      <c r="W599">
        <v>2032</v>
      </c>
      <c r="X599">
        <v>2060</v>
      </c>
      <c r="Y599">
        <v>2041.25</v>
      </c>
      <c r="Z599">
        <v>2104.9</v>
      </c>
      <c r="AA599">
        <v>2041.25</v>
      </c>
      <c r="AB599">
        <v>2250</v>
      </c>
      <c r="AC599" s="2">
        <f>(Table2[[#This Row],[Close Price]]/Table2[[#This Row],[Day Low]])-1</f>
        <v>1.1638779527559207E-2</v>
      </c>
      <c r="AD599" s="2">
        <f>(Table2[[#This Row],[Day High]]/Table2[[#This Row],[Close Price]])-1</f>
        <v>2.1161189891274468E-3</v>
      </c>
      <c r="AE599" s="2">
        <f>(Table2[[#This Row],[Close Price]]/Table2[[#This Row],[Current Week Low]])-1</f>
        <v>7.0545009185547514E-3</v>
      </c>
      <c r="AF599" s="2">
        <f>(Table2[[#This Row],[Current Week High]]/Table2[[#This Row],[Close Price]])-1</f>
        <v>2.3958358670006952E-2</v>
      </c>
      <c r="AG599" s="2">
        <f>(Table2[[#This Row],[Close Price]]/Table2[[#This Row],[Current Month Low]])-1</f>
        <v>7.0545009185547514E-3</v>
      </c>
      <c r="AH599" s="2">
        <f>(Table2[[#This Row],[Current Month High]]/Table2[[#This Row],[Close Price]])-1</f>
        <v>9.4544304721134287E-2</v>
      </c>
      <c r="AI599">
        <v>21.129569722472102</v>
      </c>
      <c r="AJ599">
        <v>22.1383797272808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-0.21</v>
      </c>
      <c r="AM599" t="s">
        <v>10205</v>
      </c>
      <c r="AN599">
        <v>-2.91</v>
      </c>
      <c r="AO599" t="s">
        <v>10205</v>
      </c>
      <c r="AQ599">
        <f>(Table2[[#This Row],[Sharpe Ratio]]-AVERAGE(Table2[Sharpe Ratio]))/_xlfn.STDEV.P(Table2[Sharpe Ratio])</f>
        <v>-0.66103308725010923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559</v>
      </c>
      <c r="AT599">
        <f>_xlfn.RANK.AVG(Table2[[#This Row],[6M Return vs Nifty Z-Score]],Table2[6M Return vs Nifty Z-Score])</f>
        <v>571</v>
      </c>
      <c r="AU599">
        <f>_xlfn.RANK.AVG(Table2[[#This Row],[Sharpe Ratio Z-Score]],Table2[Sharpe Ratio Z-Score])</f>
        <v>532.5</v>
      </c>
      <c r="AV599">
        <f>(Table2[[#This Row],[Rank 1Y]]+Table2[[#This Row],[Rank 6M]]+Table2[[#This Row],[Rank Sharpe]])/3</f>
        <v>554.16666666666663</v>
      </c>
    </row>
    <row r="600" spans="1:48" x14ac:dyDescent="0.3">
      <c r="A600" t="s">
        <v>1333</v>
      </c>
      <c r="B600" t="s">
        <v>1334</v>
      </c>
      <c r="C600" t="s">
        <v>10169</v>
      </c>
      <c r="D600" t="s">
        <v>77</v>
      </c>
      <c r="E600">
        <v>8378.3702740999997</v>
      </c>
      <c r="F600">
        <v>166.45</v>
      </c>
      <c r="G600">
        <v>6.7942956108501402</v>
      </c>
      <c r="H600">
        <f>(Table2[[#This Row],[1Y Return vs Nifty]]-AVERAGE(Table2[1Y Return vs Nifty]))/_xlfn.STDEV.P(Table2[1Y Return vs Nifty])</f>
        <v>-0.44324152378718495</v>
      </c>
      <c r="I600">
        <v>-11.9453089630466</v>
      </c>
      <c r="J600">
        <f>(Table2[[#This Row],[1M Return vs Nifty]]-AVERAGE(Table2[1M Return vs Nifty]))/_xlfn.STDEV.P(Table2[1M Return vs Nifty])</f>
        <v>-1.3996937936286946</v>
      </c>
      <c r="K600">
        <v>-19.031836232744801</v>
      </c>
      <c r="L600">
        <f>(Table2[[#This Row],[6M Return vs Nifty]]-AVERAGE(Table2[6M Return vs Nifty]))/_xlfn.STDEV.P(Table2[6M Return vs Nifty])</f>
        <v>-0.87904295306726798</v>
      </c>
      <c r="M600">
        <v>-1.6012596485311701</v>
      </c>
      <c r="N600">
        <f>(Table2[[#This Row],[1W Return vs Nifty]]-AVERAGE(Table2[1W Return vs Nifty]))/_xlfn.STDEV.P(Table2[1W Return vs Nifty])</f>
        <v>-0.66635671533926899</v>
      </c>
      <c r="O600">
        <v>163.68</v>
      </c>
      <c r="P600">
        <v>163.72032879002001</v>
      </c>
      <c r="Q600">
        <v>159.92409057834899</v>
      </c>
      <c r="R600">
        <v>60.242576319971199</v>
      </c>
      <c r="S600" s="2">
        <f>(Table2[[#This Row],[Close Price]]-Table2[[#This Row],[20D EMA]])/Table2[[#This Row],[20D EMA]]</f>
        <v>1.6923264907135763E-2</v>
      </c>
      <c r="T600" s="2">
        <f>(Table2[[#This Row],[Close Price]]-Table2[[#This Row],[50D EMA]])/Table2[[#This Row],[50D EMA]]</f>
        <v>1.6672768923405544E-2</v>
      </c>
      <c r="U600" s="2">
        <f>(Table2[[#This Row],[Close Price]]-Table2[[#This Row],[200D EMA]])/Table2[[#This Row],[200D EMA]]</f>
        <v>4.080629377381928E-2</v>
      </c>
      <c r="V600">
        <v>0.56084960292673902</v>
      </c>
      <c r="W600">
        <v>165.6</v>
      </c>
      <c r="X600">
        <v>168.44</v>
      </c>
      <c r="Y600">
        <v>159.97999999999999</v>
      </c>
      <c r="Z600">
        <v>167.9</v>
      </c>
      <c r="AA600">
        <v>154</v>
      </c>
      <c r="AB600">
        <v>180.83</v>
      </c>
      <c r="AC600" s="2">
        <f>(Table2[[#This Row],[Close Price]]/Table2[[#This Row],[Day Low]])-1</f>
        <v>5.13285024154575E-3</v>
      </c>
      <c r="AD600" s="2">
        <f>(Table2[[#This Row],[Day High]]/Table2[[#This Row],[Close Price]])-1</f>
        <v>1.1955542204866276E-2</v>
      </c>
      <c r="AE600" s="2">
        <f>(Table2[[#This Row],[Close Price]]/Table2[[#This Row],[Current Week Low]])-1</f>
        <v>4.0442555319414986E-2</v>
      </c>
      <c r="AF600" s="2">
        <f>(Table2[[#This Row],[Current Week High]]/Table2[[#This Row],[Close Price]])-1</f>
        <v>8.711324722138869E-3</v>
      </c>
      <c r="AG600" s="2">
        <f>(Table2[[#This Row],[Close Price]]/Table2[[#This Row],[Current Month Low]])-1</f>
        <v>8.0844155844155718E-2</v>
      </c>
      <c r="AH600" s="2">
        <f>(Table2[[#This Row],[Current Month High]]/Table2[[#This Row],[Close Price]])-1</f>
        <v>8.6392310003003958E-2</v>
      </c>
      <c r="AI600">
        <v>19.5554220486632</v>
      </c>
      <c r="AJ600">
        <v>38.7083333333333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-0.03</v>
      </c>
      <c r="AM600" t="s">
        <v>10205</v>
      </c>
      <c r="AN600">
        <v>-1.68</v>
      </c>
      <c r="AO600" t="s">
        <v>10205</v>
      </c>
      <c r="AP600">
        <v>-1.8109946478345001E-2</v>
      </c>
      <c r="AQ600">
        <f>(Table2[[#This Row],[Sharpe Ratio]]-AVERAGE(Table2[Sharpe Ratio]))/_xlfn.STDEV.P(Table2[Sharpe Ratio])</f>
        <v>-0.86982824522918745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462</v>
      </c>
      <c r="AT600">
        <f>_xlfn.RANK.AVG(Table2[[#This Row],[6M Return vs Nifty Z-Score]],Table2[6M Return vs Nifty Z-Score])</f>
        <v>615</v>
      </c>
      <c r="AU600">
        <f>_xlfn.RANK.AVG(Table2[[#This Row],[Sharpe Ratio Z-Score]],Table2[Sharpe Ratio Z-Score])</f>
        <v>587</v>
      </c>
      <c r="AV600">
        <f>(Table2[[#This Row],[Rank 1Y]]+Table2[[#This Row],[Rank 6M]]+Table2[[#This Row],[Rank Sharpe]])/3</f>
        <v>554.66666666666663</v>
      </c>
    </row>
    <row r="601" spans="1:48" x14ac:dyDescent="0.3">
      <c r="A601" t="s">
        <v>161</v>
      </c>
      <c r="B601" t="s">
        <v>162</v>
      </c>
      <c r="C601" t="s">
        <v>10160</v>
      </c>
      <c r="D601" t="s">
        <v>21</v>
      </c>
      <c r="E601">
        <v>167952.94050475</v>
      </c>
      <c r="F601">
        <v>5672.5</v>
      </c>
      <c r="G601">
        <v>-10.562771971574399</v>
      </c>
      <c r="H601">
        <f>(Table2[[#This Row],[1Y Return vs Nifty]]-AVERAGE(Table2[1Y Return vs Nifty]))/_xlfn.STDEV.P(Table2[1Y Return vs Nifty])</f>
        <v>-0.68043931671927727</v>
      </c>
      <c r="I601">
        <v>4.3189158452181102</v>
      </c>
      <c r="J601">
        <f>(Table2[[#This Row],[1M Return vs Nifty]]-AVERAGE(Table2[1M Return vs Nifty]))/_xlfn.STDEV.P(Table2[1M Return vs Nifty])</f>
        <v>0.31486442982122337</v>
      </c>
      <c r="K601">
        <v>-9.5240539455402704</v>
      </c>
      <c r="L601">
        <f>(Table2[[#This Row],[6M Return vs Nifty]]-AVERAGE(Table2[6M Return vs Nifty]))/_xlfn.STDEV.P(Table2[6M Return vs Nifty])</f>
        <v>-0.56226828644492099</v>
      </c>
      <c r="M601">
        <v>-0.99611110393088198</v>
      </c>
      <c r="N601">
        <f>(Table2[[#This Row],[1W Return vs Nifty]]-AVERAGE(Table2[1W Return vs Nifty]))/_xlfn.STDEV.P(Table2[1W Return vs Nifty])</f>
        <v>-0.54133453257227915</v>
      </c>
      <c r="O601">
        <v>5561.27</v>
      </c>
      <c r="P601">
        <v>5320.6279224148202</v>
      </c>
      <c r="Q601">
        <v>5201.2762922516104</v>
      </c>
      <c r="R601">
        <v>54.819213146061401</v>
      </c>
      <c r="S601" s="2">
        <f>(Table2[[#This Row],[Close Price]]-Table2[[#This Row],[20D EMA]])/Table2[[#This Row],[20D EMA]]</f>
        <v>2.000082714919426E-2</v>
      </c>
      <c r="T601" s="2">
        <f>(Table2[[#This Row],[Close Price]]-Table2[[#This Row],[50D EMA]])/Table2[[#This Row],[50D EMA]]</f>
        <v>6.6133562187802669E-2</v>
      </c>
      <c r="U601" s="2">
        <f>(Table2[[#This Row],[Close Price]]-Table2[[#This Row],[200D EMA]])/Table2[[#This Row],[200D EMA]]</f>
        <v>9.0597707422383225E-2</v>
      </c>
      <c r="V601">
        <v>1.25405173366232</v>
      </c>
      <c r="W601">
        <v>5644.8</v>
      </c>
      <c r="X601">
        <v>5709.4</v>
      </c>
      <c r="Y601">
        <v>5651.35</v>
      </c>
      <c r="Z601">
        <v>5858.7</v>
      </c>
      <c r="AA601">
        <v>5320.35</v>
      </c>
      <c r="AB601">
        <v>5879.15</v>
      </c>
      <c r="AC601" s="2">
        <f>(Table2[[#This Row],[Close Price]]/Table2[[#This Row],[Day Low]])-1</f>
        <v>4.9071712018140534E-3</v>
      </c>
      <c r="AD601" s="2">
        <f>(Table2[[#This Row],[Day High]]/Table2[[#This Row],[Close Price]])-1</f>
        <v>6.50506831203157E-3</v>
      </c>
      <c r="AE601" s="2">
        <f>(Table2[[#This Row],[Close Price]]/Table2[[#This Row],[Current Week Low]])-1</f>
        <v>3.7424686136939833E-3</v>
      </c>
      <c r="AF601" s="2">
        <f>(Table2[[#This Row],[Current Week High]]/Table2[[#This Row],[Close Price]])-1</f>
        <v>3.2825033054208808E-2</v>
      </c>
      <c r="AG601" s="2">
        <f>(Table2[[#This Row],[Close Price]]/Table2[[#This Row],[Current Month Low]])-1</f>
        <v>6.6189254466341385E-2</v>
      </c>
      <c r="AH601" s="2">
        <f>(Table2[[#This Row],[Current Month High]]/Table2[[#This Row],[Close Price]])-1</f>
        <v>3.643014543851919E-2</v>
      </c>
      <c r="AI601">
        <v>13.5654473336271</v>
      </c>
      <c r="AJ601">
        <v>25.677127759745598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-0.01</v>
      </c>
      <c r="AM601" t="s">
        <v>10205</v>
      </c>
      <c r="AN601">
        <v>4.9000000000000004</v>
      </c>
      <c r="AO601" t="s">
        <v>10206</v>
      </c>
      <c r="AP601">
        <v>-1.9809014967131999E-2</v>
      </c>
      <c r="AQ601">
        <f>(Table2[[#This Row],[Sharpe Ratio]]-AVERAGE(Table2[Sharpe Ratio]))/_xlfn.STDEV.P(Table2[Sharpe Ratio])</f>
        <v>-0.8894173298218867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-2.3585950357371406</v>
      </c>
      <c r="AS601">
        <f>_xlfn.RANK.AVG(Table2[[#This Row],[1Y Return vs Nifty Z-Score]],Table2[1Y Return vs Nifty Z-Score])</f>
        <v>569</v>
      </c>
      <c r="AT601">
        <f>_xlfn.RANK.AVG(Table2[[#This Row],[6M Return vs Nifty Z-Score]],Table2[6M Return vs Nifty Z-Score])</f>
        <v>510</v>
      </c>
      <c r="AU601">
        <f>_xlfn.RANK.AVG(Table2[[#This Row],[Sharpe Ratio Z-Score]],Table2[Sharpe Ratio Z-Score])</f>
        <v>592</v>
      </c>
      <c r="AV601">
        <f>(Table2[[#This Row],[Rank 1Y]]+Table2[[#This Row],[Rank 6M]]+Table2[[#This Row],[Rank Sharpe]])/3</f>
        <v>557</v>
      </c>
    </row>
    <row r="602" spans="1:48" x14ac:dyDescent="0.3">
      <c r="A602" t="s">
        <v>535</v>
      </c>
      <c r="B602" t="s">
        <v>536</v>
      </c>
      <c r="C602" t="s">
        <v>10172</v>
      </c>
      <c r="D602" t="s">
        <v>537</v>
      </c>
      <c r="E602">
        <v>38135.035032</v>
      </c>
      <c r="F602">
        <v>580</v>
      </c>
      <c r="G602">
        <v>-5.3135671578055597</v>
      </c>
      <c r="H602">
        <f>(Table2[[#This Row],[1Y Return vs Nifty]]-AVERAGE(Table2[1Y Return vs Nifty]))/_xlfn.STDEV.P(Table2[1Y Return vs Nifty])</f>
        <v>-0.60870486096735921</v>
      </c>
      <c r="I602">
        <v>1.4949703500577001</v>
      </c>
      <c r="J602">
        <f>(Table2[[#This Row],[1M Return vs Nifty]]-AVERAGE(Table2[1M Return vs Nifty]))/_xlfn.STDEV.P(Table2[1M Return vs Nifty])</f>
        <v>1.7166935573526543E-2</v>
      </c>
      <c r="K602">
        <v>-1.80457768897816</v>
      </c>
      <c r="L602">
        <f>(Table2[[#This Row],[6M Return vs Nifty]]-AVERAGE(Table2[6M Return vs Nifty]))/_xlfn.STDEV.P(Table2[6M Return vs Nifty])</f>
        <v>-0.30507534241185352</v>
      </c>
      <c r="M602">
        <v>2.1854893485334999</v>
      </c>
      <c r="N602">
        <f>(Table2[[#This Row],[1W Return vs Nifty]]-AVERAGE(Table2[1W Return vs Nifty]))/_xlfn.STDEV.P(Table2[1W Return vs Nifty])</f>
        <v>0.11597620015413604</v>
      </c>
      <c r="O602">
        <v>571.92999999999995</v>
      </c>
      <c r="P602">
        <v>546.91971422198799</v>
      </c>
      <c r="Q602">
        <v>513.413324644353</v>
      </c>
      <c r="R602">
        <v>53.777221416452299</v>
      </c>
      <c r="S602" s="2">
        <f>(Table2[[#This Row],[Close Price]]-Table2[[#This Row],[20D EMA]])/Table2[[#This Row],[20D EMA]]</f>
        <v>1.4110118371129422E-2</v>
      </c>
      <c r="T602" s="2">
        <f>(Table2[[#This Row],[Close Price]]-Table2[[#This Row],[50D EMA]])/Table2[[#This Row],[50D EMA]]</f>
        <v>6.0484720001490258E-2</v>
      </c>
      <c r="U602" s="2">
        <f>(Table2[[#This Row],[Close Price]]-Table2[[#This Row],[200D EMA]])/Table2[[#This Row],[200D EMA]]</f>
        <v>0.1296940927697432</v>
      </c>
      <c r="V602">
        <v>0.61071455483758397</v>
      </c>
      <c r="W602">
        <v>580</v>
      </c>
      <c r="X602">
        <v>604.45000000000005</v>
      </c>
      <c r="Y602">
        <v>577.35</v>
      </c>
      <c r="Z602">
        <v>597.79999999999995</v>
      </c>
      <c r="AA602">
        <v>548.75</v>
      </c>
      <c r="AB602">
        <v>597.79999999999995</v>
      </c>
      <c r="AC602" s="2">
        <f>(Table2[[#This Row],[Close Price]]/Table2[[#This Row],[Day Low]])-1</f>
        <v>0</v>
      </c>
      <c r="AD602" s="2">
        <f>(Table2[[#This Row],[Day High]]/Table2[[#This Row],[Close Price]])-1</f>
        <v>4.2155172413793185E-2</v>
      </c>
      <c r="AE602" s="2">
        <f>(Table2[[#This Row],[Close Price]]/Table2[[#This Row],[Current Week Low]])-1</f>
        <v>4.5899367801160995E-3</v>
      </c>
      <c r="AF602" s="2">
        <f>(Table2[[#This Row],[Current Week High]]/Table2[[#This Row],[Close Price]])-1</f>
        <v>3.0689655172413621E-2</v>
      </c>
      <c r="AG602" s="2">
        <f>(Table2[[#This Row],[Close Price]]/Table2[[#This Row],[Current Month Low]])-1</f>
        <v>5.6947608200455635E-2</v>
      </c>
      <c r="AH602" s="2">
        <f>(Table2[[#This Row],[Current Month High]]/Table2[[#This Row],[Close Price]])-1</f>
        <v>3.0689655172413621E-2</v>
      </c>
      <c r="AI602">
        <v>3.0689655172413599</v>
      </c>
      <c r="AJ602">
        <v>37.750860942880799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0.12</v>
      </c>
      <c r="AM602" t="s">
        <v>10206</v>
      </c>
      <c r="AN602">
        <v>-0.31</v>
      </c>
      <c r="AO602" t="s">
        <v>10205</v>
      </c>
      <c r="AP602">
        <v>-9.0841856900179999E-2</v>
      </c>
      <c r="AQ602">
        <f>(Table2[[#This Row],[Sharpe Ratio]]-AVERAGE(Table2[Sharpe Ratio]))/_xlfn.STDEV.P(Table2[Sharpe Ratio])</f>
        <v>-1.7083768706934301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-2.4890139383449799</v>
      </c>
      <c r="AS602">
        <f>_xlfn.RANK.AVG(Table2[[#This Row],[1Y Return vs Nifty Z-Score]],Table2[1Y Return vs Nifty Z-Score])</f>
        <v>534</v>
      </c>
      <c r="AT602">
        <f>_xlfn.RANK.AVG(Table2[[#This Row],[6M Return vs Nifty Z-Score]],Table2[6M Return vs Nifty Z-Score])</f>
        <v>435</v>
      </c>
      <c r="AU602">
        <f>_xlfn.RANK.AVG(Table2[[#This Row],[Sharpe Ratio Z-Score]],Table2[Sharpe Ratio Z-Score])</f>
        <v>702</v>
      </c>
      <c r="AV602">
        <f>(Table2[[#This Row],[Rank 1Y]]+Table2[[#This Row],[Rank 6M]]+Table2[[#This Row],[Rank Sharpe]])/3</f>
        <v>557</v>
      </c>
    </row>
    <row r="603" spans="1:48" x14ac:dyDescent="0.3">
      <c r="A603" t="s">
        <v>457</v>
      </c>
      <c r="B603" t="s">
        <v>458</v>
      </c>
      <c r="C603" t="s">
        <v>10169</v>
      </c>
      <c r="D603" t="s">
        <v>77</v>
      </c>
      <c r="E603">
        <v>48650.985161725002</v>
      </c>
      <c r="F603">
        <v>2590.75</v>
      </c>
      <c r="G603">
        <v>1.86273523877533</v>
      </c>
      <c r="H603">
        <f>(Table2[[#This Row],[1Y Return vs Nifty]]-AVERAGE(Table2[1Y Return vs Nifty]))/_xlfn.STDEV.P(Table2[1Y Return vs Nifty])</f>
        <v>-0.51063512183666115</v>
      </c>
      <c r="I603">
        <v>-4.68206656397314</v>
      </c>
      <c r="J603">
        <f>(Table2[[#This Row],[1M Return vs Nifty]]-AVERAGE(Table2[1M Return vs Nifty]))/_xlfn.STDEV.P(Table2[1M Return vs Nifty])</f>
        <v>-0.63401008407289972</v>
      </c>
      <c r="K603">
        <v>-12.408870655557999</v>
      </c>
      <c r="L603">
        <f>(Table2[[#This Row],[6M Return vs Nifty]]-AVERAGE(Table2[6M Return vs Nifty]))/_xlfn.STDEV.P(Table2[6M Return vs Nifty])</f>
        <v>-0.65838290329014204</v>
      </c>
      <c r="M603">
        <v>-3.6244588928172998</v>
      </c>
      <c r="N603">
        <f>(Table2[[#This Row],[1W Return vs Nifty]]-AVERAGE(Table2[1W Return vs Nifty]))/_xlfn.STDEV.P(Table2[1W Return vs Nifty])</f>
        <v>-1.0843446423535374</v>
      </c>
      <c r="O603">
        <v>2635.21</v>
      </c>
      <c r="P603">
        <v>2609.8908740640099</v>
      </c>
      <c r="Q603">
        <v>2422.3441785643399</v>
      </c>
      <c r="R603">
        <v>37.5182830403024</v>
      </c>
      <c r="S603" s="2">
        <f>(Table2[[#This Row],[Close Price]]-Table2[[#This Row],[20D EMA]])/Table2[[#This Row],[20D EMA]]</f>
        <v>-1.6871520675771585E-2</v>
      </c>
      <c r="T603" s="2">
        <f>(Table2[[#This Row],[Close Price]]-Table2[[#This Row],[50D EMA]])/Table2[[#This Row],[50D EMA]]</f>
        <v>-7.3339748624066427E-3</v>
      </c>
      <c r="U603" s="2">
        <f>(Table2[[#This Row],[Close Price]]-Table2[[#This Row],[200D EMA]])/Table2[[#This Row],[200D EMA]]</f>
        <v>6.9521838773328154E-2</v>
      </c>
      <c r="V603">
        <v>0.96452645508580703</v>
      </c>
      <c r="W603">
        <v>2585.1</v>
      </c>
      <c r="X603">
        <v>2610</v>
      </c>
      <c r="Y603">
        <v>2525</v>
      </c>
      <c r="Z603">
        <v>2691.9</v>
      </c>
      <c r="AA603">
        <v>2525</v>
      </c>
      <c r="AB603">
        <v>2844</v>
      </c>
      <c r="AC603" s="2">
        <f>(Table2[[#This Row],[Close Price]]/Table2[[#This Row],[Day Low]])-1</f>
        <v>2.1856021043673568E-3</v>
      </c>
      <c r="AD603" s="2">
        <f>(Table2[[#This Row],[Day High]]/Table2[[#This Row],[Close Price]])-1</f>
        <v>7.4302808067161497E-3</v>
      </c>
      <c r="AE603" s="2">
        <f>(Table2[[#This Row],[Close Price]]/Table2[[#This Row],[Current Week Low]])-1</f>
        <v>2.6039603960396063E-2</v>
      </c>
      <c r="AF603" s="2">
        <f>(Table2[[#This Row],[Current Week High]]/Table2[[#This Row],[Close Price]])-1</f>
        <v>3.9042748238927061E-2</v>
      </c>
      <c r="AG603" s="2">
        <f>(Table2[[#This Row],[Close Price]]/Table2[[#This Row],[Current Month Low]])-1</f>
        <v>2.6039603960396063E-2</v>
      </c>
      <c r="AH603" s="2">
        <f>(Table2[[#This Row],[Current Month High]]/Table2[[#This Row],[Close Price]])-1</f>
        <v>9.7751616327318436E-2</v>
      </c>
      <c r="AI603">
        <v>9.7751616327318391</v>
      </c>
      <c r="AJ603">
        <v>43.691070438158597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-0.04</v>
      </c>
      <c r="AM603" t="s">
        <v>10205</v>
      </c>
      <c r="AN603">
        <v>-2.76</v>
      </c>
      <c r="AO603" t="s">
        <v>10205</v>
      </c>
      <c r="AP603">
        <v>-3.5152668919553001E-2</v>
      </c>
      <c r="AQ603">
        <f>(Table2[[#This Row],[Sharpe Ratio]]-AVERAGE(Table2[Sharpe Ratio]))/_xlfn.STDEV.P(Table2[Sharpe Ratio])</f>
        <v>-1.0663190481567728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-3.9536917997100129</v>
      </c>
      <c r="AS603">
        <f>_xlfn.RANK.AVG(Table2[[#This Row],[1Y Return vs Nifty Z-Score]],Table2[1Y Return vs Nifty Z-Score])</f>
        <v>493</v>
      </c>
      <c r="AT603">
        <f>_xlfn.RANK.AVG(Table2[[#This Row],[6M Return vs Nifty Z-Score]],Table2[6M Return vs Nifty Z-Score])</f>
        <v>550</v>
      </c>
      <c r="AU603">
        <f>_xlfn.RANK.AVG(Table2[[#This Row],[Sharpe Ratio Z-Score]],Table2[Sharpe Ratio Z-Score])</f>
        <v>629</v>
      </c>
      <c r="AV603">
        <f>(Table2[[#This Row],[Rank 1Y]]+Table2[[#This Row],[Rank 6M]]+Table2[[#This Row],[Rank Sharpe]])/3</f>
        <v>557.33333333333337</v>
      </c>
    </row>
    <row r="604" spans="1:48" x14ac:dyDescent="0.3">
      <c r="A604" t="s">
        <v>889</v>
      </c>
      <c r="B604" t="s">
        <v>890</v>
      </c>
      <c r="C604" t="s">
        <v>10161</v>
      </c>
      <c r="D604" t="s">
        <v>54</v>
      </c>
      <c r="E604">
        <v>17289.916873147999</v>
      </c>
      <c r="F604">
        <v>209.59</v>
      </c>
      <c r="G604">
        <v>-18.7188343867724</v>
      </c>
      <c r="H604">
        <f>(Table2[[#This Row],[1Y Return vs Nifty]]-AVERAGE(Table2[1Y Return vs Nifty]))/_xlfn.STDEV.P(Table2[1Y Return vs Nifty])</f>
        <v>-0.7918982365347591</v>
      </c>
      <c r="I604">
        <v>-7.1960839619993502</v>
      </c>
      <c r="J604">
        <f>(Table2[[#This Row],[1M Return vs Nifty]]-AVERAGE(Table2[1M Return vs Nifty]))/_xlfn.STDEV.P(Table2[1M Return vs Nifty])</f>
        <v>-0.89903526999455807</v>
      </c>
      <c r="K604">
        <v>-27.066693916418298</v>
      </c>
      <c r="L604">
        <f>(Table2[[#This Row],[6M Return vs Nifty]]-AVERAGE(Table2[6M Return vs Nifty]))/_xlfn.STDEV.P(Table2[6M Return vs Nifty])</f>
        <v>-1.1467435889483641</v>
      </c>
      <c r="M604">
        <v>-6.0906533991682297</v>
      </c>
      <c r="N604">
        <f>(Table2[[#This Row],[1W Return vs Nifty]]-AVERAGE(Table2[1W Return vs Nifty]))/_xlfn.STDEV.P(Table2[1W Return vs Nifty])</f>
        <v>-1.5938542876516335</v>
      </c>
      <c r="O604">
        <v>213.69</v>
      </c>
      <c r="P604">
        <v>216.28566279048201</v>
      </c>
      <c r="Q604">
        <v>212.650036497755</v>
      </c>
      <c r="R604">
        <v>37.813394447320597</v>
      </c>
      <c r="S604" s="2">
        <f>(Table2[[#This Row],[Close Price]]-Table2[[#This Row],[20D EMA]])/Table2[[#This Row],[20D EMA]]</f>
        <v>-1.918667228227804E-2</v>
      </c>
      <c r="T604" s="2">
        <f>(Table2[[#This Row],[Close Price]]-Table2[[#This Row],[50D EMA]])/Table2[[#This Row],[50D EMA]]</f>
        <v>-3.0957497154899982E-2</v>
      </c>
      <c r="U604" s="2">
        <f>(Table2[[#This Row],[Close Price]]-Table2[[#This Row],[200D EMA]])/Table2[[#This Row],[200D EMA]]</f>
        <v>-1.4390011627330704E-2</v>
      </c>
      <c r="V604">
        <v>0.35155197435728303</v>
      </c>
      <c r="W604">
        <v>209.85</v>
      </c>
      <c r="X604">
        <v>211.46</v>
      </c>
      <c r="Y604">
        <v>209</v>
      </c>
      <c r="Z604">
        <v>216.16</v>
      </c>
      <c r="AA604">
        <v>207.8</v>
      </c>
      <c r="AB604">
        <v>229.5</v>
      </c>
      <c r="AC604" s="2">
        <f>(Table2[[#This Row],[Close Price]]/Table2[[#This Row],[Day Low]])-1</f>
        <v>-1.2389802239695102E-3</v>
      </c>
      <c r="AD604" s="2">
        <f>(Table2[[#This Row],[Day High]]/Table2[[#This Row],[Close Price]])-1</f>
        <v>8.922181401784357E-3</v>
      </c>
      <c r="AE604" s="2">
        <f>(Table2[[#This Row],[Close Price]]/Table2[[#This Row],[Current Week Low]])-1</f>
        <v>2.8229665071770604E-3</v>
      </c>
      <c r="AF604" s="2">
        <f>(Table2[[#This Row],[Current Week High]]/Table2[[#This Row],[Close Price]])-1</f>
        <v>3.1346915406269327E-2</v>
      </c>
      <c r="AG604" s="2">
        <f>(Table2[[#This Row],[Close Price]]/Table2[[#This Row],[Current Month Low]])-1</f>
        <v>8.6140519730508736E-3</v>
      </c>
      <c r="AH604" s="2">
        <f>(Table2[[#This Row],[Current Month High]]/Table2[[#This Row],[Close Price]])-1</f>
        <v>9.4994990218999042E-2</v>
      </c>
      <c r="AI604">
        <v>38.007538527601497</v>
      </c>
      <c r="AJ604">
        <v>14.514410599644799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-0.19</v>
      </c>
      <c r="AM604" t="s">
        <v>10205</v>
      </c>
      <c r="AN604">
        <v>-5.26</v>
      </c>
      <c r="AO604" t="s">
        <v>10205</v>
      </c>
      <c r="AP604">
        <v>3.3206904355874999E-2</v>
      </c>
      <c r="AQ604">
        <f>(Table2[[#This Row],[Sharpe Ratio]]-AVERAGE(Table2[Sharpe Ratio]))/_xlfn.STDEV.P(Table2[Sharpe Ratio])</f>
        <v>-0.27818044606358039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606</v>
      </c>
      <c r="AT604">
        <f>_xlfn.RANK.AVG(Table2[[#This Row],[6M Return vs Nifty Z-Score]],Table2[6M Return vs Nifty Z-Score])</f>
        <v>666</v>
      </c>
      <c r="AU604">
        <f>_xlfn.RANK.AVG(Table2[[#This Row],[Sharpe Ratio Z-Score]],Table2[Sharpe Ratio Z-Score])</f>
        <v>401</v>
      </c>
      <c r="AV604">
        <f>(Table2[[#This Row],[Rank 1Y]]+Table2[[#This Row],[Rank 6M]]+Table2[[#This Row],[Rank Sharpe]])/3</f>
        <v>557.66666666666663</v>
      </c>
    </row>
    <row r="605" spans="1:48" x14ac:dyDescent="0.3">
      <c r="A605" t="s">
        <v>104</v>
      </c>
      <c r="B605" t="s">
        <v>105</v>
      </c>
      <c r="C605" t="s">
        <v>10160</v>
      </c>
      <c r="D605" t="s">
        <v>21</v>
      </c>
      <c r="E605">
        <v>272461.97596695001</v>
      </c>
      <c r="F605">
        <v>521.5</v>
      </c>
      <c r="G605">
        <v>2.2238487242591098</v>
      </c>
      <c r="H605">
        <f>(Table2[[#This Row],[1Y Return vs Nifty]]-AVERAGE(Table2[1Y Return vs Nifty]))/_xlfn.STDEV.P(Table2[1Y Return vs Nifty])</f>
        <v>-0.50570022593054043</v>
      </c>
      <c r="I605">
        <v>-2.0950245685331699</v>
      </c>
      <c r="J605">
        <f>(Table2[[#This Row],[1M Return vs Nifty]]-AVERAGE(Table2[1M Return vs Nifty]))/_xlfn.STDEV.P(Table2[1M Return vs Nifty])</f>
        <v>-0.36128671852781036</v>
      </c>
      <c r="K605">
        <v>-5.1262586760516804</v>
      </c>
      <c r="L605">
        <f>(Table2[[#This Row],[6M Return vs Nifty]]-AVERAGE(Table2[6M Return vs Nifty]))/_xlfn.STDEV.P(Table2[6M Return vs Nifty])</f>
        <v>-0.41574514484538999</v>
      </c>
      <c r="M605">
        <v>1.8561616905039999</v>
      </c>
      <c r="N605">
        <f>(Table2[[#This Row],[1W Return vs Nifty]]-AVERAGE(Table2[1W Return vs Nifty]))/_xlfn.STDEV.P(Table2[1W Return vs Nifty])</f>
        <v>4.7937925882841965E-2</v>
      </c>
      <c r="O605">
        <v>523.70000000000005</v>
      </c>
      <c r="P605">
        <v>507.53435523031402</v>
      </c>
      <c r="Q605">
        <v>472.47965550629101</v>
      </c>
      <c r="R605">
        <v>46.980443195377497</v>
      </c>
      <c r="S605" s="2">
        <f>(Table2[[#This Row],[Close Price]]-Table2[[#This Row],[20D EMA]])/Table2[[#This Row],[20D EMA]]</f>
        <v>-4.200878365476504E-3</v>
      </c>
      <c r="T605" s="2">
        <f>(Table2[[#This Row],[Close Price]]-Table2[[#This Row],[50D EMA]])/Table2[[#This Row],[50D EMA]]</f>
        <v>2.7516649120922089E-2</v>
      </c>
      <c r="U605" s="2">
        <f>(Table2[[#This Row],[Close Price]]-Table2[[#This Row],[200D EMA]])/Table2[[#This Row],[200D EMA]]</f>
        <v>0.10375122806331349</v>
      </c>
      <c r="V605">
        <v>1.4167612141797501</v>
      </c>
      <c r="W605">
        <v>519.45000000000005</v>
      </c>
      <c r="X605">
        <v>524.9</v>
      </c>
      <c r="Y605">
        <v>519.75</v>
      </c>
      <c r="Z605">
        <v>530.54999999999995</v>
      </c>
      <c r="AA605">
        <v>486.35</v>
      </c>
      <c r="AB605">
        <v>579.9</v>
      </c>
      <c r="AC605" s="2">
        <f>(Table2[[#This Row],[Close Price]]/Table2[[#This Row],[Day Low]])-1</f>
        <v>3.9464818558090364E-3</v>
      </c>
      <c r="AD605" s="2">
        <f>(Table2[[#This Row],[Day High]]/Table2[[#This Row],[Close Price]])-1</f>
        <v>6.5196548418025024E-3</v>
      </c>
      <c r="AE605" s="2">
        <f>(Table2[[#This Row],[Close Price]]/Table2[[#This Row],[Current Week Low]])-1</f>
        <v>3.3670033670034627E-3</v>
      </c>
      <c r="AF605" s="2">
        <f>(Table2[[#This Row],[Current Week High]]/Table2[[#This Row],[Close Price]])-1</f>
        <v>1.7353787152444733E-2</v>
      </c>
      <c r="AG605" s="2">
        <f>(Table2[[#This Row],[Close Price]]/Table2[[#This Row],[Current Month Low]])-1</f>
        <v>7.2273054384702329E-2</v>
      </c>
      <c r="AH605" s="2">
        <f>(Table2[[#This Row],[Current Month High]]/Table2[[#This Row],[Close Price]])-1</f>
        <v>0.11198465963566639</v>
      </c>
      <c r="AI605">
        <v>11.1984659635666</v>
      </c>
      <c r="AJ605">
        <v>39.0481269164111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-7.0000000000000007E-2</v>
      </c>
      <c r="AM605" t="s">
        <v>10205</v>
      </c>
      <c r="AN605">
        <v>-2.36</v>
      </c>
      <c r="AO605" t="s">
        <v>10205</v>
      </c>
      <c r="AP605">
        <v>-0.10977960512806401</v>
      </c>
      <c r="AQ605">
        <f>(Table2[[#This Row],[Sharpe Ratio]]-AVERAGE(Table2[Sharpe Ratio]))/_xlfn.STDEV.P(Table2[Sharpe Ratio])</f>
        <v>-1.926716010333472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-3.1615101737543707</v>
      </c>
      <c r="AS605">
        <f>_xlfn.RANK.AVG(Table2[[#This Row],[1Y Return vs Nifty Z-Score]],Table2[1Y Return vs Nifty Z-Score])</f>
        <v>491</v>
      </c>
      <c r="AT605">
        <f>_xlfn.RANK.AVG(Table2[[#This Row],[6M Return vs Nifty Z-Score]],Table2[6M Return vs Nifty Z-Score])</f>
        <v>469</v>
      </c>
      <c r="AU605">
        <f>_xlfn.RANK.AVG(Table2[[#This Row],[Sharpe Ratio Z-Score]],Table2[Sharpe Ratio Z-Score])</f>
        <v>716</v>
      </c>
      <c r="AV605">
        <f>(Table2[[#This Row],[Rank 1Y]]+Table2[[#This Row],[Rank 6M]]+Table2[[#This Row],[Rank Sharpe]])/3</f>
        <v>558.66666666666663</v>
      </c>
    </row>
    <row r="606" spans="1:48" x14ac:dyDescent="0.3">
      <c r="A606" t="s">
        <v>128</v>
      </c>
      <c r="B606" t="s">
        <v>129</v>
      </c>
      <c r="C606" t="s">
        <v>10168</v>
      </c>
      <c r="D606" t="s">
        <v>130</v>
      </c>
      <c r="E606">
        <v>219856.10039976001</v>
      </c>
      <c r="F606">
        <v>902.1</v>
      </c>
      <c r="G606">
        <v>-16.075734283608998</v>
      </c>
      <c r="H606">
        <f>(Table2[[#This Row],[1Y Return vs Nifty]]-AVERAGE(Table2[1Y Return vs Nifty]))/_xlfn.STDEV.P(Table2[1Y Return vs Nifty])</f>
        <v>-0.75577822328990829</v>
      </c>
      <c r="I606">
        <v>-7.44530701000558</v>
      </c>
      <c r="J606">
        <f>(Table2[[#This Row],[1M Return vs Nifty]]-AVERAGE(Table2[1M Return vs Nifty]))/_xlfn.STDEV.P(Table2[1M Return vs Nifty])</f>
        <v>-0.92530811308851213</v>
      </c>
      <c r="K606">
        <v>-4.4005699331215498</v>
      </c>
      <c r="L606">
        <f>(Table2[[#This Row],[6M Return vs Nifty]]-AVERAGE(Table2[6M Return vs Nifty]))/_xlfn.STDEV.P(Table2[6M Return vs Nifty])</f>
        <v>-0.39156707653574307</v>
      </c>
      <c r="M606">
        <v>-0.816540146242131</v>
      </c>
      <c r="N606">
        <f>(Table2[[#This Row],[1W Return vs Nifty]]-AVERAGE(Table2[1W Return vs Nifty]))/_xlfn.STDEV.P(Table2[1W Return vs Nifty])</f>
        <v>-0.5042356197646225</v>
      </c>
      <c r="O606">
        <v>909.5</v>
      </c>
      <c r="P606">
        <v>906.96277234682395</v>
      </c>
      <c r="Q606">
        <v>853.89721486813198</v>
      </c>
      <c r="R606">
        <v>47.220518545877901</v>
      </c>
      <c r="S606" s="2">
        <f>(Table2[[#This Row],[Close Price]]-Table2[[#This Row],[20D EMA]])/Table2[[#This Row],[20D EMA]]</f>
        <v>-8.1363386476085518E-3</v>
      </c>
      <c r="T606" s="2">
        <f>(Table2[[#This Row],[Close Price]]-Table2[[#This Row],[50D EMA]])/Table2[[#This Row],[50D EMA]]</f>
        <v>-5.3616008231971834E-3</v>
      </c>
      <c r="U606" s="2">
        <f>(Table2[[#This Row],[Close Price]]-Table2[[#This Row],[200D EMA]])/Table2[[#This Row],[200D EMA]]</f>
        <v>5.6450336518912334E-2</v>
      </c>
      <c r="V606">
        <v>0.75649736604956896</v>
      </c>
      <c r="W606">
        <v>902.7</v>
      </c>
      <c r="X606">
        <v>914.9</v>
      </c>
      <c r="Y606">
        <v>890.15</v>
      </c>
      <c r="Z606">
        <v>909.9</v>
      </c>
      <c r="AA606">
        <v>862.4</v>
      </c>
      <c r="AB606">
        <v>959.4</v>
      </c>
      <c r="AC606" s="2">
        <f>(Table2[[#This Row],[Close Price]]/Table2[[#This Row],[Day Low]])-1</f>
        <v>-6.6467264872049903E-4</v>
      </c>
      <c r="AD606" s="2">
        <f>(Table2[[#This Row],[Day High]]/Table2[[#This Row],[Close Price]])-1</f>
        <v>1.4189114288881477E-2</v>
      </c>
      <c r="AE606" s="2">
        <f>(Table2[[#This Row],[Close Price]]/Table2[[#This Row],[Current Week Low]])-1</f>
        <v>1.3424703701623297E-2</v>
      </c>
      <c r="AF606" s="2">
        <f>(Table2[[#This Row],[Current Week High]]/Table2[[#This Row],[Close Price]])-1</f>
        <v>8.6464915197870251E-3</v>
      </c>
      <c r="AG606" s="2">
        <f>(Table2[[#This Row],[Close Price]]/Table2[[#This Row],[Current Month Low]])-1</f>
        <v>4.6034322820037055E-2</v>
      </c>
      <c r="AH606" s="2">
        <f>(Table2[[#This Row],[Current Month High]]/Table2[[#This Row],[Close Price]])-1</f>
        <v>6.3518456933820966E-2</v>
      </c>
      <c r="AI606">
        <v>6.3518456933820904</v>
      </c>
      <c r="AJ606">
        <v>24.7717842323651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0</v>
      </c>
      <c r="AM606" t="s">
        <v>10207</v>
      </c>
      <c r="AN606">
        <v>-2.48</v>
      </c>
      <c r="AO606" t="s">
        <v>10205</v>
      </c>
      <c r="AP606">
        <v>-3.2918702144494001E-2</v>
      </c>
      <c r="AQ606">
        <f>(Table2[[#This Row],[Sharpe Ratio]]-AVERAGE(Table2[Sharpe Ratio]))/_xlfn.STDEV.P(Table2[Sharpe Ratio])</f>
        <v>-1.0405629562612941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-3.61745198894008</v>
      </c>
      <c r="AS606">
        <f>_xlfn.RANK.AVG(Table2[[#This Row],[1Y Return vs Nifty Z-Score]],Table2[1Y Return vs Nifty Z-Score])</f>
        <v>595</v>
      </c>
      <c r="AT606">
        <f>_xlfn.RANK.AVG(Table2[[#This Row],[6M Return vs Nifty Z-Score]],Table2[6M Return vs Nifty Z-Score])</f>
        <v>458</v>
      </c>
      <c r="AU606">
        <f>_xlfn.RANK.AVG(Table2[[#This Row],[Sharpe Ratio Z-Score]],Table2[Sharpe Ratio Z-Score])</f>
        <v>625</v>
      </c>
      <c r="AV606">
        <f>(Table2[[#This Row],[Rank 1Y]]+Table2[[#This Row],[Rank 6M]]+Table2[[#This Row],[Rank Sharpe]])/3</f>
        <v>559.33333333333337</v>
      </c>
    </row>
    <row r="607" spans="1:48" x14ac:dyDescent="0.3">
      <c r="A607" t="s">
        <v>600</v>
      </c>
      <c r="B607" t="s">
        <v>601</v>
      </c>
      <c r="C607" t="s">
        <v>10166</v>
      </c>
      <c r="D607" t="s">
        <v>205</v>
      </c>
      <c r="E607">
        <v>31812.164295400002</v>
      </c>
      <c r="F607">
        <v>793.7</v>
      </c>
      <c r="G607">
        <v>-26.8271580345417</v>
      </c>
      <c r="H607">
        <f>(Table2[[#This Row],[1Y Return vs Nifty]]-AVERAGE(Table2[1Y Return vs Nifty]))/_xlfn.STDEV.P(Table2[1Y Return vs Nifty])</f>
        <v>-0.90270476906087793</v>
      </c>
      <c r="I607">
        <v>8.25940523374463</v>
      </c>
      <c r="J607">
        <f>(Table2[[#This Row],[1M Return vs Nifty]]-AVERAGE(Table2[1M Return vs Nifty]))/_xlfn.STDEV.P(Table2[1M Return vs Nifty])</f>
        <v>0.73026685847445394</v>
      </c>
      <c r="K607">
        <v>-4.7761156893738503</v>
      </c>
      <c r="L607">
        <f>(Table2[[#This Row],[6M Return vs Nifty]]-AVERAGE(Table2[6M Return vs Nifty]))/_xlfn.STDEV.P(Table2[6M Return vs Nifty])</f>
        <v>-0.4040792879163464</v>
      </c>
      <c r="M607">
        <v>3.6536385092140402</v>
      </c>
      <c r="N607">
        <f>(Table2[[#This Row],[1W Return vs Nifty]]-AVERAGE(Table2[1W Return vs Nifty]))/_xlfn.STDEV.P(Table2[1W Return vs Nifty])</f>
        <v>0.41929216172030664</v>
      </c>
      <c r="O607">
        <v>754.3</v>
      </c>
      <c r="P607">
        <v>729.40654679457305</v>
      </c>
      <c r="Q607">
        <v>714.73514780492405</v>
      </c>
      <c r="R607">
        <v>72.229758889326604</v>
      </c>
      <c r="S607" s="2">
        <f>(Table2[[#This Row],[Close Price]]-Table2[[#This Row],[20D EMA]])/Table2[[#This Row],[20D EMA]]</f>
        <v>5.2233859207212109E-2</v>
      </c>
      <c r="T607" s="2">
        <f>(Table2[[#This Row],[Close Price]]-Table2[[#This Row],[50D EMA]])/Table2[[#This Row],[50D EMA]]</f>
        <v>8.8144880914448845E-2</v>
      </c>
      <c r="U607" s="2">
        <f>(Table2[[#This Row],[Close Price]]-Table2[[#This Row],[200D EMA]])/Table2[[#This Row],[200D EMA]]</f>
        <v>0.11048127748801886</v>
      </c>
      <c r="V607">
        <v>1.38660227905963</v>
      </c>
      <c r="W607">
        <v>795.5</v>
      </c>
      <c r="X607">
        <v>810.6</v>
      </c>
      <c r="Y607">
        <v>784.25</v>
      </c>
      <c r="Z607">
        <v>802.45</v>
      </c>
      <c r="AA607">
        <v>706</v>
      </c>
      <c r="AB607">
        <v>820.8</v>
      </c>
      <c r="AC607" s="2">
        <f>(Table2[[#This Row],[Close Price]]/Table2[[#This Row],[Day Low]])-1</f>
        <v>-2.2627278441231802E-3</v>
      </c>
      <c r="AD607" s="2">
        <f>(Table2[[#This Row],[Day High]]/Table2[[#This Row],[Close Price]])-1</f>
        <v>2.1292679853849084E-2</v>
      </c>
      <c r="AE607" s="2">
        <f>(Table2[[#This Row],[Close Price]]/Table2[[#This Row],[Current Week Low]])-1</f>
        <v>1.2049729040484625E-2</v>
      </c>
      <c r="AF607" s="2">
        <f>(Table2[[#This Row],[Current Week High]]/Table2[[#This Row],[Close Price]])-1</f>
        <v>1.1024316492377562E-2</v>
      </c>
      <c r="AG607" s="2">
        <f>(Table2[[#This Row],[Close Price]]/Table2[[#This Row],[Current Month Low]])-1</f>
        <v>0.12422096317280462</v>
      </c>
      <c r="AH607" s="2">
        <f>(Table2[[#This Row],[Current Month High]]/Table2[[#This Row],[Close Price]])-1</f>
        <v>3.4143883079248871E-2</v>
      </c>
      <c r="AI607">
        <v>8.3847801436310796</v>
      </c>
      <c r="AJ607">
        <v>30.6179544145478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0.03</v>
      </c>
      <c r="AM607" t="s">
        <v>10206</v>
      </c>
      <c r="AN607">
        <v>7.85</v>
      </c>
      <c r="AO607" t="s">
        <v>10206</v>
      </c>
      <c r="AP607">
        <v>-1.7594819584958999E-2</v>
      </c>
      <c r="AQ607">
        <f>(Table2[[#This Row],[Sharpe Ratio]]-AVERAGE(Table2[Sharpe Ratio]))/_xlfn.STDEV.P(Table2[Sharpe Ratio])</f>
        <v>-0.86388918841240381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-1.0211142251948675</v>
      </c>
      <c r="AS607">
        <f>_xlfn.RANK.AVG(Table2[[#This Row],[1Y Return vs Nifty Z-Score]],Table2[1Y Return vs Nifty Z-Score])</f>
        <v>640</v>
      </c>
      <c r="AT607">
        <f>_xlfn.RANK.AVG(Table2[[#This Row],[6M Return vs Nifty Z-Score]],Table2[6M Return vs Nifty Z-Score])</f>
        <v>462</v>
      </c>
      <c r="AU607">
        <f>_xlfn.RANK.AVG(Table2[[#This Row],[Sharpe Ratio Z-Score]],Table2[Sharpe Ratio Z-Score])</f>
        <v>585</v>
      </c>
      <c r="AV607">
        <f>(Table2[[#This Row],[Rank 1Y]]+Table2[[#This Row],[Rank 6M]]+Table2[[#This Row],[Rank Sharpe]])/3</f>
        <v>562.33333333333337</v>
      </c>
    </row>
    <row r="608" spans="1:48" x14ac:dyDescent="0.3">
      <c r="A608" t="s">
        <v>771</v>
      </c>
      <c r="B608" t="s">
        <v>772</v>
      </c>
      <c r="C608" t="s">
        <v>10161</v>
      </c>
      <c r="D608" t="s">
        <v>54</v>
      </c>
      <c r="E608">
        <v>21140.577998289999</v>
      </c>
      <c r="F608">
        <v>1325.9</v>
      </c>
      <c r="G608">
        <v>-35.476761331300096</v>
      </c>
      <c r="H608">
        <f>(Table2[[#This Row],[1Y Return vs Nifty]]-AVERAGE(Table2[1Y Return vs Nifty]))/_xlfn.STDEV.P(Table2[1Y Return vs Nifty])</f>
        <v>-1.0209083078779257</v>
      </c>
      <c r="I608">
        <v>-6.1650476188764802</v>
      </c>
      <c r="J608">
        <f>(Table2[[#This Row],[1M Return vs Nifty]]-AVERAGE(Table2[1M Return vs Nifty]))/_xlfn.STDEV.P(Table2[1M Return vs Nifty])</f>
        <v>-0.79034445554647248</v>
      </c>
      <c r="K608">
        <v>-30.478514846813098</v>
      </c>
      <c r="L608">
        <f>(Table2[[#This Row],[6M Return vs Nifty]]-AVERAGE(Table2[6M Return vs Nifty]))/_xlfn.STDEV.P(Table2[6M Return vs Nifty])</f>
        <v>-1.2604166206978875</v>
      </c>
      <c r="M608">
        <v>1.2887142917344601</v>
      </c>
      <c r="N608">
        <f>(Table2[[#This Row],[1W Return vs Nifty]]-AVERAGE(Table2[1W Return vs Nifty]))/_xlfn.STDEV.P(Table2[1W Return vs Nifty])</f>
        <v>-6.9295294014394715E-2</v>
      </c>
      <c r="O608">
        <v>1312.95</v>
      </c>
      <c r="P608">
        <v>1354.06002824752</v>
      </c>
      <c r="Q608">
        <v>1411.7523693327701</v>
      </c>
      <c r="R608">
        <v>58.740379655469397</v>
      </c>
      <c r="S608" s="2">
        <f>(Table2[[#This Row],[Close Price]]-Table2[[#This Row],[20D EMA]])/Table2[[#This Row],[20D EMA]]</f>
        <v>9.8632849689630573E-3</v>
      </c>
      <c r="T608" s="2">
        <f>(Table2[[#This Row],[Close Price]]-Table2[[#This Row],[50D EMA]])/Table2[[#This Row],[50D EMA]]</f>
        <v>-2.0796735491827322E-2</v>
      </c>
      <c r="U608" s="2">
        <f>(Table2[[#This Row],[Close Price]]-Table2[[#This Row],[200D EMA]])/Table2[[#This Row],[200D EMA]]</f>
        <v>-6.0812626348448043E-2</v>
      </c>
      <c r="V608">
        <v>1.36946491379572</v>
      </c>
      <c r="W608">
        <v>1312.3</v>
      </c>
      <c r="X608">
        <v>1332</v>
      </c>
      <c r="Y608">
        <v>1303.25</v>
      </c>
      <c r="Z608">
        <v>1349</v>
      </c>
      <c r="AA608">
        <v>1215.1500000000001</v>
      </c>
      <c r="AB608">
        <v>1407.95</v>
      </c>
      <c r="AC608" s="2">
        <f>(Table2[[#This Row],[Close Price]]/Table2[[#This Row],[Day Low]])-1</f>
        <v>1.0363483959460629E-2</v>
      </c>
      <c r="AD608" s="2">
        <f>(Table2[[#This Row],[Day High]]/Table2[[#This Row],[Close Price]])-1</f>
        <v>4.6006486160343751E-3</v>
      </c>
      <c r="AE608" s="2">
        <f>(Table2[[#This Row],[Close Price]]/Table2[[#This Row],[Current Week Low]])-1</f>
        <v>1.7379627853443491E-2</v>
      </c>
      <c r="AF608" s="2">
        <f>(Table2[[#This Row],[Current Week High]]/Table2[[#This Row],[Close Price]])-1</f>
        <v>1.742212836563839E-2</v>
      </c>
      <c r="AG608" s="2">
        <f>(Table2[[#This Row],[Close Price]]/Table2[[#This Row],[Current Month Low]])-1</f>
        <v>9.1141011397769756E-2</v>
      </c>
      <c r="AH608" s="2">
        <f>(Table2[[#This Row],[Current Month High]]/Table2[[#This Row],[Close Price]])-1</f>
        <v>6.1882494909118346E-2</v>
      </c>
      <c r="AI608">
        <v>35.455162531110901</v>
      </c>
      <c r="AJ608">
        <v>11.410805814637399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-0.15</v>
      </c>
      <c r="AM608" t="s">
        <v>10205</v>
      </c>
      <c r="AN608">
        <v>4.01</v>
      </c>
      <c r="AO608" t="s">
        <v>10206</v>
      </c>
      <c r="AP608">
        <v>6.1271124788962003E-2</v>
      </c>
      <c r="AQ608">
        <f>(Table2[[#This Row],[Sharpe Ratio]]-AVERAGE(Table2[Sharpe Ratio]))/_xlfn.STDEV.P(Table2[Sharpe Ratio])</f>
        <v>4.5380606195342107E-2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681</v>
      </c>
      <c r="AT608">
        <f>_xlfn.RANK.AVG(Table2[[#This Row],[6M Return vs Nifty Z-Score]],Table2[6M Return vs Nifty Z-Score])</f>
        <v>686</v>
      </c>
      <c r="AU608">
        <f>_xlfn.RANK.AVG(Table2[[#This Row],[Sharpe Ratio Z-Score]],Table2[Sharpe Ratio Z-Score])</f>
        <v>320</v>
      </c>
      <c r="AV608">
        <f>(Table2[[#This Row],[Rank 1Y]]+Table2[[#This Row],[Rank 6M]]+Table2[[#This Row],[Rank Sharpe]])/3</f>
        <v>562.33333333333337</v>
      </c>
    </row>
    <row r="609" spans="1:48" x14ac:dyDescent="0.3">
      <c r="A609" t="s">
        <v>2145</v>
      </c>
      <c r="B609" t="s">
        <v>2146</v>
      </c>
      <c r="C609" t="s">
        <v>10177</v>
      </c>
      <c r="D609" t="s">
        <v>1777</v>
      </c>
      <c r="E609">
        <v>2686.5759253900001</v>
      </c>
      <c r="F609">
        <v>56.35</v>
      </c>
      <c r="G609">
        <v>7.8008908910982404</v>
      </c>
      <c r="H609">
        <f>(Table2[[#This Row],[1Y Return vs Nifty]]-AVERAGE(Table2[1Y Return vs Nifty]))/_xlfn.STDEV.P(Table2[1Y Return vs Nifty])</f>
        <v>-0.429485618435265</v>
      </c>
      <c r="I609">
        <v>1.68585227550808</v>
      </c>
      <c r="J609">
        <f>(Table2[[#This Row],[1M Return vs Nifty]]-AVERAGE(Table2[1M Return vs Nifty]))/_xlfn.STDEV.P(Table2[1M Return vs Nifty])</f>
        <v>3.7289516197387317E-2</v>
      </c>
      <c r="K609">
        <v>-24.093547132391201</v>
      </c>
      <c r="L609">
        <f>(Table2[[#This Row],[6M Return vs Nifty]]-AVERAGE(Table2[6M Return vs Nifty]))/_xlfn.STDEV.P(Table2[6M Return vs Nifty])</f>
        <v>-1.0476860429423964</v>
      </c>
      <c r="M609">
        <v>6.7306632152518304</v>
      </c>
      <c r="N609">
        <f>(Table2[[#This Row],[1W Return vs Nifty]]-AVERAGE(Table2[1W Return vs Nifty]))/_xlfn.STDEV.P(Table2[1W Return vs Nifty])</f>
        <v>1.0549978055815152</v>
      </c>
      <c r="O609">
        <v>54.4</v>
      </c>
      <c r="P609">
        <v>53.598251269182299</v>
      </c>
      <c r="Q609">
        <v>51.687541275500003</v>
      </c>
      <c r="R609">
        <v>65.747816268586405</v>
      </c>
      <c r="S609" s="2">
        <f>(Table2[[#This Row],[Close Price]]-Table2[[#This Row],[20D EMA]])/Table2[[#This Row],[20D EMA]]</f>
        <v>3.5845588235294171E-2</v>
      </c>
      <c r="T609" s="2">
        <f>(Table2[[#This Row],[Close Price]]-Table2[[#This Row],[50D EMA]])/Table2[[#This Row],[50D EMA]]</f>
        <v>5.1340270730061886E-2</v>
      </c>
      <c r="U609" s="2">
        <f>(Table2[[#This Row],[Close Price]]-Table2[[#This Row],[200D EMA]])/Table2[[#This Row],[200D EMA]]</f>
        <v>9.0204691680894747E-2</v>
      </c>
      <c r="V609">
        <v>1.2752451636351301</v>
      </c>
      <c r="W609">
        <v>56.43</v>
      </c>
      <c r="X609">
        <v>58.9</v>
      </c>
      <c r="Y609">
        <v>55.67</v>
      </c>
      <c r="Z609">
        <v>58.66</v>
      </c>
      <c r="AA609">
        <v>49.65</v>
      </c>
      <c r="AB609">
        <v>58.66</v>
      </c>
      <c r="AC609" s="2">
        <f>(Table2[[#This Row],[Close Price]]/Table2[[#This Row],[Day Low]])-1</f>
        <v>-1.4176856282118733E-3</v>
      </c>
      <c r="AD609" s="2">
        <f>(Table2[[#This Row],[Day High]]/Table2[[#This Row],[Close Price]])-1</f>
        <v>4.525288376220038E-2</v>
      </c>
      <c r="AE609" s="2">
        <f>(Table2[[#This Row],[Close Price]]/Table2[[#This Row],[Current Week Low]])-1</f>
        <v>1.2214837434884052E-2</v>
      </c>
      <c r="AF609" s="2">
        <f>(Table2[[#This Row],[Current Week High]]/Table2[[#This Row],[Close Price]])-1</f>
        <v>4.0993788819875698E-2</v>
      </c>
      <c r="AG609" s="2">
        <f>(Table2[[#This Row],[Close Price]]/Table2[[#This Row],[Current Month Low]])-1</f>
        <v>0.13494461228600207</v>
      </c>
      <c r="AH609" s="2">
        <f>(Table2[[#This Row],[Current Month High]]/Table2[[#This Row],[Close Price]])-1</f>
        <v>4.0993788819875698E-2</v>
      </c>
      <c r="AI609">
        <v>23.158828748890802</v>
      </c>
      <c r="AJ609">
        <v>40.874999999999901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-0.03</v>
      </c>
      <c r="AM609" t="s">
        <v>10205</v>
      </c>
      <c r="AN609">
        <v>4.0999999999999996</v>
      </c>
      <c r="AO609" t="s">
        <v>10206</v>
      </c>
      <c r="AP609">
        <v>-1.8552848489299001E-2</v>
      </c>
      <c r="AQ609">
        <f>(Table2[[#This Row],[Sharpe Ratio]]-AVERAGE(Table2[Sharpe Ratio]))/_xlfn.STDEV.P(Table2[Sharpe Ratio])</f>
        <v>-0.87493459910256699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-1.2598189387013259</v>
      </c>
      <c r="AS609">
        <f>_xlfn.RANK.AVG(Table2[[#This Row],[1Y Return vs Nifty Z-Score]],Table2[1Y Return vs Nifty Z-Score])</f>
        <v>453</v>
      </c>
      <c r="AT609">
        <f>_xlfn.RANK.AVG(Table2[[#This Row],[6M Return vs Nifty Z-Score]],Table2[6M Return vs Nifty Z-Score])</f>
        <v>646</v>
      </c>
      <c r="AU609">
        <f>_xlfn.RANK.AVG(Table2[[#This Row],[Sharpe Ratio Z-Score]],Table2[Sharpe Ratio Z-Score])</f>
        <v>588</v>
      </c>
      <c r="AV609">
        <f>(Table2[[#This Row],[Rank 1Y]]+Table2[[#This Row],[Rank 6M]]+Table2[[#This Row],[Rank Sharpe]])/3</f>
        <v>562.33333333333337</v>
      </c>
    </row>
    <row r="610" spans="1:48" x14ac:dyDescent="0.3">
      <c r="A610" t="s">
        <v>978</v>
      </c>
      <c r="B610" t="s">
        <v>979</v>
      </c>
      <c r="C610" t="s">
        <v>10161</v>
      </c>
      <c r="D610" t="s">
        <v>24</v>
      </c>
      <c r="E610">
        <v>14381.20339173</v>
      </c>
      <c r="F610">
        <v>237.15</v>
      </c>
      <c r="G610">
        <v>-22.444055716865499</v>
      </c>
      <c r="H610">
        <f>(Table2[[#This Row],[1Y Return vs Nifty]]-AVERAGE(Table2[1Y Return vs Nifty]))/_xlfn.STDEV.P(Table2[1Y Return vs Nifty])</f>
        <v>-0.8428062757807645</v>
      </c>
      <c r="I610">
        <v>-14.313089049177</v>
      </c>
      <c r="J610">
        <f>(Table2[[#This Row],[1M Return vs Nifty]]-AVERAGE(Table2[1M Return vs Nifty]))/_xlfn.STDEV.P(Table2[1M Return vs Nifty])</f>
        <v>-1.6493027891913288</v>
      </c>
      <c r="K610">
        <v>-22.678625132527699</v>
      </c>
      <c r="L610">
        <f>(Table2[[#This Row],[6M Return vs Nifty]]-AVERAGE(Table2[6M Return vs Nifty]))/_xlfn.STDEV.P(Table2[6M Return vs Nifty])</f>
        <v>-1.0005445086430065</v>
      </c>
      <c r="M610">
        <v>-4.7338431655836697</v>
      </c>
      <c r="N610">
        <f>(Table2[[#This Row],[1W Return vs Nifty]]-AVERAGE(Table2[1W Return vs Nifty]))/_xlfn.STDEV.P(Table2[1W Return vs Nifty])</f>
        <v>-1.3135406712396904</v>
      </c>
      <c r="O610">
        <v>243.48</v>
      </c>
      <c r="P610">
        <v>248.905968403375</v>
      </c>
      <c r="Q610">
        <v>244.40811716298199</v>
      </c>
      <c r="R610">
        <v>41.540815172826598</v>
      </c>
      <c r="S610" s="2">
        <f>(Table2[[#This Row],[Close Price]]-Table2[[#This Row],[20D EMA]])/Table2[[#This Row],[20D EMA]]</f>
        <v>-2.5998028585510039E-2</v>
      </c>
      <c r="T610" s="2">
        <f>(Table2[[#This Row],[Close Price]]-Table2[[#This Row],[50D EMA]])/Table2[[#This Row],[50D EMA]]</f>
        <v>-4.7230560515621571E-2</v>
      </c>
      <c r="U610" s="2">
        <f>(Table2[[#This Row],[Close Price]]-Table2[[#This Row],[200D EMA]])/Table2[[#This Row],[200D EMA]]</f>
        <v>-2.9696710760804889E-2</v>
      </c>
      <c r="V610">
        <v>1.3078874929508599</v>
      </c>
      <c r="W610">
        <v>235.35</v>
      </c>
      <c r="X610">
        <v>238.2</v>
      </c>
      <c r="Y610">
        <v>234.2</v>
      </c>
      <c r="Z610">
        <v>241.65</v>
      </c>
      <c r="AA610">
        <v>227.1</v>
      </c>
      <c r="AB610">
        <v>270.3</v>
      </c>
      <c r="AC610" s="2">
        <f>(Table2[[#This Row],[Close Price]]/Table2[[#This Row],[Day Low]])-1</f>
        <v>7.6481835564055078E-3</v>
      </c>
      <c r="AD610" s="2">
        <f>(Table2[[#This Row],[Day High]]/Table2[[#This Row],[Close Price]])-1</f>
        <v>4.4275774826059155E-3</v>
      </c>
      <c r="AE610" s="2">
        <f>(Table2[[#This Row],[Close Price]]/Table2[[#This Row],[Current Week Low]])-1</f>
        <v>1.2596071733561143E-2</v>
      </c>
      <c r="AF610" s="2">
        <f>(Table2[[#This Row],[Current Week High]]/Table2[[#This Row],[Close Price]])-1</f>
        <v>1.8975332068311257E-2</v>
      </c>
      <c r="AG610" s="2">
        <f>(Table2[[#This Row],[Close Price]]/Table2[[#This Row],[Current Month Low]])-1</f>
        <v>4.4253632760898443E-2</v>
      </c>
      <c r="AH610" s="2">
        <f>(Table2[[#This Row],[Current Month High]]/Table2[[#This Row],[Close Price]])-1</f>
        <v>0.13978494623655924</v>
      </c>
      <c r="AI610">
        <v>26.797385620915001</v>
      </c>
      <c r="AJ610">
        <v>13.441760344415099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-0.1</v>
      </c>
      <c r="AM610" t="s">
        <v>10205</v>
      </c>
      <c r="AN610">
        <v>-3.36</v>
      </c>
      <c r="AO610" t="s">
        <v>10205</v>
      </c>
      <c r="AP610">
        <v>2.3132278832712998E-2</v>
      </c>
      <c r="AQ610">
        <f>(Table2[[#This Row],[Sharpe Ratio]]-AVERAGE(Table2[Sharpe Ratio]))/_xlfn.STDEV.P(Table2[Sharpe Ratio])</f>
        <v>-0.39433391069164914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622</v>
      </c>
      <c r="AT610">
        <f>_xlfn.RANK.AVG(Table2[[#This Row],[6M Return vs Nifty Z-Score]],Table2[6M Return vs Nifty Z-Score])</f>
        <v>639</v>
      </c>
      <c r="AU610">
        <f>_xlfn.RANK.AVG(Table2[[#This Row],[Sharpe Ratio Z-Score]],Table2[Sharpe Ratio Z-Score])</f>
        <v>437</v>
      </c>
      <c r="AV610">
        <f>(Table2[[#This Row],[Rank 1Y]]+Table2[[#This Row],[Rank 6M]]+Table2[[#This Row],[Rank Sharpe]])/3</f>
        <v>566</v>
      </c>
    </row>
    <row r="611" spans="1:48" x14ac:dyDescent="0.3">
      <c r="A611" t="s">
        <v>1037</v>
      </c>
      <c r="B611" t="s">
        <v>1038</v>
      </c>
      <c r="C611" t="s">
        <v>10172</v>
      </c>
      <c r="D611" t="s">
        <v>537</v>
      </c>
      <c r="E611">
        <v>12905.087628609999</v>
      </c>
      <c r="F611">
        <v>830.35</v>
      </c>
      <c r="G611">
        <v>-37.827296018273699</v>
      </c>
      <c r="H611">
        <f>(Table2[[#This Row],[1Y Return vs Nifty]]-AVERAGE(Table2[1Y Return vs Nifty]))/_xlfn.STDEV.P(Table2[1Y Return vs Nifty])</f>
        <v>-1.0530301877584318</v>
      </c>
      <c r="I611">
        <v>-4.2081234787652599</v>
      </c>
      <c r="J611">
        <f>(Table2[[#This Row],[1M Return vs Nifty]]-AVERAGE(Table2[1M Return vs Nifty]))/_xlfn.STDEV.P(Table2[1M Return vs Nifty])</f>
        <v>-0.58404748064297973</v>
      </c>
      <c r="K611">
        <v>-13.7318150259551</v>
      </c>
      <c r="L611">
        <f>(Table2[[#This Row],[6M Return vs Nifty]]-AVERAGE(Table2[6M Return vs Nifty]))/_xlfn.STDEV.P(Table2[6M Return vs Nifty])</f>
        <v>-0.70245998133350851</v>
      </c>
      <c r="M611">
        <v>-1.90206556399739</v>
      </c>
      <c r="N611">
        <f>(Table2[[#This Row],[1W Return vs Nifty]]-AVERAGE(Table2[1W Return vs Nifty]))/_xlfn.STDEV.P(Table2[1W Return vs Nifty])</f>
        <v>-0.72850246860328749</v>
      </c>
      <c r="O611">
        <v>840.26</v>
      </c>
      <c r="P611">
        <v>836.27998672540502</v>
      </c>
      <c r="Q611">
        <v>827.55691208385895</v>
      </c>
      <c r="R611">
        <v>40.908940196621401</v>
      </c>
      <c r="S611" s="2">
        <f>(Table2[[#This Row],[Close Price]]-Table2[[#This Row],[20D EMA]])/Table2[[#This Row],[20D EMA]]</f>
        <v>-1.1793968533549103E-2</v>
      </c>
      <c r="T611" s="2">
        <f>(Table2[[#This Row],[Close Price]]-Table2[[#This Row],[50D EMA]])/Table2[[#This Row],[50D EMA]]</f>
        <v>-7.0909107231237976E-3</v>
      </c>
      <c r="U611" s="2">
        <f>(Table2[[#This Row],[Close Price]]-Table2[[#This Row],[200D EMA]])/Table2[[#This Row],[200D EMA]]</f>
        <v>3.3751007034765043E-3</v>
      </c>
      <c r="V611">
        <v>0.596911956003775</v>
      </c>
      <c r="W611">
        <v>827.35</v>
      </c>
      <c r="X611">
        <v>836.55</v>
      </c>
      <c r="Y611">
        <v>820</v>
      </c>
      <c r="Z611">
        <v>848</v>
      </c>
      <c r="AA611">
        <v>809.25</v>
      </c>
      <c r="AB611">
        <v>883.8</v>
      </c>
      <c r="AC611" s="2">
        <f>(Table2[[#This Row],[Close Price]]/Table2[[#This Row],[Day Low]])-1</f>
        <v>3.626034930803268E-3</v>
      </c>
      <c r="AD611" s="2">
        <f>(Table2[[#This Row],[Day High]]/Table2[[#This Row],[Close Price]])-1</f>
        <v>7.4667308966098744E-3</v>
      </c>
      <c r="AE611" s="2">
        <f>(Table2[[#This Row],[Close Price]]/Table2[[#This Row],[Current Week Low]])-1</f>
        <v>1.2621951219512262E-2</v>
      </c>
      <c r="AF611" s="2">
        <f>(Table2[[#This Row],[Current Week High]]/Table2[[#This Row],[Close Price]])-1</f>
        <v>2.1256096826639315E-2</v>
      </c>
      <c r="AG611" s="2">
        <f>(Table2[[#This Row],[Close Price]]/Table2[[#This Row],[Current Month Low]])-1</f>
        <v>2.6073524868705622E-2</v>
      </c>
      <c r="AH611" s="2">
        <f>(Table2[[#This Row],[Current Month High]]/Table2[[#This Row],[Close Price]])-1</f>
        <v>6.4370446197386633E-2</v>
      </c>
      <c r="AI611">
        <v>23.4359005238754</v>
      </c>
      <c r="AJ611">
        <v>17.123915649904699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-0.13</v>
      </c>
      <c r="AM611" t="s">
        <v>10205</v>
      </c>
      <c r="AN611">
        <v>-2.3199999999999998</v>
      </c>
      <c r="AO611" t="s">
        <v>10205</v>
      </c>
      <c r="AP611">
        <v>2.0127280652187E-2</v>
      </c>
      <c r="AQ611">
        <f>(Table2[[#This Row],[Sharpe Ratio]]-AVERAGE(Table2[Sharpe Ratio]))/_xlfn.STDEV.P(Table2[Sharpe Ratio])</f>
        <v>-0.42897946144355315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-3.4970195797817607</v>
      </c>
      <c r="AS611">
        <f>_xlfn.RANK.AVG(Table2[[#This Row],[1Y Return vs Nifty Z-Score]],Table2[1Y Return vs Nifty Z-Score])</f>
        <v>689</v>
      </c>
      <c r="AT611">
        <f>_xlfn.RANK.AVG(Table2[[#This Row],[6M Return vs Nifty Z-Score]],Table2[6M Return vs Nifty Z-Score])</f>
        <v>560</v>
      </c>
      <c r="AU611">
        <f>_xlfn.RANK.AVG(Table2[[#This Row],[Sharpe Ratio Z-Score]],Table2[Sharpe Ratio Z-Score])</f>
        <v>451</v>
      </c>
      <c r="AV611">
        <f>(Table2[[#This Row],[Rank 1Y]]+Table2[[#This Row],[Rank 6M]]+Table2[[#This Row],[Rank Sharpe]])/3</f>
        <v>566.66666666666663</v>
      </c>
    </row>
    <row r="612" spans="1:48" x14ac:dyDescent="0.3">
      <c r="A612" t="s">
        <v>1422</v>
      </c>
      <c r="B612" t="s">
        <v>1423</v>
      </c>
      <c r="C612" t="s">
        <v>10172</v>
      </c>
      <c r="D612" t="s">
        <v>843</v>
      </c>
      <c r="E612">
        <v>7366.37284902599</v>
      </c>
      <c r="F612">
        <v>41.57</v>
      </c>
      <c r="G612">
        <v>-24.010275299643101</v>
      </c>
      <c r="H612">
        <f>(Table2[[#This Row],[1Y Return vs Nifty]]-AVERAGE(Table2[1Y Return vs Nifty]))/_xlfn.STDEV.P(Table2[1Y Return vs Nifty])</f>
        <v>-0.86420988134476229</v>
      </c>
      <c r="I612">
        <v>-1.9275219820548299</v>
      </c>
      <c r="J612">
        <f>(Table2[[#This Row],[1M Return vs Nifty]]-AVERAGE(Table2[1M Return vs Nifty]))/_xlfn.STDEV.P(Table2[1M Return vs Nifty])</f>
        <v>-0.34362876430735279</v>
      </c>
      <c r="K612">
        <v>-25.809466155375599</v>
      </c>
      <c r="L612">
        <f>(Table2[[#This Row],[6M Return vs Nifty]]-AVERAGE(Table2[6M Return vs Nifty]))/_xlfn.STDEV.P(Table2[6M Return vs Nifty])</f>
        <v>-1.1048560180256861</v>
      </c>
      <c r="M612">
        <v>2.8350898471325001</v>
      </c>
      <c r="N612">
        <f>(Table2[[#This Row],[1W Return vs Nifty]]-AVERAGE(Table2[1W Return vs Nifty]))/_xlfn.STDEV.P(Table2[1W Return vs Nifty])</f>
        <v>0.25018204595190713</v>
      </c>
      <c r="O612">
        <v>41.68</v>
      </c>
      <c r="P612">
        <v>42.281623781763102</v>
      </c>
      <c r="Q612">
        <v>43.536455345849397</v>
      </c>
      <c r="R612">
        <v>48.474803079977498</v>
      </c>
      <c r="S612" s="2">
        <f>(Table2[[#This Row],[Close Price]]-Table2[[#This Row],[20D EMA]])/Table2[[#This Row],[20D EMA]]</f>
        <v>-2.6391554702495067E-3</v>
      </c>
      <c r="T612" s="2">
        <f>(Table2[[#This Row],[Close Price]]-Table2[[#This Row],[50D EMA]])/Table2[[#This Row],[50D EMA]]</f>
        <v>-1.6830568888180662E-2</v>
      </c>
      <c r="U612" s="2">
        <f>(Table2[[#This Row],[Close Price]]-Table2[[#This Row],[200D EMA]])/Table2[[#This Row],[200D EMA]]</f>
        <v>-4.5168016785658495E-2</v>
      </c>
      <c r="V612">
        <v>1.8119839867276799</v>
      </c>
      <c r="W612">
        <v>41.67</v>
      </c>
      <c r="X612">
        <v>42.24</v>
      </c>
      <c r="Y612">
        <v>41.52</v>
      </c>
      <c r="Z612">
        <v>43.45</v>
      </c>
      <c r="AA612">
        <v>39.67</v>
      </c>
      <c r="AB612">
        <v>43.67</v>
      </c>
      <c r="AC612" s="2">
        <f>(Table2[[#This Row],[Close Price]]/Table2[[#This Row],[Day Low]])-1</f>
        <v>-2.3998080153587731E-3</v>
      </c>
      <c r="AD612" s="2">
        <f>(Table2[[#This Row],[Day High]]/Table2[[#This Row],[Close Price]])-1</f>
        <v>1.6117392350252668E-2</v>
      </c>
      <c r="AE612" s="2">
        <f>(Table2[[#This Row],[Close Price]]/Table2[[#This Row],[Current Week Low]])-1</f>
        <v>1.2042389210018545E-3</v>
      </c>
      <c r="AF612" s="2">
        <f>(Table2[[#This Row],[Current Week High]]/Table2[[#This Row],[Close Price]])-1</f>
        <v>4.5224921818619368E-2</v>
      </c>
      <c r="AG612" s="2">
        <f>(Table2[[#This Row],[Close Price]]/Table2[[#This Row],[Current Month Low]])-1</f>
        <v>4.7895134862616651E-2</v>
      </c>
      <c r="AH612" s="2">
        <f>(Table2[[#This Row],[Current Month High]]/Table2[[#This Row],[Close Price]])-1</f>
        <v>5.0517199903776788E-2</v>
      </c>
      <c r="AI612">
        <v>29.901371181140199</v>
      </c>
      <c r="AJ612">
        <v>12.351351351351299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-0.15</v>
      </c>
      <c r="AM612" t="s">
        <v>10205</v>
      </c>
      <c r="AN612">
        <v>0.78</v>
      </c>
      <c r="AO612" t="s">
        <v>10206</v>
      </c>
      <c r="AP612">
        <v>2.7778017085683001E-2</v>
      </c>
      <c r="AQ612">
        <f>(Table2[[#This Row],[Sharpe Ratio]]-AVERAGE(Table2[Sharpe Ratio]))/_xlfn.STDEV.P(Table2[Sharpe Ratio])</f>
        <v>-0.34077176164729894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630</v>
      </c>
      <c r="AT612">
        <f>_xlfn.RANK.AVG(Table2[[#This Row],[6M Return vs Nifty Z-Score]],Table2[6M Return vs Nifty Z-Score])</f>
        <v>656</v>
      </c>
      <c r="AU612">
        <f>_xlfn.RANK.AVG(Table2[[#This Row],[Sharpe Ratio Z-Score]],Table2[Sharpe Ratio Z-Score])</f>
        <v>422</v>
      </c>
      <c r="AV612">
        <f>(Table2[[#This Row],[Rank 1Y]]+Table2[[#This Row],[Rank 6M]]+Table2[[#This Row],[Rank Sharpe]])/3</f>
        <v>569.33333333333337</v>
      </c>
    </row>
    <row r="613" spans="1:48" x14ac:dyDescent="0.3">
      <c r="A613" t="s">
        <v>493</v>
      </c>
      <c r="B613" t="s">
        <v>494</v>
      </c>
      <c r="C613" t="s">
        <v>10160</v>
      </c>
      <c r="D613" t="s">
        <v>290</v>
      </c>
      <c r="E613">
        <v>43130.1712864</v>
      </c>
      <c r="F613">
        <v>6925.6</v>
      </c>
      <c r="G613">
        <v>-29.791325155132199</v>
      </c>
      <c r="H613">
        <f>(Table2[[#This Row],[1Y Return vs Nifty]]-AVERAGE(Table2[1Y Return vs Nifty]))/_xlfn.STDEV.P(Table2[1Y Return vs Nifty])</f>
        <v>-0.94321241216056162</v>
      </c>
      <c r="I613">
        <v>-4.6647329431403204</v>
      </c>
      <c r="J613">
        <f>(Table2[[#This Row],[1M Return vs Nifty]]-AVERAGE(Table2[1M Return vs Nifty]))/_xlfn.STDEV.P(Table2[1M Return vs Nifty])</f>
        <v>-0.63218279119596077</v>
      </c>
      <c r="K613">
        <v>-24.307920983010199</v>
      </c>
      <c r="L613">
        <f>(Table2[[#This Row],[6M Return vs Nifty]]-AVERAGE(Table2[6M Return vs Nifty]))/_xlfn.STDEV.P(Table2[6M Return vs Nifty])</f>
        <v>-1.0548284241003845</v>
      </c>
      <c r="M613">
        <v>-1.6748968016039301</v>
      </c>
      <c r="N613">
        <f>(Table2[[#This Row],[1W Return vs Nifty]]-AVERAGE(Table2[1W Return vs Nifty]))/_xlfn.STDEV.P(Table2[1W Return vs Nifty])</f>
        <v>-0.68156996784074242</v>
      </c>
      <c r="O613">
        <v>6996.35</v>
      </c>
      <c r="P613">
        <v>7099.1820336272904</v>
      </c>
      <c r="Q613">
        <v>7417.1780496832298</v>
      </c>
      <c r="R613">
        <v>42.103619815872399</v>
      </c>
      <c r="S613" s="2">
        <f>(Table2[[#This Row],[Close Price]]-Table2[[#This Row],[20D EMA]])/Table2[[#This Row],[20D EMA]]</f>
        <v>-1.0112415759646101E-2</v>
      </c>
      <c r="T613" s="2">
        <f>(Table2[[#This Row],[Close Price]]-Table2[[#This Row],[50D EMA]])/Table2[[#This Row],[50D EMA]]</f>
        <v>-2.4450990664145453E-2</v>
      </c>
      <c r="U613" s="2">
        <f>(Table2[[#This Row],[Close Price]]-Table2[[#This Row],[200D EMA]])/Table2[[#This Row],[200D EMA]]</f>
        <v>-6.6275616735966533E-2</v>
      </c>
      <c r="V613">
        <v>0.69158380089057603</v>
      </c>
      <c r="W613">
        <v>6925</v>
      </c>
      <c r="X613">
        <v>6988</v>
      </c>
      <c r="Y613">
        <v>6916</v>
      </c>
      <c r="Z613">
        <v>7010</v>
      </c>
      <c r="AA613">
        <v>6852</v>
      </c>
      <c r="AB613">
        <v>7175</v>
      </c>
      <c r="AC613" s="2">
        <f>(Table2[[#This Row],[Close Price]]/Table2[[#This Row],[Day Low]])-1</f>
        <v>8.6642599278041743E-5</v>
      </c>
      <c r="AD613" s="2">
        <f>(Table2[[#This Row],[Day High]]/Table2[[#This Row],[Close Price]])-1</f>
        <v>9.0100496707865574E-3</v>
      </c>
      <c r="AE613" s="2">
        <f>(Table2[[#This Row],[Close Price]]/Table2[[#This Row],[Current Week Low]])-1</f>
        <v>1.3880855986119212E-3</v>
      </c>
      <c r="AF613" s="2">
        <f>(Table2[[#This Row],[Current Week High]]/Table2[[#This Row],[Close Price]])-1</f>
        <v>1.2186669747025425E-2</v>
      </c>
      <c r="AG613" s="2">
        <f>(Table2[[#This Row],[Close Price]]/Table2[[#This Row],[Current Month Low]])-1</f>
        <v>1.0741389375364951E-2</v>
      </c>
      <c r="AH613" s="2">
        <f>(Table2[[#This Row],[Current Month High]]/Table2[[#This Row],[Close Price]])-1</f>
        <v>3.6011320318817042E-2</v>
      </c>
      <c r="AI613">
        <v>32.840475915444102</v>
      </c>
      <c r="AJ613">
        <v>8.0234589468430393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-0.22</v>
      </c>
      <c r="AM613" t="s">
        <v>10205</v>
      </c>
      <c r="AN613">
        <v>-0.46</v>
      </c>
      <c r="AO613" t="s">
        <v>10205</v>
      </c>
      <c r="AP613">
        <v>3.2620364162249997E-2</v>
      </c>
      <c r="AQ613">
        <f>(Table2[[#This Row],[Sharpe Ratio]]-AVERAGE(Table2[Sharpe Ratio]))/_xlfn.STDEV.P(Table2[Sharpe Ratio])</f>
        <v>-0.28494284884237658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656</v>
      </c>
      <c r="AT613">
        <f>_xlfn.RANK.AVG(Table2[[#This Row],[6M Return vs Nifty Z-Score]],Table2[6M Return vs Nifty Z-Score])</f>
        <v>649</v>
      </c>
      <c r="AU613">
        <f>_xlfn.RANK.AVG(Table2[[#This Row],[Sharpe Ratio Z-Score]],Table2[Sharpe Ratio Z-Score])</f>
        <v>406</v>
      </c>
      <c r="AV613">
        <f>(Table2[[#This Row],[Rank 1Y]]+Table2[[#This Row],[Rank 6M]]+Table2[[#This Row],[Rank Sharpe]])/3</f>
        <v>570.33333333333337</v>
      </c>
    </row>
    <row r="614" spans="1:48" x14ac:dyDescent="0.3">
      <c r="A614" t="s">
        <v>1196</v>
      </c>
      <c r="B614" t="s">
        <v>1197</v>
      </c>
      <c r="C614" t="s">
        <v>10161</v>
      </c>
      <c r="D614" t="s">
        <v>523</v>
      </c>
      <c r="E614">
        <v>9902.414286362</v>
      </c>
      <c r="F614">
        <v>103.61</v>
      </c>
      <c r="G614">
        <v>6.5635858754168304</v>
      </c>
      <c r="H614">
        <f>(Table2[[#This Row],[1Y Return vs Nifty]]-AVERAGE(Table2[1Y Return vs Nifty]))/_xlfn.STDEV.P(Table2[1Y Return vs Nifty])</f>
        <v>-0.446394351290613</v>
      </c>
      <c r="I614">
        <v>12.249434683656901</v>
      </c>
      <c r="J614">
        <f>(Table2[[#This Row],[1M Return vs Nifty]]-AVERAGE(Table2[1M Return vs Nifty]))/_xlfn.STDEV.P(Table2[1M Return vs Nifty])</f>
        <v>1.1508917505798615</v>
      </c>
      <c r="K614">
        <v>-20.789133616805898</v>
      </c>
      <c r="L614">
        <f>(Table2[[#This Row],[6M Return vs Nifty]]-AVERAGE(Table2[6M Return vs Nifty]))/_xlfn.STDEV.P(Table2[6M Return vs Nifty])</f>
        <v>-0.93759154791061361</v>
      </c>
      <c r="M614">
        <v>6.2288385963178703</v>
      </c>
      <c r="N614">
        <f>(Table2[[#This Row],[1W Return vs Nifty]]-AVERAGE(Table2[1W Return vs Nifty]))/_xlfn.STDEV.P(Table2[1W Return vs Nifty])</f>
        <v>0.95132208862713186</v>
      </c>
      <c r="O614">
        <v>96.18</v>
      </c>
      <c r="P614">
        <v>90.709851688194604</v>
      </c>
      <c r="Q614">
        <v>86.886249481949704</v>
      </c>
      <c r="R614">
        <v>75.256642951586997</v>
      </c>
      <c r="S614" s="2">
        <f>(Table2[[#This Row],[Close Price]]-Table2[[#This Row],[20D EMA]])/Table2[[#This Row],[20D EMA]]</f>
        <v>7.7250987731336998E-2</v>
      </c>
      <c r="T614" s="2">
        <f>(Table2[[#This Row],[Close Price]]-Table2[[#This Row],[50D EMA]])/Table2[[#This Row],[50D EMA]]</f>
        <v>0.14221331059109515</v>
      </c>
      <c r="U614" s="2">
        <f>(Table2[[#This Row],[Close Price]]-Table2[[#This Row],[200D EMA]])/Table2[[#This Row],[200D EMA]]</f>
        <v>0.19247867893670093</v>
      </c>
      <c r="V614">
        <v>0.95797477303543199</v>
      </c>
      <c r="W614">
        <v>103.76</v>
      </c>
      <c r="X614">
        <v>106.06</v>
      </c>
      <c r="Y614">
        <v>101.6</v>
      </c>
      <c r="Z614">
        <v>104.5</v>
      </c>
      <c r="AA614">
        <v>87.11</v>
      </c>
      <c r="AB614">
        <v>105.3</v>
      </c>
      <c r="AC614" s="2">
        <f>(Table2[[#This Row],[Close Price]]/Table2[[#This Row],[Day Low]])-1</f>
        <v>-1.4456437933694222E-3</v>
      </c>
      <c r="AD614" s="2">
        <f>(Table2[[#This Row],[Day High]]/Table2[[#This Row],[Close Price]])-1</f>
        <v>2.3646366180870571E-2</v>
      </c>
      <c r="AE614" s="2">
        <f>(Table2[[#This Row],[Close Price]]/Table2[[#This Row],[Current Week Low]])-1</f>
        <v>1.9783464566929254E-2</v>
      </c>
      <c r="AF614" s="2">
        <f>(Table2[[#This Row],[Current Week High]]/Table2[[#This Row],[Close Price]])-1</f>
        <v>8.5899044493775722E-3</v>
      </c>
      <c r="AG614" s="2">
        <f>(Table2[[#This Row],[Close Price]]/Table2[[#This Row],[Current Month Low]])-1</f>
        <v>0.18941568132246589</v>
      </c>
      <c r="AH614" s="2">
        <f>(Table2[[#This Row],[Current Month High]]/Table2[[#This Row],[Close Price]])-1</f>
        <v>1.6311166875784266E-2</v>
      </c>
      <c r="AI614">
        <v>10.8483737091014</v>
      </c>
      <c r="AJ614">
        <v>50.159420289854999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0.17</v>
      </c>
      <c r="AM614" t="s">
        <v>10206</v>
      </c>
      <c r="AN614">
        <v>11.3</v>
      </c>
      <c r="AO614" t="s">
        <v>10206</v>
      </c>
      <c r="AP614">
        <v>-3.0755961013826001E-2</v>
      </c>
      <c r="AQ614">
        <f>(Table2[[#This Row],[Sharpe Ratio]]-AVERAGE(Table2[Sharpe Ratio]))/_xlfn.STDEV.P(Table2[Sharpe Ratio])</f>
        <v>-1.015628046785684</v>
      </c>
      <c r="AR6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-0.29740010677991724</v>
      </c>
      <c r="AS614">
        <f>_xlfn.RANK.AVG(Table2[[#This Row],[1Y Return vs Nifty Z-Score]],Table2[1Y Return vs Nifty Z-Score])</f>
        <v>465</v>
      </c>
      <c r="AT614">
        <f>_xlfn.RANK.AVG(Table2[[#This Row],[6M Return vs Nifty Z-Score]],Table2[6M Return vs Nifty Z-Score])</f>
        <v>627</v>
      </c>
      <c r="AU614">
        <f>_xlfn.RANK.AVG(Table2[[#This Row],[Sharpe Ratio Z-Score]],Table2[Sharpe Ratio Z-Score])</f>
        <v>619</v>
      </c>
      <c r="AV614">
        <f>(Table2[[#This Row],[Rank 1Y]]+Table2[[#This Row],[Rank 6M]]+Table2[[#This Row],[Rank Sharpe]])/3</f>
        <v>570.33333333333337</v>
      </c>
    </row>
    <row r="615" spans="1:48" x14ac:dyDescent="0.3">
      <c r="A615" t="s">
        <v>1456</v>
      </c>
      <c r="B615" t="s">
        <v>1457</v>
      </c>
      <c r="C615" t="s">
        <v>10171</v>
      </c>
      <c r="D615" t="s">
        <v>1458</v>
      </c>
      <c r="E615">
        <v>7147.9242797819998</v>
      </c>
      <c r="F615">
        <v>224.51</v>
      </c>
      <c r="G615">
        <v>-27.904998714754299</v>
      </c>
      <c r="H615">
        <f>(Table2[[#This Row],[1Y Return vs Nifty]]-AVERAGE(Table2[1Y Return vs Nifty]))/_xlfn.STDEV.P(Table2[1Y Return vs Nifty])</f>
        <v>-0.91743429807058996</v>
      </c>
      <c r="I615">
        <v>9.2424850297483694</v>
      </c>
      <c r="J615">
        <f>(Table2[[#This Row],[1M Return vs Nifty]]-AVERAGE(Table2[1M Return vs Nifty]))/_xlfn.STDEV.P(Table2[1M Return vs Nifty])</f>
        <v>0.8339021419519157</v>
      </c>
      <c r="K615">
        <v>-0.12663932391434801</v>
      </c>
      <c r="L615">
        <f>(Table2[[#This Row],[6M Return vs Nifty]]-AVERAGE(Table2[6M Return vs Nifty]))/_xlfn.STDEV.P(Table2[6M Return vs Nifty])</f>
        <v>-0.24917078442452351</v>
      </c>
      <c r="M615">
        <v>-0.12611809265254401</v>
      </c>
      <c r="N615">
        <f>(Table2[[#This Row],[1W Return vs Nifty]]-AVERAGE(Table2[1W Return vs Nifty]))/_xlfn.STDEV.P(Table2[1W Return vs Nifty])</f>
        <v>-0.36159614233308979</v>
      </c>
      <c r="O615">
        <v>221.4</v>
      </c>
      <c r="P615">
        <v>210.11743975331601</v>
      </c>
      <c r="Q615">
        <v>196.96835147380699</v>
      </c>
      <c r="R615">
        <v>52.4926885483859</v>
      </c>
      <c r="S615" s="2">
        <f>(Table2[[#This Row],[Close Price]]-Table2[[#This Row],[20D EMA]])/Table2[[#This Row],[20D EMA]]</f>
        <v>1.4046973803071298E-2</v>
      </c>
      <c r="T615" s="2">
        <f>(Table2[[#This Row],[Close Price]]-Table2[[#This Row],[50D EMA]])/Table2[[#This Row],[50D EMA]]</f>
        <v>6.8497694734817205E-2</v>
      </c>
      <c r="U615" s="2">
        <f>(Table2[[#This Row],[Close Price]]-Table2[[#This Row],[200D EMA]])/Table2[[#This Row],[200D EMA]]</f>
        <v>0.13982778613982313</v>
      </c>
      <c r="V615">
        <v>0.55596390317089595</v>
      </c>
      <c r="W615">
        <v>225.04</v>
      </c>
      <c r="X615">
        <v>234.79</v>
      </c>
      <c r="Y615">
        <v>222.55</v>
      </c>
      <c r="Z615">
        <v>229.85</v>
      </c>
      <c r="AA615">
        <v>198.05</v>
      </c>
      <c r="AB615">
        <v>241.9</v>
      </c>
      <c r="AC615" s="2">
        <f>(Table2[[#This Row],[Close Price]]/Table2[[#This Row],[Day Low]])-1</f>
        <v>-2.3551368645574611E-3</v>
      </c>
      <c r="AD615" s="2">
        <f>(Table2[[#This Row],[Day High]]/Table2[[#This Row],[Close Price]])-1</f>
        <v>4.5788606298160506E-2</v>
      </c>
      <c r="AE615" s="2">
        <f>(Table2[[#This Row],[Close Price]]/Table2[[#This Row],[Current Week Low]])-1</f>
        <v>8.8070096607502091E-3</v>
      </c>
      <c r="AF615" s="2">
        <f>(Table2[[#This Row],[Current Week High]]/Table2[[#This Row],[Close Price]])-1</f>
        <v>2.3785132065386794E-2</v>
      </c>
      <c r="AG615" s="2">
        <f>(Table2[[#This Row],[Close Price]]/Table2[[#This Row],[Current Month Low]])-1</f>
        <v>0.1336026255995959</v>
      </c>
      <c r="AH615" s="2">
        <f>(Table2[[#This Row],[Current Month High]]/Table2[[#This Row],[Close Price]])-1</f>
        <v>7.745757427286093E-2</v>
      </c>
      <c r="AI615">
        <v>7.7457574272860903</v>
      </c>
      <c r="AJ615">
        <v>32.376179245282998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0.05</v>
      </c>
      <c r="AM615" t="s">
        <v>10206</v>
      </c>
      <c r="AN615">
        <v>-3.51</v>
      </c>
      <c r="AO615" t="s">
        <v>10205</v>
      </c>
      <c r="AP615">
        <v>-5.4674863566849002E-2</v>
      </c>
      <c r="AQ615">
        <f>(Table2[[#This Row],[Sharpe Ratio]]-AVERAGE(Table2[Sharpe Ratio]))/_xlfn.STDEV.P(Table2[Sharpe Ratio])</f>
        <v>-1.2913964508069979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-1.9856955336832853</v>
      </c>
      <c r="AS615">
        <f>_xlfn.RANK.AVG(Table2[[#This Row],[1Y Return vs Nifty Z-Score]],Table2[1Y Return vs Nifty Z-Score])</f>
        <v>643</v>
      </c>
      <c r="AT615">
        <f>_xlfn.RANK.AVG(Table2[[#This Row],[6M Return vs Nifty Z-Score]],Table2[6M Return vs Nifty Z-Score])</f>
        <v>410</v>
      </c>
      <c r="AU615">
        <f>_xlfn.RANK.AVG(Table2[[#This Row],[Sharpe Ratio Z-Score]],Table2[Sharpe Ratio Z-Score])</f>
        <v>661</v>
      </c>
      <c r="AV615">
        <f>(Table2[[#This Row],[Rank 1Y]]+Table2[[#This Row],[Rank 6M]]+Table2[[#This Row],[Rank Sharpe]])/3</f>
        <v>571.33333333333337</v>
      </c>
    </row>
    <row r="616" spans="1:48" x14ac:dyDescent="0.3">
      <c r="A616" t="s">
        <v>998</v>
      </c>
      <c r="B616" t="s">
        <v>999</v>
      </c>
      <c r="C616" t="s">
        <v>10161</v>
      </c>
      <c r="D616" t="s">
        <v>500</v>
      </c>
      <c r="E616">
        <v>13590.66153965</v>
      </c>
      <c r="F616">
        <v>1717.3</v>
      </c>
      <c r="G616">
        <v>-15.646297874059</v>
      </c>
      <c r="H616">
        <f>(Table2[[#This Row],[1Y Return vs Nifty]]-AVERAGE(Table2[1Y Return vs Nifty]))/_xlfn.STDEV.P(Table2[1Y Return vs Nifty])</f>
        <v>-0.74990964162620122</v>
      </c>
      <c r="I616">
        <v>-9.8899955549935097</v>
      </c>
      <c r="J616">
        <f>(Table2[[#This Row],[1M Return vs Nifty]]-AVERAGE(Table2[1M Return vs Nifty]))/_xlfn.STDEV.P(Table2[1M Return vs Nifty])</f>
        <v>-1.1830247210422411</v>
      </c>
      <c r="K616">
        <v>-0.57325355287992696</v>
      </c>
      <c r="L616">
        <f>(Table2[[#This Row],[6M Return vs Nifty]]-AVERAGE(Table2[6M Return vs Nifty]))/_xlfn.STDEV.P(Table2[6M Return vs Nifty])</f>
        <v>-0.26405081314370915</v>
      </c>
      <c r="M616">
        <v>-5.8001648250521303</v>
      </c>
      <c r="N616">
        <f>(Table2[[#This Row],[1W Return vs Nifty]]-AVERAGE(Table2[1W Return vs Nifty]))/_xlfn.STDEV.P(Table2[1W Return vs Nifty])</f>
        <v>-1.5338400714250151</v>
      </c>
      <c r="O616">
        <v>1772.49</v>
      </c>
      <c r="P616">
        <v>1741.9452766596601</v>
      </c>
      <c r="Q616">
        <v>1628.98412276317</v>
      </c>
      <c r="R616">
        <v>31.2505724688755</v>
      </c>
      <c r="S616" s="2">
        <f>(Table2[[#This Row],[Close Price]]-Table2[[#This Row],[20D EMA]])/Table2[[#This Row],[20D EMA]]</f>
        <v>-3.1136988078917259E-2</v>
      </c>
      <c r="T616" s="2">
        <f>(Table2[[#This Row],[Close Price]]-Table2[[#This Row],[50D EMA]])/Table2[[#This Row],[50D EMA]]</f>
        <v>-1.4148134840905963E-2</v>
      </c>
      <c r="U616" s="2">
        <f>(Table2[[#This Row],[Close Price]]-Table2[[#This Row],[200D EMA]])/Table2[[#This Row],[200D EMA]]</f>
        <v>5.4215308794430608E-2</v>
      </c>
      <c r="V616">
        <v>0.55873715256008005</v>
      </c>
      <c r="W616">
        <v>1689.4</v>
      </c>
      <c r="X616">
        <v>1726.3</v>
      </c>
      <c r="Y616">
        <v>1713</v>
      </c>
      <c r="Z616">
        <v>1774.95</v>
      </c>
      <c r="AA616">
        <v>1712.1</v>
      </c>
      <c r="AB616">
        <v>1917.75</v>
      </c>
      <c r="AC616" s="2">
        <f>(Table2[[#This Row],[Close Price]]/Table2[[#This Row],[Day Low]])-1</f>
        <v>1.6514738960577535E-2</v>
      </c>
      <c r="AD616" s="2">
        <f>(Table2[[#This Row],[Day High]]/Table2[[#This Row],[Close Price]])-1</f>
        <v>5.240784953124189E-3</v>
      </c>
      <c r="AE616" s="2">
        <f>(Table2[[#This Row],[Close Price]]/Table2[[#This Row],[Current Week Low]])-1</f>
        <v>2.5102159953298564E-3</v>
      </c>
      <c r="AF616" s="2">
        <f>(Table2[[#This Row],[Current Week High]]/Table2[[#This Row],[Close Price]])-1</f>
        <v>3.3570139171956059E-2</v>
      </c>
      <c r="AG616" s="2">
        <f>(Table2[[#This Row],[Close Price]]/Table2[[#This Row],[Current Month Low]])-1</f>
        <v>3.0372057706908873E-3</v>
      </c>
      <c r="AH616" s="2">
        <f>(Table2[[#This Row],[Current Month High]]/Table2[[#This Row],[Close Price]])-1</f>
        <v>0.11672392709485813</v>
      </c>
      <c r="AI616">
        <v>15.236126477610201</v>
      </c>
      <c r="AJ616">
        <v>31.392501912777298</v>
      </c>
      <c r="AK616" t="str">
        <f>IF(AND(Table2[[#This Row],[20D EMA]]&gt;Table2[[#This Row],[50D EMA]],Table2[[#This Row],[50D EMA]]&gt;Table2[[#This Row],[200D EMA]]),"Uptrend","Downtrend/NoTrend")</f>
        <v>Uptrend</v>
      </c>
      <c r="AL616">
        <v>-0.03</v>
      </c>
      <c r="AM616" t="s">
        <v>10205</v>
      </c>
      <c r="AN616">
        <v>-4.0599999999999996</v>
      </c>
      <c r="AO616" t="s">
        <v>10205</v>
      </c>
      <c r="AP616">
        <v>-9.8696858565074E-2</v>
      </c>
      <c r="AQ616">
        <f>(Table2[[#This Row],[Sharpe Ratio]]-AVERAGE(Table2[Sharpe Ratio]))/_xlfn.STDEV.P(Table2[Sharpe Ratio])</f>
        <v>-1.7989396073369979</v>
      </c>
      <c r="AR6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-5.5297648545741644</v>
      </c>
      <c r="AS616">
        <f>_xlfn.RANK.AVG(Table2[[#This Row],[1Y Return vs Nifty Z-Score]],Table2[1Y Return vs Nifty Z-Score])</f>
        <v>593</v>
      </c>
      <c r="AT616">
        <f>_xlfn.RANK.AVG(Table2[[#This Row],[6M Return vs Nifty Z-Score]],Table2[6M Return vs Nifty Z-Score])</f>
        <v>417</v>
      </c>
      <c r="AU616">
        <f>_xlfn.RANK.AVG(Table2[[#This Row],[Sharpe Ratio Z-Score]],Table2[Sharpe Ratio Z-Score])</f>
        <v>710</v>
      </c>
      <c r="AV616">
        <f>(Table2[[#This Row],[Rank 1Y]]+Table2[[#This Row],[Rank 6M]]+Table2[[#This Row],[Rank Sharpe]])/3</f>
        <v>573.33333333333337</v>
      </c>
    </row>
    <row r="617" spans="1:48" x14ac:dyDescent="0.3">
      <c r="A617" t="s">
        <v>2349</v>
      </c>
      <c r="B617" t="s">
        <v>2350</v>
      </c>
      <c r="C617" t="s">
        <v>10166</v>
      </c>
      <c r="D617" t="s">
        <v>293</v>
      </c>
      <c r="E617">
        <v>2198.28706504</v>
      </c>
      <c r="F617">
        <v>680.8</v>
      </c>
      <c r="G617">
        <v>4.9790441006159796</v>
      </c>
      <c r="H617">
        <f>(Table2[[#This Row],[1Y Return vs Nifty]]-AVERAGE(Table2[1Y Return vs Nifty]))/_xlfn.STDEV.P(Table2[1Y Return vs Nifty])</f>
        <v>-0.46804834382170402</v>
      </c>
      <c r="I617">
        <v>8.7771771544188901</v>
      </c>
      <c r="J617">
        <f>(Table2[[#This Row],[1M Return vs Nifty]]-AVERAGE(Table2[1M Return vs Nifty]))/_xlfn.STDEV.P(Table2[1M Return vs Nifty])</f>
        <v>0.78484985366352678</v>
      </c>
      <c r="K617">
        <v>-17.7226810355072</v>
      </c>
      <c r="L617">
        <f>(Table2[[#This Row],[6M Return vs Nifty]]-AVERAGE(Table2[6M Return vs Nifty]))/_xlfn.STDEV.P(Table2[6M Return vs Nifty])</f>
        <v>-0.83542529453926806</v>
      </c>
      <c r="M617">
        <v>4.8861432719651399</v>
      </c>
      <c r="N617">
        <f>(Table2[[#This Row],[1W Return vs Nifty]]-AVERAGE(Table2[1W Return vs Nifty]))/_xlfn.STDEV.P(Table2[1W Return vs Nifty])</f>
        <v>0.67392457732271538</v>
      </c>
      <c r="O617">
        <v>663.93</v>
      </c>
      <c r="P617">
        <v>642.23180255517605</v>
      </c>
      <c r="Q617">
        <v>627.01562042578496</v>
      </c>
      <c r="R617">
        <v>56.957116790749197</v>
      </c>
      <c r="S617" s="2">
        <f>(Table2[[#This Row],[Close Price]]-Table2[[#This Row],[20D EMA]])/Table2[[#This Row],[20D EMA]]</f>
        <v>2.5409305197837129E-2</v>
      </c>
      <c r="T617" s="2">
        <f>(Table2[[#This Row],[Close Price]]-Table2[[#This Row],[50D EMA]])/Table2[[#This Row],[50D EMA]]</f>
        <v>6.0053390833927758E-2</v>
      </c>
      <c r="U617" s="2">
        <f>(Table2[[#This Row],[Close Price]]-Table2[[#This Row],[200D EMA]])/Table2[[#This Row],[200D EMA]]</f>
        <v>8.5778372694593888E-2</v>
      </c>
      <c r="V617">
        <v>0.71829964902979004</v>
      </c>
      <c r="W617">
        <v>677.25</v>
      </c>
      <c r="X617">
        <v>685.3</v>
      </c>
      <c r="Y617">
        <v>678</v>
      </c>
      <c r="Z617">
        <v>703</v>
      </c>
      <c r="AA617">
        <v>604.79999999999995</v>
      </c>
      <c r="AB617">
        <v>705.95</v>
      </c>
      <c r="AC617" s="2">
        <f>(Table2[[#This Row],[Close Price]]/Table2[[#This Row],[Day Low]])-1</f>
        <v>5.2417866371354815E-3</v>
      </c>
      <c r="AD617" s="2">
        <f>(Table2[[#This Row],[Day High]]/Table2[[#This Row],[Close Price]])-1</f>
        <v>6.6098707403055013E-3</v>
      </c>
      <c r="AE617" s="2">
        <f>(Table2[[#This Row],[Close Price]]/Table2[[#This Row],[Current Week Low]])-1</f>
        <v>4.1297935103243866E-3</v>
      </c>
      <c r="AF617" s="2">
        <f>(Table2[[#This Row],[Current Week High]]/Table2[[#This Row],[Close Price]])-1</f>
        <v>3.2608695652174058E-2</v>
      </c>
      <c r="AG617" s="2">
        <f>(Table2[[#This Row],[Close Price]]/Table2[[#This Row],[Current Month Low]])-1</f>
        <v>0.12566137566137559</v>
      </c>
      <c r="AH617" s="2">
        <f>(Table2[[#This Row],[Current Month High]]/Table2[[#This Row],[Close Price]])-1</f>
        <v>3.6941833137485558E-2</v>
      </c>
      <c r="AI617">
        <v>12.7937720329024</v>
      </c>
      <c r="AJ617">
        <v>41.2155154532254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0.02</v>
      </c>
      <c r="AM617" t="s">
        <v>10206</v>
      </c>
      <c r="AN617">
        <v>1.46</v>
      </c>
      <c r="AO617" t="s">
        <v>10206</v>
      </c>
      <c r="AP617">
        <v>-5.8525009112843002E-2</v>
      </c>
      <c r="AQ617">
        <f>(Table2[[#This Row],[Sharpe Ratio]]-AVERAGE(Table2[Sharpe Ratio]))/_xlfn.STDEV.P(Table2[Sharpe Ratio])</f>
        <v>-1.3357859661752249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-1.1804851735499549</v>
      </c>
      <c r="AS617">
        <f>_xlfn.RANK.AVG(Table2[[#This Row],[1Y Return vs Nifty Z-Score]],Table2[1Y Return vs Nifty Z-Score])</f>
        <v>470</v>
      </c>
      <c r="AT617">
        <f>_xlfn.RANK.AVG(Table2[[#This Row],[6M Return vs Nifty Z-Score]],Table2[6M Return vs Nifty Z-Score])</f>
        <v>600</v>
      </c>
      <c r="AU617">
        <f>_xlfn.RANK.AVG(Table2[[#This Row],[Sharpe Ratio Z-Score]],Table2[Sharpe Ratio Z-Score])</f>
        <v>663</v>
      </c>
      <c r="AV617">
        <f>(Table2[[#This Row],[Rank 1Y]]+Table2[[#This Row],[Rank 6M]]+Table2[[#This Row],[Rank Sharpe]])/3</f>
        <v>577.66666666666663</v>
      </c>
    </row>
    <row r="618" spans="1:48" x14ac:dyDescent="0.3">
      <c r="A618" t="s">
        <v>695</v>
      </c>
      <c r="B618" t="s">
        <v>696</v>
      </c>
      <c r="C618" t="s">
        <v>10161</v>
      </c>
      <c r="D618" t="s">
        <v>523</v>
      </c>
      <c r="E618">
        <v>25036.24838664</v>
      </c>
      <c r="F618">
        <v>773.05</v>
      </c>
      <c r="G618">
        <v>-4.8430187650157102</v>
      </c>
      <c r="H618">
        <f>(Table2[[#This Row],[1Y Return vs Nifty]]-AVERAGE(Table2[1Y Return vs Nifty]))/_xlfn.STDEV.P(Table2[1Y Return vs Nifty])</f>
        <v>-0.60227445216083297</v>
      </c>
      <c r="I618">
        <v>-0.79842434397583595</v>
      </c>
      <c r="J618">
        <f>(Table2[[#This Row],[1M Return vs Nifty]]-AVERAGE(Table2[1M Return vs Nifty]))/_xlfn.STDEV.P(Table2[1M Return vs Nifty])</f>
        <v>-0.22460042675864381</v>
      </c>
      <c r="K618">
        <v>-15.3865539363469</v>
      </c>
      <c r="L618">
        <f>(Table2[[#This Row],[6M Return vs Nifty]]-AVERAGE(Table2[6M Return vs Nifty]))/_xlfn.STDEV.P(Table2[6M Return vs Nifty])</f>
        <v>-0.75759159361199147</v>
      </c>
      <c r="M618">
        <v>-1.3967351305017</v>
      </c>
      <c r="N618">
        <f>(Table2[[#This Row],[1W Return vs Nifty]]-AVERAGE(Table2[1W Return vs Nifty]))/_xlfn.STDEV.P(Table2[1W Return vs Nifty])</f>
        <v>-0.62410245908835049</v>
      </c>
      <c r="O618">
        <v>769.76</v>
      </c>
      <c r="P618">
        <v>757.56358403016998</v>
      </c>
      <c r="Q618">
        <v>720.96709499581902</v>
      </c>
      <c r="R618">
        <v>51.146924174547699</v>
      </c>
      <c r="S618" s="2">
        <f>(Table2[[#This Row],[Close Price]]-Table2[[#This Row],[20D EMA]])/Table2[[#This Row],[20D EMA]]</f>
        <v>4.2740594471003474E-3</v>
      </c>
      <c r="T618" s="2">
        <f>(Table2[[#This Row],[Close Price]]-Table2[[#This Row],[50D EMA]])/Table2[[#This Row],[50D EMA]]</f>
        <v>2.0442397570701116E-2</v>
      </c>
      <c r="U618" s="2">
        <f>(Table2[[#This Row],[Close Price]]-Table2[[#This Row],[200D EMA]])/Table2[[#This Row],[200D EMA]]</f>
        <v>7.2240335745812317E-2</v>
      </c>
      <c r="V618">
        <v>0.95540666977903299</v>
      </c>
      <c r="W618">
        <v>770</v>
      </c>
      <c r="X618">
        <v>780.4</v>
      </c>
      <c r="Y618">
        <v>769.5</v>
      </c>
      <c r="Z618">
        <v>793.95</v>
      </c>
      <c r="AA618">
        <v>749.1</v>
      </c>
      <c r="AB618">
        <v>793.95</v>
      </c>
      <c r="AC618" s="2">
        <f>(Table2[[#This Row],[Close Price]]/Table2[[#This Row],[Day Low]])-1</f>
        <v>3.9610389610389429E-3</v>
      </c>
      <c r="AD618" s="2">
        <f>(Table2[[#This Row],[Day High]]/Table2[[#This Row],[Close Price]])-1</f>
        <v>9.5077938037644305E-3</v>
      </c>
      <c r="AE618" s="2">
        <f>(Table2[[#This Row],[Close Price]]/Table2[[#This Row],[Current Week Low]])-1</f>
        <v>4.613385315139551E-3</v>
      </c>
      <c r="AF618" s="2">
        <f>(Table2[[#This Row],[Current Week High]]/Table2[[#This Row],[Close Price]])-1</f>
        <v>2.7035767414785639E-2</v>
      </c>
      <c r="AG618" s="2">
        <f>(Table2[[#This Row],[Close Price]]/Table2[[#This Row],[Current Month Low]])-1</f>
        <v>3.1971699372580265E-2</v>
      </c>
      <c r="AH618" s="2">
        <f>(Table2[[#This Row],[Current Month High]]/Table2[[#This Row],[Close Price]])-1</f>
        <v>2.7035767414785639E-2</v>
      </c>
      <c r="AI618">
        <v>12.082012806416101</v>
      </c>
      <c r="AJ618">
        <v>27.177757670477899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-0.03</v>
      </c>
      <c r="AM618" t="s">
        <v>10205</v>
      </c>
      <c r="AN618">
        <v>-1.52</v>
      </c>
      <c r="AO618" t="s">
        <v>10205</v>
      </c>
      <c r="AP618">
        <v>-4.1404556027629998E-2</v>
      </c>
      <c r="AQ618">
        <f>(Table2[[#This Row],[Sharpe Ratio]]-AVERAGE(Table2[Sharpe Ratio]))/_xlfn.STDEV.P(Table2[Sharpe Ratio])</f>
        <v>-1.1383989826811067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-3.3469679143009254</v>
      </c>
      <c r="AS618">
        <f>_xlfn.RANK.AVG(Table2[[#This Row],[1Y Return vs Nifty Z-Score]],Table2[1Y Return vs Nifty Z-Score])</f>
        <v>530</v>
      </c>
      <c r="AT618">
        <f>_xlfn.RANK.AVG(Table2[[#This Row],[6M Return vs Nifty Z-Score]],Table2[6M Return vs Nifty Z-Score])</f>
        <v>572</v>
      </c>
      <c r="AU618">
        <f>_xlfn.RANK.AVG(Table2[[#This Row],[Sharpe Ratio Z-Score]],Table2[Sharpe Ratio Z-Score])</f>
        <v>635</v>
      </c>
      <c r="AV618">
        <f>(Table2[[#This Row],[Rank 1Y]]+Table2[[#This Row],[Rank 6M]]+Table2[[#This Row],[Rank Sharpe]])/3</f>
        <v>579</v>
      </c>
    </row>
    <row r="619" spans="1:48" x14ac:dyDescent="0.3">
      <c r="A619" t="s">
        <v>898</v>
      </c>
      <c r="B619" t="s">
        <v>899</v>
      </c>
      <c r="C619" t="s">
        <v>10168</v>
      </c>
      <c r="D619" t="s">
        <v>130</v>
      </c>
      <c r="E619">
        <v>16947.693630549998</v>
      </c>
      <c r="F619">
        <v>57.83</v>
      </c>
      <c r="G619">
        <v>-5.7949994346449403</v>
      </c>
      <c r="H619">
        <f>(Table2[[#This Row],[1Y Return vs Nifty]]-AVERAGE(Table2[1Y Return vs Nifty]))/_xlfn.STDEV.P(Table2[1Y Return vs Nifty])</f>
        <v>-0.61528400649239057</v>
      </c>
      <c r="I619">
        <v>-2.4616009438445001</v>
      </c>
      <c r="J619">
        <f>(Table2[[#This Row],[1M Return vs Nifty]]-AVERAGE(Table2[1M Return vs Nifty]))/_xlfn.STDEV.P(Table2[1M Return vs Nifty])</f>
        <v>-0.39993083137191726</v>
      </c>
      <c r="K619">
        <v>-27.609091052501</v>
      </c>
      <c r="L619">
        <f>(Table2[[#This Row],[6M Return vs Nifty]]-AVERAGE(Table2[6M Return vs Nifty]))/_xlfn.STDEV.P(Table2[6M Return vs Nifty])</f>
        <v>-1.1648148559136102</v>
      </c>
      <c r="M619">
        <v>-0.691689012222652</v>
      </c>
      <c r="N619">
        <f>(Table2[[#This Row],[1W Return vs Nifty]]-AVERAGE(Table2[1W Return vs Nifty]))/_xlfn.STDEV.P(Table2[1W Return vs Nifty])</f>
        <v>-0.47844168629931227</v>
      </c>
      <c r="O619">
        <v>57.81</v>
      </c>
      <c r="P619">
        <v>58.787167049974599</v>
      </c>
      <c r="Q619">
        <v>56.010355471381601</v>
      </c>
      <c r="R619">
        <v>52.076848512259801</v>
      </c>
      <c r="S619" s="2">
        <f>(Table2[[#This Row],[Close Price]]-Table2[[#This Row],[20D EMA]])/Table2[[#This Row],[20D EMA]]</f>
        <v>3.4596090641750597E-4</v>
      </c>
      <c r="T619" s="2">
        <f>(Table2[[#This Row],[Close Price]]-Table2[[#This Row],[50D EMA]])/Table2[[#This Row],[50D EMA]]</f>
        <v>-1.6281904674210937E-2</v>
      </c>
      <c r="U619" s="2">
        <f>(Table2[[#This Row],[Close Price]]-Table2[[#This Row],[200D EMA]])/Table2[[#This Row],[200D EMA]]</f>
        <v>3.2487644709702689E-2</v>
      </c>
      <c r="V619">
        <v>0.63588209344469904</v>
      </c>
      <c r="W619">
        <v>57.88</v>
      </c>
      <c r="X619">
        <v>58.67</v>
      </c>
      <c r="Y619">
        <v>57.61</v>
      </c>
      <c r="Z619">
        <v>59.5</v>
      </c>
      <c r="AA619">
        <v>54.34</v>
      </c>
      <c r="AB619">
        <v>62.45</v>
      </c>
      <c r="AC619" s="2">
        <f>(Table2[[#This Row],[Close Price]]/Table2[[#This Row],[Day Low]])-1</f>
        <v>-8.6385625431939506E-4</v>
      </c>
      <c r="AD619" s="2">
        <f>(Table2[[#This Row],[Day High]]/Table2[[#This Row],[Close Price]])-1</f>
        <v>1.4525332872211694E-2</v>
      </c>
      <c r="AE619" s="2">
        <f>(Table2[[#This Row],[Close Price]]/Table2[[#This Row],[Current Week Low]])-1</f>
        <v>3.8187814615517901E-3</v>
      </c>
      <c r="AF619" s="2">
        <f>(Table2[[#This Row],[Current Week High]]/Table2[[#This Row],[Close Price]])-1</f>
        <v>2.8877745114992193E-2</v>
      </c>
      <c r="AG619" s="2">
        <f>(Table2[[#This Row],[Close Price]]/Table2[[#This Row],[Current Month Low]])-1</f>
        <v>6.4225248435774596E-2</v>
      </c>
      <c r="AH619" s="2">
        <f>(Table2[[#This Row],[Current Month High]]/Table2[[#This Row],[Close Price]])-1</f>
        <v>7.9889330797164204E-2</v>
      </c>
      <c r="AI619">
        <v>27.4425038907141</v>
      </c>
      <c r="AJ619">
        <v>47.713920817369001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-0.1</v>
      </c>
      <c r="AM619" t="s">
        <v>10205</v>
      </c>
      <c r="AN619">
        <v>-4</v>
      </c>
      <c r="AO619" t="s">
        <v>10205</v>
      </c>
      <c r="AQ619">
        <f>(Table2[[#This Row],[Sharpe Ratio]]-AVERAGE(Table2[Sharpe Ratio]))/_xlfn.STDEV.P(Table2[Sharpe Ratio])</f>
        <v>-0.66103308725010923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537</v>
      </c>
      <c r="AT619">
        <f>_xlfn.RANK.AVG(Table2[[#This Row],[6M Return vs Nifty Z-Score]],Table2[6M Return vs Nifty Z-Score])</f>
        <v>668</v>
      </c>
      <c r="AU619">
        <f>_xlfn.RANK.AVG(Table2[[#This Row],[Sharpe Ratio Z-Score]],Table2[Sharpe Ratio Z-Score])</f>
        <v>532.5</v>
      </c>
      <c r="AV619">
        <f>(Table2[[#This Row],[Rank 1Y]]+Table2[[#This Row],[Rank 6M]]+Table2[[#This Row],[Rank Sharpe]])/3</f>
        <v>579.16666666666663</v>
      </c>
    </row>
    <row r="620" spans="1:48" x14ac:dyDescent="0.3">
      <c r="A620" t="s">
        <v>751</v>
      </c>
      <c r="B620" t="s">
        <v>752</v>
      </c>
      <c r="C620" t="s">
        <v>10161</v>
      </c>
      <c r="D620" t="s">
        <v>54</v>
      </c>
      <c r="E620">
        <v>22058.988965125001</v>
      </c>
      <c r="F620">
        <v>754.25</v>
      </c>
      <c r="G620">
        <v>-23.563433233758499</v>
      </c>
      <c r="H620">
        <f>(Table2[[#This Row],[1Y Return vs Nifty]]-AVERAGE(Table2[1Y Return vs Nifty]))/_xlfn.STDEV.P(Table2[1Y Return vs Nifty])</f>
        <v>-0.85810343788513288</v>
      </c>
      <c r="I620">
        <v>-8.5584262855850692</v>
      </c>
      <c r="J620">
        <f>(Table2[[#This Row],[1M Return vs Nifty]]-AVERAGE(Table2[1M Return vs Nifty]))/_xlfn.STDEV.P(Table2[1M Return vs Nifty])</f>
        <v>-1.0426520277308882</v>
      </c>
      <c r="K620">
        <v>-16.1028094509815</v>
      </c>
      <c r="L620">
        <f>(Table2[[#This Row],[6M Return vs Nifty]]-AVERAGE(Table2[6M Return vs Nifty]))/_xlfn.STDEV.P(Table2[6M Return vs Nifty])</f>
        <v>-0.78145537120081376</v>
      </c>
      <c r="M620">
        <v>-0.229409380029475</v>
      </c>
      <c r="N620">
        <f>(Table2[[#This Row],[1W Return vs Nifty]]-AVERAGE(Table2[1W Return vs Nifty]))/_xlfn.STDEV.P(Table2[1W Return vs Nifty])</f>
        <v>-0.3829358651563613</v>
      </c>
      <c r="O620">
        <v>773.22</v>
      </c>
      <c r="P620">
        <v>772.01006683194203</v>
      </c>
      <c r="Q620">
        <v>733.63966833782604</v>
      </c>
      <c r="R620">
        <v>43.1581600709344</v>
      </c>
      <c r="S620" s="2">
        <f>(Table2[[#This Row],[Close Price]]-Table2[[#This Row],[20D EMA]])/Table2[[#This Row],[20D EMA]]</f>
        <v>-2.4533767879775518E-2</v>
      </c>
      <c r="T620" s="2">
        <f>(Table2[[#This Row],[Close Price]]-Table2[[#This Row],[50D EMA]])/Table2[[#This Row],[50D EMA]]</f>
        <v>-2.3004967933673584E-2</v>
      </c>
      <c r="U620" s="2">
        <f>(Table2[[#This Row],[Close Price]]-Table2[[#This Row],[200D EMA]])/Table2[[#This Row],[200D EMA]]</f>
        <v>2.8093262335268553E-2</v>
      </c>
      <c r="V620">
        <v>0.71359245830926299</v>
      </c>
      <c r="W620">
        <v>745.85</v>
      </c>
      <c r="X620">
        <v>759</v>
      </c>
      <c r="Y620">
        <v>751</v>
      </c>
      <c r="Z620">
        <v>782</v>
      </c>
      <c r="AA620">
        <v>716</v>
      </c>
      <c r="AB620">
        <v>839.95</v>
      </c>
      <c r="AC620" s="2">
        <f>(Table2[[#This Row],[Close Price]]/Table2[[#This Row],[Day Low]])-1</f>
        <v>1.1262318160488061E-2</v>
      </c>
      <c r="AD620" s="2">
        <f>(Table2[[#This Row],[Day High]]/Table2[[#This Row],[Close Price]])-1</f>
        <v>6.2976466688764443E-3</v>
      </c>
      <c r="AE620" s="2">
        <f>(Table2[[#This Row],[Close Price]]/Table2[[#This Row],[Current Week Low]])-1</f>
        <v>4.3275632490014093E-3</v>
      </c>
      <c r="AF620" s="2">
        <f>(Table2[[#This Row],[Current Week High]]/Table2[[#This Row],[Close Price]])-1</f>
        <v>3.6791514749751508E-2</v>
      </c>
      <c r="AG620" s="2">
        <f>(Table2[[#This Row],[Close Price]]/Table2[[#This Row],[Current Month Low]])-1</f>
        <v>5.3421787709497126E-2</v>
      </c>
      <c r="AH620" s="2">
        <f>(Table2[[#This Row],[Current Month High]]/Table2[[#This Row],[Close Price]])-1</f>
        <v>0.11362280411004311</v>
      </c>
      <c r="AI620">
        <v>16.214782896917399</v>
      </c>
      <c r="AJ620">
        <v>25.697858511790599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-0.06</v>
      </c>
      <c r="AM620" t="s">
        <v>10205</v>
      </c>
      <c r="AN620">
        <v>-8.44</v>
      </c>
      <c r="AO620" t="s">
        <v>10205</v>
      </c>
      <c r="AQ620">
        <f>(Table2[[#This Row],[Sharpe Ratio]]-AVERAGE(Table2[Sharpe Ratio]))/_xlfn.STDEV.P(Table2[Sharpe Ratio])</f>
        <v>-0.66103308725010923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-3.7261797892233055</v>
      </c>
      <c r="AS620">
        <f>_xlfn.RANK.AVG(Table2[[#This Row],[1Y Return vs Nifty Z-Score]],Table2[1Y Return vs Nifty Z-Score])</f>
        <v>627</v>
      </c>
      <c r="AT620">
        <f>_xlfn.RANK.AVG(Table2[[#This Row],[6M Return vs Nifty Z-Score]],Table2[6M Return vs Nifty Z-Score])</f>
        <v>581</v>
      </c>
      <c r="AU620">
        <f>_xlfn.RANK.AVG(Table2[[#This Row],[Sharpe Ratio Z-Score]],Table2[Sharpe Ratio Z-Score])</f>
        <v>532.5</v>
      </c>
      <c r="AV620">
        <f>(Table2[[#This Row],[Rank 1Y]]+Table2[[#This Row],[Rank 6M]]+Table2[[#This Row],[Rank Sharpe]])/3</f>
        <v>580.16666666666663</v>
      </c>
    </row>
    <row r="621" spans="1:48" x14ac:dyDescent="0.3">
      <c r="A621" t="s">
        <v>1297</v>
      </c>
      <c r="B621" t="s">
        <v>1298</v>
      </c>
      <c r="C621" t="s">
        <v>10170</v>
      </c>
      <c r="D621" t="s">
        <v>388</v>
      </c>
      <c r="E621">
        <v>8669.6402885999996</v>
      </c>
      <c r="F621">
        <v>196.92</v>
      </c>
      <c r="G621">
        <v>-28.555539116195401</v>
      </c>
      <c r="H621">
        <f>(Table2[[#This Row],[1Y Return vs Nifty]]-AVERAGE(Table2[1Y Return vs Nifty]))/_xlfn.STDEV.P(Table2[1Y Return vs Nifty])</f>
        <v>-0.92632443730074632</v>
      </c>
      <c r="I621">
        <v>3.2535805181523001</v>
      </c>
      <c r="J621">
        <f>(Table2[[#This Row],[1M Return vs Nifty]]-AVERAGE(Table2[1M Return vs Nifty]))/_xlfn.STDEV.P(Table2[1M Return vs Nifty])</f>
        <v>0.2025578509780552</v>
      </c>
      <c r="K621">
        <v>-14.0176287887565</v>
      </c>
      <c r="L621">
        <f>(Table2[[#This Row],[6M Return vs Nifty]]-AVERAGE(Table2[6M Return vs Nifty]))/_xlfn.STDEV.P(Table2[6M Return vs Nifty])</f>
        <v>-0.7119825552306136</v>
      </c>
      <c r="M621">
        <v>1.86244445838821</v>
      </c>
      <c r="N621">
        <f>(Table2[[#This Row],[1W Return vs Nifty]]-AVERAGE(Table2[1W Return vs Nifty]))/_xlfn.STDEV.P(Table2[1W Return vs Nifty])</f>
        <v>4.9235930086456339E-2</v>
      </c>
      <c r="O621">
        <v>189.02</v>
      </c>
      <c r="P621">
        <v>183.42078920231</v>
      </c>
      <c r="Q621">
        <v>191.12762993322201</v>
      </c>
      <c r="R621">
        <v>68.902931448353897</v>
      </c>
      <c r="S621" s="2">
        <f>(Table2[[#This Row],[Close Price]]-Table2[[#This Row],[20D EMA]])/Table2[[#This Row],[20D EMA]]</f>
        <v>4.1794519098507975E-2</v>
      </c>
      <c r="T621" s="2">
        <f>(Table2[[#This Row],[Close Price]]-Table2[[#This Row],[50D EMA]])/Table2[[#This Row],[50D EMA]]</f>
        <v>7.3596950794931892E-2</v>
      </c>
      <c r="U621" s="2">
        <f>(Table2[[#This Row],[Close Price]]-Table2[[#This Row],[200D EMA]])/Table2[[#This Row],[200D EMA]]</f>
        <v>3.0306293594504208E-2</v>
      </c>
      <c r="V621">
        <v>1.36049063667367</v>
      </c>
      <c r="W621">
        <v>195.85</v>
      </c>
      <c r="X621">
        <v>201</v>
      </c>
      <c r="Y621">
        <v>190.5</v>
      </c>
      <c r="Z621">
        <v>201.3</v>
      </c>
      <c r="AA621">
        <v>180.6</v>
      </c>
      <c r="AB621">
        <v>201.3</v>
      </c>
      <c r="AC621" s="2">
        <f>(Table2[[#This Row],[Close Price]]/Table2[[#This Row],[Day Low]])-1</f>
        <v>5.463364820015304E-3</v>
      </c>
      <c r="AD621" s="2">
        <f>(Table2[[#This Row],[Day High]]/Table2[[#This Row],[Close Price]])-1</f>
        <v>2.0719073735527171E-2</v>
      </c>
      <c r="AE621" s="2">
        <f>(Table2[[#This Row],[Close Price]]/Table2[[#This Row],[Current Week Low]])-1</f>
        <v>3.3700787401574672E-2</v>
      </c>
      <c r="AF621" s="2">
        <f>(Table2[[#This Row],[Current Week High]]/Table2[[#This Row],[Close Price]])-1</f>
        <v>2.2242535039610045E-2</v>
      </c>
      <c r="AG621" s="2">
        <f>(Table2[[#This Row],[Close Price]]/Table2[[#This Row],[Current Month Low]])-1</f>
        <v>9.0365448504983403E-2</v>
      </c>
      <c r="AH621" s="2">
        <f>(Table2[[#This Row],[Current Month High]]/Table2[[#This Row],[Close Price]])-1</f>
        <v>2.2242535039610045E-2</v>
      </c>
      <c r="AI621">
        <v>31.0176721511273</v>
      </c>
      <c r="AJ621">
        <v>35.806896551724101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0.03</v>
      </c>
      <c r="AM621" t="s">
        <v>10206</v>
      </c>
      <c r="AN621">
        <v>4.3600000000000003</v>
      </c>
      <c r="AO621" t="s">
        <v>10206</v>
      </c>
      <c r="AQ621">
        <f>(Table2[[#This Row],[Sharpe Ratio]]-AVERAGE(Table2[Sharpe Ratio]))/_xlfn.STDEV.P(Table2[Sharpe Ratio])</f>
        <v>-0.66103308725010923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649</v>
      </c>
      <c r="AT621">
        <f>_xlfn.RANK.AVG(Table2[[#This Row],[6M Return vs Nifty Z-Score]],Table2[6M Return vs Nifty Z-Score])</f>
        <v>562</v>
      </c>
      <c r="AU621">
        <f>_xlfn.RANK.AVG(Table2[[#This Row],[Sharpe Ratio Z-Score]],Table2[Sharpe Ratio Z-Score])</f>
        <v>532.5</v>
      </c>
      <c r="AV621">
        <f>(Table2[[#This Row],[Rank 1Y]]+Table2[[#This Row],[Rank 6M]]+Table2[[#This Row],[Rank Sharpe]])/3</f>
        <v>581.16666666666663</v>
      </c>
    </row>
    <row r="622" spans="1:48" x14ac:dyDescent="0.3">
      <c r="A622" t="s">
        <v>660</v>
      </c>
      <c r="B622" t="s">
        <v>661</v>
      </c>
      <c r="C622" t="s">
        <v>10172</v>
      </c>
      <c r="D622" t="s">
        <v>622</v>
      </c>
      <c r="E622">
        <v>27214.209377079998</v>
      </c>
      <c r="F622">
        <v>1120.45</v>
      </c>
      <c r="G622">
        <v>-38.005048433130398</v>
      </c>
      <c r="H622">
        <f>(Table2[[#This Row],[1Y Return vs Nifty]]-AVERAGE(Table2[1Y Return vs Nifty]))/_xlfn.STDEV.P(Table2[1Y Return vs Nifty])</f>
        <v>-1.0554593123955365</v>
      </c>
      <c r="I622">
        <v>0.39651314906837298</v>
      </c>
      <c r="J622">
        <f>(Table2[[#This Row],[1M Return vs Nifty]]-AVERAGE(Table2[1M Return vs Nifty]))/_xlfn.STDEV.P(Table2[1M Return vs Nifty])</f>
        <v>-9.8631317910217189E-2</v>
      </c>
      <c r="K622">
        <v>-6.7573045122605597</v>
      </c>
      <c r="L622">
        <f>(Table2[[#This Row],[6M Return vs Nifty]]-AVERAGE(Table2[6M Return vs Nifty]))/_xlfn.STDEV.P(Table2[6M Return vs Nifty])</f>
        <v>-0.47008736529212547</v>
      </c>
      <c r="M622">
        <v>2.2544311448632199</v>
      </c>
      <c r="N622">
        <f>(Table2[[#This Row],[1W Return vs Nifty]]-AVERAGE(Table2[1W Return vs Nifty]))/_xlfn.STDEV.P(Table2[1W Return vs Nifty])</f>
        <v>0.13021940364182188</v>
      </c>
      <c r="O622">
        <v>1074.8499999999999</v>
      </c>
      <c r="P622">
        <v>1063.2653616426401</v>
      </c>
      <c r="Q622">
        <v>1093.8961835385501</v>
      </c>
      <c r="R622">
        <v>71.261392378320593</v>
      </c>
      <c r="S622" s="2">
        <f>(Table2[[#This Row],[Close Price]]-Table2[[#This Row],[20D EMA]])/Table2[[#This Row],[20D EMA]]</f>
        <v>4.2424524352235329E-2</v>
      </c>
      <c r="T622" s="2">
        <f>(Table2[[#This Row],[Close Price]]-Table2[[#This Row],[50D EMA]])/Table2[[#This Row],[50D EMA]]</f>
        <v>5.3782094687082956E-2</v>
      </c>
      <c r="U622" s="2">
        <f>(Table2[[#This Row],[Close Price]]-Table2[[#This Row],[200D EMA]])/Table2[[#This Row],[200D EMA]]</f>
        <v>2.4274530673974313E-2</v>
      </c>
      <c r="V622">
        <v>0.63001767174166101</v>
      </c>
      <c r="W622">
        <v>1108.05</v>
      </c>
      <c r="X622">
        <v>1127.1500000000001</v>
      </c>
      <c r="Y622">
        <v>1055</v>
      </c>
      <c r="Z622">
        <v>1146.95</v>
      </c>
      <c r="AA622">
        <v>1016.1</v>
      </c>
      <c r="AB622">
        <v>1146.95</v>
      </c>
      <c r="AC622" s="2">
        <f>(Table2[[#This Row],[Close Price]]/Table2[[#This Row],[Day Low]])-1</f>
        <v>1.1190830738685209E-2</v>
      </c>
      <c r="AD622" s="2">
        <f>(Table2[[#This Row],[Day High]]/Table2[[#This Row],[Close Price]])-1</f>
        <v>5.9797402829220303E-3</v>
      </c>
      <c r="AE622" s="2">
        <f>(Table2[[#This Row],[Close Price]]/Table2[[#This Row],[Current Week Low]])-1</f>
        <v>6.2037914691943197E-2</v>
      </c>
      <c r="AF622" s="2">
        <f>(Table2[[#This Row],[Current Week High]]/Table2[[#This Row],[Close Price]])-1</f>
        <v>2.3651211566781294E-2</v>
      </c>
      <c r="AG622" s="2">
        <f>(Table2[[#This Row],[Close Price]]/Table2[[#This Row],[Current Month Low]])-1</f>
        <v>0.10269658498179313</v>
      </c>
      <c r="AH622" s="2">
        <f>(Table2[[#This Row],[Current Month High]]/Table2[[#This Row],[Close Price]])-1</f>
        <v>2.3651211566781294E-2</v>
      </c>
      <c r="AI622">
        <v>32.794859208353699</v>
      </c>
      <c r="AJ622">
        <v>26.454489024321401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0.01</v>
      </c>
      <c r="AM622" t="s">
        <v>10206</v>
      </c>
      <c r="AN622">
        <v>6.67</v>
      </c>
      <c r="AO622" t="s">
        <v>10206</v>
      </c>
      <c r="AP622">
        <v>-6.0705169276209997E-3</v>
      </c>
      <c r="AQ622">
        <f>(Table2[[#This Row],[Sharpe Ratio]]-AVERAGE(Table2[Sharpe Ratio]))/_xlfn.STDEV.P(Table2[Sharpe Ratio])</f>
        <v>-0.73102194903017603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691</v>
      </c>
      <c r="AT622">
        <f>_xlfn.RANK.AVG(Table2[[#This Row],[6M Return vs Nifty Z-Score]],Table2[6M Return vs Nifty Z-Score])</f>
        <v>487</v>
      </c>
      <c r="AU622">
        <f>_xlfn.RANK.AVG(Table2[[#This Row],[Sharpe Ratio Z-Score]],Table2[Sharpe Ratio Z-Score])</f>
        <v>566</v>
      </c>
      <c r="AV622">
        <f>(Table2[[#This Row],[Rank 1Y]]+Table2[[#This Row],[Rank 6M]]+Table2[[#This Row],[Rank Sharpe]])/3</f>
        <v>581.33333333333337</v>
      </c>
    </row>
    <row r="623" spans="1:48" x14ac:dyDescent="0.3">
      <c r="A623" t="s">
        <v>1764</v>
      </c>
      <c r="B623" t="s">
        <v>1765</v>
      </c>
      <c r="C623" t="s">
        <v>10173</v>
      </c>
      <c r="D623" t="s">
        <v>940</v>
      </c>
      <c r="E623">
        <v>4367.9878098999998</v>
      </c>
      <c r="F623">
        <v>356.2</v>
      </c>
      <c r="G623">
        <v>-20.796985490734102</v>
      </c>
      <c r="H623">
        <f>(Table2[[#This Row],[1Y Return vs Nifty]]-AVERAGE(Table2[1Y Return vs Nifty]))/_xlfn.STDEV.P(Table2[1Y Return vs Nifty])</f>
        <v>-0.82029778345697313</v>
      </c>
      <c r="I623">
        <v>-1.8342860206254401</v>
      </c>
      <c r="J623">
        <f>(Table2[[#This Row],[1M Return vs Nifty]]-AVERAGE(Table2[1M Return vs Nifty]))/_xlfn.STDEV.P(Table2[1M Return vs Nifty])</f>
        <v>-0.33379992301460409</v>
      </c>
      <c r="K623">
        <v>-28.256854370938299</v>
      </c>
      <c r="L623">
        <f>(Table2[[#This Row],[6M Return vs Nifty]]-AVERAGE(Table2[6M Return vs Nifty]))/_xlfn.STDEV.P(Table2[6M Return vs Nifty])</f>
        <v>-1.1863966510210047</v>
      </c>
      <c r="M623">
        <v>3.3447382532045502</v>
      </c>
      <c r="N623">
        <f>(Table2[[#This Row],[1W Return vs Nifty]]-AVERAGE(Table2[1W Return vs Nifty]))/_xlfn.STDEV.P(Table2[1W Return vs Nifty])</f>
        <v>0.35547413785131232</v>
      </c>
      <c r="O623">
        <v>324.18</v>
      </c>
      <c r="P623">
        <v>319.91671299055298</v>
      </c>
      <c r="Q623">
        <v>334.69703880907798</v>
      </c>
      <c r="R623">
        <v>84.991749835168406</v>
      </c>
      <c r="S623" s="2">
        <f>(Table2[[#This Row],[Close Price]]-Table2[[#This Row],[20D EMA]])/Table2[[#This Row],[20D EMA]]</f>
        <v>9.8772287001048745E-2</v>
      </c>
      <c r="T623" s="2">
        <f>(Table2[[#This Row],[Close Price]]-Table2[[#This Row],[50D EMA]])/Table2[[#This Row],[50D EMA]]</f>
        <v>0.11341479058806922</v>
      </c>
      <c r="U623" s="2">
        <f>(Table2[[#This Row],[Close Price]]-Table2[[#This Row],[200D EMA]])/Table2[[#This Row],[200D EMA]]</f>
        <v>6.4246045520552075E-2</v>
      </c>
      <c r="V623">
        <v>1.2809281609269001</v>
      </c>
      <c r="W623">
        <v>337.9</v>
      </c>
      <c r="X623">
        <v>353.9</v>
      </c>
      <c r="Y623">
        <v>320</v>
      </c>
      <c r="Z623">
        <v>363</v>
      </c>
      <c r="AA623">
        <v>312</v>
      </c>
      <c r="AB623">
        <v>363</v>
      </c>
      <c r="AC623" s="2">
        <f>(Table2[[#This Row],[Close Price]]/Table2[[#This Row],[Day Low]])-1</f>
        <v>5.4158034921574449E-2</v>
      </c>
      <c r="AD623" s="2">
        <f>(Table2[[#This Row],[Day High]]/Table2[[#This Row],[Close Price]])-1</f>
        <v>-6.457046603032035E-3</v>
      </c>
      <c r="AE623" s="2">
        <f>(Table2[[#This Row],[Close Price]]/Table2[[#This Row],[Current Week Low]])-1</f>
        <v>0.11312499999999992</v>
      </c>
      <c r="AF623" s="2">
        <f>(Table2[[#This Row],[Current Week High]]/Table2[[#This Row],[Close Price]])-1</f>
        <v>1.9090398652442442E-2</v>
      </c>
      <c r="AG623" s="2">
        <f>(Table2[[#This Row],[Close Price]]/Table2[[#This Row],[Current Month Low]])-1</f>
        <v>0.14166666666666661</v>
      </c>
      <c r="AH623" s="2">
        <f>(Table2[[#This Row],[Current Month High]]/Table2[[#This Row],[Close Price]])-1</f>
        <v>1.9090398652442442E-2</v>
      </c>
      <c r="AI623">
        <v>26.305446378439001</v>
      </c>
      <c r="AJ623">
        <v>32.935249113640602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7.0000000000000007E-2</v>
      </c>
      <c r="AM623" t="s">
        <v>10206</v>
      </c>
      <c r="AN623">
        <v>11.23</v>
      </c>
      <c r="AO623" t="s">
        <v>10206</v>
      </c>
      <c r="AP623">
        <v>1.8182720996421001E-2</v>
      </c>
      <c r="AQ623">
        <f>(Table2[[#This Row],[Sharpe Ratio]]-AVERAGE(Table2[Sharpe Ratio]))/_xlfn.STDEV.P(Table2[Sharpe Ratio])</f>
        <v>-0.45139888940878192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615</v>
      </c>
      <c r="AT623">
        <f>_xlfn.RANK.AVG(Table2[[#This Row],[6M Return vs Nifty Z-Score]],Table2[6M Return vs Nifty Z-Score])</f>
        <v>671</v>
      </c>
      <c r="AU623">
        <f>_xlfn.RANK.AVG(Table2[[#This Row],[Sharpe Ratio Z-Score]],Table2[Sharpe Ratio Z-Score])</f>
        <v>458</v>
      </c>
      <c r="AV623">
        <f>(Table2[[#This Row],[Rank 1Y]]+Table2[[#This Row],[Rank 6M]]+Table2[[#This Row],[Rank Sharpe]])/3</f>
        <v>581.33333333333337</v>
      </c>
    </row>
    <row r="624" spans="1:48" x14ac:dyDescent="0.3">
      <c r="A624" t="s">
        <v>1632</v>
      </c>
      <c r="B624" t="s">
        <v>1633</v>
      </c>
      <c r="C624" t="s">
        <v>10169</v>
      </c>
      <c r="D624" t="s">
        <v>77</v>
      </c>
      <c r="E624">
        <v>5389.9929640599903</v>
      </c>
      <c r="F624">
        <v>237.85</v>
      </c>
      <c r="G624">
        <v>4.8831514090787298</v>
      </c>
      <c r="H624">
        <f>(Table2[[#This Row],[1Y Return vs Nifty]]-AVERAGE(Table2[1Y Return vs Nifty]))/_xlfn.STDEV.P(Table2[1Y Return vs Nifty])</f>
        <v>-0.46935879183850993</v>
      </c>
      <c r="I624">
        <v>3.8155850642512701</v>
      </c>
      <c r="J624">
        <f>(Table2[[#This Row],[1M Return vs Nifty]]-AVERAGE(Table2[1M Return vs Nifty]))/_xlfn.STDEV.P(Table2[1M Return vs Nifty])</f>
        <v>0.26180380505762357</v>
      </c>
      <c r="K624">
        <v>-15.285969682613301</v>
      </c>
      <c r="L624">
        <f>(Table2[[#This Row],[6M Return vs Nifty]]-AVERAGE(Table2[6M Return vs Nifty]))/_xlfn.STDEV.P(Table2[6M Return vs Nifty])</f>
        <v>-0.75424038693924322</v>
      </c>
      <c r="M624">
        <v>3.0705255279117498</v>
      </c>
      <c r="N624">
        <f>(Table2[[#This Row],[1W Return vs Nifty]]-AVERAGE(Table2[1W Return vs Nifty]))/_xlfn.STDEV.P(Table2[1W Return vs Nifty])</f>
        <v>0.29882247147205138</v>
      </c>
      <c r="O624">
        <v>229.71</v>
      </c>
      <c r="P624">
        <v>221.44804942351399</v>
      </c>
      <c r="Q624">
        <v>208.38230236152199</v>
      </c>
      <c r="R624">
        <v>66.658900126669806</v>
      </c>
      <c r="S624" s="2">
        <f>(Table2[[#This Row],[Close Price]]-Table2[[#This Row],[20D EMA]])/Table2[[#This Row],[20D EMA]]</f>
        <v>3.5435984502198363E-2</v>
      </c>
      <c r="T624" s="2">
        <f>(Table2[[#This Row],[Close Price]]-Table2[[#This Row],[50D EMA]])/Table2[[#This Row],[50D EMA]]</f>
        <v>7.4066809886944057E-2</v>
      </c>
      <c r="U624" s="2">
        <f>(Table2[[#This Row],[Close Price]]-Table2[[#This Row],[200D EMA]])/Table2[[#This Row],[200D EMA]]</f>
        <v>0.14141170965351249</v>
      </c>
      <c r="V624">
        <v>1.64913897718309</v>
      </c>
      <c r="W624">
        <v>236.54</v>
      </c>
      <c r="X624">
        <v>239</v>
      </c>
      <c r="Y624">
        <v>234.5</v>
      </c>
      <c r="Z624">
        <v>241.6</v>
      </c>
      <c r="AA624">
        <v>219.25</v>
      </c>
      <c r="AB624">
        <v>241.6</v>
      </c>
      <c r="AC624" s="2">
        <f>(Table2[[#This Row],[Close Price]]/Table2[[#This Row],[Day Low]])-1</f>
        <v>5.5381753614611728E-3</v>
      </c>
      <c r="AD624" s="2">
        <f>(Table2[[#This Row],[Day High]]/Table2[[#This Row],[Close Price]])-1</f>
        <v>4.8349800294302803E-3</v>
      </c>
      <c r="AE624" s="2">
        <f>(Table2[[#This Row],[Close Price]]/Table2[[#This Row],[Current Week Low]])-1</f>
        <v>1.4285714285714235E-2</v>
      </c>
      <c r="AF624" s="2">
        <f>(Table2[[#This Row],[Current Week High]]/Table2[[#This Row],[Close Price]])-1</f>
        <v>1.57662392264033E-2</v>
      </c>
      <c r="AG624" s="2">
        <f>(Table2[[#This Row],[Close Price]]/Table2[[#This Row],[Current Month Low]])-1</f>
        <v>8.4834663625997786E-2</v>
      </c>
      <c r="AH624" s="2">
        <f>(Table2[[#This Row],[Current Month High]]/Table2[[#This Row],[Close Price]])-1</f>
        <v>1.57662392264033E-2</v>
      </c>
      <c r="AI624">
        <v>3.8469623712423702</v>
      </c>
      <c r="AJ624">
        <v>35.914285714285697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7.0000000000000007E-2</v>
      </c>
      <c r="AM624" t="s">
        <v>10206</v>
      </c>
      <c r="AN624">
        <v>3.91</v>
      </c>
      <c r="AO624" t="s">
        <v>10206</v>
      </c>
      <c r="AP624">
        <v>-9.2259889359100997E-2</v>
      </c>
      <c r="AQ624">
        <f>(Table2[[#This Row],[Sharpe Ratio]]-AVERAGE(Table2[Sharpe Ratio]))/_xlfn.STDEV.P(Table2[Sharpe Ratio])</f>
        <v>-1.7247258042274913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-2.387698706475569</v>
      </c>
      <c r="AS624">
        <f>_xlfn.RANK.AVG(Table2[[#This Row],[1Y Return vs Nifty Z-Score]],Table2[1Y Return vs Nifty Z-Score])</f>
        <v>471</v>
      </c>
      <c r="AT624">
        <f>_xlfn.RANK.AVG(Table2[[#This Row],[6M Return vs Nifty Z-Score]],Table2[6M Return vs Nifty Z-Score])</f>
        <v>570</v>
      </c>
      <c r="AU624">
        <f>_xlfn.RANK.AVG(Table2[[#This Row],[Sharpe Ratio Z-Score]],Table2[Sharpe Ratio Z-Score])</f>
        <v>706</v>
      </c>
      <c r="AV624">
        <f>(Table2[[#This Row],[Rank 1Y]]+Table2[[#This Row],[Rank 6M]]+Table2[[#This Row],[Rank Sharpe]])/3</f>
        <v>582.33333333333337</v>
      </c>
    </row>
    <row r="625" spans="1:48" x14ac:dyDescent="0.3">
      <c r="A625" t="s">
        <v>1844</v>
      </c>
      <c r="B625" t="s">
        <v>1845</v>
      </c>
      <c r="C625" t="s">
        <v>10161</v>
      </c>
      <c r="D625" t="s">
        <v>24</v>
      </c>
      <c r="E625">
        <v>3975.6427780599902</v>
      </c>
      <c r="F625">
        <v>126.92</v>
      </c>
      <c r="G625">
        <v>-22.875218790506601</v>
      </c>
      <c r="H625">
        <f>(Table2[[#This Row],[1Y Return vs Nifty]]-AVERAGE(Table2[1Y Return vs Nifty]))/_xlfn.STDEV.P(Table2[1Y Return vs Nifty])</f>
        <v>-0.84869845364870367</v>
      </c>
      <c r="I625">
        <v>-12.7990337784333</v>
      </c>
      <c r="J625">
        <f>(Table2[[#This Row],[1M Return vs Nifty]]-AVERAGE(Table2[1M Return vs Nifty]))/_xlfn.STDEV.P(Table2[1M Return vs Nifty])</f>
        <v>-1.4896926051331147</v>
      </c>
      <c r="K625">
        <v>-22.173099634657301</v>
      </c>
      <c r="L625">
        <f>(Table2[[#This Row],[6M Return vs Nifty]]-AVERAGE(Table2[6M Return vs Nifty]))/_xlfn.STDEV.P(Table2[6M Return vs Nifty])</f>
        <v>-0.98370170911103749</v>
      </c>
      <c r="M625">
        <v>-7.9428072244162298</v>
      </c>
      <c r="N625">
        <f>(Table2[[#This Row],[1W Return vs Nifty]]-AVERAGE(Table2[1W Return vs Nifty]))/_xlfn.STDEV.P(Table2[1W Return vs Nifty])</f>
        <v>-1.976504656918711</v>
      </c>
      <c r="O625">
        <v>131.85</v>
      </c>
      <c r="P625">
        <v>132.885818691726</v>
      </c>
      <c r="Q625">
        <v>129.10429418338299</v>
      </c>
      <c r="R625">
        <v>37.438915091712403</v>
      </c>
      <c r="S625" s="2">
        <f>(Table2[[#This Row],[Close Price]]-Table2[[#This Row],[20D EMA]])/Table2[[#This Row],[20D EMA]]</f>
        <v>-3.7390974592339726E-2</v>
      </c>
      <c r="T625" s="2">
        <f>(Table2[[#This Row],[Close Price]]-Table2[[#This Row],[50D EMA]])/Table2[[#This Row],[50D EMA]]</f>
        <v>-4.4894321685038131E-2</v>
      </c>
      <c r="U625" s="2">
        <f>(Table2[[#This Row],[Close Price]]-Table2[[#This Row],[200D EMA]])/Table2[[#This Row],[200D EMA]]</f>
        <v>-1.6918834475639997E-2</v>
      </c>
      <c r="V625">
        <v>0.99848694469754895</v>
      </c>
      <c r="W625">
        <v>126.11</v>
      </c>
      <c r="X625">
        <v>127.9</v>
      </c>
      <c r="Y625">
        <v>124.9</v>
      </c>
      <c r="Z625">
        <v>128.4</v>
      </c>
      <c r="AA625">
        <v>124.9</v>
      </c>
      <c r="AB625">
        <v>142.88</v>
      </c>
      <c r="AC625" s="2">
        <f>(Table2[[#This Row],[Close Price]]/Table2[[#This Row],[Day Low]])-1</f>
        <v>6.4229640789785769E-3</v>
      </c>
      <c r="AD625" s="2">
        <f>(Table2[[#This Row],[Day High]]/Table2[[#This Row],[Close Price]])-1</f>
        <v>7.7213993066498343E-3</v>
      </c>
      <c r="AE625" s="2">
        <f>(Table2[[#This Row],[Close Price]]/Table2[[#This Row],[Current Week Low]])-1</f>
        <v>1.6172938350680566E-2</v>
      </c>
      <c r="AF625" s="2">
        <f>(Table2[[#This Row],[Current Week High]]/Table2[[#This Row],[Close Price]])-1</f>
        <v>1.1660888748818099E-2</v>
      </c>
      <c r="AG625" s="2">
        <f>(Table2[[#This Row],[Close Price]]/Table2[[#This Row],[Current Month Low]])-1</f>
        <v>1.6172938350680566E-2</v>
      </c>
      <c r="AH625" s="2">
        <f>(Table2[[#This Row],[Current Month High]]/Table2[[#This Row],[Close Price]])-1</f>
        <v>0.12574850299401197</v>
      </c>
      <c r="AI625">
        <v>28.781909864481499</v>
      </c>
      <c r="AJ625">
        <v>15.486806187443101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-0.1</v>
      </c>
      <c r="AM625" t="s">
        <v>10205</v>
      </c>
      <c r="AN625">
        <v>-4.7300000000000004</v>
      </c>
      <c r="AO625" t="s">
        <v>10205</v>
      </c>
      <c r="AP625">
        <v>8.7739746505779998E-3</v>
      </c>
      <c r="AQ625">
        <f>(Table2[[#This Row],[Sharpe Ratio]]-AVERAGE(Table2[Sharpe Ratio]))/_xlfn.STDEV.P(Table2[Sharpe Ratio])</f>
        <v>-0.55987522764724218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624</v>
      </c>
      <c r="AT625">
        <f>_xlfn.RANK.AVG(Table2[[#This Row],[6M Return vs Nifty Z-Score]],Table2[6M Return vs Nifty Z-Score])</f>
        <v>637</v>
      </c>
      <c r="AU625">
        <f>_xlfn.RANK.AVG(Table2[[#This Row],[Sharpe Ratio Z-Score]],Table2[Sharpe Ratio Z-Score])</f>
        <v>490</v>
      </c>
      <c r="AV625">
        <f>(Table2[[#This Row],[Rank 1Y]]+Table2[[#This Row],[Rank 6M]]+Table2[[#This Row],[Rank Sharpe]])/3</f>
        <v>583.66666666666663</v>
      </c>
    </row>
    <row r="626" spans="1:48" x14ac:dyDescent="0.3">
      <c r="A626" t="s">
        <v>1363</v>
      </c>
      <c r="B626" t="s">
        <v>1364</v>
      </c>
      <c r="C626" t="s">
        <v>10177</v>
      </c>
      <c r="D626" t="s">
        <v>574</v>
      </c>
      <c r="E626">
        <v>8019.7768284800004</v>
      </c>
      <c r="F626">
        <v>46.78</v>
      </c>
      <c r="G626">
        <v>-11.0195155304206</v>
      </c>
      <c r="H626">
        <f>(Table2[[#This Row],[1Y Return vs Nifty]]-AVERAGE(Table2[1Y Return vs Nifty]))/_xlfn.STDEV.P(Table2[1Y Return vs Nifty])</f>
        <v>-0.6866810717611237</v>
      </c>
      <c r="I626">
        <v>10.7697045613595</v>
      </c>
      <c r="J626">
        <f>(Table2[[#This Row],[1M Return vs Nifty]]-AVERAGE(Table2[1M Return vs Nifty]))/_xlfn.STDEV.P(Table2[1M Return vs Nifty])</f>
        <v>0.99490008915236239</v>
      </c>
      <c r="K626">
        <v>-41.827337707839298</v>
      </c>
      <c r="L626">
        <f>(Table2[[#This Row],[6M Return vs Nifty]]-AVERAGE(Table2[6M Return vs Nifty]))/_xlfn.STDEV.P(Table2[6M Return vs Nifty])</f>
        <v>-1.6385299882279565</v>
      </c>
      <c r="M626">
        <v>12.9443995981489</v>
      </c>
      <c r="N626">
        <f>(Table2[[#This Row],[1W Return vs Nifty]]-AVERAGE(Table2[1W Return vs Nifty]))/_xlfn.STDEV.P(Table2[1W Return vs Nifty])</f>
        <v>2.3387402728819664</v>
      </c>
      <c r="O626">
        <v>43.61</v>
      </c>
      <c r="P626">
        <v>43.890325364658501</v>
      </c>
      <c r="Q626">
        <v>46.313462095443199</v>
      </c>
      <c r="R626">
        <v>68.905585611365396</v>
      </c>
      <c r="S626" s="2">
        <f>(Table2[[#This Row],[Close Price]]-Table2[[#This Row],[20D EMA]])/Table2[[#This Row],[20D EMA]]</f>
        <v>7.2689750057326336E-2</v>
      </c>
      <c r="T626" s="2">
        <f>(Table2[[#This Row],[Close Price]]-Table2[[#This Row],[50D EMA]])/Table2[[#This Row],[50D EMA]]</f>
        <v>6.5838533010018019E-2</v>
      </c>
      <c r="U626" s="2">
        <f>(Table2[[#This Row],[Close Price]]-Table2[[#This Row],[200D EMA]])/Table2[[#This Row],[200D EMA]]</f>
        <v>1.0073483679439816E-2</v>
      </c>
      <c r="V626">
        <v>1.8692370694870799</v>
      </c>
      <c r="W626">
        <v>46.79</v>
      </c>
      <c r="X626">
        <v>48.6</v>
      </c>
      <c r="Y626">
        <v>44.34</v>
      </c>
      <c r="Z626">
        <v>47.9</v>
      </c>
      <c r="AA626">
        <v>39.21</v>
      </c>
      <c r="AB626">
        <v>47.9</v>
      </c>
      <c r="AC626" s="2">
        <f>(Table2[[#This Row],[Close Price]]/Table2[[#This Row],[Day Low]])-1</f>
        <v>-2.1372088052995508E-4</v>
      </c>
      <c r="AD626" s="2">
        <f>(Table2[[#This Row],[Day High]]/Table2[[#This Row],[Close Price]])-1</f>
        <v>3.8905515177426242E-2</v>
      </c>
      <c r="AE626" s="2">
        <f>(Table2[[#This Row],[Close Price]]/Table2[[#This Row],[Current Week Low]])-1</f>
        <v>5.5029318899413537E-2</v>
      </c>
      <c r="AF626" s="2">
        <f>(Table2[[#This Row],[Current Week High]]/Table2[[#This Row],[Close Price]])-1</f>
        <v>2.3941855493800679E-2</v>
      </c>
      <c r="AG626" s="2">
        <f>(Table2[[#This Row],[Close Price]]/Table2[[#This Row],[Current Month Low]])-1</f>
        <v>0.19306299413414951</v>
      </c>
      <c r="AH626" s="2">
        <f>(Table2[[#This Row],[Current Month High]]/Table2[[#This Row],[Close Price]])-1</f>
        <v>2.3941855493800679E-2</v>
      </c>
      <c r="AI626">
        <v>46.857631466438598</v>
      </c>
      <c r="AJ626">
        <v>21.034928848641599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-0.08</v>
      </c>
      <c r="AM626" t="s">
        <v>10205</v>
      </c>
      <c r="AN626">
        <v>8.69</v>
      </c>
      <c r="AO626" t="s">
        <v>10206</v>
      </c>
      <c r="AP626">
        <v>1.5675932000651999E-2</v>
      </c>
      <c r="AQ626">
        <f>(Table2[[#This Row],[Sharpe Ratio]]-AVERAGE(Table2[Sharpe Ratio]))/_xlfn.STDEV.P(Table2[Sharpe Ratio])</f>
        <v>-0.48030043282403528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571</v>
      </c>
      <c r="AT626">
        <f>_xlfn.RANK.AVG(Table2[[#This Row],[6M Return vs Nifty Z-Score]],Table2[6M Return vs Nifty Z-Score])</f>
        <v>718</v>
      </c>
      <c r="AU626">
        <f>_xlfn.RANK.AVG(Table2[[#This Row],[Sharpe Ratio Z-Score]],Table2[Sharpe Ratio Z-Score])</f>
        <v>467</v>
      </c>
      <c r="AV626">
        <f>(Table2[[#This Row],[Rank 1Y]]+Table2[[#This Row],[Rank 6M]]+Table2[[#This Row],[Rank Sharpe]])/3</f>
        <v>585.33333333333337</v>
      </c>
    </row>
    <row r="627" spans="1:48" x14ac:dyDescent="0.3">
      <c r="A627" t="s">
        <v>1528</v>
      </c>
      <c r="B627" t="s">
        <v>1529</v>
      </c>
      <c r="C627" t="s">
        <v>10163</v>
      </c>
      <c r="D627" t="s">
        <v>922</v>
      </c>
      <c r="E627">
        <v>6440.6534077199904</v>
      </c>
      <c r="F627">
        <v>140.41999999999999</v>
      </c>
      <c r="G627">
        <v>-19.191463260047101</v>
      </c>
      <c r="H627">
        <f>(Table2[[#This Row],[1Y Return vs Nifty]]-AVERAGE(Table2[1Y Return vs Nifty]))/_xlfn.STDEV.P(Table2[1Y Return vs Nifty])</f>
        <v>-0.79835707672100442</v>
      </c>
      <c r="I627">
        <v>-1.1380808030787699</v>
      </c>
      <c r="J627">
        <f>(Table2[[#This Row],[1M Return vs Nifty]]-AVERAGE(Table2[1M Return vs Nifty]))/_xlfn.STDEV.P(Table2[1M Return vs Nifty])</f>
        <v>-0.26040666910761129</v>
      </c>
      <c r="K627">
        <v>-41.785342957183197</v>
      </c>
      <c r="L627">
        <f>(Table2[[#This Row],[6M Return vs Nifty]]-AVERAGE(Table2[6M Return vs Nifty]))/_xlfn.STDEV.P(Table2[6M Return vs Nifty])</f>
        <v>-1.6371308319644735</v>
      </c>
      <c r="M627">
        <v>2.0958838307505299</v>
      </c>
      <c r="N627">
        <f>(Table2[[#This Row],[1W Return vs Nifty]]-AVERAGE(Table2[1W Return vs Nifty]))/_xlfn.STDEV.P(Table2[1W Return vs Nifty])</f>
        <v>9.7463923257572069E-2</v>
      </c>
      <c r="O627">
        <v>138.44</v>
      </c>
      <c r="P627">
        <v>143.38052276715501</v>
      </c>
      <c r="Q627">
        <v>156.26124984800001</v>
      </c>
      <c r="R627">
        <v>60.492494527008702</v>
      </c>
      <c r="S627" s="2">
        <f>(Table2[[#This Row],[Close Price]]-Table2[[#This Row],[20D EMA]])/Table2[[#This Row],[20D EMA]]</f>
        <v>1.4302224790522896E-2</v>
      </c>
      <c r="T627" s="2">
        <f>(Table2[[#This Row],[Close Price]]-Table2[[#This Row],[50D EMA]])/Table2[[#This Row],[50D EMA]]</f>
        <v>-2.0648012087128548E-2</v>
      </c>
      <c r="U627" s="2">
        <f>(Table2[[#This Row],[Close Price]]-Table2[[#This Row],[200D EMA]])/Table2[[#This Row],[200D EMA]]</f>
        <v>-0.10137670000341913</v>
      </c>
      <c r="V627">
        <v>1.2000132448179801</v>
      </c>
      <c r="W627">
        <v>140.5</v>
      </c>
      <c r="X627">
        <v>141.69999999999999</v>
      </c>
      <c r="Y627">
        <v>138.84</v>
      </c>
      <c r="Z627">
        <v>142.99</v>
      </c>
      <c r="AA627">
        <v>131.1</v>
      </c>
      <c r="AB627">
        <v>143</v>
      </c>
      <c r="AC627" s="2">
        <f>(Table2[[#This Row],[Close Price]]/Table2[[#This Row],[Day Low]])-1</f>
        <v>-5.69395017793628E-4</v>
      </c>
      <c r="AD627" s="2">
        <f>(Table2[[#This Row],[Day High]]/Table2[[#This Row],[Close Price]])-1</f>
        <v>9.1155106110241135E-3</v>
      </c>
      <c r="AE627" s="2">
        <f>(Table2[[#This Row],[Close Price]]/Table2[[#This Row],[Current Week Low]])-1</f>
        <v>1.1380005762028134E-2</v>
      </c>
      <c r="AF627" s="2">
        <f>(Table2[[#This Row],[Current Week High]]/Table2[[#This Row],[Close Price]])-1</f>
        <v>1.830223614869686E-2</v>
      </c>
      <c r="AG627" s="2">
        <f>(Table2[[#This Row],[Close Price]]/Table2[[#This Row],[Current Month Low]])-1</f>
        <v>7.1090770404271586E-2</v>
      </c>
      <c r="AH627" s="2">
        <f>(Table2[[#This Row],[Current Month High]]/Table2[[#This Row],[Close Price]])-1</f>
        <v>1.8373451075345493E-2</v>
      </c>
      <c r="AI627">
        <v>49.978635522005398</v>
      </c>
      <c r="AJ627">
        <v>18.497890295358602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-0.16</v>
      </c>
      <c r="AM627" t="s">
        <v>10205</v>
      </c>
      <c r="AN627">
        <v>3.23</v>
      </c>
      <c r="AO627" t="s">
        <v>10206</v>
      </c>
      <c r="AP627">
        <v>2.6496025916525001E-2</v>
      </c>
      <c r="AQ627">
        <f>(Table2[[#This Row],[Sharpe Ratio]]-AVERAGE(Table2[Sharpe Ratio]))/_xlfn.STDEV.P(Table2[Sharpe Ratio])</f>
        <v>-0.35555223319712925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609</v>
      </c>
      <c r="AT627">
        <f>_xlfn.RANK.AVG(Table2[[#This Row],[6M Return vs Nifty Z-Score]],Table2[6M Return vs Nifty Z-Score])</f>
        <v>717</v>
      </c>
      <c r="AU627">
        <f>_xlfn.RANK.AVG(Table2[[#This Row],[Sharpe Ratio Z-Score]],Table2[Sharpe Ratio Z-Score])</f>
        <v>430</v>
      </c>
      <c r="AV627">
        <f>(Table2[[#This Row],[Rank 1Y]]+Table2[[#This Row],[Rank 6M]]+Table2[[#This Row],[Rank Sharpe]])/3</f>
        <v>585.33333333333337</v>
      </c>
    </row>
    <row r="628" spans="1:48" x14ac:dyDescent="0.3">
      <c r="A628" t="s">
        <v>38</v>
      </c>
      <c r="B628" t="s">
        <v>39</v>
      </c>
      <c r="C628" t="s">
        <v>10163</v>
      </c>
      <c r="D628" t="s">
        <v>40</v>
      </c>
      <c r="E628">
        <v>632368.99225468002</v>
      </c>
      <c r="F628">
        <v>2691.4</v>
      </c>
      <c r="G628">
        <v>-21.425719610164201</v>
      </c>
      <c r="H628">
        <f>(Table2[[#This Row],[1Y Return vs Nifty]]-AVERAGE(Table2[1Y Return vs Nifty]))/_xlfn.STDEV.P(Table2[1Y Return vs Nifty])</f>
        <v>-0.82888992292763652</v>
      </c>
      <c r="I628">
        <v>6.6117399150603902</v>
      </c>
      <c r="J628">
        <f>(Table2[[#This Row],[1M Return vs Nifty]]-AVERAGE(Table2[1M Return vs Nifty]))/_xlfn.STDEV.P(Table2[1M Return vs Nifty])</f>
        <v>0.55657163752498995</v>
      </c>
      <c r="K628">
        <v>-6.03005185975457</v>
      </c>
      <c r="L628">
        <f>(Table2[[#This Row],[6M Return vs Nifty]]-AVERAGE(Table2[6M Return vs Nifty]))/_xlfn.STDEV.P(Table2[6M Return vs Nifty])</f>
        <v>-0.4458571915682446</v>
      </c>
      <c r="M628">
        <v>-2.7979300991616101</v>
      </c>
      <c r="N628">
        <f>(Table2[[#This Row],[1W Return vs Nifty]]-AVERAGE(Table2[1W Return vs Nifty]))/_xlfn.STDEV.P(Table2[1W Return vs Nifty])</f>
        <v>-0.91358585126885339</v>
      </c>
      <c r="O628">
        <v>2650.77</v>
      </c>
      <c r="P628">
        <v>2550.0501605312302</v>
      </c>
      <c r="Q628">
        <v>2471.8307510365298</v>
      </c>
      <c r="R628">
        <v>55.242709969824297</v>
      </c>
      <c r="S628" s="2">
        <f>(Table2[[#This Row],[Close Price]]-Table2[[#This Row],[20D EMA]])/Table2[[#This Row],[20D EMA]]</f>
        <v>1.5327621785368067E-2</v>
      </c>
      <c r="T628" s="2">
        <f>(Table2[[#This Row],[Close Price]]-Table2[[#This Row],[50D EMA]])/Table2[[#This Row],[50D EMA]]</f>
        <v>5.5430219239030069E-2</v>
      </c>
      <c r="U628" s="2">
        <f>(Table2[[#This Row],[Close Price]]-Table2[[#This Row],[200D EMA]])/Table2[[#This Row],[200D EMA]]</f>
        <v>8.8828593491442231E-2</v>
      </c>
      <c r="V628">
        <v>1.12762987399601</v>
      </c>
      <c r="W628">
        <v>2675.05</v>
      </c>
      <c r="X628">
        <v>2709.65</v>
      </c>
      <c r="Y628">
        <v>2685.4</v>
      </c>
      <c r="Z628">
        <v>2754.35</v>
      </c>
      <c r="AA628">
        <v>2450.1</v>
      </c>
      <c r="AB628">
        <v>2811.3</v>
      </c>
      <c r="AC628" s="2">
        <f>(Table2[[#This Row],[Close Price]]/Table2[[#This Row],[Day Low]])-1</f>
        <v>6.1120352890600138E-3</v>
      </c>
      <c r="AD628" s="2">
        <f>(Table2[[#This Row],[Day High]]/Table2[[#This Row],[Close Price]])-1</f>
        <v>6.7808575462584564E-3</v>
      </c>
      <c r="AE628" s="2">
        <f>(Table2[[#This Row],[Close Price]]/Table2[[#This Row],[Current Week Low]])-1</f>
        <v>2.2343040142995818E-3</v>
      </c>
      <c r="AF628" s="2">
        <f>(Table2[[#This Row],[Current Week High]]/Table2[[#This Row],[Close Price]])-1</f>
        <v>2.3389314111614601E-2</v>
      </c>
      <c r="AG628" s="2">
        <f>(Table2[[#This Row],[Close Price]]/Table2[[#This Row],[Current Month Low]])-1</f>
        <v>9.8485776090771804E-2</v>
      </c>
      <c r="AH628" s="2">
        <f>(Table2[[#This Row],[Current Month High]]/Table2[[#This Row],[Close Price]])-1</f>
        <v>4.4549305194322653E-2</v>
      </c>
      <c r="AI628">
        <v>4.4549305194322599</v>
      </c>
      <c r="AJ628">
        <v>23.910591376809901</v>
      </c>
      <c r="AK628" t="str">
        <f>IF(AND(Table2[[#This Row],[20D EMA]]&gt;Table2[[#This Row],[50D EMA]],Table2[[#This Row],[50D EMA]]&gt;Table2[[#This Row],[200D EMA]]),"Uptrend","Downtrend/NoTrend")</f>
        <v>Uptrend</v>
      </c>
      <c r="AL628">
        <v>0.02</v>
      </c>
      <c r="AM628" t="s">
        <v>10206</v>
      </c>
      <c r="AN628">
        <v>3.16</v>
      </c>
      <c r="AO628" t="s">
        <v>10206</v>
      </c>
      <c r="AP628">
        <v>-5.3986197215405998E-2</v>
      </c>
      <c r="AQ628">
        <f>(Table2[[#This Row],[Sharpe Ratio]]-AVERAGE(Table2[Sharpe Ratio]))/_xlfn.STDEV.P(Table2[Sharpe Ratio])</f>
        <v>-1.2834566040594464</v>
      </c>
      <c r="AR6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-2.9152179322991909</v>
      </c>
      <c r="AS628">
        <f>_xlfn.RANK.AVG(Table2[[#This Row],[1Y Return vs Nifty Z-Score]],Table2[1Y Return vs Nifty Z-Score])</f>
        <v>620</v>
      </c>
      <c r="AT628">
        <f>_xlfn.RANK.AVG(Table2[[#This Row],[6M Return vs Nifty Z-Score]],Table2[6M Return vs Nifty Z-Score])</f>
        <v>478</v>
      </c>
      <c r="AU628">
        <f>_xlfn.RANK.AVG(Table2[[#This Row],[Sharpe Ratio Z-Score]],Table2[Sharpe Ratio Z-Score])</f>
        <v>659</v>
      </c>
      <c r="AV628">
        <f>(Table2[[#This Row],[Rank 1Y]]+Table2[[#This Row],[Rank 6M]]+Table2[[#This Row],[Rank Sharpe]])/3</f>
        <v>585.66666666666663</v>
      </c>
    </row>
    <row r="629" spans="1:48" x14ac:dyDescent="0.3">
      <c r="A629" t="s">
        <v>1365</v>
      </c>
      <c r="B629" t="s">
        <v>1366</v>
      </c>
      <c r="C629" t="s">
        <v>10175</v>
      </c>
      <c r="D629" t="s">
        <v>557</v>
      </c>
      <c r="E629">
        <v>7978.7462500000001</v>
      </c>
      <c r="F629">
        <v>2462.5</v>
      </c>
      <c r="G629">
        <v>-13.982556357404199</v>
      </c>
      <c r="H629">
        <f>(Table2[[#This Row],[1Y Return vs Nifty]]-AVERAGE(Table2[1Y Return vs Nifty]))/_xlfn.STDEV.P(Table2[1Y Return vs Nifty])</f>
        <v>-0.72717332318496797</v>
      </c>
      <c r="I629">
        <v>1.58204721269117</v>
      </c>
      <c r="J629">
        <f>(Table2[[#This Row],[1M Return vs Nifty]]-AVERAGE(Table2[1M Return vs Nifty]))/_xlfn.STDEV.P(Table2[1M Return vs Nifty])</f>
        <v>2.6346490865000894E-2</v>
      </c>
      <c r="K629">
        <v>-8.3964876959816905</v>
      </c>
      <c r="L629">
        <f>(Table2[[#This Row],[6M Return vs Nifty]]-AVERAGE(Table2[6M Return vs Nifty]))/_xlfn.STDEV.P(Table2[6M Return vs Nifty])</f>
        <v>-0.52470070107023026</v>
      </c>
      <c r="M629">
        <v>4.9099772166260696</v>
      </c>
      <c r="N629">
        <f>(Table2[[#This Row],[1W Return vs Nifty]]-AVERAGE(Table2[1W Return vs Nifty]))/_xlfn.STDEV.P(Table2[1W Return vs Nifty])</f>
        <v>0.67884861095387161</v>
      </c>
      <c r="O629">
        <v>2337.54</v>
      </c>
      <c r="P629">
        <v>2294.8400472276999</v>
      </c>
      <c r="Q629">
        <v>2266.3172407989</v>
      </c>
      <c r="R629">
        <v>74.746825656182693</v>
      </c>
      <c r="S629" s="2">
        <f>(Table2[[#This Row],[Close Price]]-Table2[[#This Row],[20D EMA]])/Table2[[#This Row],[20D EMA]]</f>
        <v>5.3457908741668607E-2</v>
      </c>
      <c r="T629" s="2">
        <f>(Table2[[#This Row],[Close Price]]-Table2[[#This Row],[50D EMA]])/Table2[[#This Row],[50D EMA]]</f>
        <v>7.3059537624351245E-2</v>
      </c>
      <c r="U629" s="2">
        <f>(Table2[[#This Row],[Close Price]]-Table2[[#This Row],[200D EMA]])/Table2[[#This Row],[200D EMA]]</f>
        <v>8.656456195512309E-2</v>
      </c>
      <c r="V629">
        <v>1.15864451927629</v>
      </c>
      <c r="W629">
        <v>2449.0500000000002</v>
      </c>
      <c r="X629">
        <v>2486.9</v>
      </c>
      <c r="Y629">
        <v>2384</v>
      </c>
      <c r="Z629">
        <v>2534</v>
      </c>
      <c r="AA629">
        <v>2173.4</v>
      </c>
      <c r="AB629">
        <v>2534</v>
      </c>
      <c r="AC629" s="2">
        <f>(Table2[[#This Row],[Close Price]]/Table2[[#This Row],[Day Low]])-1</f>
        <v>5.4919254404768303E-3</v>
      </c>
      <c r="AD629" s="2">
        <f>(Table2[[#This Row],[Day High]]/Table2[[#This Row],[Close Price]])-1</f>
        <v>9.9086294416244058E-3</v>
      </c>
      <c r="AE629" s="2">
        <f>(Table2[[#This Row],[Close Price]]/Table2[[#This Row],[Current Week Low]])-1</f>
        <v>3.2927852348993314E-2</v>
      </c>
      <c r="AF629" s="2">
        <f>(Table2[[#This Row],[Current Week High]]/Table2[[#This Row],[Close Price]])-1</f>
        <v>2.9035532994923896E-2</v>
      </c>
      <c r="AG629" s="2">
        <f>(Table2[[#This Row],[Close Price]]/Table2[[#This Row],[Current Month Low]])-1</f>
        <v>0.13301739210453656</v>
      </c>
      <c r="AH629" s="2">
        <f>(Table2[[#This Row],[Current Month High]]/Table2[[#This Row],[Close Price]])-1</f>
        <v>2.9035532994923896E-2</v>
      </c>
      <c r="AI629">
        <v>11.0659898477157</v>
      </c>
      <c r="AJ629">
        <v>25.637755102040799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0.01</v>
      </c>
      <c r="AM629" t="s">
        <v>10206</v>
      </c>
      <c r="AN629">
        <v>5.86</v>
      </c>
      <c r="AO629" t="s">
        <v>10206</v>
      </c>
      <c r="AP629">
        <v>-6.5902308280507998E-2</v>
      </c>
      <c r="AQ629">
        <f>(Table2[[#This Row],[Sharpe Ratio]]-AVERAGE(Table2[Sharpe Ratio]))/_xlfn.STDEV.P(Table2[Sharpe Ratio])</f>
        <v>-1.420841123406827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-1.967520045843153</v>
      </c>
      <c r="AS629">
        <f>_xlfn.RANK.AVG(Table2[[#This Row],[1Y Return vs Nifty Z-Score]],Table2[1Y Return vs Nifty Z-Score])</f>
        <v>583</v>
      </c>
      <c r="AT629">
        <f>_xlfn.RANK.AVG(Table2[[#This Row],[6M Return vs Nifty Z-Score]],Table2[6M Return vs Nifty Z-Score])</f>
        <v>501</v>
      </c>
      <c r="AU629">
        <f>_xlfn.RANK.AVG(Table2[[#This Row],[Sharpe Ratio Z-Score]],Table2[Sharpe Ratio Z-Score])</f>
        <v>673</v>
      </c>
      <c r="AV629">
        <f>(Table2[[#This Row],[Rank 1Y]]+Table2[[#This Row],[Rank 6M]]+Table2[[#This Row],[Rank Sharpe]])/3</f>
        <v>585.66666666666663</v>
      </c>
    </row>
    <row r="630" spans="1:48" x14ac:dyDescent="0.3">
      <c r="A630" t="s">
        <v>1348</v>
      </c>
      <c r="B630" t="s">
        <v>1349</v>
      </c>
      <c r="C630" t="s">
        <v>10163</v>
      </c>
      <c r="D630" t="s">
        <v>228</v>
      </c>
      <c r="E630">
        <v>8211.2994404000001</v>
      </c>
      <c r="F630">
        <v>614.95000000000005</v>
      </c>
      <c r="G630">
        <v>-26.525688369926701</v>
      </c>
      <c r="H630">
        <f>(Table2[[#This Row],[1Y Return vs Nifty]]-AVERAGE(Table2[1Y Return vs Nifty]))/_xlfn.STDEV.P(Table2[1Y Return vs Nifty])</f>
        <v>-0.89858495223449975</v>
      </c>
      <c r="I630">
        <v>-0.61129804208592198</v>
      </c>
      <c r="J630">
        <f>(Table2[[#This Row],[1M Return vs Nifty]]-AVERAGE(Table2[1M Return vs Nifty]))/_xlfn.STDEV.P(Table2[1M Return vs Nifty])</f>
        <v>-0.20487376019374923</v>
      </c>
      <c r="K630">
        <v>-24.1289743402337</v>
      </c>
      <c r="L630">
        <f>(Table2[[#This Row],[6M Return vs Nifty]]-AVERAGE(Table2[6M Return vs Nifty]))/_xlfn.STDEV.P(Table2[6M Return vs Nifty])</f>
        <v>-1.0488663856989582</v>
      </c>
      <c r="M630">
        <v>1.39573118399053</v>
      </c>
      <c r="N630">
        <f>(Table2[[#This Row],[1W Return vs Nifty]]-AVERAGE(Table2[1W Return vs Nifty]))/_xlfn.STDEV.P(Table2[1W Return vs Nifty])</f>
        <v>-4.7185870498171897E-2</v>
      </c>
      <c r="O630">
        <v>603.16999999999996</v>
      </c>
      <c r="P630">
        <v>597.12470365221202</v>
      </c>
      <c r="Q630">
        <v>602.88318773064498</v>
      </c>
      <c r="R630">
        <v>63.498449124985001</v>
      </c>
      <c r="S630" s="2">
        <f>(Table2[[#This Row],[Close Price]]-Table2[[#This Row],[20D EMA]])/Table2[[#This Row],[20D EMA]]</f>
        <v>1.9530149045874443E-2</v>
      </c>
      <c r="T630" s="2">
        <f>(Table2[[#This Row],[Close Price]]-Table2[[#This Row],[50D EMA]])/Table2[[#This Row],[50D EMA]]</f>
        <v>2.9851882259706596E-2</v>
      </c>
      <c r="U630" s="2">
        <f>(Table2[[#This Row],[Close Price]]-Table2[[#This Row],[200D EMA]])/Table2[[#This Row],[200D EMA]]</f>
        <v>2.0015174605841318E-2</v>
      </c>
      <c r="V630">
        <v>0.86565221665974201</v>
      </c>
      <c r="W630">
        <v>614.95000000000005</v>
      </c>
      <c r="X630">
        <v>643</v>
      </c>
      <c r="Y630">
        <v>611.1</v>
      </c>
      <c r="Z630">
        <v>628</v>
      </c>
      <c r="AA630">
        <v>583.29999999999995</v>
      </c>
      <c r="AB630">
        <v>628</v>
      </c>
      <c r="AC630" s="2">
        <f>(Table2[[#This Row],[Close Price]]/Table2[[#This Row],[Day Low]])-1</f>
        <v>0</v>
      </c>
      <c r="AD630" s="2">
        <f>(Table2[[#This Row],[Day High]]/Table2[[#This Row],[Close Price]])-1</f>
        <v>4.5613464509309587E-2</v>
      </c>
      <c r="AE630" s="2">
        <f>(Table2[[#This Row],[Close Price]]/Table2[[#This Row],[Current Week Low]])-1</f>
        <v>6.3001145475372056E-3</v>
      </c>
      <c r="AF630" s="2">
        <f>(Table2[[#This Row],[Current Week High]]/Table2[[#This Row],[Close Price]])-1</f>
        <v>2.1221237498983525E-2</v>
      </c>
      <c r="AG630" s="2">
        <f>(Table2[[#This Row],[Close Price]]/Table2[[#This Row],[Current Month Low]])-1</f>
        <v>5.4260243442482592E-2</v>
      </c>
      <c r="AH630" s="2">
        <f>(Table2[[#This Row],[Current Month High]]/Table2[[#This Row],[Close Price]])-1</f>
        <v>2.1221237498983525E-2</v>
      </c>
      <c r="AI630">
        <v>11.9603219773965</v>
      </c>
      <c r="AJ630">
        <v>11.484771573604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-0.05</v>
      </c>
      <c r="AM630" t="s">
        <v>10205</v>
      </c>
      <c r="AN630">
        <v>1.19</v>
      </c>
      <c r="AO630" t="s">
        <v>10206</v>
      </c>
      <c r="AP630">
        <v>1.4833149596253E-2</v>
      </c>
      <c r="AQ630">
        <f>(Table2[[#This Row],[Sharpe Ratio]]-AVERAGE(Table2[Sharpe Ratio]))/_xlfn.STDEV.P(Table2[Sharpe Ratio])</f>
        <v>-0.49001713107484962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639</v>
      </c>
      <c r="AT630">
        <f>_xlfn.RANK.AVG(Table2[[#This Row],[6M Return vs Nifty Z-Score]],Table2[6M Return vs Nifty Z-Score])</f>
        <v>648</v>
      </c>
      <c r="AU630">
        <f>_xlfn.RANK.AVG(Table2[[#This Row],[Sharpe Ratio Z-Score]],Table2[Sharpe Ratio Z-Score])</f>
        <v>471</v>
      </c>
      <c r="AV630">
        <f>(Table2[[#This Row],[Rank 1Y]]+Table2[[#This Row],[Rank 6M]]+Table2[[#This Row],[Rank Sharpe]])/3</f>
        <v>586</v>
      </c>
    </row>
    <row r="631" spans="1:48" x14ac:dyDescent="0.3">
      <c r="A631" t="s">
        <v>1655</v>
      </c>
      <c r="B631" t="s">
        <v>1656</v>
      </c>
      <c r="C631" t="s">
        <v>10170</v>
      </c>
      <c r="D631" t="s">
        <v>388</v>
      </c>
      <c r="E631">
        <v>5074.4847374250003</v>
      </c>
      <c r="F631">
        <v>580.15</v>
      </c>
      <c r="G631">
        <v>-47.588345693554203</v>
      </c>
      <c r="H631">
        <f>(Table2[[#This Row],[1Y Return vs Nifty]]-AVERAGE(Table2[1Y Return vs Nifty]))/_xlfn.STDEV.P(Table2[1Y Return vs Nifty])</f>
        <v>-1.1864225035215785</v>
      </c>
      <c r="I631">
        <v>-2.5167054848652399</v>
      </c>
      <c r="J631">
        <f>(Table2[[#This Row],[1M Return vs Nifty]]-AVERAGE(Table2[1M Return vs Nifty]))/_xlfn.STDEV.P(Table2[1M Return vs Nifty])</f>
        <v>-0.40573989667139176</v>
      </c>
      <c r="K631">
        <v>-37.3672101520715</v>
      </c>
      <c r="L631">
        <f>(Table2[[#This Row],[6M Return vs Nifty]]-AVERAGE(Table2[6M Return vs Nifty]))/_xlfn.STDEV.P(Table2[6M Return vs Nifty])</f>
        <v>-1.4899300963822111</v>
      </c>
      <c r="M631">
        <v>0.103642501010021</v>
      </c>
      <c r="N631">
        <f>(Table2[[#This Row],[1W Return vs Nifty]]-AVERAGE(Table2[1W Return vs Nifty]))/_xlfn.STDEV.P(Table2[1W Return vs Nifty])</f>
        <v>-0.31412817568284063</v>
      </c>
      <c r="O631">
        <v>573.94000000000005</v>
      </c>
      <c r="P631">
        <v>573.79579775715297</v>
      </c>
      <c r="Q631">
        <v>607.36492764849095</v>
      </c>
      <c r="R631">
        <v>59.5831020757768</v>
      </c>
      <c r="S631" s="2">
        <f>(Table2[[#This Row],[Close Price]]-Table2[[#This Row],[20D EMA]])/Table2[[#This Row],[20D EMA]]</f>
        <v>1.0819946335853786E-2</v>
      </c>
      <c r="T631" s="2">
        <f>(Table2[[#This Row],[Close Price]]-Table2[[#This Row],[50D EMA]])/Table2[[#This Row],[50D EMA]]</f>
        <v>1.1073978352027409E-2</v>
      </c>
      <c r="U631" s="2">
        <f>(Table2[[#This Row],[Close Price]]-Table2[[#This Row],[200D EMA]])/Table2[[#This Row],[200D EMA]]</f>
        <v>-4.4808197526086752E-2</v>
      </c>
      <c r="V631">
        <v>0.75766747682281499</v>
      </c>
      <c r="W631">
        <v>577.65</v>
      </c>
      <c r="X631">
        <v>583</v>
      </c>
      <c r="Y631">
        <v>567</v>
      </c>
      <c r="Z631">
        <v>583.75</v>
      </c>
      <c r="AA631">
        <v>545.04999999999995</v>
      </c>
      <c r="AB631">
        <v>603</v>
      </c>
      <c r="AC631" s="2">
        <f>(Table2[[#This Row],[Close Price]]/Table2[[#This Row],[Day Low]])-1</f>
        <v>4.3278802042758802E-3</v>
      </c>
      <c r="AD631" s="2">
        <f>(Table2[[#This Row],[Day High]]/Table2[[#This Row],[Close Price]])-1</f>
        <v>4.9125226234594255E-3</v>
      </c>
      <c r="AE631" s="2">
        <f>(Table2[[#This Row],[Close Price]]/Table2[[#This Row],[Current Week Low]])-1</f>
        <v>2.3192239858906394E-2</v>
      </c>
      <c r="AF631" s="2">
        <f>(Table2[[#This Row],[Current Week High]]/Table2[[#This Row],[Close Price]])-1</f>
        <v>6.2052917348962566E-3</v>
      </c>
      <c r="AG631" s="2">
        <f>(Table2[[#This Row],[Close Price]]/Table2[[#This Row],[Current Month Low]])-1</f>
        <v>6.4397761673240961E-2</v>
      </c>
      <c r="AH631" s="2">
        <f>(Table2[[#This Row],[Current Month High]]/Table2[[#This Row],[Close Price]])-1</f>
        <v>3.9386365595104778E-2</v>
      </c>
      <c r="AI631">
        <v>37.723002671722803</v>
      </c>
      <c r="AJ631">
        <v>13.4767726161369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-7.0000000000000007E-2</v>
      </c>
      <c r="AM631" t="s">
        <v>10205</v>
      </c>
      <c r="AN631">
        <v>-1.96</v>
      </c>
      <c r="AO631" t="s">
        <v>10205</v>
      </c>
      <c r="AP631">
        <v>5.7838288892161999E-2</v>
      </c>
      <c r="AQ631">
        <f>(Table2[[#This Row],[Sharpe Ratio]]-AVERAGE(Table2[Sharpe Ratio]))/_xlfn.STDEV.P(Table2[Sharpe Ratio])</f>
        <v>5.8023824691884182E-3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712</v>
      </c>
      <c r="AT631">
        <f>_xlfn.RANK.AVG(Table2[[#This Row],[6M Return vs Nifty Z-Score]],Table2[6M Return vs Nifty Z-Score])</f>
        <v>712</v>
      </c>
      <c r="AU631">
        <f>_xlfn.RANK.AVG(Table2[[#This Row],[Sharpe Ratio Z-Score]],Table2[Sharpe Ratio Z-Score])</f>
        <v>335</v>
      </c>
      <c r="AV631">
        <f>(Table2[[#This Row],[Rank 1Y]]+Table2[[#This Row],[Rank 6M]]+Table2[[#This Row],[Rank Sharpe]])/3</f>
        <v>586.33333333333337</v>
      </c>
    </row>
    <row r="632" spans="1:48" x14ac:dyDescent="0.3">
      <c r="A632" t="s">
        <v>723</v>
      </c>
      <c r="B632" t="s">
        <v>724</v>
      </c>
      <c r="C632" t="s">
        <v>10161</v>
      </c>
      <c r="D632" t="s">
        <v>420</v>
      </c>
      <c r="E632">
        <v>23022.610009619999</v>
      </c>
      <c r="F632">
        <v>1026.0999999999999</v>
      </c>
      <c r="G632">
        <v>-25.1073538011103</v>
      </c>
      <c r="H632">
        <f>(Table2[[#This Row],[1Y Return vs Nifty]]-AVERAGE(Table2[1Y Return vs Nifty]))/_xlfn.STDEV.P(Table2[1Y Return vs Nifty])</f>
        <v>-0.87920231010529581</v>
      </c>
      <c r="I632">
        <v>8.41515619074959</v>
      </c>
      <c r="J632">
        <f>(Table2[[#This Row],[1M Return vs Nifty]]-AVERAGE(Table2[1M Return vs Nifty]))/_xlfn.STDEV.P(Table2[1M Return vs Nifty])</f>
        <v>0.74668596773365148</v>
      </c>
      <c r="K632">
        <v>-0.74601397149476101</v>
      </c>
      <c r="L632">
        <f>(Table2[[#This Row],[6M Return vs Nifty]]-AVERAGE(Table2[6M Return vs Nifty]))/_xlfn.STDEV.P(Table2[6M Return vs Nifty])</f>
        <v>-0.26980674258751869</v>
      </c>
      <c r="M632">
        <v>8.1427005923877207</v>
      </c>
      <c r="N632">
        <f>(Table2[[#This Row],[1W Return vs Nifty]]-AVERAGE(Table2[1W Return vs Nifty]))/_xlfn.STDEV.P(Table2[1W Return vs Nifty])</f>
        <v>1.34672121236044</v>
      </c>
      <c r="O632">
        <v>950.72</v>
      </c>
      <c r="P632">
        <v>913.96965288380295</v>
      </c>
      <c r="Q632">
        <v>909.59267356997998</v>
      </c>
      <c r="R632">
        <v>76.136432557444905</v>
      </c>
      <c r="S632" s="2">
        <f>(Table2[[#This Row],[Close Price]]-Table2[[#This Row],[20D EMA]])/Table2[[#This Row],[20D EMA]]</f>
        <v>7.9287277011107243E-2</v>
      </c>
      <c r="T632" s="2">
        <f>(Table2[[#This Row],[Close Price]]-Table2[[#This Row],[50D EMA]])/Table2[[#This Row],[50D EMA]]</f>
        <v>0.12268497839331717</v>
      </c>
      <c r="U632" s="2">
        <f>(Table2[[#This Row],[Close Price]]-Table2[[#This Row],[200D EMA]])/Table2[[#This Row],[200D EMA]]</f>
        <v>0.12808736241547616</v>
      </c>
      <c r="V632">
        <v>1.2966718777881201</v>
      </c>
      <c r="W632">
        <v>1020.05</v>
      </c>
      <c r="X632">
        <v>1043.5</v>
      </c>
      <c r="Y632">
        <v>996.6</v>
      </c>
      <c r="Z632">
        <v>1042.7</v>
      </c>
      <c r="AA632">
        <v>900</v>
      </c>
      <c r="AB632">
        <v>1042.7</v>
      </c>
      <c r="AC632" s="2">
        <f>(Table2[[#This Row],[Close Price]]/Table2[[#This Row],[Day Low]])-1</f>
        <v>5.931081809715133E-3</v>
      </c>
      <c r="AD632" s="2">
        <f>(Table2[[#This Row],[Day High]]/Table2[[#This Row],[Close Price]])-1</f>
        <v>1.6957411558327751E-2</v>
      </c>
      <c r="AE632" s="2">
        <f>(Table2[[#This Row],[Close Price]]/Table2[[#This Row],[Current Week Low]])-1</f>
        <v>2.960064218342362E-2</v>
      </c>
      <c r="AF632" s="2">
        <f>(Table2[[#This Row],[Current Week High]]/Table2[[#This Row],[Close Price]])-1</f>
        <v>1.6177760452197765E-2</v>
      </c>
      <c r="AG632" s="2">
        <f>(Table2[[#This Row],[Close Price]]/Table2[[#This Row],[Current Month Low]])-1</f>
        <v>0.14011111111111108</v>
      </c>
      <c r="AH632" s="2">
        <f>(Table2[[#This Row],[Current Month High]]/Table2[[#This Row],[Close Price]])-1</f>
        <v>1.6177760452197765E-2</v>
      </c>
      <c r="AI632">
        <v>11.095409804112601</v>
      </c>
      <c r="AJ632">
        <v>39.3021992940537</v>
      </c>
      <c r="AK632" t="str">
        <f>IF(AND(Table2[[#This Row],[20D EMA]]&gt;Table2[[#This Row],[50D EMA]],Table2[[#This Row],[50D EMA]]&gt;Table2[[#This Row],[200D EMA]]),"Uptrend","Downtrend/NoTrend")</f>
        <v>Uptrend</v>
      </c>
      <c r="AL632">
        <v>0.09</v>
      </c>
      <c r="AM632" t="s">
        <v>10206</v>
      </c>
      <c r="AN632">
        <v>9.81</v>
      </c>
      <c r="AO632" t="s">
        <v>10206</v>
      </c>
      <c r="AP632">
        <v>-9.1398913887362002E-2</v>
      </c>
      <c r="AQ632">
        <f>(Table2[[#This Row],[Sharpe Ratio]]-AVERAGE(Table2[Sharpe Ratio]))/_xlfn.STDEV.P(Table2[Sharpe Ratio])</f>
        <v>-1.7147993524926499</v>
      </c>
      <c r="AR6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-0.77040122509137321</v>
      </c>
      <c r="AS632">
        <f>_xlfn.RANK.AVG(Table2[[#This Row],[1Y Return vs Nifty Z-Score]],Table2[1Y Return vs Nifty Z-Score])</f>
        <v>635</v>
      </c>
      <c r="AT632">
        <f>_xlfn.RANK.AVG(Table2[[#This Row],[6M Return vs Nifty Z-Score]],Table2[6M Return vs Nifty Z-Score])</f>
        <v>421</v>
      </c>
      <c r="AU632">
        <f>_xlfn.RANK.AVG(Table2[[#This Row],[Sharpe Ratio Z-Score]],Table2[Sharpe Ratio Z-Score])</f>
        <v>704</v>
      </c>
      <c r="AV632">
        <f>(Table2[[#This Row],[Rank 1Y]]+Table2[[#This Row],[Rank 6M]]+Table2[[#This Row],[Rank Sharpe]])/3</f>
        <v>586.66666666666663</v>
      </c>
    </row>
    <row r="633" spans="1:48" x14ac:dyDescent="0.3">
      <c r="A633" t="s">
        <v>844</v>
      </c>
      <c r="B633" t="s">
        <v>845</v>
      </c>
      <c r="C633" t="s">
        <v>10175</v>
      </c>
      <c r="D633" t="s">
        <v>557</v>
      </c>
      <c r="E633">
        <v>18698.643891</v>
      </c>
      <c r="F633">
        <v>3771.15</v>
      </c>
      <c r="G633">
        <v>-38.0996376049346</v>
      </c>
      <c r="H633">
        <f>(Table2[[#This Row],[1Y Return vs Nifty]]-AVERAGE(Table2[1Y Return vs Nifty]))/_xlfn.STDEV.P(Table2[1Y Return vs Nifty])</f>
        <v>-1.0567519468040094</v>
      </c>
      <c r="I633">
        <v>-4.0348502962456303</v>
      </c>
      <c r="J633">
        <f>(Table2[[#This Row],[1M Return vs Nifty]]-AVERAGE(Table2[1M Return vs Nifty]))/_xlfn.STDEV.P(Table2[1M Return vs Nifty])</f>
        <v>-0.56578119599094978</v>
      </c>
      <c r="K633">
        <v>-1.4974452372293301</v>
      </c>
      <c r="L633">
        <f>(Table2[[#This Row],[6M Return vs Nifty]]-AVERAGE(Table2[6M Return vs Nifty]))/_xlfn.STDEV.P(Table2[6M Return vs Nifty])</f>
        <v>-0.29484248504588567</v>
      </c>
      <c r="M633">
        <v>-2.2169745390500499</v>
      </c>
      <c r="N633">
        <f>(Table2[[#This Row],[1W Return vs Nifty]]-AVERAGE(Table2[1W Return vs Nifty]))/_xlfn.STDEV.P(Table2[1W Return vs Nifty])</f>
        <v>-0.79356187886759555</v>
      </c>
      <c r="O633">
        <v>3601.96</v>
      </c>
      <c r="P633">
        <v>3531.4853687791801</v>
      </c>
      <c r="Q633">
        <v>3558.4739693830002</v>
      </c>
      <c r="R633">
        <v>73.545840378199898</v>
      </c>
      <c r="S633" s="2">
        <f>(Table2[[#This Row],[Close Price]]-Table2[[#This Row],[20D EMA]])/Table2[[#This Row],[20D EMA]]</f>
        <v>4.697164876900356E-2</v>
      </c>
      <c r="T633" s="2">
        <f>(Table2[[#This Row],[Close Price]]-Table2[[#This Row],[50D EMA]])/Table2[[#This Row],[50D EMA]]</f>
        <v>6.7865106660110849E-2</v>
      </c>
      <c r="U633" s="2">
        <f>(Table2[[#This Row],[Close Price]]-Table2[[#This Row],[200D EMA]])/Table2[[#This Row],[200D EMA]]</f>
        <v>5.9766077382287439E-2</v>
      </c>
      <c r="V633">
        <v>0.98087324121918895</v>
      </c>
      <c r="W633">
        <v>3627</v>
      </c>
      <c r="X633">
        <v>3759.95</v>
      </c>
      <c r="Y633">
        <v>3515</v>
      </c>
      <c r="Z633">
        <v>3799</v>
      </c>
      <c r="AA633">
        <v>3424.9</v>
      </c>
      <c r="AB633">
        <v>3799</v>
      </c>
      <c r="AC633" s="2">
        <f>(Table2[[#This Row],[Close Price]]/Table2[[#This Row],[Day Low]])-1</f>
        <v>3.9743589743589824E-2</v>
      </c>
      <c r="AD633" s="2">
        <f>(Table2[[#This Row],[Day High]]/Table2[[#This Row],[Close Price]])-1</f>
        <v>-2.9699163385175087E-3</v>
      </c>
      <c r="AE633" s="2">
        <f>(Table2[[#This Row],[Close Price]]/Table2[[#This Row],[Current Week Low]])-1</f>
        <v>7.2873399715505105E-2</v>
      </c>
      <c r="AF633" s="2">
        <f>(Table2[[#This Row],[Current Week High]]/Table2[[#This Row],[Close Price]])-1</f>
        <v>7.3850151810455067E-3</v>
      </c>
      <c r="AG633" s="2">
        <f>(Table2[[#This Row],[Close Price]]/Table2[[#This Row],[Current Month Low]])-1</f>
        <v>0.10109784227276708</v>
      </c>
      <c r="AH633" s="2">
        <f>(Table2[[#This Row],[Current Month High]]/Table2[[#This Row],[Close Price]])-1</f>
        <v>7.3850151810455067E-3</v>
      </c>
      <c r="AI633">
        <v>25.27345769858</v>
      </c>
      <c r="AJ633">
        <v>31.127105825901001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0.04</v>
      </c>
      <c r="AM633" t="s">
        <v>10206</v>
      </c>
      <c r="AN633">
        <v>3.43</v>
      </c>
      <c r="AO633" t="s">
        <v>10206</v>
      </c>
      <c r="AP633">
        <v>-4.6600855838130999E-2</v>
      </c>
      <c r="AQ633">
        <f>(Table2[[#This Row],[Sharpe Ratio]]-AVERAGE(Table2[Sharpe Ratio]))/_xlfn.STDEV.P(Table2[Sharpe Ratio])</f>
        <v>-1.1983087257130673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692</v>
      </c>
      <c r="AT633">
        <f>_xlfn.RANK.AVG(Table2[[#This Row],[6M Return vs Nifty Z-Score]],Table2[6M Return vs Nifty Z-Score])</f>
        <v>429</v>
      </c>
      <c r="AU633">
        <f>_xlfn.RANK.AVG(Table2[[#This Row],[Sharpe Ratio Z-Score]],Table2[Sharpe Ratio Z-Score])</f>
        <v>642</v>
      </c>
      <c r="AV633">
        <f>(Table2[[#This Row],[Rank 1Y]]+Table2[[#This Row],[Rank 6M]]+Table2[[#This Row],[Rank Sharpe]])/3</f>
        <v>587.66666666666663</v>
      </c>
    </row>
    <row r="634" spans="1:48" x14ac:dyDescent="0.3">
      <c r="A634" t="s">
        <v>1537</v>
      </c>
      <c r="B634" t="s">
        <v>1538</v>
      </c>
      <c r="C634" t="s">
        <v>10170</v>
      </c>
      <c r="D634" t="s">
        <v>388</v>
      </c>
      <c r="E634">
        <v>6349.7551222559996</v>
      </c>
      <c r="F634">
        <v>64.61</v>
      </c>
      <c r="G634">
        <v>-43.705627482248502</v>
      </c>
      <c r="H634">
        <f>(Table2[[#This Row],[1Y Return vs Nifty]]-AVERAGE(Table2[1Y Return vs Nifty]))/_xlfn.STDEV.P(Table2[1Y Return vs Nifty])</f>
        <v>-1.1333621472185638</v>
      </c>
      <c r="I634">
        <v>2.4526158414943402</v>
      </c>
      <c r="J634">
        <f>(Table2[[#This Row],[1M Return vs Nifty]]-AVERAGE(Table2[1M Return vs Nifty]))/_xlfn.STDEV.P(Table2[1M Return vs Nifty])</f>
        <v>0.11812096024109468</v>
      </c>
      <c r="K634">
        <v>-32.236319768071503</v>
      </c>
      <c r="L634">
        <f>(Table2[[#This Row],[6M Return vs Nifty]]-AVERAGE(Table2[6M Return vs Nifty]))/_xlfn.STDEV.P(Table2[6M Return vs Nifty])</f>
        <v>-1.3189821253653773</v>
      </c>
      <c r="M634">
        <v>-0.57493281302511301</v>
      </c>
      <c r="N634">
        <f>(Table2[[#This Row],[1W Return vs Nifty]]-AVERAGE(Table2[1W Return vs Nifty]))/_xlfn.STDEV.P(Table2[1W Return vs Nifty])</f>
        <v>-0.45432014621547145</v>
      </c>
      <c r="O634">
        <v>63.78</v>
      </c>
      <c r="P634">
        <v>65.189804963404796</v>
      </c>
      <c r="Q634">
        <v>69.820958627316202</v>
      </c>
      <c r="R634">
        <v>60.892953260513103</v>
      </c>
      <c r="S634" s="2">
        <f>(Table2[[#This Row],[Close Price]]-Table2[[#This Row],[20D EMA]])/Table2[[#This Row],[20D EMA]]</f>
        <v>1.3013483850736881E-2</v>
      </c>
      <c r="T634" s="2">
        <f>(Table2[[#This Row],[Close Price]]-Table2[[#This Row],[50D EMA]])/Table2[[#This Row],[50D EMA]]</f>
        <v>-8.8941048946269835E-3</v>
      </c>
      <c r="U634" s="2">
        <f>(Table2[[#This Row],[Close Price]]-Table2[[#This Row],[200D EMA]])/Table2[[#This Row],[200D EMA]]</f>
        <v>-7.4633157862108016E-2</v>
      </c>
      <c r="V634">
        <v>0.77758825623786798</v>
      </c>
      <c r="W634">
        <v>64.55</v>
      </c>
      <c r="X634">
        <v>65.2</v>
      </c>
      <c r="Y634">
        <v>63.72</v>
      </c>
      <c r="Z634">
        <v>66.099999999999994</v>
      </c>
      <c r="AA634">
        <v>60.55</v>
      </c>
      <c r="AB634">
        <v>66.36</v>
      </c>
      <c r="AC634" s="2">
        <f>(Table2[[#This Row],[Close Price]]/Table2[[#This Row],[Day Low]])-1</f>
        <v>9.2951200619673102E-4</v>
      </c>
      <c r="AD634" s="2">
        <f>(Table2[[#This Row],[Day High]]/Table2[[#This Row],[Close Price]])-1</f>
        <v>9.1317133570654185E-3</v>
      </c>
      <c r="AE634" s="2">
        <f>(Table2[[#This Row],[Close Price]]/Table2[[#This Row],[Current Week Low]])-1</f>
        <v>1.396735718769615E-2</v>
      </c>
      <c r="AF634" s="2">
        <f>(Table2[[#This Row],[Current Week High]]/Table2[[#This Row],[Close Price]])-1</f>
        <v>2.3061445596656682E-2</v>
      </c>
      <c r="AG634" s="2">
        <f>(Table2[[#This Row],[Close Price]]/Table2[[#This Row],[Current Month Low]])-1</f>
        <v>6.7052023121387361E-2</v>
      </c>
      <c r="AH634" s="2">
        <f>(Table2[[#This Row],[Current Month High]]/Table2[[#This Row],[Close Price]])-1</f>
        <v>2.7085590465872222E-2</v>
      </c>
      <c r="AI634">
        <v>51.679306608883998</v>
      </c>
      <c r="AJ634">
        <v>8.9544688026981394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-0.16</v>
      </c>
      <c r="AM634" t="s">
        <v>10205</v>
      </c>
      <c r="AN634">
        <v>-1.01</v>
      </c>
      <c r="AO634" t="s">
        <v>10205</v>
      </c>
      <c r="AP634">
        <v>4.8982517692003999E-2</v>
      </c>
      <c r="AQ634">
        <f>(Table2[[#This Row],[Sharpe Ratio]]-AVERAGE(Table2[Sharpe Ratio]))/_xlfn.STDEV.P(Table2[Sharpe Ratio])</f>
        <v>-9.6298534779493447E-2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706</v>
      </c>
      <c r="AT634">
        <f>_xlfn.RANK.AVG(Table2[[#This Row],[6M Return vs Nifty Z-Score]],Table2[6M Return vs Nifty Z-Score])</f>
        <v>694</v>
      </c>
      <c r="AU634">
        <f>_xlfn.RANK.AVG(Table2[[#This Row],[Sharpe Ratio Z-Score]],Table2[Sharpe Ratio Z-Score])</f>
        <v>363</v>
      </c>
      <c r="AV634">
        <f>(Table2[[#This Row],[Rank 1Y]]+Table2[[#This Row],[Rank 6M]]+Table2[[#This Row],[Rank Sharpe]])/3</f>
        <v>587.66666666666663</v>
      </c>
    </row>
    <row r="635" spans="1:48" x14ac:dyDescent="0.3">
      <c r="A635" t="s">
        <v>1984</v>
      </c>
      <c r="B635" t="s">
        <v>1985</v>
      </c>
      <c r="C635" t="s">
        <v>10171</v>
      </c>
      <c r="D635" t="s">
        <v>83</v>
      </c>
      <c r="E635">
        <v>3264.9981360699999</v>
      </c>
      <c r="F635">
        <v>759.55</v>
      </c>
      <c r="G635">
        <v>-59.994790108638298</v>
      </c>
      <c r="H635">
        <f>(Table2[[#This Row],[1Y Return vs Nifty]]-AVERAGE(Table2[1Y Return vs Nifty]))/_xlfn.STDEV.P(Table2[1Y Return vs Nifty])</f>
        <v>-1.3559661905192852</v>
      </c>
      <c r="I635">
        <v>6.0643438288842102</v>
      </c>
      <c r="J635">
        <f>(Table2[[#This Row],[1M Return vs Nifty]]-AVERAGE(Table2[1M Return vs Nifty]))/_xlfn.STDEV.P(Table2[1M Return vs Nifty])</f>
        <v>0.49886569259973618</v>
      </c>
      <c r="K635">
        <v>-9.1170772256937695</v>
      </c>
      <c r="L635">
        <f>(Table2[[#This Row],[6M Return vs Nifty]]-AVERAGE(Table2[6M Return vs Nifty]))/_xlfn.STDEV.P(Table2[6M Return vs Nifty])</f>
        <v>-0.54870887680993907</v>
      </c>
      <c r="M635">
        <v>2.7828055229199502</v>
      </c>
      <c r="N635">
        <f>(Table2[[#This Row],[1W Return vs Nifty]]-AVERAGE(Table2[1W Return vs Nifty]))/_xlfn.STDEV.P(Table2[1W Return vs Nifty])</f>
        <v>0.23938023473402248</v>
      </c>
      <c r="O635">
        <v>802.92</v>
      </c>
      <c r="P635">
        <v>774.68744784767205</v>
      </c>
      <c r="Q635">
        <v>805.55441518482303</v>
      </c>
      <c r="R635">
        <v>38.490501585110799</v>
      </c>
      <c r="S635" s="2">
        <f>(Table2[[#This Row],[Close Price]]-Table2[[#This Row],[20D EMA]])/Table2[[#This Row],[20D EMA]]</f>
        <v>-5.4015343994420373E-2</v>
      </c>
      <c r="T635" s="2">
        <f>(Table2[[#This Row],[Close Price]]-Table2[[#This Row],[50D EMA]])/Table2[[#This Row],[50D EMA]]</f>
        <v>-1.9540071147052574E-2</v>
      </c>
      <c r="U635" s="2">
        <f>(Table2[[#This Row],[Close Price]]-Table2[[#This Row],[200D EMA]])/Table2[[#This Row],[200D EMA]]</f>
        <v>-5.710901004033106E-2</v>
      </c>
      <c r="V635">
        <v>1.24791842626113</v>
      </c>
      <c r="W635">
        <v>742.35</v>
      </c>
      <c r="X635">
        <v>760</v>
      </c>
      <c r="Y635">
        <v>740</v>
      </c>
      <c r="Z635">
        <v>864.4</v>
      </c>
      <c r="AA635">
        <v>740</v>
      </c>
      <c r="AB635">
        <v>864.4</v>
      </c>
      <c r="AC635" s="2">
        <f>(Table2[[#This Row],[Close Price]]/Table2[[#This Row],[Day Low]])-1</f>
        <v>2.3169663905165949E-2</v>
      </c>
      <c r="AD635" s="2">
        <f>(Table2[[#This Row],[Day High]]/Table2[[#This Row],[Close Price]])-1</f>
        <v>5.9245605950897229E-4</v>
      </c>
      <c r="AE635" s="2">
        <f>(Table2[[#This Row],[Close Price]]/Table2[[#This Row],[Current Week Low]])-1</f>
        <v>2.6418918918918788E-2</v>
      </c>
      <c r="AF635" s="2">
        <f>(Table2[[#This Row],[Current Week High]]/Table2[[#This Row],[Close Price]])-1</f>
        <v>0.13804226186557833</v>
      </c>
      <c r="AG635" s="2">
        <f>(Table2[[#This Row],[Close Price]]/Table2[[#This Row],[Current Month Low]])-1</f>
        <v>2.6418918918918788E-2</v>
      </c>
      <c r="AH635" s="2">
        <f>(Table2[[#This Row],[Current Month High]]/Table2[[#This Row],[Close Price]])-1</f>
        <v>0.13804226186557833</v>
      </c>
      <c r="AI635">
        <v>53.959581331051297</v>
      </c>
      <c r="AJ635">
        <v>22.745636716224901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-0.01</v>
      </c>
      <c r="AM635" t="s">
        <v>10205</v>
      </c>
      <c r="AN635">
        <v>-8.91</v>
      </c>
      <c r="AO635" t="s">
        <v>10205</v>
      </c>
      <c r="AQ635">
        <f>(Table2[[#This Row],[Sharpe Ratio]]-AVERAGE(Table2[Sharpe Ratio]))/_xlfn.STDEV.P(Table2[Sharpe Ratio])</f>
        <v>-0.66103308725010923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725</v>
      </c>
      <c r="AT635">
        <f>_xlfn.RANK.AVG(Table2[[#This Row],[6M Return vs Nifty Z-Score]],Table2[6M Return vs Nifty Z-Score])</f>
        <v>506</v>
      </c>
      <c r="AU635">
        <f>_xlfn.RANK.AVG(Table2[[#This Row],[Sharpe Ratio Z-Score]],Table2[Sharpe Ratio Z-Score])</f>
        <v>532.5</v>
      </c>
      <c r="AV635">
        <f>(Table2[[#This Row],[Rank 1Y]]+Table2[[#This Row],[Rank 6M]]+Table2[[#This Row],[Rank Sharpe]])/3</f>
        <v>587.83333333333337</v>
      </c>
    </row>
    <row r="636" spans="1:48" x14ac:dyDescent="0.3">
      <c r="A636" t="s">
        <v>1290</v>
      </c>
      <c r="B636" t="s">
        <v>1291</v>
      </c>
      <c r="C636" t="s">
        <v>10161</v>
      </c>
      <c r="D636" t="s">
        <v>24</v>
      </c>
      <c r="E636">
        <v>8733.1980380879995</v>
      </c>
      <c r="F636">
        <v>45.16</v>
      </c>
      <c r="G636">
        <v>-32.832742311835503</v>
      </c>
      <c r="H636">
        <f>(Table2[[#This Row],[1Y Return vs Nifty]]-AVERAGE(Table2[1Y Return vs Nifty]))/_xlfn.STDEV.P(Table2[1Y Return vs Nifty])</f>
        <v>-0.98477573692898723</v>
      </c>
      <c r="I636">
        <v>-7.0853111564226401</v>
      </c>
      <c r="J636">
        <f>(Table2[[#This Row],[1M Return vs Nifty]]-AVERAGE(Table2[1M Return vs Nifty]))/_xlfn.STDEV.P(Table2[1M Return vs Nifty])</f>
        <v>-0.88735771222742399</v>
      </c>
      <c r="K636">
        <v>-33.832976243528698</v>
      </c>
      <c r="L636">
        <f>(Table2[[#This Row],[6M Return vs Nifty]]-AVERAGE(Table2[6M Return vs Nifty]))/_xlfn.STDEV.P(Table2[6M Return vs Nifty])</f>
        <v>-1.3721785814310614</v>
      </c>
      <c r="M636">
        <v>-2.8853820120786602</v>
      </c>
      <c r="N636">
        <f>(Table2[[#This Row],[1W Return vs Nifty]]-AVERAGE(Table2[1W Return vs Nifty]))/_xlfn.STDEV.P(Table2[1W Return vs Nifty])</f>
        <v>-0.93165319876162489</v>
      </c>
      <c r="O636">
        <v>44.76</v>
      </c>
      <c r="P636">
        <v>46.815987693087699</v>
      </c>
      <c r="Q636">
        <v>49.107453698902098</v>
      </c>
      <c r="R636">
        <v>58.202382266958701</v>
      </c>
      <c r="S636" s="2">
        <f>(Table2[[#This Row],[Close Price]]-Table2[[#This Row],[20D EMA]])/Table2[[#This Row],[20D EMA]]</f>
        <v>8.9365504915102454E-3</v>
      </c>
      <c r="T636" s="2">
        <f>(Table2[[#This Row],[Close Price]]-Table2[[#This Row],[50D EMA]])/Table2[[#This Row],[50D EMA]]</f>
        <v>-3.5372268634892137E-2</v>
      </c>
      <c r="U636" s="2">
        <f>(Table2[[#This Row],[Close Price]]-Table2[[#This Row],[200D EMA]])/Table2[[#This Row],[200D EMA]]</f>
        <v>-8.0384002866561902E-2</v>
      </c>
      <c r="V636">
        <v>1.0246205766618901</v>
      </c>
      <c r="W636">
        <v>45.06</v>
      </c>
      <c r="X636">
        <v>46.23</v>
      </c>
      <c r="Y636">
        <v>43.4</v>
      </c>
      <c r="Z636">
        <v>45.57</v>
      </c>
      <c r="AA636">
        <v>42.9</v>
      </c>
      <c r="AB636">
        <v>45.9</v>
      </c>
      <c r="AC636" s="2">
        <f>(Table2[[#This Row],[Close Price]]/Table2[[#This Row],[Day Low]])-1</f>
        <v>2.2192632046158511E-3</v>
      </c>
      <c r="AD636" s="2">
        <f>(Table2[[#This Row],[Day High]]/Table2[[#This Row],[Close Price]])-1</f>
        <v>2.3693534100974301E-2</v>
      </c>
      <c r="AE636" s="2">
        <f>(Table2[[#This Row],[Close Price]]/Table2[[#This Row],[Current Week Low]])-1</f>
        <v>4.0552995391704982E-2</v>
      </c>
      <c r="AF636" s="2">
        <f>(Table2[[#This Row],[Current Week High]]/Table2[[#This Row],[Close Price]])-1</f>
        <v>9.0788308237379489E-3</v>
      </c>
      <c r="AG636" s="2">
        <f>(Table2[[#This Row],[Close Price]]/Table2[[#This Row],[Current Month Low]])-1</f>
        <v>5.2680652680652695E-2</v>
      </c>
      <c r="AH636" s="2">
        <f>(Table2[[#This Row],[Current Month High]]/Table2[[#This Row],[Close Price]])-1</f>
        <v>1.6386182462356125E-2</v>
      </c>
      <c r="AI636">
        <v>39.503985828166499</v>
      </c>
      <c r="AJ636">
        <v>12.9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-0.22</v>
      </c>
      <c r="AM636" t="s">
        <v>10205</v>
      </c>
      <c r="AN636">
        <v>-0.44</v>
      </c>
      <c r="AO636" t="s">
        <v>10205</v>
      </c>
      <c r="AP636">
        <v>3.8673791117031002E-2</v>
      </c>
      <c r="AQ636">
        <f>(Table2[[#This Row],[Sharpe Ratio]]-AVERAGE(Table2[Sharpe Ratio]))/_xlfn.STDEV.P(Table2[Sharpe Ratio])</f>
        <v>-0.21515102262965685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673</v>
      </c>
      <c r="AT636">
        <f>_xlfn.RANK.AVG(Table2[[#This Row],[6M Return vs Nifty Z-Score]],Table2[6M Return vs Nifty Z-Score])</f>
        <v>701</v>
      </c>
      <c r="AU636">
        <f>_xlfn.RANK.AVG(Table2[[#This Row],[Sharpe Ratio Z-Score]],Table2[Sharpe Ratio Z-Score])</f>
        <v>391</v>
      </c>
      <c r="AV636">
        <f>(Table2[[#This Row],[Rank 1Y]]+Table2[[#This Row],[Rank 6M]]+Table2[[#This Row],[Rank Sharpe]])/3</f>
        <v>588.33333333333337</v>
      </c>
    </row>
    <row r="637" spans="1:48" x14ac:dyDescent="0.3">
      <c r="A637" t="s">
        <v>1045</v>
      </c>
      <c r="B637" t="s">
        <v>1046</v>
      </c>
      <c r="C637" t="s">
        <v>10171</v>
      </c>
      <c r="D637" t="s">
        <v>77</v>
      </c>
      <c r="E637">
        <v>12562.514250710001</v>
      </c>
      <c r="F637">
        <v>608.35</v>
      </c>
      <c r="G637">
        <v>-32.178604002681098</v>
      </c>
      <c r="H637">
        <f>(Table2[[#This Row],[1Y Return vs Nifty]]-AVERAGE(Table2[1Y Return vs Nifty]))/_xlfn.STDEV.P(Table2[1Y Return vs Nifty])</f>
        <v>-0.97583642949891947</v>
      </c>
      <c r="I637">
        <v>-7.8636520953896598</v>
      </c>
      <c r="J637">
        <f>(Table2[[#This Row],[1M Return vs Nifty]]-AVERAGE(Table2[1M Return vs Nifty]))/_xlfn.STDEV.P(Table2[1M Return vs Nifty])</f>
        <v>-0.96940963128817736</v>
      </c>
      <c r="K637">
        <v>-32.240846919694199</v>
      </c>
      <c r="L637">
        <f>(Table2[[#This Row],[6M Return vs Nifty]]-AVERAGE(Table2[6M Return vs Nifty]))/_xlfn.STDEV.P(Table2[6M Return vs Nifty])</f>
        <v>-1.3191329583254419</v>
      </c>
      <c r="M637">
        <v>1.6759833707571601</v>
      </c>
      <c r="N637">
        <f>(Table2[[#This Row],[1W Return vs Nifty]]-AVERAGE(Table2[1W Return vs Nifty]))/_xlfn.STDEV.P(Table2[1W Return vs Nifty])</f>
        <v>1.0713533586042252E-2</v>
      </c>
      <c r="O637">
        <v>608.77</v>
      </c>
      <c r="P637">
        <v>625.98598477183396</v>
      </c>
      <c r="Q637">
        <v>653.75081868549103</v>
      </c>
      <c r="R637">
        <v>54.720954802755699</v>
      </c>
      <c r="S637" s="2">
        <f>(Table2[[#This Row],[Close Price]]-Table2[[#This Row],[20D EMA]])/Table2[[#This Row],[20D EMA]]</f>
        <v>-6.8991573172127259E-4</v>
      </c>
      <c r="T637" s="2">
        <f>(Table2[[#This Row],[Close Price]]-Table2[[#This Row],[50D EMA]])/Table2[[#This Row],[50D EMA]]</f>
        <v>-2.8173130390869827E-2</v>
      </c>
      <c r="U637" s="2">
        <f>(Table2[[#This Row],[Close Price]]-Table2[[#This Row],[200D EMA]])/Table2[[#This Row],[200D EMA]]</f>
        <v>-6.9446672016073768E-2</v>
      </c>
      <c r="V637">
        <v>0.77268323454702303</v>
      </c>
      <c r="W637">
        <v>600.6</v>
      </c>
      <c r="X637">
        <v>610.25</v>
      </c>
      <c r="Y637">
        <v>600.65</v>
      </c>
      <c r="Z637">
        <v>622.4</v>
      </c>
      <c r="AA637">
        <v>568.1</v>
      </c>
      <c r="AB637">
        <v>657.25</v>
      </c>
      <c r="AC637" s="2">
        <f>(Table2[[#This Row],[Close Price]]/Table2[[#This Row],[Day Low]])-1</f>
        <v>1.2903762903762939E-2</v>
      </c>
      <c r="AD637" s="2">
        <f>(Table2[[#This Row],[Day High]]/Table2[[#This Row],[Close Price]])-1</f>
        <v>3.1232021040519253E-3</v>
      </c>
      <c r="AE637" s="2">
        <f>(Table2[[#This Row],[Close Price]]/Table2[[#This Row],[Current Week Low]])-1</f>
        <v>1.2819445600599444E-2</v>
      </c>
      <c r="AF637" s="2">
        <f>(Table2[[#This Row],[Current Week High]]/Table2[[#This Row],[Close Price]])-1</f>
        <v>2.3095257664173419E-2</v>
      </c>
      <c r="AG637" s="2">
        <f>(Table2[[#This Row],[Close Price]]/Table2[[#This Row],[Current Month Low]])-1</f>
        <v>7.0850202429149745E-2</v>
      </c>
      <c r="AH637" s="2">
        <f>(Table2[[#This Row],[Current Month High]]/Table2[[#This Row],[Close Price]])-1</f>
        <v>8.0381359414810616E-2</v>
      </c>
      <c r="AI637">
        <v>35.448343880989498</v>
      </c>
      <c r="AJ637">
        <v>20.6445215666831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-0.14000000000000001</v>
      </c>
      <c r="AM637" t="s">
        <v>10205</v>
      </c>
      <c r="AN637">
        <v>1.51</v>
      </c>
      <c r="AO637" t="s">
        <v>10206</v>
      </c>
      <c r="AP637">
        <v>3.2726677877724999E-2</v>
      </c>
      <c r="AQ637">
        <f>(Table2[[#This Row],[Sharpe Ratio]]-AVERAGE(Table2[Sharpe Ratio]))/_xlfn.STDEV.P(Table2[Sharpe Ratio])</f>
        <v>-0.28371712522996895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667</v>
      </c>
      <c r="AT637">
        <f>_xlfn.RANK.AVG(Table2[[#This Row],[6M Return vs Nifty Z-Score]],Table2[6M Return vs Nifty Z-Score])</f>
        <v>695</v>
      </c>
      <c r="AU637">
        <f>_xlfn.RANK.AVG(Table2[[#This Row],[Sharpe Ratio Z-Score]],Table2[Sharpe Ratio Z-Score])</f>
        <v>405</v>
      </c>
      <c r="AV637">
        <f>(Table2[[#This Row],[Rank 1Y]]+Table2[[#This Row],[Rank 6M]]+Table2[[#This Row],[Rank Sharpe]])/3</f>
        <v>589</v>
      </c>
    </row>
    <row r="638" spans="1:48" x14ac:dyDescent="0.3">
      <c r="A638" t="s">
        <v>243</v>
      </c>
      <c r="B638" t="s">
        <v>244</v>
      </c>
      <c r="C638" t="s">
        <v>10161</v>
      </c>
      <c r="D638" t="s">
        <v>24</v>
      </c>
      <c r="E638">
        <v>111334.31396484999</v>
      </c>
      <c r="F638">
        <v>1429.7</v>
      </c>
      <c r="G638">
        <v>-25.682803517167098</v>
      </c>
      <c r="H638">
        <f>(Table2[[#This Row],[1Y Return vs Nifty]]-AVERAGE(Table2[1Y Return vs Nifty]))/_xlfn.STDEV.P(Table2[1Y Return vs Nifty])</f>
        <v>-0.88706627686949091</v>
      </c>
      <c r="I638">
        <v>-7.1058386639987301</v>
      </c>
      <c r="J638">
        <f>(Table2[[#This Row],[1M Return vs Nifty]]-AVERAGE(Table2[1M Return vs Nifty]))/_xlfn.STDEV.P(Table2[1M Return vs Nifty])</f>
        <v>-0.88952170143296105</v>
      </c>
      <c r="K638">
        <v>-21.4312300070115</v>
      </c>
      <c r="L638">
        <f>(Table2[[#This Row],[6M Return vs Nifty]]-AVERAGE(Table2[6M Return vs Nifty]))/_xlfn.STDEV.P(Table2[6M Return vs Nifty])</f>
        <v>-0.95898453565503494</v>
      </c>
      <c r="M638">
        <v>-2.2696326700028902</v>
      </c>
      <c r="N638">
        <f>(Table2[[#This Row],[1W Return vs Nifty]]-AVERAGE(Table2[1W Return vs Nifty]))/_xlfn.STDEV.P(Table2[1W Return vs Nifty])</f>
        <v>-0.80444091762741354</v>
      </c>
      <c r="O638">
        <v>1430.31</v>
      </c>
      <c r="P638">
        <v>1450.9469271166399</v>
      </c>
      <c r="Q638">
        <v>1455.5891087945499</v>
      </c>
      <c r="R638">
        <v>53.609649473322101</v>
      </c>
      <c r="S638" s="2">
        <f>(Table2[[#This Row],[Close Price]]-Table2[[#This Row],[20D EMA]])/Table2[[#This Row],[20D EMA]]</f>
        <v>-4.2648097265620739E-4</v>
      </c>
      <c r="T638" s="2">
        <f>(Table2[[#This Row],[Close Price]]-Table2[[#This Row],[50D EMA]])/Table2[[#This Row],[50D EMA]]</f>
        <v>-1.4643490205987297E-2</v>
      </c>
      <c r="U638" s="2">
        <f>(Table2[[#This Row],[Close Price]]-Table2[[#This Row],[200D EMA]])/Table2[[#This Row],[200D EMA]]</f>
        <v>-1.778600062210552E-2</v>
      </c>
      <c r="V638">
        <v>0.89613407701755199</v>
      </c>
      <c r="W638">
        <v>1414.05</v>
      </c>
      <c r="X638">
        <v>1435</v>
      </c>
      <c r="Y638">
        <v>1406.45</v>
      </c>
      <c r="Z638">
        <v>1444.95</v>
      </c>
      <c r="AA638">
        <v>1359.05</v>
      </c>
      <c r="AB638">
        <v>1469</v>
      </c>
      <c r="AC638" s="2">
        <f>(Table2[[#This Row],[Close Price]]/Table2[[#This Row],[Day Low]])-1</f>
        <v>1.1067501149181425E-2</v>
      </c>
      <c r="AD638" s="2">
        <f>(Table2[[#This Row],[Day High]]/Table2[[#This Row],[Close Price]])-1</f>
        <v>3.7070714135831739E-3</v>
      </c>
      <c r="AE638" s="2">
        <f>(Table2[[#This Row],[Close Price]]/Table2[[#This Row],[Current Week Low]])-1</f>
        <v>1.6530982260300808E-2</v>
      </c>
      <c r="AF638" s="2">
        <f>(Table2[[#This Row],[Current Week High]]/Table2[[#This Row],[Close Price]])-1</f>
        <v>1.0666573407008384E-2</v>
      </c>
      <c r="AG638" s="2">
        <f>(Table2[[#This Row],[Close Price]]/Table2[[#This Row],[Current Month Low]])-1</f>
        <v>5.1984842353114402E-2</v>
      </c>
      <c r="AH638" s="2">
        <f>(Table2[[#This Row],[Current Month High]]/Table2[[#This Row],[Close Price]])-1</f>
        <v>2.7488284255438256E-2</v>
      </c>
      <c r="AI638">
        <v>18.521368119185802</v>
      </c>
      <c r="AJ638">
        <v>5.5869428750784804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-7.0000000000000007E-2</v>
      </c>
      <c r="AM638" t="s">
        <v>10205</v>
      </c>
      <c r="AN638">
        <v>0</v>
      </c>
      <c r="AO638" t="s">
        <v>10207</v>
      </c>
      <c r="AP638">
        <v>6.0378343872810004E-3</v>
      </c>
      <c r="AQ638">
        <f>(Table2[[#This Row],[Sharpe Ratio]]-AVERAGE(Table2[Sharpe Ratio]))/_xlfn.STDEV.P(Table2[Sharpe Ratio])</f>
        <v>-0.59142103255677836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638</v>
      </c>
      <c r="AT638">
        <f>_xlfn.RANK.AVG(Table2[[#This Row],[6M Return vs Nifty Z-Score]],Table2[6M Return vs Nifty Z-Score])</f>
        <v>632</v>
      </c>
      <c r="AU638">
        <f>_xlfn.RANK.AVG(Table2[[#This Row],[Sharpe Ratio Z-Score]],Table2[Sharpe Ratio Z-Score])</f>
        <v>498</v>
      </c>
      <c r="AV638">
        <f>(Table2[[#This Row],[Rank 1Y]]+Table2[[#This Row],[Rank 6M]]+Table2[[#This Row],[Rank Sharpe]])/3</f>
        <v>589.33333333333337</v>
      </c>
    </row>
    <row r="639" spans="1:48" x14ac:dyDescent="0.3">
      <c r="A639" t="s">
        <v>428</v>
      </c>
      <c r="B639" t="s">
        <v>429</v>
      </c>
      <c r="C639" t="s">
        <v>10161</v>
      </c>
      <c r="D639" t="s">
        <v>24</v>
      </c>
      <c r="E639">
        <v>56868.934961519997</v>
      </c>
      <c r="F639">
        <v>76.040000000000006</v>
      </c>
      <c r="G639">
        <v>-40.711468186440499</v>
      </c>
      <c r="H639">
        <f>(Table2[[#This Row],[1Y Return vs Nifty]]-AVERAGE(Table2[1Y Return vs Nifty]))/_xlfn.STDEV.P(Table2[1Y Return vs Nifty])</f>
        <v>-1.0924446377786678</v>
      </c>
      <c r="I639">
        <v>-12.3258716837398</v>
      </c>
      <c r="J639">
        <f>(Table2[[#This Row],[1M Return vs Nifty]]-AVERAGE(Table2[1M Return vs Nifty]))/_xlfn.STDEV.P(Table2[1M Return vs Nifty])</f>
        <v>-1.439812332937831</v>
      </c>
      <c r="K639">
        <v>-23.549833399505399</v>
      </c>
      <c r="L639">
        <f>(Table2[[#This Row],[6M Return vs Nifty]]-AVERAGE(Table2[6M Return vs Nifty]))/_xlfn.STDEV.P(Table2[6M Return vs Nifty])</f>
        <v>-1.0295709103835995</v>
      </c>
      <c r="M639">
        <v>-5.31320296894003</v>
      </c>
      <c r="N639">
        <f>(Table2[[#This Row],[1W Return vs Nifty]]-AVERAGE(Table2[1W Return vs Nifty]))/_xlfn.STDEV.P(Table2[1W Return vs Nifty])</f>
        <v>-1.4332349642680398</v>
      </c>
      <c r="O639">
        <v>77.290000000000006</v>
      </c>
      <c r="P639">
        <v>78.4951568942828</v>
      </c>
      <c r="Q639">
        <v>79.843330090112104</v>
      </c>
      <c r="R639">
        <v>43.4450187603898</v>
      </c>
      <c r="S639" s="2">
        <f>(Table2[[#This Row],[Close Price]]-Table2[[#This Row],[20D EMA]])/Table2[[#This Row],[20D EMA]]</f>
        <v>-1.6172855479363434E-2</v>
      </c>
      <c r="T639" s="2">
        <f>(Table2[[#This Row],[Close Price]]-Table2[[#This Row],[50D EMA]])/Table2[[#This Row],[50D EMA]]</f>
        <v>-3.1277813707530987E-2</v>
      </c>
      <c r="U639" s="2">
        <f>(Table2[[#This Row],[Close Price]]-Table2[[#This Row],[200D EMA]])/Table2[[#This Row],[200D EMA]]</f>
        <v>-4.7634913095678945E-2</v>
      </c>
      <c r="V639">
        <v>0.89136878463698199</v>
      </c>
      <c r="W639">
        <v>75.47</v>
      </c>
      <c r="X639">
        <v>76.290000000000006</v>
      </c>
      <c r="Y639">
        <v>73.05</v>
      </c>
      <c r="Z639">
        <v>76.23</v>
      </c>
      <c r="AA639">
        <v>72.400000000000006</v>
      </c>
      <c r="AB639">
        <v>82.2</v>
      </c>
      <c r="AC639" s="2">
        <f>(Table2[[#This Row],[Close Price]]/Table2[[#This Row],[Day Low]])-1</f>
        <v>7.5526699350736415E-3</v>
      </c>
      <c r="AD639" s="2">
        <f>(Table2[[#This Row],[Day High]]/Table2[[#This Row],[Close Price]])-1</f>
        <v>3.287743293003631E-3</v>
      </c>
      <c r="AE639" s="2">
        <f>(Table2[[#This Row],[Close Price]]/Table2[[#This Row],[Current Week Low]])-1</f>
        <v>4.0930869267625125E-2</v>
      </c>
      <c r="AF639" s="2">
        <f>(Table2[[#This Row],[Current Week High]]/Table2[[#This Row],[Close Price]])-1</f>
        <v>2.4986849026826796E-3</v>
      </c>
      <c r="AG639" s="2">
        <f>(Table2[[#This Row],[Close Price]]/Table2[[#This Row],[Current Month Low]])-1</f>
        <v>5.0276243093922757E-2</v>
      </c>
      <c r="AH639" s="2">
        <f>(Table2[[#This Row],[Current Month High]]/Table2[[#This Row],[Close Price]])-1</f>
        <v>8.1009994739610569E-2</v>
      </c>
      <c r="AI639">
        <v>32.430299842188298</v>
      </c>
      <c r="AJ639">
        <v>7.4011299435028297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-0.09</v>
      </c>
      <c r="AM639" t="s">
        <v>10205</v>
      </c>
      <c r="AN639">
        <v>-2.79</v>
      </c>
      <c r="AO639" t="s">
        <v>10205</v>
      </c>
      <c r="AP639">
        <v>2.5628719559444998E-2</v>
      </c>
      <c r="AQ639">
        <f>(Table2[[#This Row],[Sharpe Ratio]]-AVERAGE(Table2[Sharpe Ratio]))/_xlfn.STDEV.P(Table2[Sharpe Ratio])</f>
        <v>-0.36555167566148528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700</v>
      </c>
      <c r="AT639">
        <f>_xlfn.RANK.AVG(Table2[[#This Row],[6M Return vs Nifty Z-Score]],Table2[6M Return vs Nifty Z-Score])</f>
        <v>641</v>
      </c>
      <c r="AU639">
        <f>_xlfn.RANK.AVG(Table2[[#This Row],[Sharpe Ratio Z-Score]],Table2[Sharpe Ratio Z-Score])</f>
        <v>432</v>
      </c>
      <c r="AV639">
        <f>(Table2[[#This Row],[Rank 1Y]]+Table2[[#This Row],[Rank 6M]]+Table2[[#This Row],[Rank Sharpe]])/3</f>
        <v>591</v>
      </c>
    </row>
    <row r="640" spans="1:48" x14ac:dyDescent="0.3">
      <c r="A640" t="s">
        <v>810</v>
      </c>
      <c r="B640" t="s">
        <v>811</v>
      </c>
      <c r="C640" t="s">
        <v>10159</v>
      </c>
      <c r="D640" t="s">
        <v>173</v>
      </c>
      <c r="E640">
        <v>19628.913771039999</v>
      </c>
      <c r="F640">
        <v>347.9</v>
      </c>
      <c r="G640">
        <v>-5.8737029355588399</v>
      </c>
      <c r="H640">
        <f>(Table2[[#This Row],[1Y Return vs Nifty]]-AVERAGE(Table2[1Y Return vs Nifty]))/_xlfn.STDEV.P(Table2[1Y Return vs Nifty])</f>
        <v>-0.61635955088513739</v>
      </c>
      <c r="I640">
        <v>9.4219486045680796</v>
      </c>
      <c r="J640">
        <f>(Table2[[#This Row],[1M Return vs Nifty]]-AVERAGE(Table2[1M Return vs Nifty]))/_xlfn.STDEV.P(Table2[1M Return vs Nifty])</f>
        <v>0.85282101153495882</v>
      </c>
      <c r="K640">
        <v>-17.895282433993899</v>
      </c>
      <c r="L640">
        <f>(Table2[[#This Row],[6M Return vs Nifty]]-AVERAGE(Table2[6M Return vs Nifty]))/_xlfn.STDEV.P(Table2[6M Return vs Nifty])</f>
        <v>-0.84117592584450485</v>
      </c>
      <c r="M640">
        <v>4.4263651273289604</v>
      </c>
      <c r="N640">
        <f>(Table2[[#This Row],[1W Return vs Nifty]]-AVERAGE(Table2[1W Return vs Nifty]))/_xlfn.STDEV.P(Table2[1W Return vs Nifty])</f>
        <v>0.57893555728146229</v>
      </c>
      <c r="O640">
        <v>321.31</v>
      </c>
      <c r="P640">
        <v>314.30975889010898</v>
      </c>
      <c r="Q640">
        <v>313.19446671618198</v>
      </c>
      <c r="R640">
        <v>87.689890532446498</v>
      </c>
      <c r="S640" s="2">
        <f>(Table2[[#This Row],[Close Price]]-Table2[[#This Row],[20D EMA]])/Table2[[#This Row],[20D EMA]]</f>
        <v>8.2754971834054267E-2</v>
      </c>
      <c r="T640" s="2">
        <f>(Table2[[#This Row],[Close Price]]-Table2[[#This Row],[50D EMA]])/Table2[[#This Row],[50D EMA]]</f>
        <v>0.10686986375639401</v>
      </c>
      <c r="U640" s="2">
        <f>(Table2[[#This Row],[Close Price]]-Table2[[#This Row],[200D EMA]])/Table2[[#This Row],[200D EMA]]</f>
        <v>0.1108114509419743</v>
      </c>
      <c r="V640">
        <v>0.91634538589117998</v>
      </c>
      <c r="W640">
        <v>345.6</v>
      </c>
      <c r="X640">
        <v>351.85</v>
      </c>
      <c r="Y640">
        <v>332.35</v>
      </c>
      <c r="Z640">
        <v>350.45</v>
      </c>
      <c r="AA640">
        <v>295.10000000000002</v>
      </c>
      <c r="AB640">
        <v>350.45</v>
      </c>
      <c r="AC640" s="2">
        <f>(Table2[[#This Row],[Close Price]]/Table2[[#This Row],[Day Low]])-1</f>
        <v>6.6550925925925597E-3</v>
      </c>
      <c r="AD640" s="2">
        <f>(Table2[[#This Row],[Day High]]/Table2[[#This Row],[Close Price]])-1</f>
        <v>1.1353837309571846E-2</v>
      </c>
      <c r="AE640" s="2">
        <f>(Table2[[#This Row],[Close Price]]/Table2[[#This Row],[Current Week Low]])-1</f>
        <v>4.6788024672784534E-2</v>
      </c>
      <c r="AF640" s="2">
        <f>(Table2[[#This Row],[Current Week High]]/Table2[[#This Row],[Close Price]])-1</f>
        <v>7.3296924403565278E-3</v>
      </c>
      <c r="AG640" s="2">
        <f>(Table2[[#This Row],[Close Price]]/Table2[[#This Row],[Current Month Low]])-1</f>
        <v>0.17892239918671615</v>
      </c>
      <c r="AH640" s="2">
        <f>(Table2[[#This Row],[Current Month High]]/Table2[[#This Row],[Close Price]])-1</f>
        <v>7.3296924403565278E-3</v>
      </c>
      <c r="AI640">
        <v>16.915780396665699</v>
      </c>
      <c r="AJ640">
        <v>36.699410609037301</v>
      </c>
      <c r="AK640" t="str">
        <f>IF(AND(Table2[[#This Row],[20D EMA]]&gt;Table2[[#This Row],[50D EMA]],Table2[[#This Row],[50D EMA]]&gt;Table2[[#This Row],[200D EMA]]),"Uptrend","Downtrend/NoTrend")</f>
        <v>Uptrend</v>
      </c>
      <c r="AL640">
        <v>0.06</v>
      </c>
      <c r="AM640" t="s">
        <v>10206</v>
      </c>
      <c r="AN640">
        <v>9.51</v>
      </c>
      <c r="AO640" t="s">
        <v>10206</v>
      </c>
      <c r="AP640">
        <v>-3.7465780087422997E-2</v>
      </c>
      <c r="AQ640">
        <f>(Table2[[#This Row],[Sharpe Ratio]]-AVERAGE(Table2[Sharpe Ratio]))/_xlfn.STDEV.P(Table2[Sharpe Ratio])</f>
        <v>-1.0929876201647626</v>
      </c>
      <c r="AR6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-1.1187665280779837</v>
      </c>
      <c r="AS640">
        <f>_xlfn.RANK.AVG(Table2[[#This Row],[1Y Return vs Nifty Z-Score]],Table2[1Y Return vs Nifty Z-Score])</f>
        <v>539</v>
      </c>
      <c r="AT640">
        <f>_xlfn.RANK.AVG(Table2[[#This Row],[6M Return vs Nifty Z-Score]],Table2[6M Return vs Nifty Z-Score])</f>
        <v>601</v>
      </c>
      <c r="AU640">
        <f>_xlfn.RANK.AVG(Table2[[#This Row],[Sharpe Ratio Z-Score]],Table2[Sharpe Ratio Z-Score])</f>
        <v>633</v>
      </c>
      <c r="AV640">
        <f>(Table2[[#This Row],[Rank 1Y]]+Table2[[#This Row],[Rank 6M]]+Table2[[#This Row],[Rank Sharpe]])/3</f>
        <v>591</v>
      </c>
    </row>
    <row r="641" spans="1:48" x14ac:dyDescent="0.3">
      <c r="A641" t="s">
        <v>1171</v>
      </c>
      <c r="B641" t="s">
        <v>1172</v>
      </c>
      <c r="C641" t="s">
        <v>10162</v>
      </c>
      <c r="D641" t="s">
        <v>21</v>
      </c>
      <c r="E641">
        <v>10473.1271376</v>
      </c>
      <c r="F641">
        <v>1668</v>
      </c>
      <c r="G641">
        <v>-15.333101209070801</v>
      </c>
      <c r="H641">
        <f>(Table2[[#This Row],[1Y Return vs Nifty]]-AVERAGE(Table2[1Y Return vs Nifty]))/_xlfn.STDEV.P(Table2[1Y Return vs Nifty])</f>
        <v>-0.74562956624272358</v>
      </c>
      <c r="I641">
        <v>-14.1039994576628</v>
      </c>
      <c r="J641">
        <f>(Table2[[#This Row],[1M Return vs Nifty]]-AVERAGE(Table2[1M Return vs Nifty]))/_xlfn.STDEV.P(Table2[1M Return vs Nifty])</f>
        <v>-1.6272607747212458</v>
      </c>
      <c r="K641">
        <v>-9.3762574978789797</v>
      </c>
      <c r="L641">
        <f>(Table2[[#This Row],[6M Return vs Nifty]]-AVERAGE(Table2[6M Return vs Nifty]))/_xlfn.STDEV.P(Table2[6M Return vs Nifty])</f>
        <v>-0.55734409181975797</v>
      </c>
      <c r="M641">
        <v>-9.4279535492173796</v>
      </c>
      <c r="N641">
        <f>(Table2[[#This Row],[1W Return vs Nifty]]-AVERAGE(Table2[1W Return vs Nifty]))/_xlfn.STDEV.P(Table2[1W Return vs Nifty])</f>
        <v>-2.2833321902769135</v>
      </c>
      <c r="O641">
        <v>1719.02</v>
      </c>
      <c r="P641">
        <v>1665.5342746261199</v>
      </c>
      <c r="Q641">
        <v>1582.81493122029</v>
      </c>
      <c r="R641">
        <v>40.233423840009898</v>
      </c>
      <c r="S641" s="2">
        <f>(Table2[[#This Row],[Close Price]]-Table2[[#This Row],[20D EMA]])/Table2[[#This Row],[20D EMA]]</f>
        <v>-2.9679701225116626E-2</v>
      </c>
      <c r="T641" s="2">
        <f>(Table2[[#This Row],[Close Price]]-Table2[[#This Row],[50D EMA]])/Table2[[#This Row],[50D EMA]]</f>
        <v>1.4804410881508951E-3</v>
      </c>
      <c r="U641" s="2">
        <f>(Table2[[#This Row],[Close Price]]-Table2[[#This Row],[200D EMA]])/Table2[[#This Row],[200D EMA]]</f>
        <v>5.3818716957664534E-2</v>
      </c>
      <c r="V641">
        <v>1.0923395349802201</v>
      </c>
      <c r="W641">
        <v>1638.45</v>
      </c>
      <c r="X641">
        <v>1684.35</v>
      </c>
      <c r="Y641">
        <v>1611</v>
      </c>
      <c r="Z641">
        <v>1676.8</v>
      </c>
      <c r="AA641">
        <v>1611</v>
      </c>
      <c r="AB641">
        <v>1942.45</v>
      </c>
      <c r="AC641" s="2">
        <f>(Table2[[#This Row],[Close Price]]/Table2[[#This Row],[Day Low]])-1</f>
        <v>1.8035338277030188E-2</v>
      </c>
      <c r="AD641" s="2">
        <f>(Table2[[#This Row],[Day High]]/Table2[[#This Row],[Close Price]])-1</f>
        <v>9.8021582733811563E-3</v>
      </c>
      <c r="AE641" s="2">
        <f>(Table2[[#This Row],[Close Price]]/Table2[[#This Row],[Current Week Low]])-1</f>
        <v>3.5381750465549366E-2</v>
      </c>
      <c r="AF641" s="2">
        <f>(Table2[[#This Row],[Current Week High]]/Table2[[#This Row],[Close Price]])-1</f>
        <v>5.2757793764988126E-3</v>
      </c>
      <c r="AG641" s="2">
        <f>(Table2[[#This Row],[Close Price]]/Table2[[#This Row],[Current Month Low]])-1</f>
        <v>3.5381750465549366E-2</v>
      </c>
      <c r="AH641" s="2">
        <f>(Table2[[#This Row],[Current Month High]]/Table2[[#This Row],[Close Price]])-1</f>
        <v>0.16453836930455634</v>
      </c>
      <c r="AI641">
        <v>16.453836930455601</v>
      </c>
      <c r="AJ641">
        <v>20.341979005086401</v>
      </c>
      <c r="AK641" t="str">
        <f>IF(AND(Table2[[#This Row],[20D EMA]]&gt;Table2[[#This Row],[50D EMA]],Table2[[#This Row],[50D EMA]]&gt;Table2[[#This Row],[200D EMA]]),"Uptrend","Downtrend/NoTrend")</f>
        <v>Uptrend</v>
      </c>
      <c r="AL641">
        <v>-0.05</v>
      </c>
      <c r="AM641" t="s">
        <v>10205</v>
      </c>
      <c r="AN641">
        <v>-5.64</v>
      </c>
      <c r="AO641" t="s">
        <v>10205</v>
      </c>
      <c r="AP641">
        <v>-6.7760723874408998E-2</v>
      </c>
      <c r="AQ641">
        <f>(Table2[[#This Row],[Sharpe Ratio]]-AVERAGE(Table2[Sharpe Ratio]))/_xlfn.STDEV.P(Table2[Sharpe Ratio])</f>
        <v>-1.4422673699163528</v>
      </c>
      <c r="AR6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-6.6558339929769925</v>
      </c>
      <c r="AS641">
        <f>_xlfn.RANK.AVG(Table2[[#This Row],[1Y Return vs Nifty Z-Score]],Table2[1Y Return vs Nifty Z-Score])</f>
        <v>592</v>
      </c>
      <c r="AT641">
        <f>_xlfn.RANK.AVG(Table2[[#This Row],[6M Return vs Nifty Z-Score]],Table2[6M Return vs Nifty Z-Score])</f>
        <v>509</v>
      </c>
      <c r="AU641">
        <f>_xlfn.RANK.AVG(Table2[[#This Row],[Sharpe Ratio Z-Score]],Table2[Sharpe Ratio Z-Score])</f>
        <v>677</v>
      </c>
      <c r="AV641">
        <f>(Table2[[#This Row],[Rank 1Y]]+Table2[[#This Row],[Rank 6M]]+Table2[[#This Row],[Rank Sharpe]])/3</f>
        <v>592.66666666666663</v>
      </c>
    </row>
    <row r="642" spans="1:48" x14ac:dyDescent="0.3">
      <c r="A642" t="s">
        <v>122</v>
      </c>
      <c r="B642" t="s">
        <v>123</v>
      </c>
      <c r="C642" t="s">
        <v>10163</v>
      </c>
      <c r="D642" t="s">
        <v>124</v>
      </c>
      <c r="E642">
        <v>236956.0844274</v>
      </c>
      <c r="F642">
        <v>2457.65</v>
      </c>
      <c r="G642">
        <v>-17.5549390782488</v>
      </c>
      <c r="H642">
        <f>(Table2[[#This Row],[1Y Return vs Nifty]]-AVERAGE(Table2[1Y Return vs Nifty]))/_xlfn.STDEV.P(Table2[1Y Return vs Nifty])</f>
        <v>-0.7759927042739202</v>
      </c>
      <c r="I642">
        <v>-7.3683210442181801</v>
      </c>
      <c r="J642">
        <f>(Table2[[#This Row],[1M Return vs Nifty]]-AVERAGE(Table2[1M Return vs Nifty]))/_xlfn.STDEV.P(Table2[1M Return vs Nifty])</f>
        <v>-0.91719232999481404</v>
      </c>
      <c r="K642">
        <v>-16.877018685474201</v>
      </c>
      <c r="L642">
        <f>(Table2[[#This Row],[6M Return vs Nifty]]-AVERAGE(Table2[6M Return vs Nifty]))/_xlfn.STDEV.P(Table2[6M Return vs Nifty])</f>
        <v>-0.8072500165496479</v>
      </c>
      <c r="M642">
        <v>-6.6285770140149101</v>
      </c>
      <c r="N642">
        <f>(Table2[[#This Row],[1W Return vs Nifty]]-AVERAGE(Table2[1W Return vs Nifty]))/_xlfn.STDEV.P(Table2[1W Return vs Nifty])</f>
        <v>-1.7049879672913377</v>
      </c>
      <c r="O642">
        <v>2541.0500000000002</v>
      </c>
      <c r="P642">
        <v>2536.1812904130602</v>
      </c>
      <c r="Q642">
        <v>2468.1828592755401</v>
      </c>
      <c r="R642">
        <v>18.858199785126999</v>
      </c>
      <c r="S642" s="2">
        <f>(Table2[[#This Row],[Close Price]]-Table2[[#This Row],[20D EMA]])/Table2[[#This Row],[20D EMA]]</f>
        <v>-3.2821077900867787E-2</v>
      </c>
      <c r="T642" s="2">
        <f>(Table2[[#This Row],[Close Price]]-Table2[[#This Row],[50D EMA]])/Table2[[#This Row],[50D EMA]]</f>
        <v>-3.0964383622698342E-2</v>
      </c>
      <c r="U642" s="2">
        <f>(Table2[[#This Row],[Close Price]]-Table2[[#This Row],[200D EMA]])/Table2[[#This Row],[200D EMA]]</f>
        <v>-4.2674549966818815E-3</v>
      </c>
      <c r="V642">
        <v>1.4463003371318</v>
      </c>
      <c r="W642">
        <v>2455.1999999999998</v>
      </c>
      <c r="X642">
        <v>2472.5500000000002</v>
      </c>
      <c r="Y642">
        <v>2451</v>
      </c>
      <c r="Z642">
        <v>2486.9499999999998</v>
      </c>
      <c r="AA642">
        <v>2451</v>
      </c>
      <c r="AB642">
        <v>2649.95</v>
      </c>
      <c r="AC642" s="2">
        <f>(Table2[[#This Row],[Close Price]]/Table2[[#This Row],[Day Low]])-1</f>
        <v>9.9788204626927168E-4</v>
      </c>
      <c r="AD642" s="2">
        <f>(Table2[[#This Row],[Day High]]/Table2[[#This Row],[Close Price]])-1</f>
        <v>6.0627021748418386E-3</v>
      </c>
      <c r="AE642" s="2">
        <f>(Table2[[#This Row],[Close Price]]/Table2[[#This Row],[Current Week Low]])-1</f>
        <v>2.713178294573737E-3</v>
      </c>
      <c r="AF642" s="2">
        <f>(Table2[[#This Row],[Current Week High]]/Table2[[#This Row],[Close Price]])-1</f>
        <v>1.1921957967977459E-2</v>
      </c>
      <c r="AG642" s="2">
        <f>(Table2[[#This Row],[Close Price]]/Table2[[#This Row],[Current Month Low]])-1</f>
        <v>2.713178294573737E-3</v>
      </c>
      <c r="AH642" s="2">
        <f>(Table2[[#This Row],[Current Month High]]/Table2[[#This Row],[Close Price]])-1</f>
        <v>7.8245478404166402E-2</v>
      </c>
      <c r="AI642">
        <v>12.6808129717413</v>
      </c>
      <c r="AJ642">
        <v>14.5757575757575</v>
      </c>
      <c r="AK642" t="str">
        <f>IF(AND(Table2[[#This Row],[20D EMA]]&gt;Table2[[#This Row],[50D EMA]],Table2[[#This Row],[50D EMA]]&gt;Table2[[#This Row],[200D EMA]]),"Uptrend","Downtrend/NoTrend")</f>
        <v>Uptrend</v>
      </c>
      <c r="AL642">
        <v>-0.13</v>
      </c>
      <c r="AM642" t="s">
        <v>10205</v>
      </c>
      <c r="AN642">
        <v>-5.23</v>
      </c>
      <c r="AO642" t="s">
        <v>10205</v>
      </c>
      <c r="AP642">
        <v>-1.9017367661940999E-2</v>
      </c>
      <c r="AQ642">
        <f>(Table2[[#This Row],[Sharpe Ratio]]-AVERAGE(Table2[Sharpe Ratio]))/_xlfn.STDEV.P(Table2[Sharpe Ratio])</f>
        <v>-0.88029018389968783</v>
      </c>
      <c r="AR6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-5.0857132020094076</v>
      </c>
      <c r="AS642">
        <f>_xlfn.RANK.AVG(Table2[[#This Row],[1Y Return vs Nifty Z-Score]],Table2[1Y Return vs Nifty Z-Score])</f>
        <v>603</v>
      </c>
      <c r="AT642">
        <f>_xlfn.RANK.AVG(Table2[[#This Row],[6M Return vs Nifty Z-Score]],Table2[6M Return vs Nifty Z-Score])</f>
        <v>587</v>
      </c>
      <c r="AU642">
        <f>_xlfn.RANK.AVG(Table2[[#This Row],[Sharpe Ratio Z-Score]],Table2[Sharpe Ratio Z-Score])</f>
        <v>590</v>
      </c>
      <c r="AV642">
        <f>(Table2[[#This Row],[Rank 1Y]]+Table2[[#This Row],[Rank 6M]]+Table2[[#This Row],[Rank Sharpe]])/3</f>
        <v>593.33333333333337</v>
      </c>
    </row>
    <row r="643" spans="1:48" x14ac:dyDescent="0.3">
      <c r="A643" t="s">
        <v>432</v>
      </c>
      <c r="B643" t="s">
        <v>433</v>
      </c>
      <c r="C643" t="s">
        <v>10163</v>
      </c>
      <c r="D643" t="s">
        <v>186</v>
      </c>
      <c r="E643">
        <v>55312.931840319899</v>
      </c>
      <c r="F643">
        <v>17039.95</v>
      </c>
      <c r="G643">
        <v>-18.429213251537298</v>
      </c>
      <c r="H643">
        <f>(Table2[[#This Row],[1Y Return vs Nifty]]-AVERAGE(Table2[1Y Return vs Nifty]))/_xlfn.STDEV.P(Table2[1Y Return vs Nifty])</f>
        <v>-0.7879403390536307</v>
      </c>
      <c r="I643">
        <v>-0.35666641834060497</v>
      </c>
      <c r="J643">
        <f>(Table2[[#This Row],[1M Return vs Nifty]]-AVERAGE(Table2[1M Return vs Nifty]))/_xlfn.STDEV.P(Table2[1M Return vs Nifty])</f>
        <v>-0.17803075048442149</v>
      </c>
      <c r="K643">
        <v>-16.129049563788101</v>
      </c>
      <c r="L643">
        <f>(Table2[[#This Row],[6M Return vs Nifty]]-AVERAGE(Table2[6M Return vs Nifty]))/_xlfn.STDEV.P(Table2[6M Return vs Nifty])</f>
        <v>-0.78232962375891346</v>
      </c>
      <c r="M643">
        <v>1.93251037407671</v>
      </c>
      <c r="N643">
        <f>(Table2[[#This Row],[1W Return vs Nifty]]-AVERAGE(Table2[1W Return vs Nifty]))/_xlfn.STDEV.P(Table2[1W Return vs Nifty])</f>
        <v>6.3711373835115007E-2</v>
      </c>
      <c r="O643">
        <v>16902.32</v>
      </c>
      <c r="P643">
        <v>16633.412322020002</v>
      </c>
      <c r="Q643">
        <v>16371.6920322473</v>
      </c>
      <c r="R643">
        <v>52.503857142187101</v>
      </c>
      <c r="S643" s="2">
        <f>(Table2[[#This Row],[Close Price]]-Table2[[#This Row],[20D EMA]])/Table2[[#This Row],[20D EMA]]</f>
        <v>8.1426691720427151E-3</v>
      </c>
      <c r="T643" s="2">
        <f>(Table2[[#This Row],[Close Price]]-Table2[[#This Row],[50D EMA]])/Table2[[#This Row],[50D EMA]]</f>
        <v>2.4441026898720446E-2</v>
      </c>
      <c r="U643" s="2">
        <f>(Table2[[#This Row],[Close Price]]-Table2[[#This Row],[200D EMA]])/Table2[[#This Row],[200D EMA]]</f>
        <v>4.0817892642766196E-2</v>
      </c>
      <c r="V643">
        <v>1.01685200156136</v>
      </c>
      <c r="W643">
        <v>16918</v>
      </c>
      <c r="X643">
        <v>17153.95</v>
      </c>
      <c r="Y643">
        <v>17001</v>
      </c>
      <c r="Z643">
        <v>17523.650000000001</v>
      </c>
      <c r="AA643">
        <v>16420.05</v>
      </c>
      <c r="AB643">
        <v>17745</v>
      </c>
      <c r="AC643" s="2">
        <f>(Table2[[#This Row],[Close Price]]/Table2[[#This Row],[Day Low]])-1</f>
        <v>7.2082988532924386E-3</v>
      </c>
      <c r="AD643" s="2">
        <f>(Table2[[#This Row],[Day High]]/Table2[[#This Row],[Close Price]])-1</f>
        <v>6.6901604758229372E-3</v>
      </c>
      <c r="AE643" s="2">
        <f>(Table2[[#This Row],[Close Price]]/Table2[[#This Row],[Current Week Low]])-1</f>
        <v>2.2910417034291974E-3</v>
      </c>
      <c r="AF643" s="2">
        <f>(Table2[[#This Row],[Current Week High]]/Table2[[#This Row],[Close Price]])-1</f>
        <v>2.8386233527680549E-2</v>
      </c>
      <c r="AG643" s="2">
        <f>(Table2[[#This Row],[Close Price]]/Table2[[#This Row],[Current Month Low]])-1</f>
        <v>3.775262560101833E-2</v>
      </c>
      <c r="AH643" s="2">
        <f>(Table2[[#This Row],[Current Month High]]/Table2[[#This Row],[Close Price]])-1</f>
        <v>4.1376295118236817E-2</v>
      </c>
      <c r="AI643">
        <v>12.9698150522742</v>
      </c>
      <c r="AJ643">
        <v>12.433728897994399</v>
      </c>
      <c r="AK643" t="str">
        <f>IF(AND(Table2[[#This Row],[20D EMA]]&gt;Table2[[#This Row],[50D EMA]],Table2[[#This Row],[50D EMA]]&gt;Table2[[#This Row],[200D EMA]]),"Uptrend","Downtrend/NoTrend")</f>
        <v>Uptrend</v>
      </c>
      <c r="AL643">
        <v>-0.03</v>
      </c>
      <c r="AM643" t="s">
        <v>10205</v>
      </c>
      <c r="AN643">
        <v>0.74</v>
      </c>
      <c r="AO643" t="s">
        <v>10206</v>
      </c>
      <c r="AP643">
        <v>-2.0432956872622001E-2</v>
      </c>
      <c r="AQ643">
        <f>(Table2[[#This Row],[Sharpe Ratio]]-AVERAGE(Table2[Sharpe Ratio]))/_xlfn.STDEV.P(Table2[Sharpe Ratio])</f>
        <v>-0.89661094847130285</v>
      </c>
      <c r="AR6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-2.5812002879331533</v>
      </c>
      <c r="AS643">
        <f>_xlfn.RANK.AVG(Table2[[#This Row],[1Y Return vs Nifty Z-Score]],Table2[1Y Return vs Nifty Z-Score])</f>
        <v>605</v>
      </c>
      <c r="AT643">
        <f>_xlfn.RANK.AVG(Table2[[#This Row],[6M Return vs Nifty Z-Score]],Table2[6M Return vs Nifty Z-Score])</f>
        <v>583</v>
      </c>
      <c r="AU643">
        <f>_xlfn.RANK.AVG(Table2[[#This Row],[Sharpe Ratio Z-Score]],Table2[Sharpe Ratio Z-Score])</f>
        <v>594</v>
      </c>
      <c r="AV643">
        <f>(Table2[[#This Row],[Rank 1Y]]+Table2[[#This Row],[Rank 6M]]+Table2[[#This Row],[Rank Sharpe]])/3</f>
        <v>594</v>
      </c>
    </row>
    <row r="644" spans="1:48" x14ac:dyDescent="0.3">
      <c r="A644" t="s">
        <v>1968</v>
      </c>
      <c r="B644" t="s">
        <v>1969</v>
      </c>
      <c r="C644" t="s">
        <v>10163</v>
      </c>
      <c r="D644" t="s">
        <v>977</v>
      </c>
      <c r="E644">
        <v>3335.103980115</v>
      </c>
      <c r="F644">
        <v>412.05</v>
      </c>
      <c r="G644">
        <v>-19.151871335226399</v>
      </c>
      <c r="H644">
        <f>(Table2[[#This Row],[1Y Return vs Nifty]]-AVERAGE(Table2[1Y Return vs Nifty]))/_xlfn.STDEV.P(Table2[1Y Return vs Nifty])</f>
        <v>-0.79781602235563964</v>
      </c>
      <c r="I644">
        <v>-4.1467971475615304</v>
      </c>
      <c r="J644">
        <f>(Table2[[#This Row],[1M Return vs Nifty]]-AVERAGE(Table2[1M Return vs Nifty]))/_xlfn.STDEV.P(Table2[1M Return vs Nifty])</f>
        <v>-0.57758252047925041</v>
      </c>
      <c r="K644">
        <v>-11.927444680454901</v>
      </c>
      <c r="L644">
        <f>(Table2[[#This Row],[6M Return vs Nifty]]-AVERAGE(Table2[6M Return vs Nifty]))/_xlfn.STDEV.P(Table2[6M Return vs Nifty])</f>
        <v>-0.64234303740345045</v>
      </c>
      <c r="M644">
        <v>1.7552563814911699</v>
      </c>
      <c r="N644">
        <f>(Table2[[#This Row],[1W Return vs Nifty]]-AVERAGE(Table2[1W Return vs Nifty]))/_xlfn.STDEV.P(Table2[1W Return vs Nifty])</f>
        <v>2.7091140249581761E-2</v>
      </c>
      <c r="O644">
        <v>406.64</v>
      </c>
      <c r="P644">
        <v>402.857964831326</v>
      </c>
      <c r="Q644">
        <v>396.55017155978697</v>
      </c>
      <c r="R644">
        <v>58.083770008252799</v>
      </c>
      <c r="S644" s="2">
        <f>(Table2[[#This Row],[Close Price]]-Table2[[#This Row],[20D EMA]])/Table2[[#This Row],[20D EMA]]</f>
        <v>1.3304151091874938E-2</v>
      </c>
      <c r="T644" s="2">
        <f>(Table2[[#This Row],[Close Price]]-Table2[[#This Row],[50D EMA]])/Table2[[#This Row],[50D EMA]]</f>
        <v>2.2817062019669029E-2</v>
      </c>
      <c r="U644" s="2">
        <f>(Table2[[#This Row],[Close Price]]-Table2[[#This Row],[200D EMA]])/Table2[[#This Row],[200D EMA]]</f>
        <v>3.9086676924753677E-2</v>
      </c>
      <c r="V644">
        <v>0.76036689887612197</v>
      </c>
      <c r="W644">
        <v>410.8</v>
      </c>
      <c r="X644">
        <v>418.95</v>
      </c>
      <c r="Y644">
        <v>405.65</v>
      </c>
      <c r="Z644">
        <v>419</v>
      </c>
      <c r="AA644">
        <v>380</v>
      </c>
      <c r="AB644">
        <v>436.9</v>
      </c>
      <c r="AC644" s="2">
        <f>(Table2[[#This Row],[Close Price]]/Table2[[#This Row],[Day Low]])-1</f>
        <v>3.0428432327167521E-3</v>
      </c>
      <c r="AD644" s="2">
        <f>(Table2[[#This Row],[Day High]]/Table2[[#This Row],[Close Price]])-1</f>
        <v>1.6745540589734098E-2</v>
      </c>
      <c r="AE644" s="2">
        <f>(Table2[[#This Row],[Close Price]]/Table2[[#This Row],[Current Week Low]])-1</f>
        <v>1.5777147787501722E-2</v>
      </c>
      <c r="AF644" s="2">
        <f>(Table2[[#This Row],[Current Week High]]/Table2[[#This Row],[Close Price]])-1</f>
        <v>1.6866885086761263E-2</v>
      </c>
      <c r="AG644" s="2">
        <f>(Table2[[#This Row],[Close Price]]/Table2[[#This Row],[Current Month Low]])-1</f>
        <v>8.4342105263157885E-2</v>
      </c>
      <c r="AH644" s="2">
        <f>(Table2[[#This Row],[Current Month High]]/Table2[[#This Row],[Close Price]])-1</f>
        <v>6.0308215022448541E-2</v>
      </c>
      <c r="AI644">
        <v>18.917607086518601</v>
      </c>
      <c r="AJ644">
        <v>21.890252921165501</v>
      </c>
      <c r="AK644" t="str">
        <f>IF(AND(Table2[[#This Row],[20D EMA]]&gt;Table2[[#This Row],[50D EMA]],Table2[[#This Row],[50D EMA]]&gt;Table2[[#This Row],[200D EMA]]),"Uptrend","Downtrend/NoTrend")</f>
        <v>Uptrend</v>
      </c>
      <c r="AL644">
        <v>-0.03</v>
      </c>
      <c r="AM644" t="s">
        <v>10205</v>
      </c>
      <c r="AN644">
        <v>-2.92</v>
      </c>
      <c r="AO644" t="s">
        <v>10205</v>
      </c>
      <c r="AP644">
        <v>-3.6580416191145999E-2</v>
      </c>
      <c r="AQ644">
        <f>(Table2[[#This Row],[Sharpe Ratio]]-AVERAGE(Table2[Sharpe Ratio]))/_xlfn.STDEV.P(Table2[Sharpe Ratio])</f>
        <v>-1.0827799867621364</v>
      </c>
      <c r="AR6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-3.0734304267508952</v>
      </c>
      <c r="AS644">
        <f>_xlfn.RANK.AVG(Table2[[#This Row],[1Y Return vs Nifty Z-Score]],Table2[1Y Return vs Nifty Z-Score])</f>
        <v>608</v>
      </c>
      <c r="AT644">
        <f>_xlfn.RANK.AVG(Table2[[#This Row],[6M Return vs Nifty Z-Score]],Table2[6M Return vs Nifty Z-Score])</f>
        <v>544</v>
      </c>
      <c r="AU644">
        <f>_xlfn.RANK.AVG(Table2[[#This Row],[Sharpe Ratio Z-Score]],Table2[Sharpe Ratio Z-Score])</f>
        <v>631</v>
      </c>
      <c r="AV644">
        <f>(Table2[[#This Row],[Rank 1Y]]+Table2[[#This Row],[Rank 6M]]+Table2[[#This Row],[Rank Sharpe]])/3</f>
        <v>594.33333333333337</v>
      </c>
    </row>
    <row r="645" spans="1:48" x14ac:dyDescent="0.3">
      <c r="A645" t="s">
        <v>1065</v>
      </c>
      <c r="B645" t="s">
        <v>1066</v>
      </c>
      <c r="C645" t="s">
        <v>10175</v>
      </c>
      <c r="D645" t="s">
        <v>557</v>
      </c>
      <c r="E645">
        <v>12127.024476770001</v>
      </c>
      <c r="F645">
        <v>914.9</v>
      </c>
      <c r="G645">
        <v>-38.334055441451703</v>
      </c>
      <c r="H645">
        <f>(Table2[[#This Row],[1Y Return vs Nifty]]-AVERAGE(Table2[1Y Return vs Nifty]))/_xlfn.STDEV.P(Table2[1Y Return vs Nifty])</f>
        <v>-1.0599554483852371</v>
      </c>
      <c r="I645">
        <v>-5.8969679336473098</v>
      </c>
      <c r="J645">
        <f>(Table2[[#This Row],[1M Return vs Nifty]]-AVERAGE(Table2[1M Return vs Nifty]))/_xlfn.STDEV.P(Table2[1M Return vs Nifty])</f>
        <v>-0.76208376471932826</v>
      </c>
      <c r="K645">
        <v>-7.5820265458322798</v>
      </c>
      <c r="L645">
        <f>(Table2[[#This Row],[6M Return vs Nifty]]-AVERAGE(Table2[6M Return vs Nifty]))/_xlfn.STDEV.P(Table2[6M Return vs Nifty])</f>
        <v>-0.49756496620357815</v>
      </c>
      <c r="M645">
        <v>-0.36683189245527598</v>
      </c>
      <c r="N645">
        <f>(Table2[[#This Row],[1W Return vs Nifty]]-AVERAGE(Table2[1W Return vs Nifty]))/_xlfn.STDEV.P(Table2[1W Return vs Nifty])</f>
        <v>-0.41132701410334538</v>
      </c>
      <c r="O645">
        <v>897.84</v>
      </c>
      <c r="P645">
        <v>877.80407313112005</v>
      </c>
      <c r="Q645">
        <v>873.30914554374203</v>
      </c>
      <c r="R645">
        <v>62.796152708540497</v>
      </c>
      <c r="S645" s="2">
        <f>(Table2[[#This Row],[Close Price]]-Table2[[#This Row],[20D EMA]])/Table2[[#This Row],[20D EMA]]</f>
        <v>1.900115833556084E-2</v>
      </c>
      <c r="T645" s="2">
        <f>(Table2[[#This Row],[Close Price]]-Table2[[#This Row],[50D EMA]])/Table2[[#This Row],[50D EMA]]</f>
        <v>4.2259916539870969E-2</v>
      </c>
      <c r="U645" s="2">
        <f>(Table2[[#This Row],[Close Price]]-Table2[[#This Row],[200D EMA]])/Table2[[#This Row],[200D EMA]]</f>
        <v>4.7624434793205488E-2</v>
      </c>
      <c r="V645">
        <v>0.81375644414360504</v>
      </c>
      <c r="W645">
        <v>909.75</v>
      </c>
      <c r="X645">
        <v>922</v>
      </c>
      <c r="Y645">
        <v>901.8</v>
      </c>
      <c r="Z645">
        <v>923.1</v>
      </c>
      <c r="AA645">
        <v>859</v>
      </c>
      <c r="AB645">
        <v>938.4</v>
      </c>
      <c r="AC645" s="2">
        <f>(Table2[[#This Row],[Close Price]]/Table2[[#This Row],[Day Low]])-1</f>
        <v>5.6608958505084406E-3</v>
      </c>
      <c r="AD645" s="2">
        <f>(Table2[[#This Row],[Day High]]/Table2[[#This Row],[Close Price]])-1</f>
        <v>7.7604109738769189E-3</v>
      </c>
      <c r="AE645" s="2">
        <f>(Table2[[#This Row],[Close Price]]/Table2[[#This Row],[Current Week Low]])-1</f>
        <v>1.4526502550454623E-2</v>
      </c>
      <c r="AF645" s="2">
        <f>(Table2[[#This Row],[Current Week High]]/Table2[[#This Row],[Close Price]])-1</f>
        <v>8.9627281670128234E-3</v>
      </c>
      <c r="AG645" s="2">
        <f>(Table2[[#This Row],[Close Price]]/Table2[[#This Row],[Current Month Low]])-1</f>
        <v>6.5075669383003465E-2</v>
      </c>
      <c r="AH645" s="2">
        <f>(Table2[[#This Row],[Current Month High]]/Table2[[#This Row],[Close Price]])-1</f>
        <v>2.5685867307902566E-2</v>
      </c>
      <c r="AI645">
        <v>21.1881079899442</v>
      </c>
      <c r="AJ645">
        <v>20.136563587420302</v>
      </c>
      <c r="AK645" t="str">
        <f>IF(AND(Table2[[#This Row],[20D EMA]]&gt;Table2[[#This Row],[50D EMA]],Table2[[#This Row],[50D EMA]]&gt;Table2[[#This Row],[200D EMA]]),"Uptrend","Downtrend/NoTrend")</f>
        <v>Uptrend</v>
      </c>
      <c r="AL645">
        <v>-0.01</v>
      </c>
      <c r="AM645" t="s">
        <v>10205</v>
      </c>
      <c r="AN645">
        <v>1.71</v>
      </c>
      <c r="AO645" t="s">
        <v>10206</v>
      </c>
      <c r="AP645">
        <v>-2.3462026000878999E-2</v>
      </c>
      <c r="AQ645">
        <f>(Table2[[#This Row],[Sharpe Ratio]]-AVERAGE(Table2[Sharpe Ratio]))/_xlfn.STDEV.P(Table2[Sharpe Ratio])</f>
        <v>-0.93153402060297519</v>
      </c>
      <c r="AR6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-3.662465214014464</v>
      </c>
      <c r="AS645">
        <f>_xlfn.RANK.AVG(Table2[[#This Row],[1Y Return vs Nifty Z-Score]],Table2[1Y Return vs Nifty Z-Score])</f>
        <v>696</v>
      </c>
      <c r="AT645">
        <f>_xlfn.RANK.AVG(Table2[[#This Row],[6M Return vs Nifty Z-Score]],Table2[6M Return vs Nifty Z-Score])</f>
        <v>492</v>
      </c>
      <c r="AU645">
        <f>_xlfn.RANK.AVG(Table2[[#This Row],[Sharpe Ratio Z-Score]],Table2[Sharpe Ratio Z-Score])</f>
        <v>601</v>
      </c>
      <c r="AV645">
        <f>(Table2[[#This Row],[Rank 1Y]]+Table2[[#This Row],[Rank 6M]]+Table2[[#This Row],[Rank Sharpe]])/3</f>
        <v>596.33333333333337</v>
      </c>
    </row>
    <row r="646" spans="1:48" x14ac:dyDescent="0.3">
      <c r="A646" t="s">
        <v>1163</v>
      </c>
      <c r="B646" t="s">
        <v>1164</v>
      </c>
      <c r="C646" t="s">
        <v>10175</v>
      </c>
      <c r="D646" t="s">
        <v>557</v>
      </c>
      <c r="E646">
        <v>10554.34784912</v>
      </c>
      <c r="F646">
        <v>2976.85</v>
      </c>
      <c r="G646">
        <v>-17.002141644393301</v>
      </c>
      <c r="H646">
        <f>(Table2[[#This Row],[1Y Return vs Nifty]]-AVERAGE(Table2[1Y Return vs Nifty]))/_xlfn.STDEV.P(Table2[1Y Return vs Nifty])</f>
        <v>-0.76843829851808731</v>
      </c>
      <c r="I646">
        <v>0.44842250363178798</v>
      </c>
      <c r="J646">
        <f>(Table2[[#This Row],[1M Return vs Nifty]]-AVERAGE(Table2[1M Return vs Nifty]))/_xlfn.STDEV.P(Table2[1M Return vs Nifty])</f>
        <v>-9.3159085953889692E-2</v>
      </c>
      <c r="K646">
        <v>-8.4715162455448105</v>
      </c>
      <c r="L646">
        <f>(Table2[[#This Row],[6M Return vs Nifty]]-AVERAGE(Table2[6M Return vs Nifty]))/_xlfn.STDEV.P(Table2[6M Return vs Nifty])</f>
        <v>-0.52720045790700609</v>
      </c>
      <c r="M646">
        <v>-0.215726228843893</v>
      </c>
      <c r="N646">
        <f>(Table2[[#This Row],[1W Return vs Nifty]]-AVERAGE(Table2[1W Return vs Nifty]))/_xlfn.STDEV.P(Table2[1W Return vs Nifty])</f>
        <v>-0.38010896018630619</v>
      </c>
      <c r="O646">
        <v>2853.98</v>
      </c>
      <c r="P646">
        <v>2761.0383429365102</v>
      </c>
      <c r="Q646">
        <v>2657.6719614306899</v>
      </c>
      <c r="R646">
        <v>69.460845020268806</v>
      </c>
      <c r="S646" s="2">
        <f>(Table2[[#This Row],[Close Price]]-Table2[[#This Row],[20D EMA]])/Table2[[#This Row],[20D EMA]]</f>
        <v>4.3052158739724837E-2</v>
      </c>
      <c r="T646" s="2">
        <f>(Table2[[#This Row],[Close Price]]-Table2[[#This Row],[50D EMA]])/Table2[[#This Row],[50D EMA]]</f>
        <v>7.8163223490030437E-2</v>
      </c>
      <c r="U646" s="2">
        <f>(Table2[[#This Row],[Close Price]]-Table2[[#This Row],[200D EMA]])/Table2[[#This Row],[200D EMA]]</f>
        <v>0.12009685288529315</v>
      </c>
      <c r="V646">
        <v>0.481048017948284</v>
      </c>
      <c r="W646">
        <v>2966.05</v>
      </c>
      <c r="X646">
        <v>3068.95</v>
      </c>
      <c r="Y646">
        <v>2851</v>
      </c>
      <c r="Z646">
        <v>3011</v>
      </c>
      <c r="AA646">
        <v>2655</v>
      </c>
      <c r="AB646">
        <v>3208.05</v>
      </c>
      <c r="AC646" s="2">
        <f>(Table2[[#This Row],[Close Price]]/Table2[[#This Row],[Day Low]])-1</f>
        <v>3.6412063181672227E-3</v>
      </c>
      <c r="AD646" s="2">
        <f>(Table2[[#This Row],[Day High]]/Table2[[#This Row],[Close Price]])-1</f>
        <v>3.0938743974335159E-2</v>
      </c>
      <c r="AE646" s="2">
        <f>(Table2[[#This Row],[Close Price]]/Table2[[#This Row],[Current Week Low]])-1</f>
        <v>4.4142406173272475E-2</v>
      </c>
      <c r="AF646" s="2">
        <f>(Table2[[#This Row],[Current Week High]]/Table2[[#This Row],[Close Price]])-1</f>
        <v>1.1471857836303556E-2</v>
      </c>
      <c r="AG646" s="2">
        <f>(Table2[[#This Row],[Close Price]]/Table2[[#This Row],[Current Month Low]])-1</f>
        <v>0.12122410546139362</v>
      </c>
      <c r="AH646" s="2">
        <f>(Table2[[#This Row],[Current Month High]]/Table2[[#This Row],[Close Price]])-1</f>
        <v>7.7665989216789688E-2</v>
      </c>
      <c r="AI646">
        <v>7.7665989216789599</v>
      </c>
      <c r="AJ646">
        <v>32.481085892300797</v>
      </c>
      <c r="AK646" t="str">
        <f>IF(AND(Table2[[#This Row],[20D EMA]]&gt;Table2[[#This Row],[50D EMA]],Table2[[#This Row],[50D EMA]]&gt;Table2[[#This Row],[200D EMA]]),"Uptrend","Downtrend/NoTrend")</f>
        <v>Uptrend</v>
      </c>
      <c r="AL646">
        <v>7.0000000000000007E-2</v>
      </c>
      <c r="AM646" t="s">
        <v>10206</v>
      </c>
      <c r="AN646">
        <v>-0.03</v>
      </c>
      <c r="AO646" t="s">
        <v>10205</v>
      </c>
      <c r="AP646">
        <v>-7.4342101961180004E-2</v>
      </c>
      <c r="AQ646">
        <f>(Table2[[#This Row],[Sharpe Ratio]]-AVERAGE(Table2[Sharpe Ratio]))/_xlfn.STDEV.P(Table2[Sharpe Ratio])</f>
        <v>-1.5181461075476623</v>
      </c>
      <c r="AR6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-3.2870529101129518</v>
      </c>
      <c r="AS646">
        <f>_xlfn.RANK.AVG(Table2[[#This Row],[1Y Return vs Nifty Z-Score]],Table2[1Y Return vs Nifty Z-Score])</f>
        <v>600</v>
      </c>
      <c r="AT646">
        <f>_xlfn.RANK.AVG(Table2[[#This Row],[6M Return vs Nifty Z-Score]],Table2[6M Return vs Nifty Z-Score])</f>
        <v>502</v>
      </c>
      <c r="AU646">
        <f>_xlfn.RANK.AVG(Table2[[#This Row],[Sharpe Ratio Z-Score]],Table2[Sharpe Ratio Z-Score])</f>
        <v>688</v>
      </c>
      <c r="AV646">
        <f>(Table2[[#This Row],[Rank 1Y]]+Table2[[#This Row],[Rank 6M]]+Table2[[#This Row],[Rank Sharpe]])/3</f>
        <v>596.66666666666663</v>
      </c>
    </row>
    <row r="647" spans="1:48" x14ac:dyDescent="0.3">
      <c r="A647" t="s">
        <v>1577</v>
      </c>
      <c r="B647" t="s">
        <v>1578</v>
      </c>
      <c r="C647" t="s">
        <v>10171</v>
      </c>
      <c r="D647" t="s">
        <v>261</v>
      </c>
      <c r="E647">
        <v>5896.9211906099999</v>
      </c>
      <c r="F647">
        <v>1917.1</v>
      </c>
      <c r="G647">
        <v>-36.647582415871398</v>
      </c>
      <c r="H647">
        <f>(Table2[[#This Row],[1Y Return vs Nifty]]-AVERAGE(Table2[1Y Return vs Nifty]))/_xlfn.STDEV.P(Table2[1Y Return vs Nifty])</f>
        <v>-1.0369084862409967</v>
      </c>
      <c r="I647">
        <v>-0.49116384101812299</v>
      </c>
      <c r="J647">
        <f>(Table2[[#This Row],[1M Return vs Nifty]]-AVERAGE(Table2[1M Return vs Nifty]))/_xlfn.STDEV.P(Table2[1M Return vs Nifty])</f>
        <v>-0.19220933352807054</v>
      </c>
      <c r="K647">
        <v>-23.753992719764401</v>
      </c>
      <c r="L647">
        <f>(Table2[[#This Row],[6M Return vs Nifty]]-AVERAGE(Table2[6M Return vs Nifty]))/_xlfn.STDEV.P(Table2[6M Return vs Nifty])</f>
        <v>-1.0363729698607003</v>
      </c>
      <c r="M647">
        <v>-0.20876039604305799</v>
      </c>
      <c r="N647">
        <f>(Table2[[#This Row],[1W Return vs Nifty]]-AVERAGE(Table2[1W Return vs Nifty]))/_xlfn.STDEV.P(Table2[1W Return vs Nifty])</f>
        <v>-0.3786698364714412</v>
      </c>
      <c r="O647">
        <v>1914.32</v>
      </c>
      <c r="P647">
        <v>1900.80444824908</v>
      </c>
      <c r="Q647">
        <v>1965.57463693505</v>
      </c>
      <c r="R647">
        <v>50.441070070083804</v>
      </c>
      <c r="S647" s="2">
        <f>(Table2[[#This Row],[Close Price]]-Table2[[#This Row],[20D EMA]])/Table2[[#This Row],[20D EMA]]</f>
        <v>1.4522127961887107E-3</v>
      </c>
      <c r="T647" s="2">
        <f>(Table2[[#This Row],[Close Price]]-Table2[[#This Row],[50D EMA]])/Table2[[#This Row],[50D EMA]]</f>
        <v>8.5729764394914532E-3</v>
      </c>
      <c r="U647" s="2">
        <f>(Table2[[#This Row],[Close Price]]-Table2[[#This Row],[200D EMA]])/Table2[[#This Row],[200D EMA]]</f>
        <v>-2.4661814425239677E-2</v>
      </c>
      <c r="V647">
        <v>0.58895686465253805</v>
      </c>
      <c r="W647">
        <v>1910.15</v>
      </c>
      <c r="X647">
        <v>1942.55</v>
      </c>
      <c r="Y647">
        <v>1910</v>
      </c>
      <c r="Z647">
        <v>1952.4</v>
      </c>
      <c r="AA647">
        <v>1821.25</v>
      </c>
      <c r="AB647">
        <v>2075.65</v>
      </c>
      <c r="AC647" s="2">
        <f>(Table2[[#This Row],[Close Price]]/Table2[[#This Row],[Day Low]])-1</f>
        <v>3.638457712745069E-3</v>
      </c>
      <c r="AD647" s="2">
        <f>(Table2[[#This Row],[Day High]]/Table2[[#This Row],[Close Price]])-1</f>
        <v>1.32752595065464E-2</v>
      </c>
      <c r="AE647" s="2">
        <f>(Table2[[#This Row],[Close Price]]/Table2[[#This Row],[Current Week Low]])-1</f>
        <v>3.7172774869109748E-3</v>
      </c>
      <c r="AF647" s="2">
        <f>(Table2[[#This Row],[Current Week High]]/Table2[[#This Row],[Close Price]])-1</f>
        <v>1.8413228313598706E-2</v>
      </c>
      <c r="AG647" s="2">
        <f>(Table2[[#This Row],[Close Price]]/Table2[[#This Row],[Current Month Low]])-1</f>
        <v>5.2628689087165448E-2</v>
      </c>
      <c r="AH647" s="2">
        <f>(Table2[[#This Row],[Current Month High]]/Table2[[#This Row],[Close Price]])-1</f>
        <v>8.2703041051588544E-2</v>
      </c>
      <c r="AI647">
        <v>52.331646758124201</v>
      </c>
      <c r="AJ647">
        <v>19.818749999999898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-0.06</v>
      </c>
      <c r="AM647" t="s">
        <v>10205</v>
      </c>
      <c r="AN647">
        <v>-4.42</v>
      </c>
      <c r="AO647" t="s">
        <v>10205</v>
      </c>
      <c r="AP647">
        <v>1.6667222666752999E-2</v>
      </c>
      <c r="AQ647">
        <f>(Table2[[#This Row],[Sharpe Ratio]]-AVERAGE(Table2[Sharpe Ratio]))/_xlfn.STDEV.P(Table2[Sharpe Ratio])</f>
        <v>-0.46887153702474416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685</v>
      </c>
      <c r="AT647">
        <f>_xlfn.RANK.AVG(Table2[[#This Row],[6M Return vs Nifty Z-Score]],Table2[6M Return vs Nifty Z-Score])</f>
        <v>643</v>
      </c>
      <c r="AU647">
        <f>_xlfn.RANK.AVG(Table2[[#This Row],[Sharpe Ratio Z-Score]],Table2[Sharpe Ratio Z-Score])</f>
        <v>463</v>
      </c>
      <c r="AV647">
        <f>(Table2[[#This Row],[Rank 1Y]]+Table2[[#This Row],[Rank 6M]]+Table2[[#This Row],[Rank Sharpe]])/3</f>
        <v>597</v>
      </c>
    </row>
    <row r="648" spans="1:48" x14ac:dyDescent="0.3">
      <c r="A648" t="s">
        <v>112</v>
      </c>
      <c r="B648" t="s">
        <v>113</v>
      </c>
      <c r="C648" t="s">
        <v>10161</v>
      </c>
      <c r="D648" t="s">
        <v>37</v>
      </c>
      <c r="E648">
        <v>264866.91142740002</v>
      </c>
      <c r="F648">
        <v>1642.65</v>
      </c>
      <c r="G648">
        <v>-23.750865120223899</v>
      </c>
      <c r="H648">
        <f>(Table2[[#This Row],[1Y Return vs Nifty]]-AVERAGE(Table2[1Y Return vs Nifty]))/_xlfn.STDEV.P(Table2[1Y Return vs Nifty])</f>
        <v>-0.86066484001043819</v>
      </c>
      <c r="I648">
        <v>-1.8188120215458199</v>
      </c>
      <c r="J648">
        <f>(Table2[[#This Row],[1M Return vs Nifty]]-AVERAGE(Table2[1M Return vs Nifty]))/_xlfn.STDEV.P(Table2[1M Return vs Nifty])</f>
        <v>-0.33216866959279101</v>
      </c>
      <c r="K648">
        <v>-12.221032554642401</v>
      </c>
      <c r="L648">
        <f>(Table2[[#This Row],[6M Return vs Nifty]]-AVERAGE(Table2[6M Return vs Nifty]))/_xlfn.STDEV.P(Table2[6M Return vs Nifty])</f>
        <v>-0.65212462454551923</v>
      </c>
      <c r="M648">
        <v>-3.21130812372675</v>
      </c>
      <c r="N648">
        <f>(Table2[[#This Row],[1W Return vs Nifty]]-AVERAGE(Table2[1W Return vs Nifty]))/_xlfn.STDEV.P(Table2[1W Return vs Nifty])</f>
        <v>-0.9989887220188387</v>
      </c>
      <c r="O648">
        <v>1603.28</v>
      </c>
      <c r="P648">
        <v>1596.2524022667501</v>
      </c>
      <c r="Q648">
        <v>1590.77656773747</v>
      </c>
      <c r="R648">
        <v>69.877908143427504</v>
      </c>
      <c r="S648" s="2">
        <f>(Table2[[#This Row],[Close Price]]-Table2[[#This Row],[20D EMA]])/Table2[[#This Row],[20D EMA]]</f>
        <v>2.4555910383713461E-2</v>
      </c>
      <c r="T648" s="2">
        <f>(Table2[[#This Row],[Close Price]]-Table2[[#This Row],[50D EMA]])/Table2[[#This Row],[50D EMA]]</f>
        <v>2.9066579738494566E-2</v>
      </c>
      <c r="U648" s="2">
        <f>(Table2[[#This Row],[Close Price]]-Table2[[#This Row],[200D EMA]])/Table2[[#This Row],[200D EMA]]</f>
        <v>3.2608873750452974E-2</v>
      </c>
      <c r="V648">
        <v>1.3818885289727501</v>
      </c>
      <c r="W648">
        <v>1637.65</v>
      </c>
      <c r="X648">
        <v>1652</v>
      </c>
      <c r="Y648">
        <v>1582.5</v>
      </c>
      <c r="Z648">
        <v>1669.9</v>
      </c>
      <c r="AA648">
        <v>1558</v>
      </c>
      <c r="AB648">
        <v>1669.9</v>
      </c>
      <c r="AC648" s="2">
        <f>(Table2[[#This Row],[Close Price]]/Table2[[#This Row],[Day Low]])-1</f>
        <v>3.0531554361432622E-3</v>
      </c>
      <c r="AD648" s="2">
        <f>(Table2[[#This Row],[Day High]]/Table2[[#This Row],[Close Price]])-1</f>
        <v>5.6920220375611397E-3</v>
      </c>
      <c r="AE648" s="2">
        <f>(Table2[[#This Row],[Close Price]]/Table2[[#This Row],[Current Week Low]])-1</f>
        <v>3.8009478672985875E-2</v>
      </c>
      <c r="AF648" s="2">
        <f>(Table2[[#This Row],[Current Week High]]/Table2[[#This Row],[Close Price]])-1</f>
        <v>1.6589048184336264E-2</v>
      </c>
      <c r="AG648" s="2">
        <f>(Table2[[#This Row],[Close Price]]/Table2[[#This Row],[Current Month Low]])-1</f>
        <v>5.4332477535301793E-2</v>
      </c>
      <c r="AH648" s="2">
        <f>(Table2[[#This Row],[Current Month High]]/Table2[[#This Row],[Close Price]])-1</f>
        <v>1.6589048184336264E-2</v>
      </c>
      <c r="AI648">
        <v>5.9872766566218996</v>
      </c>
      <c r="AJ648">
        <v>15.7570205419118</v>
      </c>
      <c r="AK648" t="str">
        <f>IF(AND(Table2[[#This Row],[20D EMA]]&gt;Table2[[#This Row],[50D EMA]],Table2[[#This Row],[50D EMA]]&gt;Table2[[#This Row],[200D EMA]]),"Uptrend","Downtrend/NoTrend")</f>
        <v>Uptrend</v>
      </c>
      <c r="AL648">
        <v>-0.06</v>
      </c>
      <c r="AM648" t="s">
        <v>10205</v>
      </c>
      <c r="AN648">
        <v>3.45</v>
      </c>
      <c r="AO648" t="s">
        <v>10206</v>
      </c>
      <c r="AP648">
        <v>-3.0416990189392999E-2</v>
      </c>
      <c r="AQ648">
        <f>(Table2[[#This Row],[Sharpe Ratio]]-AVERAGE(Table2[Sharpe Ratio]))/_xlfn.STDEV.P(Table2[Sharpe Ratio])</f>
        <v>-1.0117199476136398</v>
      </c>
      <c r="AR6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-3.8556668037812272</v>
      </c>
      <c r="AS648">
        <f>_xlfn.RANK.AVG(Table2[[#This Row],[1Y Return vs Nifty Z-Score]],Table2[1Y Return vs Nifty Z-Score])</f>
        <v>629</v>
      </c>
      <c r="AT648">
        <f>_xlfn.RANK.AVG(Table2[[#This Row],[6M Return vs Nifty Z-Score]],Table2[6M Return vs Nifty Z-Score])</f>
        <v>548</v>
      </c>
      <c r="AU648">
        <f>_xlfn.RANK.AVG(Table2[[#This Row],[Sharpe Ratio Z-Score]],Table2[Sharpe Ratio Z-Score])</f>
        <v>617</v>
      </c>
      <c r="AV648">
        <f>(Table2[[#This Row],[Rank 1Y]]+Table2[[#This Row],[Rank 6M]]+Table2[[#This Row],[Rank Sharpe]])/3</f>
        <v>598</v>
      </c>
    </row>
    <row r="649" spans="1:48" x14ac:dyDescent="0.3">
      <c r="A649" t="s">
        <v>961</v>
      </c>
      <c r="B649" t="s">
        <v>962</v>
      </c>
      <c r="C649" t="s">
        <v>10177</v>
      </c>
      <c r="D649" t="s">
        <v>963</v>
      </c>
      <c r="E649">
        <v>14904.358829999999</v>
      </c>
      <c r="F649">
        <v>1518.75</v>
      </c>
      <c r="G649">
        <v>-28.988600193187899</v>
      </c>
      <c r="H649">
        <f>(Table2[[#This Row],[1Y Return vs Nifty]]-AVERAGE(Table2[1Y Return vs Nifty]))/_xlfn.STDEV.P(Table2[1Y Return vs Nifty])</f>
        <v>-0.93224255285682256</v>
      </c>
      <c r="I649">
        <v>1.88353357931043</v>
      </c>
      <c r="J649">
        <f>(Table2[[#This Row],[1M Return vs Nifty]]-AVERAGE(Table2[1M Return vs Nifty]))/_xlfn.STDEV.P(Table2[1M Return vs Nifty])</f>
        <v>5.8128880449435122E-2</v>
      </c>
      <c r="K649">
        <v>-11.582975733158699</v>
      </c>
      <c r="L649">
        <f>(Table2[[#This Row],[6M Return vs Nifty]]-AVERAGE(Table2[6M Return vs Nifty]))/_xlfn.STDEV.P(Table2[6M Return vs Nifty])</f>
        <v>-0.63086622476246723</v>
      </c>
      <c r="M649">
        <v>5.3848688679607504</v>
      </c>
      <c r="N649">
        <f>(Table2[[#This Row],[1W Return vs Nifty]]-AVERAGE(Table2[1W Return vs Nifty]))/_xlfn.STDEV.P(Table2[1W Return vs Nifty])</f>
        <v>0.7769600438532076</v>
      </c>
      <c r="O649">
        <v>1462.75</v>
      </c>
      <c r="P649">
        <v>1427.9338823318201</v>
      </c>
      <c r="Q649">
        <v>1462.6780906251299</v>
      </c>
      <c r="R649">
        <v>70.5493967491022</v>
      </c>
      <c r="S649" s="2">
        <f>(Table2[[#This Row],[Close Price]]-Table2[[#This Row],[20D EMA]])/Table2[[#This Row],[20D EMA]]</f>
        <v>3.8284054007861903E-2</v>
      </c>
      <c r="T649" s="2">
        <f>(Table2[[#This Row],[Close Price]]-Table2[[#This Row],[50D EMA]])/Table2[[#This Row],[50D EMA]]</f>
        <v>6.3599665777155548E-2</v>
      </c>
      <c r="U649" s="2">
        <f>(Table2[[#This Row],[Close Price]]-Table2[[#This Row],[200D EMA]])/Table2[[#This Row],[200D EMA]]</f>
        <v>3.8335098976498415E-2</v>
      </c>
      <c r="V649">
        <v>1.05540916952289</v>
      </c>
      <c r="W649">
        <v>1516</v>
      </c>
      <c r="X649">
        <v>1536.75</v>
      </c>
      <c r="Y649">
        <v>1493.55</v>
      </c>
      <c r="Z649">
        <v>1537.25</v>
      </c>
      <c r="AA649">
        <v>1345</v>
      </c>
      <c r="AB649">
        <v>1537.25</v>
      </c>
      <c r="AC649" s="2">
        <f>(Table2[[#This Row],[Close Price]]/Table2[[#This Row],[Day Low]])-1</f>
        <v>1.8139841688653568E-3</v>
      </c>
      <c r="AD649" s="2">
        <f>(Table2[[#This Row],[Day High]]/Table2[[#This Row],[Close Price]])-1</f>
        <v>1.185185185185178E-2</v>
      </c>
      <c r="AE649" s="2">
        <f>(Table2[[#This Row],[Close Price]]/Table2[[#This Row],[Current Week Low]])-1</f>
        <v>1.6872551973486027E-2</v>
      </c>
      <c r="AF649" s="2">
        <f>(Table2[[#This Row],[Current Week High]]/Table2[[#This Row],[Close Price]])-1</f>
        <v>1.2181069958847823E-2</v>
      </c>
      <c r="AG649" s="2">
        <f>(Table2[[#This Row],[Close Price]]/Table2[[#This Row],[Current Month Low]])-1</f>
        <v>0.12918215613382911</v>
      </c>
      <c r="AH649" s="2">
        <f>(Table2[[#This Row],[Current Month High]]/Table2[[#This Row],[Close Price]])-1</f>
        <v>1.2181069958847823E-2</v>
      </c>
      <c r="AI649">
        <v>23.486419753086398</v>
      </c>
      <c r="AJ649">
        <v>26.1210762331838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-0.02</v>
      </c>
      <c r="AM649" t="s">
        <v>10205</v>
      </c>
      <c r="AN649">
        <v>4.01</v>
      </c>
      <c r="AO649" t="s">
        <v>10206</v>
      </c>
      <c r="AP649">
        <v>-2.4654475811927999E-2</v>
      </c>
      <c r="AQ649">
        <f>(Table2[[#This Row],[Sharpe Ratio]]-AVERAGE(Table2[Sharpe Ratio]))/_xlfn.STDEV.P(Table2[Sharpe Ratio])</f>
        <v>-0.94528214222099405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651</v>
      </c>
      <c r="AT649">
        <f>_xlfn.RANK.AVG(Table2[[#This Row],[6M Return vs Nifty Z-Score]],Table2[6M Return vs Nifty Z-Score])</f>
        <v>538</v>
      </c>
      <c r="AU649">
        <f>_xlfn.RANK.AVG(Table2[[#This Row],[Sharpe Ratio Z-Score]],Table2[Sharpe Ratio Z-Score])</f>
        <v>605</v>
      </c>
      <c r="AV649">
        <f>(Table2[[#This Row],[Rank 1Y]]+Table2[[#This Row],[Rank 6M]]+Table2[[#This Row],[Rank Sharpe]])/3</f>
        <v>598</v>
      </c>
    </row>
    <row r="650" spans="1:48" x14ac:dyDescent="0.3">
      <c r="A650" t="s">
        <v>2069</v>
      </c>
      <c r="B650" t="s">
        <v>2070</v>
      </c>
      <c r="C650" t="s">
        <v>10174</v>
      </c>
      <c r="D650" t="s">
        <v>133</v>
      </c>
      <c r="E650">
        <v>2963.791928955</v>
      </c>
      <c r="F650">
        <v>389.95</v>
      </c>
      <c r="G650">
        <v>-36.582198576362003</v>
      </c>
      <c r="H650">
        <f>(Table2[[#This Row],[1Y Return vs Nifty]]-AVERAGE(Table2[1Y Return vs Nifty]))/_xlfn.STDEV.P(Table2[1Y Return vs Nifty])</f>
        <v>-1.0360149653538189</v>
      </c>
      <c r="I650">
        <v>-11.8348283214925</v>
      </c>
      <c r="J650">
        <f>(Table2[[#This Row],[1M Return vs Nifty]]-AVERAGE(Table2[1M Return vs Nifty]))/_xlfn.STDEV.P(Table2[1M Return vs Nifty])</f>
        <v>-1.3880470354990142</v>
      </c>
      <c r="K650">
        <v>-40.542280175686798</v>
      </c>
      <c r="L650">
        <f>(Table2[[#This Row],[6M Return vs Nifty]]-AVERAGE(Table2[6M Return vs Nifty]))/_xlfn.STDEV.P(Table2[6M Return vs Nifty])</f>
        <v>-1.595715201452077</v>
      </c>
      <c r="M650">
        <v>-5.71886160257431</v>
      </c>
      <c r="N650">
        <f>(Table2[[#This Row],[1W Return vs Nifty]]-AVERAGE(Table2[1W Return vs Nifty]))/_xlfn.STDEV.P(Table2[1W Return vs Nifty])</f>
        <v>-1.5170430280695175</v>
      </c>
      <c r="O650">
        <v>416.51</v>
      </c>
      <c r="P650">
        <v>438.93021948714198</v>
      </c>
      <c r="Q650">
        <v>458.63691613134301</v>
      </c>
      <c r="R650">
        <v>29.5218219398655</v>
      </c>
      <c r="S650" s="2">
        <f>(Table2[[#This Row],[Close Price]]-Table2[[#This Row],[20D EMA]])/Table2[[#This Row],[20D EMA]]</f>
        <v>-6.3767976759261491E-2</v>
      </c>
      <c r="T650" s="2">
        <f>(Table2[[#This Row],[Close Price]]-Table2[[#This Row],[50D EMA]])/Table2[[#This Row],[50D EMA]]</f>
        <v>-0.11158999155804723</v>
      </c>
      <c r="U650" s="2">
        <f>(Table2[[#This Row],[Close Price]]-Table2[[#This Row],[200D EMA]])/Table2[[#This Row],[200D EMA]]</f>
        <v>-0.14976316496876296</v>
      </c>
      <c r="V650">
        <v>1.3101905427881999</v>
      </c>
      <c r="W650">
        <v>391.8</v>
      </c>
      <c r="X650">
        <v>400.45</v>
      </c>
      <c r="Y650">
        <v>387.95</v>
      </c>
      <c r="Z650">
        <v>417.9</v>
      </c>
      <c r="AA650">
        <v>387.95</v>
      </c>
      <c r="AB650">
        <v>438.25</v>
      </c>
      <c r="AC650" s="2">
        <f>(Table2[[#This Row],[Close Price]]/Table2[[#This Row],[Day Low]])-1</f>
        <v>-4.7217968351199735E-3</v>
      </c>
      <c r="AD650" s="2">
        <f>(Table2[[#This Row],[Day High]]/Table2[[#This Row],[Close Price]])-1</f>
        <v>2.6926529042184955E-2</v>
      </c>
      <c r="AE650" s="2">
        <f>(Table2[[#This Row],[Close Price]]/Table2[[#This Row],[Current Week Low]])-1</f>
        <v>5.1553035184945806E-3</v>
      </c>
      <c r="AF650" s="2">
        <f>(Table2[[#This Row],[Current Week High]]/Table2[[#This Row],[Close Price]])-1</f>
        <v>7.167585587895875E-2</v>
      </c>
      <c r="AG650" s="2">
        <f>(Table2[[#This Row],[Close Price]]/Table2[[#This Row],[Current Month Low]])-1</f>
        <v>5.1553035184945806E-3</v>
      </c>
      <c r="AH650" s="2">
        <f>(Table2[[#This Row],[Current Month High]]/Table2[[#This Row],[Close Price]])-1</f>
        <v>0.12386203359405057</v>
      </c>
      <c r="AI650">
        <v>50.0192332350301</v>
      </c>
      <c r="AJ650">
        <v>6.3258350374914603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-0.32</v>
      </c>
      <c r="AM650" t="s">
        <v>10205</v>
      </c>
      <c r="AN650">
        <v>-5.26</v>
      </c>
      <c r="AO650" t="s">
        <v>10205</v>
      </c>
      <c r="AP650">
        <v>3.5647122848842E-2</v>
      </c>
      <c r="AQ650">
        <f>(Table2[[#This Row],[Sharpe Ratio]]-AVERAGE(Table2[Sharpe Ratio]))/_xlfn.STDEV.P(Table2[Sharpe Ratio])</f>
        <v>-0.25004641450519033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684</v>
      </c>
      <c r="AT650">
        <f>_xlfn.RANK.AVG(Table2[[#This Row],[6M Return vs Nifty Z-Score]],Table2[6M Return vs Nifty Z-Score])</f>
        <v>716</v>
      </c>
      <c r="AU650">
        <f>_xlfn.RANK.AVG(Table2[[#This Row],[Sharpe Ratio Z-Score]],Table2[Sharpe Ratio Z-Score])</f>
        <v>394</v>
      </c>
      <c r="AV650">
        <f>(Table2[[#This Row],[Rank 1Y]]+Table2[[#This Row],[Rank 6M]]+Table2[[#This Row],[Rank Sharpe]])/3</f>
        <v>598</v>
      </c>
    </row>
    <row r="651" spans="1:48" x14ac:dyDescent="0.3">
      <c r="A651" t="s">
        <v>2231</v>
      </c>
      <c r="B651" t="s">
        <v>2232</v>
      </c>
      <c r="C651" t="s">
        <v>10169</v>
      </c>
      <c r="D651" t="s">
        <v>77</v>
      </c>
      <c r="E651">
        <v>2480.7045779999999</v>
      </c>
      <c r="F651">
        <v>96.03</v>
      </c>
      <c r="G651">
        <v>-21.114052804613902</v>
      </c>
      <c r="H651">
        <f>(Table2[[#This Row],[1Y Return vs Nifty]]-AVERAGE(Table2[1Y Return vs Nifty]))/_xlfn.STDEV.P(Table2[1Y Return vs Nifty])</f>
        <v>-0.82463075426013754</v>
      </c>
      <c r="I651">
        <v>-5.8734003147272604</v>
      </c>
      <c r="J651">
        <f>(Table2[[#This Row],[1M Return vs Nifty]]-AVERAGE(Table2[1M Return vs Nifty]))/_xlfn.STDEV.P(Table2[1M Return vs Nifty])</f>
        <v>-0.75959929003314641</v>
      </c>
      <c r="K651">
        <v>-36.263955779095298</v>
      </c>
      <c r="L651">
        <f>(Table2[[#This Row],[6M Return vs Nifty]]-AVERAGE(Table2[6M Return vs Nifty]))/_xlfn.STDEV.P(Table2[6M Return vs Nifty])</f>
        <v>-1.4531725197316061</v>
      </c>
      <c r="M651">
        <v>-3.2017645102793399</v>
      </c>
      <c r="N651">
        <f>(Table2[[#This Row],[1W Return vs Nifty]]-AVERAGE(Table2[1W Return vs Nifty]))/_xlfn.STDEV.P(Table2[1W Return vs Nifty])</f>
        <v>-0.99701703523990459</v>
      </c>
      <c r="O651">
        <v>97.52</v>
      </c>
      <c r="P651">
        <v>97.327988149571098</v>
      </c>
      <c r="Q651">
        <v>100.313610105495</v>
      </c>
      <c r="R651">
        <v>43.292333471824001</v>
      </c>
      <c r="S651" s="2">
        <f>(Table2[[#This Row],[Close Price]]-Table2[[#This Row],[20D EMA]])/Table2[[#This Row],[20D EMA]]</f>
        <v>-1.5278917145200932E-2</v>
      </c>
      <c r="T651" s="2">
        <f>(Table2[[#This Row],[Close Price]]-Table2[[#This Row],[50D EMA]])/Table2[[#This Row],[50D EMA]]</f>
        <v>-1.3336227063240872E-2</v>
      </c>
      <c r="U651" s="2">
        <f>(Table2[[#This Row],[Close Price]]-Table2[[#This Row],[200D EMA]])/Table2[[#This Row],[200D EMA]]</f>
        <v>-4.2702182694752323E-2</v>
      </c>
      <c r="V651">
        <v>0.98458768604374303</v>
      </c>
      <c r="W651">
        <v>95.71</v>
      </c>
      <c r="X651">
        <v>96.76</v>
      </c>
      <c r="Y651">
        <v>95.25</v>
      </c>
      <c r="Z651">
        <v>101.75</v>
      </c>
      <c r="AA651">
        <v>94.4</v>
      </c>
      <c r="AB651">
        <v>103.09</v>
      </c>
      <c r="AC651" s="2">
        <f>(Table2[[#This Row],[Close Price]]/Table2[[#This Row],[Day Low]])-1</f>
        <v>3.3434332880577511E-3</v>
      </c>
      <c r="AD651" s="2">
        <f>(Table2[[#This Row],[Day High]]/Table2[[#This Row],[Close Price]])-1</f>
        <v>7.6017911069456989E-3</v>
      </c>
      <c r="AE651" s="2">
        <f>(Table2[[#This Row],[Close Price]]/Table2[[#This Row],[Current Week Low]])-1</f>
        <v>8.1889763779527946E-3</v>
      </c>
      <c r="AF651" s="2">
        <f>(Table2[[#This Row],[Current Week High]]/Table2[[#This Row],[Close Price]])-1</f>
        <v>5.9564719358533802E-2</v>
      </c>
      <c r="AG651" s="2">
        <f>(Table2[[#This Row],[Close Price]]/Table2[[#This Row],[Current Month Low]])-1</f>
        <v>1.7266949152542344E-2</v>
      </c>
      <c r="AH651" s="2">
        <f>(Table2[[#This Row],[Current Month High]]/Table2[[#This Row],[Close Price]])-1</f>
        <v>7.3518692075393188E-2</v>
      </c>
      <c r="AI651">
        <v>62.449234614182998</v>
      </c>
      <c r="AJ651">
        <v>15.83835946924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-0.04</v>
      </c>
      <c r="AM651" t="s">
        <v>10205</v>
      </c>
      <c r="AN651">
        <v>-0.06</v>
      </c>
      <c r="AO651" t="s">
        <v>10205</v>
      </c>
      <c r="AP651">
        <v>1.5034751455058001E-2</v>
      </c>
      <c r="AQ651">
        <f>(Table2[[#This Row],[Sharpe Ratio]]-AVERAGE(Table2[Sharpe Ratio]))/_xlfn.STDEV.P(Table2[Sharpe Ratio])</f>
        <v>-0.48769280107153362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617</v>
      </c>
      <c r="AT651">
        <f>_xlfn.RANK.AVG(Table2[[#This Row],[6M Return vs Nifty Z-Score]],Table2[6M Return vs Nifty Z-Score])</f>
        <v>708</v>
      </c>
      <c r="AU651">
        <f>_xlfn.RANK.AVG(Table2[[#This Row],[Sharpe Ratio Z-Score]],Table2[Sharpe Ratio Z-Score])</f>
        <v>469</v>
      </c>
      <c r="AV651">
        <f>(Table2[[#This Row],[Rank 1Y]]+Table2[[#This Row],[Rank 6M]]+Table2[[#This Row],[Rank Sharpe]])/3</f>
        <v>598</v>
      </c>
    </row>
    <row r="652" spans="1:48" x14ac:dyDescent="0.3">
      <c r="A652" t="s">
        <v>1438</v>
      </c>
      <c r="B652" t="s">
        <v>1439</v>
      </c>
      <c r="C652" t="s">
        <v>10161</v>
      </c>
      <c r="D652" t="s">
        <v>24</v>
      </c>
      <c r="E652">
        <v>7264.3729522499998</v>
      </c>
      <c r="F652">
        <v>458.75</v>
      </c>
      <c r="G652">
        <v>-23.505252708574801</v>
      </c>
      <c r="H652">
        <f>(Table2[[#This Row],[1Y Return vs Nifty]]-AVERAGE(Table2[1Y Return vs Nifty]))/_xlfn.STDEV.P(Table2[1Y Return vs Nifty])</f>
        <v>-0.85730835587605103</v>
      </c>
      <c r="I652">
        <v>-6.7593227412779102</v>
      </c>
      <c r="J652">
        <f>(Table2[[#This Row],[1M Return vs Nifty]]-AVERAGE(Table2[1M Return vs Nifty]))/_xlfn.STDEV.P(Table2[1M Return vs Nifty])</f>
        <v>-0.85299234132749746</v>
      </c>
      <c r="K652">
        <v>-23.608797298800599</v>
      </c>
      <c r="L652">
        <f>(Table2[[#This Row],[6M Return vs Nifty]]-AVERAGE(Table2[6M Return vs Nifty]))/_xlfn.STDEV.P(Table2[6M Return vs Nifty])</f>
        <v>-1.0315354347046</v>
      </c>
      <c r="M652">
        <v>-2.9234695546935501</v>
      </c>
      <c r="N652">
        <f>(Table2[[#This Row],[1W Return vs Nifty]]-AVERAGE(Table2[1W Return vs Nifty]))/_xlfn.STDEV.P(Table2[1W Return vs Nifty])</f>
        <v>-0.93952199024502758</v>
      </c>
      <c r="O652">
        <v>466.16</v>
      </c>
      <c r="P652">
        <v>471.096532636549</v>
      </c>
      <c r="Q652">
        <v>483.47344745581501</v>
      </c>
      <c r="R652">
        <v>34.973663103542499</v>
      </c>
      <c r="S652" s="2">
        <f>(Table2[[#This Row],[Close Price]]-Table2[[#This Row],[20D EMA]])/Table2[[#This Row],[20D EMA]]</f>
        <v>-1.5895829758023051E-2</v>
      </c>
      <c r="T652" s="2">
        <f>(Table2[[#This Row],[Close Price]]-Table2[[#This Row],[50D EMA]])/Table2[[#This Row],[50D EMA]]</f>
        <v>-2.6208073677490534E-2</v>
      </c>
      <c r="U652" s="2">
        <f>(Table2[[#This Row],[Close Price]]-Table2[[#This Row],[200D EMA]])/Table2[[#This Row],[200D EMA]]</f>
        <v>-5.113713604318363E-2</v>
      </c>
      <c r="V652">
        <v>1.1950749699641801</v>
      </c>
      <c r="W652">
        <v>459.65</v>
      </c>
      <c r="X652">
        <v>463.85</v>
      </c>
      <c r="Y652">
        <v>457.05</v>
      </c>
      <c r="Z652">
        <v>467.95</v>
      </c>
      <c r="AA652">
        <v>454.75</v>
      </c>
      <c r="AB652">
        <v>489</v>
      </c>
      <c r="AC652" s="2">
        <f>(Table2[[#This Row],[Close Price]]/Table2[[#This Row],[Day Low]])-1</f>
        <v>-1.958011530512338E-3</v>
      </c>
      <c r="AD652" s="2">
        <f>(Table2[[#This Row],[Day High]]/Table2[[#This Row],[Close Price]])-1</f>
        <v>1.1117166212534002E-2</v>
      </c>
      <c r="AE652" s="2">
        <f>(Table2[[#This Row],[Close Price]]/Table2[[#This Row],[Current Week Low]])-1</f>
        <v>3.7195055245595743E-3</v>
      </c>
      <c r="AF652" s="2">
        <f>(Table2[[#This Row],[Current Week High]]/Table2[[#This Row],[Close Price]])-1</f>
        <v>2.0054495912806614E-2</v>
      </c>
      <c r="AG652" s="2">
        <f>(Table2[[#This Row],[Close Price]]/Table2[[#This Row],[Current Month Low]])-1</f>
        <v>8.796041781198527E-3</v>
      </c>
      <c r="AH652" s="2">
        <f>(Table2[[#This Row],[Current Month High]]/Table2[[#This Row],[Close Price]])-1</f>
        <v>6.5940054495912781E-2</v>
      </c>
      <c r="AI652">
        <v>33.264305177111702</v>
      </c>
      <c r="AJ652">
        <v>5.0251831501831399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-0.1</v>
      </c>
      <c r="AM652" t="s">
        <v>10205</v>
      </c>
      <c r="AN652">
        <v>-4.16</v>
      </c>
      <c r="AO652" t="s">
        <v>10205</v>
      </c>
      <c r="AQ652">
        <f>(Table2[[#This Row],[Sharpe Ratio]]-AVERAGE(Table2[Sharpe Ratio]))/_xlfn.STDEV.P(Table2[Sharpe Ratio])</f>
        <v>-0.66103308725010923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626</v>
      </c>
      <c r="AT652">
        <f>_xlfn.RANK.AVG(Table2[[#This Row],[6M Return vs Nifty Z-Score]],Table2[6M Return vs Nifty Z-Score])</f>
        <v>642</v>
      </c>
      <c r="AU652">
        <f>_xlfn.RANK.AVG(Table2[[#This Row],[Sharpe Ratio Z-Score]],Table2[Sharpe Ratio Z-Score])</f>
        <v>532.5</v>
      </c>
      <c r="AV652">
        <f>(Table2[[#This Row],[Rank 1Y]]+Table2[[#This Row],[Rank 6M]]+Table2[[#This Row],[Rank Sharpe]])/3</f>
        <v>600.16666666666663</v>
      </c>
    </row>
    <row r="653" spans="1:48" x14ac:dyDescent="0.3">
      <c r="A653" t="s">
        <v>1541</v>
      </c>
      <c r="B653" t="s">
        <v>1542</v>
      </c>
      <c r="C653" t="s">
        <v>10172</v>
      </c>
      <c r="D653" t="s">
        <v>469</v>
      </c>
      <c r="E653">
        <v>6297.1774894800001</v>
      </c>
      <c r="F653">
        <v>1165.95</v>
      </c>
      <c r="G653">
        <v>-28.0709701938659</v>
      </c>
      <c r="H653">
        <f>(Table2[[#This Row],[1Y Return vs Nifty]]-AVERAGE(Table2[1Y Return vs Nifty]))/_xlfn.STDEV.P(Table2[1Y Return vs Nifty])</f>
        <v>-0.91970242708189898</v>
      </c>
      <c r="I653">
        <v>10.9618067772802</v>
      </c>
      <c r="J653">
        <f>(Table2[[#This Row],[1M Return vs Nifty]]-AVERAGE(Table2[1M Return vs Nifty]))/_xlfn.STDEV.P(Table2[1M Return vs Nifty])</f>
        <v>1.0151513115704403</v>
      </c>
      <c r="K653">
        <v>-8.2631148369122496</v>
      </c>
      <c r="L653">
        <f>(Table2[[#This Row],[6M Return vs Nifty]]-AVERAGE(Table2[6M Return vs Nifty]))/_xlfn.STDEV.P(Table2[6M Return vs Nifty])</f>
        <v>-0.52025706303856745</v>
      </c>
      <c r="M653">
        <v>11.8604933797643</v>
      </c>
      <c r="N653">
        <f>(Table2[[#This Row],[1W Return vs Nifty]]-AVERAGE(Table2[1W Return vs Nifty]))/_xlfn.STDEV.P(Table2[1W Return vs Nifty])</f>
        <v>2.1148079466022023</v>
      </c>
      <c r="O653">
        <v>1089.3599999999999</v>
      </c>
      <c r="P653">
        <v>1067.7704548306999</v>
      </c>
      <c r="Q653">
        <v>1113.77264961224</v>
      </c>
      <c r="R653">
        <v>76.8731899298038</v>
      </c>
      <c r="S653" s="2">
        <f>(Table2[[#This Row],[Close Price]]-Table2[[#This Row],[20D EMA]])/Table2[[#This Row],[20D EMA]]</f>
        <v>7.0307336417713293E-2</v>
      </c>
      <c r="T653" s="2">
        <f>(Table2[[#This Row],[Close Price]]-Table2[[#This Row],[50D EMA]])/Table2[[#This Row],[50D EMA]]</f>
        <v>9.1948175495141379E-2</v>
      </c>
      <c r="U653" s="2">
        <f>(Table2[[#This Row],[Close Price]]-Table2[[#This Row],[200D EMA]])/Table2[[#This Row],[200D EMA]]</f>
        <v>4.6847397811326748E-2</v>
      </c>
      <c r="V653">
        <v>1.5458985848486699</v>
      </c>
      <c r="W653">
        <v>1155</v>
      </c>
      <c r="X653">
        <v>1170</v>
      </c>
      <c r="Y653">
        <v>1151.7</v>
      </c>
      <c r="Z653">
        <v>1188.7</v>
      </c>
      <c r="AA653">
        <v>1005.6</v>
      </c>
      <c r="AB653">
        <v>1188.7</v>
      </c>
      <c r="AC653" s="2">
        <f>(Table2[[#This Row],[Close Price]]/Table2[[#This Row],[Day Low]])-1</f>
        <v>9.4805194805194226E-3</v>
      </c>
      <c r="AD653" s="2">
        <f>(Table2[[#This Row],[Day High]]/Table2[[#This Row],[Close Price]])-1</f>
        <v>3.4735623311461516E-3</v>
      </c>
      <c r="AE653" s="2">
        <f>(Table2[[#This Row],[Close Price]]/Table2[[#This Row],[Current Week Low]])-1</f>
        <v>1.2373013805678568E-2</v>
      </c>
      <c r="AF653" s="2">
        <f>(Table2[[#This Row],[Current Week High]]/Table2[[#This Row],[Close Price]])-1</f>
        <v>1.9511985934216769E-2</v>
      </c>
      <c r="AG653" s="2">
        <f>(Table2[[#This Row],[Close Price]]/Table2[[#This Row],[Current Month Low]])-1</f>
        <v>0.15945704057279242</v>
      </c>
      <c r="AH653" s="2">
        <f>(Table2[[#This Row],[Current Month High]]/Table2[[#This Row],[Close Price]])-1</f>
        <v>1.9511985934216769E-2</v>
      </c>
      <c r="AI653">
        <v>20.476864359535099</v>
      </c>
      <c r="AJ653">
        <v>24.927675988428099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0.08</v>
      </c>
      <c r="AM653" t="s">
        <v>10206</v>
      </c>
      <c r="AN653">
        <v>9.6199999999999992</v>
      </c>
      <c r="AO653" t="s">
        <v>10206</v>
      </c>
      <c r="AP653">
        <v>-5.2317708062489997E-2</v>
      </c>
      <c r="AQ653">
        <f>(Table2[[#This Row],[Sharpe Ratio]]-AVERAGE(Table2[Sharpe Ratio]))/_xlfn.STDEV.P(Table2[Sharpe Ratio])</f>
        <v>-1.2642200780605408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645</v>
      </c>
      <c r="AT653">
        <f>_xlfn.RANK.AVG(Table2[[#This Row],[6M Return vs Nifty Z-Score]],Table2[6M Return vs Nifty Z-Score])</f>
        <v>500</v>
      </c>
      <c r="AU653">
        <f>_xlfn.RANK.AVG(Table2[[#This Row],[Sharpe Ratio Z-Score]],Table2[Sharpe Ratio Z-Score])</f>
        <v>656</v>
      </c>
      <c r="AV653">
        <f>(Table2[[#This Row],[Rank 1Y]]+Table2[[#This Row],[Rank 6M]]+Table2[[#This Row],[Rank Sharpe]])/3</f>
        <v>600.33333333333337</v>
      </c>
    </row>
    <row r="654" spans="1:48" x14ac:dyDescent="0.3">
      <c r="A654" t="s">
        <v>2127</v>
      </c>
      <c r="B654" t="s">
        <v>2128</v>
      </c>
      <c r="C654" t="s">
        <v>10164</v>
      </c>
      <c r="D654" t="s">
        <v>46</v>
      </c>
      <c r="E654">
        <v>2730.9229819900002</v>
      </c>
      <c r="F654">
        <v>688.9</v>
      </c>
      <c r="G654">
        <v>-40.007634994730502</v>
      </c>
      <c r="H654">
        <f>(Table2[[#This Row],[1Y Return vs Nifty]]-AVERAGE(Table2[1Y Return vs Nifty]))/_xlfn.STDEV.P(Table2[1Y Return vs Nifty])</f>
        <v>-1.0828262112286087</v>
      </c>
      <c r="I654">
        <v>-3.4678111819894699</v>
      </c>
      <c r="J654">
        <f>(Table2[[#This Row],[1M Return vs Nifty]]-AVERAGE(Table2[1M Return vs Nifty]))/_xlfn.STDEV.P(Table2[1M Return vs Nifty])</f>
        <v>-0.50600450279917697</v>
      </c>
      <c r="K654">
        <v>-24.9233973872056</v>
      </c>
      <c r="L654">
        <f>(Table2[[#This Row],[6M Return vs Nifty]]-AVERAGE(Table2[6M Return vs Nifty]))/_xlfn.STDEV.P(Table2[6M Return vs Nifty])</f>
        <v>-1.0753345028959942</v>
      </c>
      <c r="M654">
        <v>-1.1634073706006101</v>
      </c>
      <c r="N654">
        <f>(Table2[[#This Row],[1W Return vs Nifty]]-AVERAGE(Table2[1W Return vs Nifty]))/_xlfn.STDEV.P(Table2[1W Return vs Nifty])</f>
        <v>-0.57589752477386003</v>
      </c>
      <c r="O654">
        <v>681.63</v>
      </c>
      <c r="P654">
        <v>677.04604818288794</v>
      </c>
      <c r="Q654">
        <v>697.51543505142502</v>
      </c>
      <c r="R654">
        <v>56.918862033769202</v>
      </c>
      <c r="S654" s="2">
        <f>(Table2[[#This Row],[Close Price]]-Table2[[#This Row],[20D EMA]])/Table2[[#This Row],[20D EMA]]</f>
        <v>1.0665610375130176E-2</v>
      </c>
      <c r="T654" s="2">
        <f>(Table2[[#This Row],[Close Price]]-Table2[[#This Row],[50D EMA]])/Table2[[#This Row],[50D EMA]]</f>
        <v>1.7508339128374868E-2</v>
      </c>
      <c r="U654" s="2">
        <f>(Table2[[#This Row],[Close Price]]-Table2[[#This Row],[200D EMA]])/Table2[[#This Row],[200D EMA]]</f>
        <v>-1.2351604879954889E-2</v>
      </c>
      <c r="V654">
        <v>0.74357105560873704</v>
      </c>
      <c r="W654">
        <v>688.7</v>
      </c>
      <c r="X654">
        <v>692.4</v>
      </c>
      <c r="Y654">
        <v>681.75</v>
      </c>
      <c r="Z654">
        <v>699</v>
      </c>
      <c r="AA654">
        <v>652.54999999999995</v>
      </c>
      <c r="AB654">
        <v>709.65</v>
      </c>
      <c r="AC654" s="2">
        <f>(Table2[[#This Row],[Close Price]]/Table2[[#This Row],[Day Low]])-1</f>
        <v>2.9040220705667252E-4</v>
      </c>
      <c r="AD654" s="2">
        <f>(Table2[[#This Row],[Day High]]/Table2[[#This Row],[Close Price]])-1</f>
        <v>5.0805632167223447E-3</v>
      </c>
      <c r="AE654" s="2">
        <f>(Table2[[#This Row],[Close Price]]/Table2[[#This Row],[Current Week Low]])-1</f>
        <v>1.0487715438210365E-2</v>
      </c>
      <c r="AF654" s="2">
        <f>(Table2[[#This Row],[Current Week High]]/Table2[[#This Row],[Close Price]])-1</f>
        <v>1.4661053853970207E-2</v>
      </c>
      <c r="AG654" s="2">
        <f>(Table2[[#This Row],[Close Price]]/Table2[[#This Row],[Current Month Low]])-1</f>
        <v>5.5704543713125387E-2</v>
      </c>
      <c r="AH654" s="2">
        <f>(Table2[[#This Row],[Current Month High]]/Table2[[#This Row],[Close Price]])-1</f>
        <v>3.0120481927710774E-2</v>
      </c>
      <c r="AI654">
        <v>22.804470895630701</v>
      </c>
      <c r="AJ654">
        <v>14.8358059676612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-0.08</v>
      </c>
      <c r="AM654" t="s">
        <v>10205</v>
      </c>
      <c r="AN654">
        <v>-2.33</v>
      </c>
      <c r="AO654" t="s">
        <v>10205</v>
      </c>
      <c r="AP654">
        <v>1.9927948121790998E-2</v>
      </c>
      <c r="AQ654">
        <f>(Table2[[#This Row],[Sharpe Ratio]]-AVERAGE(Table2[Sharpe Ratio]))/_xlfn.STDEV.P(Table2[Sharpe Ratio])</f>
        <v>-0.43127762765979066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699</v>
      </c>
      <c r="AT654">
        <f>_xlfn.RANK.AVG(Table2[[#This Row],[6M Return vs Nifty Z-Score]],Table2[6M Return vs Nifty Z-Score])</f>
        <v>653</v>
      </c>
      <c r="AU654">
        <f>_xlfn.RANK.AVG(Table2[[#This Row],[Sharpe Ratio Z-Score]],Table2[Sharpe Ratio Z-Score])</f>
        <v>453</v>
      </c>
      <c r="AV654">
        <f>(Table2[[#This Row],[Rank 1Y]]+Table2[[#This Row],[Rank 6M]]+Table2[[#This Row],[Rank Sharpe]])/3</f>
        <v>601.66666666666663</v>
      </c>
    </row>
    <row r="655" spans="1:48" x14ac:dyDescent="0.3">
      <c r="A655" t="s">
        <v>22</v>
      </c>
      <c r="B655" t="s">
        <v>23</v>
      </c>
      <c r="C655" t="s">
        <v>10161</v>
      </c>
      <c r="D655" t="s">
        <v>24</v>
      </c>
      <c r="E655">
        <v>1230097.32424319</v>
      </c>
      <c r="F655">
        <v>1615.55</v>
      </c>
      <c r="G655">
        <v>-28.6847242226399</v>
      </c>
      <c r="H655">
        <f>(Table2[[#This Row],[1Y Return vs Nifty]]-AVERAGE(Table2[1Y Return vs Nifty]))/_xlfn.STDEV.P(Table2[1Y Return vs Nifty])</f>
        <v>-0.92808985199322358</v>
      </c>
      <c r="I655">
        <v>-8.1012700118089995</v>
      </c>
      <c r="J655">
        <f>(Table2[[#This Row],[1M Return vs Nifty]]-AVERAGE(Table2[1M Return vs Nifty]))/_xlfn.STDEV.P(Table2[1M Return vs Nifty])</f>
        <v>-0.994459073080742</v>
      </c>
      <c r="K655">
        <v>-3.6396741201601901</v>
      </c>
      <c r="L655">
        <f>(Table2[[#This Row],[6M Return vs Nifty]]-AVERAGE(Table2[6M Return vs Nifty]))/_xlfn.STDEV.P(Table2[6M Return vs Nifty])</f>
        <v>-0.36621599989092413</v>
      </c>
      <c r="M655">
        <v>-3.7776408345871699</v>
      </c>
      <c r="N655">
        <f>(Table2[[#This Row],[1W Return vs Nifty]]-AVERAGE(Table2[1W Return vs Nifty]))/_xlfn.STDEV.P(Table2[1W Return vs Nifty])</f>
        <v>-1.1159916501691221</v>
      </c>
      <c r="O655">
        <v>1626.03</v>
      </c>
      <c r="P655">
        <v>1604.47813449053</v>
      </c>
      <c r="Q655">
        <v>1557.9421166351401</v>
      </c>
      <c r="R655">
        <v>45.520970474921398</v>
      </c>
      <c r="S655" s="2">
        <f>(Table2[[#This Row],[Close Price]]-Table2[[#This Row],[20D EMA]])/Table2[[#This Row],[20D EMA]]</f>
        <v>-6.4451455385202104E-3</v>
      </c>
      <c r="T655" s="2">
        <f>(Table2[[#This Row],[Close Price]]-Table2[[#This Row],[50D EMA]])/Table2[[#This Row],[50D EMA]]</f>
        <v>6.9006023026830432E-3</v>
      </c>
      <c r="U655" s="2">
        <f>(Table2[[#This Row],[Close Price]]-Table2[[#This Row],[200D EMA]])/Table2[[#This Row],[200D EMA]]</f>
        <v>3.6976908673142468E-2</v>
      </c>
      <c r="V655">
        <v>0.99633602787528597</v>
      </c>
      <c r="W655">
        <v>1613.25</v>
      </c>
      <c r="X655">
        <v>1627.9</v>
      </c>
      <c r="Y655">
        <v>1598.3</v>
      </c>
      <c r="Z655">
        <v>1634.75</v>
      </c>
      <c r="AA655">
        <v>1588.05</v>
      </c>
      <c r="AB655">
        <v>1794</v>
      </c>
      <c r="AC655" s="2">
        <f>(Table2[[#This Row],[Close Price]]/Table2[[#This Row],[Day Low]])-1</f>
        <v>1.4256934759027118E-3</v>
      </c>
      <c r="AD655" s="2">
        <f>(Table2[[#This Row],[Day High]]/Table2[[#This Row],[Close Price]])-1</f>
        <v>7.6444554486088112E-3</v>
      </c>
      <c r="AE655" s="2">
        <f>(Table2[[#This Row],[Close Price]]/Table2[[#This Row],[Current Week Low]])-1</f>
        <v>1.0792717262090967E-2</v>
      </c>
      <c r="AF655" s="2">
        <f>(Table2[[#This Row],[Current Week High]]/Table2[[#This Row],[Close Price]])-1</f>
        <v>1.1884497539537575E-2</v>
      </c>
      <c r="AG655" s="2">
        <f>(Table2[[#This Row],[Close Price]]/Table2[[#This Row],[Current Month Low]])-1</f>
        <v>1.7316835112244577E-2</v>
      </c>
      <c r="AH655" s="2">
        <f>(Table2[[#This Row],[Current Month High]]/Table2[[#This Row],[Close Price]])-1</f>
        <v>0.11045773885054633</v>
      </c>
      <c r="AI655">
        <v>11.045773885054601</v>
      </c>
      <c r="AJ655">
        <v>18.48117047413</v>
      </c>
      <c r="AK655" t="str">
        <f>IF(AND(Table2[[#This Row],[20D EMA]]&gt;Table2[[#This Row],[50D EMA]],Table2[[#This Row],[50D EMA]]&gt;Table2[[#This Row],[200D EMA]]),"Uptrend","Downtrend/NoTrend")</f>
        <v>Uptrend</v>
      </c>
      <c r="AL655">
        <v>0.03</v>
      </c>
      <c r="AM655" t="s">
        <v>10206</v>
      </c>
      <c r="AN655">
        <v>-0.39</v>
      </c>
      <c r="AO655" t="s">
        <v>10205</v>
      </c>
      <c r="AP655">
        <v>-9.4918117715374006E-2</v>
      </c>
      <c r="AQ655">
        <f>(Table2[[#This Row],[Sharpe Ratio]]-AVERAGE(Table2[Sharpe Ratio]))/_xlfn.STDEV.P(Table2[Sharpe Ratio])</f>
        <v>-1.7553733387332484</v>
      </c>
      <c r="AR6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-5.1601299138672605</v>
      </c>
      <c r="AS655">
        <f>_xlfn.RANK.AVG(Table2[[#This Row],[1Y Return vs Nifty Z-Score]],Table2[1Y Return vs Nifty Z-Score])</f>
        <v>650</v>
      </c>
      <c r="AT655">
        <f>_xlfn.RANK.AVG(Table2[[#This Row],[6M Return vs Nifty Z-Score]],Table2[6M Return vs Nifty Z-Score])</f>
        <v>450</v>
      </c>
      <c r="AU655">
        <f>_xlfn.RANK.AVG(Table2[[#This Row],[Sharpe Ratio Z-Score]],Table2[Sharpe Ratio Z-Score])</f>
        <v>709</v>
      </c>
      <c r="AV655">
        <f>(Table2[[#This Row],[Rank 1Y]]+Table2[[#This Row],[Rank 6M]]+Table2[[#This Row],[Rank Sharpe]])/3</f>
        <v>603</v>
      </c>
    </row>
    <row r="656" spans="1:48" x14ac:dyDescent="0.3">
      <c r="A656" t="s">
        <v>1944</v>
      </c>
      <c r="B656" t="s">
        <v>1945</v>
      </c>
      <c r="C656" t="s">
        <v>10171</v>
      </c>
      <c r="D656" t="s">
        <v>127</v>
      </c>
      <c r="E656">
        <v>3478.8203470049998</v>
      </c>
      <c r="F656">
        <v>528.35</v>
      </c>
      <c r="G656">
        <v>-38.327708234712603</v>
      </c>
      <c r="H656">
        <f>(Table2[[#This Row],[1Y Return vs Nifty]]-AVERAGE(Table2[1Y Return vs Nifty]))/_xlfn.STDEV.P(Table2[1Y Return vs Nifty])</f>
        <v>-1.0598687088814212</v>
      </c>
      <c r="I656">
        <v>-7.5170999320978797</v>
      </c>
      <c r="J656">
        <f>(Table2[[#This Row],[1M Return vs Nifty]]-AVERAGE(Table2[1M Return vs Nifty]))/_xlfn.STDEV.P(Table2[1M Return vs Nifty])</f>
        <v>-0.93287645073816772</v>
      </c>
      <c r="K656">
        <v>-16.107990972682401</v>
      </c>
      <c r="L656">
        <f>(Table2[[#This Row],[6M Return vs Nifty]]-AVERAGE(Table2[6M Return vs Nifty]))/_xlfn.STDEV.P(Table2[6M Return vs Nifty])</f>
        <v>-0.78162800607609995</v>
      </c>
      <c r="M656">
        <v>-1.3228907153026801</v>
      </c>
      <c r="N656">
        <f>(Table2[[#This Row],[1W Return vs Nifty]]-AVERAGE(Table2[1W Return vs Nifty]))/_xlfn.STDEV.P(Table2[1W Return vs Nifty])</f>
        <v>-0.60884638674758107</v>
      </c>
      <c r="O656">
        <v>526.09</v>
      </c>
      <c r="P656">
        <v>521.54603860582995</v>
      </c>
      <c r="Q656">
        <v>514.01412849873998</v>
      </c>
      <c r="R656">
        <v>53.594458945257998</v>
      </c>
      <c r="S656" s="2">
        <f>(Table2[[#This Row],[Close Price]]-Table2[[#This Row],[20D EMA]])/Table2[[#This Row],[20D EMA]]</f>
        <v>4.295842916611209E-3</v>
      </c>
      <c r="T656" s="2">
        <f>(Table2[[#This Row],[Close Price]]-Table2[[#This Row],[50D EMA]])/Table2[[#This Row],[50D EMA]]</f>
        <v>1.3045754143503943E-2</v>
      </c>
      <c r="U656" s="2">
        <f>(Table2[[#This Row],[Close Price]]-Table2[[#This Row],[200D EMA]])/Table2[[#This Row],[200D EMA]]</f>
        <v>2.7890033962938408E-2</v>
      </c>
      <c r="V656">
        <v>0.51252763661023304</v>
      </c>
      <c r="W656">
        <v>525</v>
      </c>
      <c r="X656">
        <v>534.20000000000005</v>
      </c>
      <c r="Y656">
        <v>514.1</v>
      </c>
      <c r="Z656">
        <v>532.9</v>
      </c>
      <c r="AA656">
        <v>484</v>
      </c>
      <c r="AB656">
        <v>560</v>
      </c>
      <c r="AC656" s="2">
        <f>(Table2[[#This Row],[Close Price]]/Table2[[#This Row],[Day Low]])-1</f>
        <v>6.380952380952376E-3</v>
      </c>
      <c r="AD656" s="2">
        <f>(Table2[[#This Row],[Day High]]/Table2[[#This Row],[Close Price]])-1</f>
        <v>1.1072205924103296E-2</v>
      </c>
      <c r="AE656" s="2">
        <f>(Table2[[#This Row],[Close Price]]/Table2[[#This Row],[Current Week Low]])-1</f>
        <v>2.7718342734876389E-2</v>
      </c>
      <c r="AF656" s="2">
        <f>(Table2[[#This Row],[Current Week High]]/Table2[[#This Row],[Close Price]])-1</f>
        <v>8.6117157187468596E-3</v>
      </c>
      <c r="AG656" s="2">
        <f>(Table2[[#This Row],[Close Price]]/Table2[[#This Row],[Current Month Low]])-1</f>
        <v>9.1632231404958686E-2</v>
      </c>
      <c r="AH656" s="2">
        <f>(Table2[[#This Row],[Current Month High]]/Table2[[#This Row],[Close Price]])-1</f>
        <v>5.9903473076559077E-2</v>
      </c>
      <c r="AI656">
        <v>17.3464559477618</v>
      </c>
      <c r="AJ656">
        <v>17.607122982749001</v>
      </c>
      <c r="AK656" t="str">
        <f>IF(AND(Table2[[#This Row],[20D EMA]]&gt;Table2[[#This Row],[50D EMA]],Table2[[#This Row],[50D EMA]]&gt;Table2[[#This Row],[200D EMA]]),"Uptrend","Downtrend/NoTrend")</f>
        <v>Uptrend</v>
      </c>
      <c r="AL656">
        <v>-0.08</v>
      </c>
      <c r="AM656" t="s">
        <v>10205</v>
      </c>
      <c r="AN656">
        <v>-1.72</v>
      </c>
      <c r="AO656" t="s">
        <v>10205</v>
      </c>
      <c r="AQ656">
        <f>(Table2[[#This Row],[Sharpe Ratio]]-AVERAGE(Table2[Sharpe Ratio]))/_xlfn.STDEV.P(Table2[Sharpe Ratio])</f>
        <v>-0.66103308725010923</v>
      </c>
      <c r="AR6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-4.0442526396933793</v>
      </c>
      <c r="AS656">
        <f>_xlfn.RANK.AVG(Table2[[#This Row],[1Y Return vs Nifty Z-Score]],Table2[1Y Return vs Nifty Z-Score])</f>
        <v>695</v>
      </c>
      <c r="AT656">
        <f>_xlfn.RANK.AVG(Table2[[#This Row],[6M Return vs Nifty Z-Score]],Table2[6M Return vs Nifty Z-Score])</f>
        <v>582</v>
      </c>
      <c r="AU656">
        <f>_xlfn.RANK.AVG(Table2[[#This Row],[Sharpe Ratio Z-Score]],Table2[Sharpe Ratio Z-Score])</f>
        <v>532.5</v>
      </c>
      <c r="AV656">
        <f>(Table2[[#This Row],[Rank 1Y]]+Table2[[#This Row],[Rank 6M]]+Table2[[#This Row],[Rank Sharpe]])/3</f>
        <v>603.16666666666663</v>
      </c>
    </row>
    <row r="657" spans="1:48" x14ac:dyDescent="0.3">
      <c r="A657" t="s">
        <v>1902</v>
      </c>
      <c r="B657" t="s">
        <v>1903</v>
      </c>
      <c r="C657" t="s">
        <v>10165</v>
      </c>
      <c r="D657" t="s">
        <v>202</v>
      </c>
      <c r="E657">
        <v>3686.426773575</v>
      </c>
      <c r="F657">
        <v>234.91</v>
      </c>
      <c r="G657">
        <v>-32.674310023941899</v>
      </c>
      <c r="H657">
        <f>(Table2[[#This Row],[1Y Return vs Nifty]]-AVERAGE(Table2[1Y Return vs Nifty]))/_xlfn.STDEV.P(Table2[1Y Return vs Nifty])</f>
        <v>-0.9826106368140578</v>
      </c>
      <c r="I657">
        <v>5.5687469951617796</v>
      </c>
      <c r="J657">
        <f>(Table2[[#This Row],[1M Return vs Nifty]]-AVERAGE(Table2[1M Return vs Nifty]))/_xlfn.STDEV.P(Table2[1M Return vs Nifty])</f>
        <v>0.44662037277713124</v>
      </c>
      <c r="K657">
        <v>-30.9662224253353</v>
      </c>
      <c r="L657">
        <f>(Table2[[#This Row],[6M Return vs Nifty]]-AVERAGE(Table2[6M Return vs Nifty]))/_xlfn.STDEV.P(Table2[6M Return vs Nifty])</f>
        <v>-1.2766657733318807</v>
      </c>
      <c r="M657">
        <v>-6.7916366382243007E-2</v>
      </c>
      <c r="N657">
        <f>(Table2[[#This Row],[1W Return vs Nifty]]-AVERAGE(Table2[1W Return vs Nifty]))/_xlfn.STDEV.P(Table2[1W Return vs Nifty])</f>
        <v>-0.34957181058174081</v>
      </c>
      <c r="O657">
        <v>230.27</v>
      </c>
      <c r="P657">
        <v>226.95773163412699</v>
      </c>
      <c r="Q657">
        <v>232.913120341076</v>
      </c>
      <c r="R657">
        <v>57.219832551074703</v>
      </c>
      <c r="S657" s="2">
        <f>(Table2[[#This Row],[Close Price]]-Table2[[#This Row],[20D EMA]])/Table2[[#This Row],[20D EMA]]</f>
        <v>2.0150258392321995E-2</v>
      </c>
      <c r="T657" s="2">
        <f>(Table2[[#This Row],[Close Price]]-Table2[[#This Row],[50D EMA]])/Table2[[#This Row],[50D EMA]]</f>
        <v>3.5038543558818552E-2</v>
      </c>
      <c r="U657" s="2">
        <f>(Table2[[#This Row],[Close Price]]-Table2[[#This Row],[200D EMA]])/Table2[[#This Row],[200D EMA]]</f>
        <v>8.5734957996345933E-3</v>
      </c>
      <c r="V657">
        <v>1.2938124513392</v>
      </c>
      <c r="W657">
        <v>236.03</v>
      </c>
      <c r="X657">
        <v>241</v>
      </c>
      <c r="Y657">
        <v>234.01</v>
      </c>
      <c r="Z657">
        <v>241.09</v>
      </c>
      <c r="AA657">
        <v>216.5</v>
      </c>
      <c r="AB657">
        <v>248</v>
      </c>
      <c r="AC657" s="2">
        <f>(Table2[[#This Row],[Close Price]]/Table2[[#This Row],[Day Low]])-1</f>
        <v>-4.7451595136211999E-3</v>
      </c>
      <c r="AD657" s="2">
        <f>(Table2[[#This Row],[Day High]]/Table2[[#This Row],[Close Price]])-1</f>
        <v>2.5924822272359593E-2</v>
      </c>
      <c r="AE657" s="2">
        <f>(Table2[[#This Row],[Close Price]]/Table2[[#This Row],[Current Week Low]])-1</f>
        <v>3.8459894876288203E-3</v>
      </c>
      <c r="AF657" s="2">
        <f>(Table2[[#This Row],[Current Week High]]/Table2[[#This Row],[Close Price]])-1</f>
        <v>2.6307947724660607E-2</v>
      </c>
      <c r="AG657" s="2">
        <f>(Table2[[#This Row],[Close Price]]/Table2[[#This Row],[Current Month Low]])-1</f>
        <v>8.5034642032332464E-2</v>
      </c>
      <c r="AH657" s="2">
        <f>(Table2[[#This Row],[Current Month High]]/Table2[[#This Row],[Close Price]])-1</f>
        <v>5.5723468562428158E-2</v>
      </c>
      <c r="AI657">
        <v>27.2827891532927</v>
      </c>
      <c r="AJ657">
        <v>23.279979008134301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-0.04</v>
      </c>
      <c r="AM657" t="s">
        <v>10205</v>
      </c>
      <c r="AN657">
        <v>2.52</v>
      </c>
      <c r="AO657" t="s">
        <v>10206</v>
      </c>
      <c r="AP657">
        <v>1.7027735611510001E-2</v>
      </c>
      <c r="AQ657">
        <f>(Table2[[#This Row],[Sharpe Ratio]]-AVERAGE(Table2[Sharpe Ratio]))/_xlfn.STDEV.P(Table2[Sharpe Ratio])</f>
        <v>-0.46471507210398644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672</v>
      </c>
      <c r="AT657">
        <f>_xlfn.RANK.AVG(Table2[[#This Row],[6M Return vs Nifty Z-Score]],Table2[6M Return vs Nifty Z-Score])</f>
        <v>690</v>
      </c>
      <c r="AU657">
        <f>_xlfn.RANK.AVG(Table2[[#This Row],[Sharpe Ratio Z-Score]],Table2[Sharpe Ratio Z-Score])</f>
        <v>462</v>
      </c>
      <c r="AV657">
        <f>(Table2[[#This Row],[Rank 1Y]]+Table2[[#This Row],[Rank 6M]]+Table2[[#This Row],[Rank Sharpe]])/3</f>
        <v>608</v>
      </c>
    </row>
    <row r="658" spans="1:48" x14ac:dyDescent="0.3">
      <c r="A658" t="s">
        <v>855</v>
      </c>
      <c r="B658" t="s">
        <v>856</v>
      </c>
      <c r="C658" t="s">
        <v>10161</v>
      </c>
      <c r="D658" t="s">
        <v>523</v>
      </c>
      <c r="E658">
        <v>18598.653123495002</v>
      </c>
      <c r="F658">
        <v>438.45</v>
      </c>
      <c r="G658">
        <v>-50.2378787395416</v>
      </c>
      <c r="H658">
        <f>(Table2[[#This Row],[1Y Return vs Nifty]]-AVERAGE(Table2[1Y Return vs Nifty]))/_xlfn.STDEV.P(Table2[1Y Return vs Nifty])</f>
        <v>-1.2226304279203533</v>
      </c>
      <c r="I658">
        <v>-16.543937316357098</v>
      </c>
      <c r="J658">
        <f>(Table2[[#This Row],[1M Return vs Nifty]]-AVERAGE(Table2[1M Return vs Nifty]))/_xlfn.STDEV.P(Table2[1M Return vs Nifty])</f>
        <v>-1.8844765701033459</v>
      </c>
      <c r="K658">
        <v>-41.998545864034</v>
      </c>
      <c r="L658">
        <f>(Table2[[#This Row],[6M Return vs Nifty]]-AVERAGE(Table2[6M Return vs Nifty]))/_xlfn.STDEV.P(Table2[6M Return vs Nifty])</f>
        <v>-1.6442342003105774</v>
      </c>
      <c r="M658">
        <v>-6.76971470815079</v>
      </c>
      <c r="N658">
        <f>(Table2[[#This Row],[1W Return vs Nifty]]-AVERAGE(Table2[1W Return vs Nifty]))/_xlfn.STDEV.P(Table2[1W Return vs Nifty])</f>
        <v>-1.7341466635304941</v>
      </c>
      <c r="O658">
        <v>468.07</v>
      </c>
      <c r="P658">
        <v>462.28025427338702</v>
      </c>
      <c r="Q658">
        <v>481.99835272109499</v>
      </c>
      <c r="R658">
        <v>26.032222294647099</v>
      </c>
      <c r="S658" s="2">
        <f>(Table2[[#This Row],[Close Price]]-Table2[[#This Row],[20D EMA]])/Table2[[#This Row],[20D EMA]]</f>
        <v>-6.3281133163843026E-2</v>
      </c>
      <c r="T658" s="2">
        <f>(Table2[[#This Row],[Close Price]]-Table2[[#This Row],[50D EMA]])/Table2[[#This Row],[50D EMA]]</f>
        <v>-5.1549366543555845E-2</v>
      </c>
      <c r="U658" s="2">
        <f>(Table2[[#This Row],[Close Price]]-Table2[[#This Row],[200D EMA]])/Table2[[#This Row],[200D EMA]]</f>
        <v>-9.0349588282294307E-2</v>
      </c>
      <c r="V658">
        <v>0.41792675553761</v>
      </c>
      <c r="W658">
        <v>435.6</v>
      </c>
      <c r="X658">
        <v>442.6</v>
      </c>
      <c r="Y658">
        <v>436.6</v>
      </c>
      <c r="Z658">
        <v>462.4</v>
      </c>
      <c r="AA658">
        <v>406.05</v>
      </c>
      <c r="AB658">
        <v>535.6</v>
      </c>
      <c r="AC658" s="2">
        <f>(Table2[[#This Row],[Close Price]]/Table2[[#This Row],[Day Low]])-1</f>
        <v>6.5426997245179308E-3</v>
      </c>
      <c r="AD658" s="2">
        <f>(Table2[[#This Row],[Day High]]/Table2[[#This Row],[Close Price]])-1</f>
        <v>9.4651613638956356E-3</v>
      </c>
      <c r="AE658" s="2">
        <f>(Table2[[#This Row],[Close Price]]/Table2[[#This Row],[Current Week Low]])-1</f>
        <v>4.237288135593209E-3</v>
      </c>
      <c r="AF658" s="2">
        <f>(Table2[[#This Row],[Current Week High]]/Table2[[#This Row],[Close Price]])-1</f>
        <v>5.4624244497662122E-2</v>
      </c>
      <c r="AG658" s="2">
        <f>(Table2[[#This Row],[Close Price]]/Table2[[#This Row],[Current Month Low]])-1</f>
        <v>7.9793128925009116E-2</v>
      </c>
      <c r="AH658" s="2">
        <f>(Table2[[#This Row],[Current Month High]]/Table2[[#This Row],[Close Price]])-1</f>
        <v>0.22157600638613295</v>
      </c>
      <c r="AI658">
        <v>56.237329409367199</v>
      </c>
      <c r="AJ658">
        <v>44.094255291179103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-0.01</v>
      </c>
      <c r="AM658" t="s">
        <v>10205</v>
      </c>
      <c r="AN658">
        <v>-12.02</v>
      </c>
      <c r="AO658" t="s">
        <v>10205</v>
      </c>
      <c r="AP658">
        <v>3.4987036818415002E-2</v>
      </c>
      <c r="AQ658">
        <f>(Table2[[#This Row],[Sharpe Ratio]]-AVERAGE(Table2[Sharpe Ratio]))/_xlfn.STDEV.P(Table2[Sharpe Ratio])</f>
        <v>-0.2576567499176991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715</v>
      </c>
      <c r="AT658">
        <f>_xlfn.RANK.AVG(Table2[[#This Row],[6M Return vs Nifty Z-Score]],Table2[6M Return vs Nifty Z-Score])</f>
        <v>719</v>
      </c>
      <c r="AU658">
        <f>_xlfn.RANK.AVG(Table2[[#This Row],[Sharpe Ratio Z-Score]],Table2[Sharpe Ratio Z-Score])</f>
        <v>397</v>
      </c>
      <c r="AV658">
        <f>(Table2[[#This Row],[Rank 1Y]]+Table2[[#This Row],[Rank 6M]]+Table2[[#This Row],[Rank Sharpe]])/3</f>
        <v>610.33333333333337</v>
      </c>
    </row>
    <row r="659" spans="1:48" x14ac:dyDescent="0.3">
      <c r="A659" t="s">
        <v>2063</v>
      </c>
      <c r="B659" t="s">
        <v>2064</v>
      </c>
      <c r="C659" t="s">
        <v>10177</v>
      </c>
      <c r="D659" t="s">
        <v>1777</v>
      </c>
      <c r="E659">
        <v>2982.8349694799999</v>
      </c>
      <c r="F659">
        <v>16.2</v>
      </c>
      <c r="G659">
        <v>-35.000264641113198</v>
      </c>
      <c r="H659">
        <f>(Table2[[#This Row],[1Y Return vs Nifty]]-AVERAGE(Table2[1Y Return vs Nifty]))/_xlfn.STDEV.P(Table2[1Y Return vs Nifty])</f>
        <v>-1.0143966109731892</v>
      </c>
      <c r="I659">
        <v>-2.1819289736874898</v>
      </c>
      <c r="J659">
        <f>(Table2[[#This Row],[1M Return vs Nifty]]-AVERAGE(Table2[1M Return vs Nifty]))/_xlfn.STDEV.P(Table2[1M Return vs Nifty])</f>
        <v>-0.37044809352526159</v>
      </c>
      <c r="K659">
        <v>-34.496629046422001</v>
      </c>
      <c r="L659">
        <f>(Table2[[#This Row],[6M Return vs Nifty]]-AVERAGE(Table2[6M Return vs Nifty]))/_xlfn.STDEV.P(Table2[6M Return vs Nifty])</f>
        <v>-1.3942897729833157</v>
      </c>
      <c r="M659">
        <v>4.4829324255897296</v>
      </c>
      <c r="N659">
        <f>(Table2[[#This Row],[1W Return vs Nifty]]-AVERAGE(Table2[1W Return vs Nifty]))/_xlfn.STDEV.P(Table2[1W Return vs Nifty])</f>
        <v>0.59062222027503197</v>
      </c>
      <c r="O659">
        <v>15.55</v>
      </c>
      <c r="P659">
        <v>15.881655524802801</v>
      </c>
      <c r="Q659">
        <v>17.362484912035899</v>
      </c>
      <c r="R659">
        <v>72.3029897643098</v>
      </c>
      <c r="S659" s="2">
        <f>(Table2[[#This Row],[Close Price]]-Table2[[#This Row],[20D EMA]])/Table2[[#This Row],[20D EMA]]</f>
        <v>4.1800643086816629E-2</v>
      </c>
      <c r="T659" s="2">
        <f>(Table2[[#This Row],[Close Price]]-Table2[[#This Row],[50D EMA]])/Table2[[#This Row],[50D EMA]]</f>
        <v>2.0044791596192959E-2</v>
      </c>
      <c r="U659" s="2">
        <f>(Table2[[#This Row],[Close Price]]-Table2[[#This Row],[200D EMA]])/Table2[[#This Row],[200D EMA]]</f>
        <v>-6.6953832813991421E-2</v>
      </c>
      <c r="V659">
        <v>0.93452395429234303</v>
      </c>
      <c r="W659">
        <v>16.11</v>
      </c>
      <c r="X659">
        <v>16.59</v>
      </c>
      <c r="Y659">
        <v>15.74</v>
      </c>
      <c r="Z659">
        <v>16.5</v>
      </c>
      <c r="AA659">
        <v>14.59</v>
      </c>
      <c r="AB659">
        <v>16.5</v>
      </c>
      <c r="AC659" s="2">
        <f>(Table2[[#This Row],[Close Price]]/Table2[[#This Row],[Day Low]])-1</f>
        <v>5.5865921787709993E-3</v>
      </c>
      <c r="AD659" s="2">
        <f>(Table2[[#This Row],[Day High]]/Table2[[#This Row],[Close Price]])-1</f>
        <v>2.4074074074074137E-2</v>
      </c>
      <c r="AE659" s="2">
        <f>(Table2[[#This Row],[Close Price]]/Table2[[#This Row],[Current Week Low]])-1</f>
        <v>2.9224904701397714E-2</v>
      </c>
      <c r="AF659" s="2">
        <f>(Table2[[#This Row],[Current Week High]]/Table2[[#This Row],[Close Price]])-1</f>
        <v>1.8518518518518601E-2</v>
      </c>
      <c r="AG659" s="2">
        <f>(Table2[[#This Row],[Close Price]]/Table2[[#This Row],[Current Month Low]])-1</f>
        <v>0.11034955448937622</v>
      </c>
      <c r="AH659" s="2">
        <f>(Table2[[#This Row],[Current Month High]]/Table2[[#This Row],[Close Price]])-1</f>
        <v>1.8518518518518601E-2</v>
      </c>
      <c r="AI659">
        <v>60.802469135802397</v>
      </c>
      <c r="AJ659">
        <v>26.070038910505801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-0.17</v>
      </c>
      <c r="AM659" t="s">
        <v>10205</v>
      </c>
      <c r="AN659">
        <v>7.21</v>
      </c>
      <c r="AO659" t="s">
        <v>10206</v>
      </c>
      <c r="AP659">
        <v>2.0241505454887999E-2</v>
      </c>
      <c r="AQ659">
        <f>(Table2[[#This Row],[Sharpe Ratio]]-AVERAGE(Table2[Sharpe Ratio]))/_xlfn.STDEV.P(Table2[Sharpe Ratio])</f>
        <v>-0.42766252846677144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680</v>
      </c>
      <c r="AT659">
        <f>_xlfn.RANK.AVG(Table2[[#This Row],[6M Return vs Nifty Z-Score]],Table2[6M Return vs Nifty Z-Score])</f>
        <v>702</v>
      </c>
      <c r="AU659">
        <f>_xlfn.RANK.AVG(Table2[[#This Row],[Sharpe Ratio Z-Score]],Table2[Sharpe Ratio Z-Score])</f>
        <v>450</v>
      </c>
      <c r="AV659">
        <f>(Table2[[#This Row],[Rank 1Y]]+Table2[[#This Row],[Rank 6M]]+Table2[[#This Row],[Rank Sharpe]])/3</f>
        <v>610.66666666666663</v>
      </c>
    </row>
    <row r="660" spans="1:48" x14ac:dyDescent="0.3">
      <c r="A660" t="s">
        <v>553</v>
      </c>
      <c r="B660" t="s">
        <v>554</v>
      </c>
      <c r="C660" t="s">
        <v>10161</v>
      </c>
      <c r="D660" t="s">
        <v>37</v>
      </c>
      <c r="E660">
        <v>36044.107946999997</v>
      </c>
      <c r="F660">
        <v>615.6</v>
      </c>
      <c r="G660">
        <v>-29.794073033660201</v>
      </c>
      <c r="H660">
        <f>(Table2[[#This Row],[1Y Return vs Nifty]]-AVERAGE(Table2[1Y Return vs Nifty]))/_xlfn.STDEV.P(Table2[1Y Return vs Nifty])</f>
        <v>-0.94324996405226169</v>
      </c>
      <c r="I660">
        <v>6.70091353591559</v>
      </c>
      <c r="J660">
        <f>(Table2[[#This Row],[1M Return vs Nifty]]-AVERAGE(Table2[1M Return vs Nifty]))/_xlfn.STDEV.P(Table2[1M Return vs Nifty])</f>
        <v>0.56597223095963023</v>
      </c>
      <c r="K660">
        <v>-6.6083297627924402</v>
      </c>
      <c r="L660">
        <f>(Table2[[#This Row],[6M Return vs Nifty]]-AVERAGE(Table2[6M Return vs Nifty]))/_xlfn.STDEV.P(Table2[6M Return vs Nifty])</f>
        <v>-0.46512391270429942</v>
      </c>
      <c r="M660">
        <v>3.47611401926159</v>
      </c>
      <c r="N660">
        <f>(Table2[[#This Row],[1W Return vs Nifty]]-AVERAGE(Table2[1W Return vs Nifty]))/_xlfn.STDEV.P(Table2[1W Return vs Nifty])</f>
        <v>0.38261604405218647</v>
      </c>
      <c r="O660">
        <v>589.04</v>
      </c>
      <c r="P660">
        <v>567.28615972108503</v>
      </c>
      <c r="Q660">
        <v>563.22471198066296</v>
      </c>
      <c r="R660">
        <v>81.913481288795097</v>
      </c>
      <c r="S660" s="2">
        <f>(Table2[[#This Row],[Close Price]]-Table2[[#This Row],[20D EMA]])/Table2[[#This Row],[20D EMA]]</f>
        <v>4.5090316447100473E-2</v>
      </c>
      <c r="T660" s="2">
        <f>(Table2[[#This Row],[Close Price]]-Table2[[#This Row],[50D EMA]])/Table2[[#This Row],[50D EMA]]</f>
        <v>8.5166612036981892E-2</v>
      </c>
      <c r="U660" s="2">
        <f>(Table2[[#This Row],[Close Price]]-Table2[[#This Row],[200D EMA]])/Table2[[#This Row],[200D EMA]]</f>
        <v>9.2991814643841916E-2</v>
      </c>
      <c r="V660">
        <v>0.92089666681388505</v>
      </c>
      <c r="W660">
        <v>599</v>
      </c>
      <c r="X660">
        <v>623.79999999999995</v>
      </c>
      <c r="Y660">
        <v>608</v>
      </c>
      <c r="Z660">
        <v>634.9</v>
      </c>
      <c r="AA660">
        <v>555.54999999999995</v>
      </c>
      <c r="AB660">
        <v>634.9</v>
      </c>
      <c r="AC660" s="2">
        <f>(Table2[[#This Row],[Close Price]]/Table2[[#This Row],[Day Low]])-1</f>
        <v>2.771285475792995E-2</v>
      </c>
      <c r="AD660" s="2">
        <f>(Table2[[#This Row],[Day High]]/Table2[[#This Row],[Close Price]])-1</f>
        <v>1.3320337881741251E-2</v>
      </c>
      <c r="AE660" s="2">
        <f>(Table2[[#This Row],[Close Price]]/Table2[[#This Row],[Current Week Low]])-1</f>
        <v>1.2499999999999956E-2</v>
      </c>
      <c r="AF660" s="2">
        <f>(Table2[[#This Row],[Current Week High]]/Table2[[#This Row],[Close Price]])-1</f>
        <v>3.1351526965561982E-2</v>
      </c>
      <c r="AG660" s="2">
        <f>(Table2[[#This Row],[Close Price]]/Table2[[#This Row],[Current Month Low]])-1</f>
        <v>0.10809108091080932</v>
      </c>
      <c r="AH660" s="2">
        <f>(Table2[[#This Row],[Current Month High]]/Table2[[#This Row],[Close Price]])-1</f>
        <v>3.1351526965561982E-2</v>
      </c>
      <c r="AI660">
        <v>9.6491228070175303</v>
      </c>
      <c r="AJ660">
        <v>35.356200527704402</v>
      </c>
      <c r="AK660" t="str">
        <f>IF(AND(Table2[[#This Row],[20D EMA]]&gt;Table2[[#This Row],[50D EMA]],Table2[[#This Row],[50D EMA]]&gt;Table2[[#This Row],[200D EMA]]),"Uptrend","Downtrend/NoTrend")</f>
        <v>Uptrend</v>
      </c>
      <c r="AL660">
        <v>0.04</v>
      </c>
      <c r="AM660" t="s">
        <v>10206</v>
      </c>
      <c r="AN660">
        <v>6.31</v>
      </c>
      <c r="AO660" t="s">
        <v>10206</v>
      </c>
      <c r="AP660">
        <v>-8.5425421974011997E-2</v>
      </c>
      <c r="AQ660">
        <f>(Table2[[#This Row],[Sharpe Ratio]]-AVERAGE(Table2[Sharpe Ratio]))/_xlfn.STDEV.P(Table2[Sharpe Ratio])</f>
        <v>-1.645929122024214</v>
      </c>
      <c r="AR6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-2.1057147237689589</v>
      </c>
      <c r="AS660">
        <f>_xlfn.RANK.AVG(Table2[[#This Row],[1Y Return vs Nifty Z-Score]],Table2[1Y Return vs Nifty Z-Score])</f>
        <v>657</v>
      </c>
      <c r="AT660">
        <f>_xlfn.RANK.AVG(Table2[[#This Row],[6M Return vs Nifty Z-Score]],Table2[6M Return vs Nifty Z-Score])</f>
        <v>484</v>
      </c>
      <c r="AU660">
        <f>_xlfn.RANK.AVG(Table2[[#This Row],[Sharpe Ratio Z-Score]],Table2[Sharpe Ratio Z-Score])</f>
        <v>698</v>
      </c>
      <c r="AV660">
        <f>(Table2[[#This Row],[Rank 1Y]]+Table2[[#This Row],[Rank 6M]]+Table2[[#This Row],[Rank Sharpe]])/3</f>
        <v>613</v>
      </c>
    </row>
    <row r="661" spans="1:48" x14ac:dyDescent="0.3">
      <c r="A661" t="s">
        <v>1179</v>
      </c>
      <c r="B661" t="s">
        <v>1180</v>
      </c>
      <c r="C661" t="s">
        <v>10171</v>
      </c>
      <c r="D661" t="s">
        <v>231</v>
      </c>
      <c r="E661">
        <v>10176.137813489901</v>
      </c>
      <c r="F661">
        <v>520.85</v>
      </c>
      <c r="G661">
        <v>-6.1675139042999696</v>
      </c>
      <c r="H661">
        <f>(Table2[[#This Row],[1Y Return vs Nifty]]-AVERAGE(Table2[1Y Return vs Nifty]))/_xlfn.STDEV.P(Table2[1Y Return vs Nifty])</f>
        <v>-0.62037470569131004</v>
      </c>
      <c r="I661">
        <v>-10.5531449056428</v>
      </c>
      <c r="J661">
        <f>(Table2[[#This Row],[1M Return vs Nifty]]-AVERAGE(Table2[1M Return vs Nifty]))/_xlfn.STDEV.P(Table2[1M Return vs Nifty])</f>
        <v>-1.2529332587029749</v>
      </c>
      <c r="K661">
        <v>-18.567253406708598</v>
      </c>
      <c r="L661">
        <f>(Table2[[#This Row],[6M Return vs Nifty]]-AVERAGE(Table2[6M Return vs Nifty]))/_xlfn.STDEV.P(Table2[6M Return vs Nifty])</f>
        <v>-0.86356425725887287</v>
      </c>
      <c r="M661">
        <v>-1.89926583935962</v>
      </c>
      <c r="N661">
        <f>(Table2[[#This Row],[1W Return vs Nifty]]-AVERAGE(Table2[1W Return vs Nifty]))/_xlfn.STDEV.P(Table2[1W Return vs Nifty])</f>
        <v>-0.72792405246317804</v>
      </c>
      <c r="O661">
        <v>542.05999999999995</v>
      </c>
      <c r="P661">
        <v>563.659710718106</v>
      </c>
      <c r="Q661">
        <v>551.69900671197797</v>
      </c>
      <c r="R661">
        <v>26.061073681404402</v>
      </c>
      <c r="S661" s="2">
        <f>(Table2[[#This Row],[Close Price]]-Table2[[#This Row],[20D EMA]])/Table2[[#This Row],[20D EMA]]</f>
        <v>-3.912850975906712E-2</v>
      </c>
      <c r="T661" s="2">
        <f>(Table2[[#This Row],[Close Price]]-Table2[[#This Row],[50D EMA]])/Table2[[#This Row],[50D EMA]]</f>
        <v>-7.5949566563070711E-2</v>
      </c>
      <c r="U661" s="2">
        <f>(Table2[[#This Row],[Close Price]]-Table2[[#This Row],[200D EMA]])/Table2[[#This Row],[200D EMA]]</f>
        <v>-5.5916371674896083E-2</v>
      </c>
      <c r="V661">
        <v>1.1585611355254399</v>
      </c>
      <c r="W661">
        <v>522.20000000000005</v>
      </c>
      <c r="X661">
        <v>530.45000000000005</v>
      </c>
      <c r="Y661">
        <v>516.54999999999995</v>
      </c>
      <c r="Z661">
        <v>552</v>
      </c>
      <c r="AA661">
        <v>496.95</v>
      </c>
      <c r="AB661">
        <v>587.15</v>
      </c>
      <c r="AC661" s="2">
        <f>(Table2[[#This Row],[Close Price]]/Table2[[#This Row],[Day Low]])-1</f>
        <v>-2.5852163921868954E-3</v>
      </c>
      <c r="AD661" s="2">
        <f>(Table2[[#This Row],[Day High]]/Table2[[#This Row],[Close Price]])-1</f>
        <v>1.843141019487371E-2</v>
      </c>
      <c r="AE661" s="2">
        <f>(Table2[[#This Row],[Close Price]]/Table2[[#This Row],[Current Week Low]])-1</f>
        <v>8.324460362017394E-3</v>
      </c>
      <c r="AF661" s="2">
        <f>(Table2[[#This Row],[Current Week High]]/Table2[[#This Row],[Close Price]])-1</f>
        <v>5.9806086205241415E-2</v>
      </c>
      <c r="AG661" s="2">
        <f>(Table2[[#This Row],[Close Price]]/Table2[[#This Row],[Current Month Low]])-1</f>
        <v>4.8093369554281118E-2</v>
      </c>
      <c r="AH661" s="2">
        <f>(Table2[[#This Row],[Current Month High]]/Table2[[#This Row],[Close Price]])-1</f>
        <v>0.12729192665834677</v>
      </c>
      <c r="AI661">
        <v>36.2004415858692</v>
      </c>
      <c r="AJ661">
        <v>26.343238326258302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-0.19</v>
      </c>
      <c r="AM661" t="s">
        <v>10205</v>
      </c>
      <c r="AN661">
        <v>-7.54</v>
      </c>
      <c r="AO661" t="s">
        <v>10205</v>
      </c>
      <c r="AP661">
        <v>-7.7362431312581997E-2</v>
      </c>
      <c r="AQ661">
        <f>(Table2[[#This Row],[Sharpe Ratio]]-AVERAGE(Table2[Sharpe Ratio]))/_xlfn.STDEV.P(Table2[Sharpe Ratio])</f>
        <v>-1.5529684160966635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541</v>
      </c>
      <c r="AT661">
        <f>_xlfn.RANK.AVG(Table2[[#This Row],[6M Return vs Nifty Z-Score]],Table2[6M Return vs Nifty Z-Score])</f>
        <v>608</v>
      </c>
      <c r="AU661">
        <f>_xlfn.RANK.AVG(Table2[[#This Row],[Sharpe Ratio Z-Score]],Table2[Sharpe Ratio Z-Score])</f>
        <v>694</v>
      </c>
      <c r="AV661">
        <f>(Table2[[#This Row],[Rank 1Y]]+Table2[[#This Row],[Rank 6M]]+Table2[[#This Row],[Rank Sharpe]])/3</f>
        <v>614.33333333333337</v>
      </c>
    </row>
    <row r="662" spans="1:48" x14ac:dyDescent="0.3">
      <c r="A662" t="s">
        <v>459</v>
      </c>
      <c r="B662" t="s">
        <v>460</v>
      </c>
      <c r="C662" t="s">
        <v>10161</v>
      </c>
      <c r="D662" t="s">
        <v>54</v>
      </c>
      <c r="E662">
        <v>48413.103152475</v>
      </c>
      <c r="F662">
        <v>651.45000000000005</v>
      </c>
      <c r="G662">
        <v>-37.267621643887097</v>
      </c>
      <c r="H662">
        <f>(Table2[[#This Row],[1Y Return vs Nifty]]-AVERAGE(Table2[1Y Return vs Nifty]))/_xlfn.STDEV.P(Table2[1Y Return vs Nifty])</f>
        <v>-1.0453818032755842</v>
      </c>
      <c r="I662">
        <v>-6.79992514627122</v>
      </c>
      <c r="J662">
        <f>(Table2[[#This Row],[1M Return vs Nifty]]-AVERAGE(Table2[1M Return vs Nifty]))/_xlfn.STDEV.P(Table2[1M Return vs Nifty])</f>
        <v>-0.85727260603078348</v>
      </c>
      <c r="K662">
        <v>-11.3063051759702</v>
      </c>
      <c r="L662">
        <f>(Table2[[#This Row],[6M Return vs Nifty]]-AVERAGE(Table2[6M Return vs Nifty]))/_xlfn.STDEV.P(Table2[6M Return vs Nifty])</f>
        <v>-0.62164827878198825</v>
      </c>
      <c r="M662">
        <v>-2.42954740902359</v>
      </c>
      <c r="N662">
        <f>(Table2[[#This Row],[1W Return vs Nifty]]-AVERAGE(Table2[1W Return vs Nifty]))/_xlfn.STDEV.P(Table2[1W Return vs Nifty])</f>
        <v>-0.83747890459338592</v>
      </c>
      <c r="O662">
        <v>649.6</v>
      </c>
      <c r="P662">
        <v>648.14399609303302</v>
      </c>
      <c r="Q662">
        <v>656.996364161065</v>
      </c>
      <c r="R662">
        <v>52.780058564138002</v>
      </c>
      <c r="S662" s="2">
        <f>(Table2[[#This Row],[Close Price]]-Table2[[#This Row],[20D EMA]])/Table2[[#This Row],[20D EMA]]</f>
        <v>2.8479064039409214E-3</v>
      </c>
      <c r="T662" s="2">
        <f>(Table2[[#This Row],[Close Price]]-Table2[[#This Row],[50D EMA]])/Table2[[#This Row],[50D EMA]]</f>
        <v>5.1007244175605773E-3</v>
      </c>
      <c r="U662" s="2">
        <f>(Table2[[#This Row],[Close Price]]-Table2[[#This Row],[200D EMA]])/Table2[[#This Row],[200D EMA]]</f>
        <v>-8.4420013010989003E-3</v>
      </c>
      <c r="V662">
        <v>0.86400063493146295</v>
      </c>
      <c r="W662">
        <v>640.65</v>
      </c>
      <c r="X662">
        <v>653.45000000000005</v>
      </c>
      <c r="Y662">
        <v>644.35</v>
      </c>
      <c r="Z662">
        <v>661.5</v>
      </c>
      <c r="AA662">
        <v>620.54999999999995</v>
      </c>
      <c r="AB662">
        <v>682.2</v>
      </c>
      <c r="AC662" s="2">
        <f>(Table2[[#This Row],[Close Price]]/Table2[[#This Row],[Day Low]])-1</f>
        <v>1.6857878716928232E-2</v>
      </c>
      <c r="AD662" s="2">
        <f>(Table2[[#This Row],[Day High]]/Table2[[#This Row],[Close Price]])-1</f>
        <v>3.0700744493052934E-3</v>
      </c>
      <c r="AE662" s="2">
        <f>(Table2[[#This Row],[Close Price]]/Table2[[#This Row],[Current Week Low]])-1</f>
        <v>1.101885621168619E-2</v>
      </c>
      <c r="AF662" s="2">
        <f>(Table2[[#This Row],[Current Week High]]/Table2[[#This Row],[Close Price]])-1</f>
        <v>1.5427124107759482E-2</v>
      </c>
      <c r="AG662" s="2">
        <f>(Table2[[#This Row],[Close Price]]/Table2[[#This Row],[Current Month Low]])-1</f>
        <v>4.9794537104181913E-2</v>
      </c>
      <c r="AH662" s="2">
        <f>(Table2[[#This Row],[Current Month High]]/Table2[[#This Row],[Close Price]])-1</f>
        <v>4.7202394658070412E-2</v>
      </c>
      <c r="AI662">
        <v>24.859927853250401</v>
      </c>
      <c r="AJ662">
        <v>17.653964240563401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-0.06</v>
      </c>
      <c r="AM662" t="s">
        <v>10205</v>
      </c>
      <c r="AN662">
        <v>2.85</v>
      </c>
      <c r="AO662" t="s">
        <v>10206</v>
      </c>
      <c r="AP662">
        <v>-3.7183796035664997E-2</v>
      </c>
      <c r="AQ662">
        <f>(Table2[[#This Row],[Sharpe Ratio]]-AVERAGE(Table2[Sharpe Ratio]))/_xlfn.STDEV.P(Table2[Sharpe Ratio])</f>
        <v>-1.0897365390693661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687</v>
      </c>
      <c r="AT662">
        <f>_xlfn.RANK.AVG(Table2[[#This Row],[6M Return vs Nifty Z-Score]],Table2[6M Return vs Nifty Z-Score])</f>
        <v>532</v>
      </c>
      <c r="AU662">
        <f>_xlfn.RANK.AVG(Table2[[#This Row],[Sharpe Ratio Z-Score]],Table2[Sharpe Ratio Z-Score])</f>
        <v>632</v>
      </c>
      <c r="AV662">
        <f>(Table2[[#This Row],[Rank 1Y]]+Table2[[#This Row],[Rank 6M]]+Table2[[#This Row],[Rank Sharpe]])/3</f>
        <v>617</v>
      </c>
    </row>
    <row r="663" spans="1:48" x14ac:dyDescent="0.3">
      <c r="A663" t="s">
        <v>2217</v>
      </c>
      <c r="B663" t="s">
        <v>2218</v>
      </c>
      <c r="C663" t="s">
        <v>10166</v>
      </c>
      <c r="D663" t="s">
        <v>285</v>
      </c>
      <c r="E663">
        <v>2526.3912785699999</v>
      </c>
      <c r="F663">
        <v>430.35</v>
      </c>
      <c r="G663">
        <v>-17.534932386641898</v>
      </c>
      <c r="H663">
        <f>(Table2[[#This Row],[1Y Return vs Nifty]]-AVERAGE(Table2[1Y Return vs Nifty]))/_xlfn.STDEV.P(Table2[1Y Return vs Nifty])</f>
        <v>-0.7757192973132977</v>
      </c>
      <c r="I663">
        <v>1.9742588556144101</v>
      </c>
      <c r="J663">
        <f>(Table2[[#This Row],[1M Return vs Nifty]]-AVERAGE(Table2[1M Return vs Nifty]))/_xlfn.STDEV.P(Table2[1M Return vs Nifty])</f>
        <v>6.7693047841090329E-2</v>
      </c>
      <c r="K663">
        <v>-15.8901020240866</v>
      </c>
      <c r="L663">
        <f>(Table2[[#This Row],[6M Return vs Nifty]]-AVERAGE(Table2[6M Return vs Nifty]))/_xlfn.STDEV.P(Table2[6M Return vs Nifty])</f>
        <v>-0.774368510962816</v>
      </c>
      <c r="M663">
        <v>4.7304828795698297</v>
      </c>
      <c r="N663">
        <f>(Table2[[#This Row],[1W Return vs Nifty]]-AVERAGE(Table2[1W Return vs Nifty]))/_xlfn.STDEV.P(Table2[1W Return vs Nifty])</f>
        <v>0.64176552777814089</v>
      </c>
      <c r="O663">
        <v>415.22</v>
      </c>
      <c r="P663">
        <v>406.00345754841101</v>
      </c>
      <c r="Q663">
        <v>406.66212106728102</v>
      </c>
      <c r="R663">
        <v>65.462988535151695</v>
      </c>
      <c r="S663" s="2">
        <f>(Table2[[#This Row],[Close Price]]-Table2[[#This Row],[20D EMA]])/Table2[[#This Row],[20D EMA]]</f>
        <v>3.6438514522421833E-2</v>
      </c>
      <c r="T663" s="2">
        <f>(Table2[[#This Row],[Close Price]]-Table2[[#This Row],[50D EMA]])/Table2[[#This Row],[50D EMA]]</f>
        <v>5.9966342647921875E-2</v>
      </c>
      <c r="U663" s="2">
        <f>(Table2[[#This Row],[Close Price]]-Table2[[#This Row],[200D EMA]])/Table2[[#This Row],[200D EMA]]</f>
        <v>5.8249533717451681E-2</v>
      </c>
      <c r="V663">
        <v>0.82148312452076799</v>
      </c>
      <c r="W663">
        <v>430</v>
      </c>
      <c r="X663">
        <v>434.95</v>
      </c>
      <c r="Y663">
        <v>416.05</v>
      </c>
      <c r="Z663">
        <v>444.5</v>
      </c>
      <c r="AA663">
        <v>385</v>
      </c>
      <c r="AB663">
        <v>448.9</v>
      </c>
      <c r="AC663" s="2">
        <f>(Table2[[#This Row],[Close Price]]/Table2[[#This Row],[Day Low]])-1</f>
        <v>8.1395348837220993E-4</v>
      </c>
      <c r="AD663" s="2">
        <f>(Table2[[#This Row],[Day High]]/Table2[[#This Row],[Close Price]])-1</f>
        <v>1.0688974090856229E-2</v>
      </c>
      <c r="AE663" s="2">
        <f>(Table2[[#This Row],[Close Price]]/Table2[[#This Row],[Current Week Low]])-1</f>
        <v>3.43708688859512E-2</v>
      </c>
      <c r="AF663" s="2">
        <f>(Table2[[#This Row],[Current Week High]]/Table2[[#This Row],[Close Price]])-1</f>
        <v>3.2880213779481693E-2</v>
      </c>
      <c r="AG663" s="2">
        <f>(Table2[[#This Row],[Close Price]]/Table2[[#This Row],[Current Month Low]])-1</f>
        <v>0.11779220779220778</v>
      </c>
      <c r="AH663" s="2">
        <f>(Table2[[#This Row],[Current Month High]]/Table2[[#This Row],[Close Price]])-1</f>
        <v>4.3104449866387728E-2</v>
      </c>
      <c r="AI663">
        <v>24.526548158475599</v>
      </c>
      <c r="AJ663">
        <v>30.0740516850536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-0.02</v>
      </c>
      <c r="AM663" t="s">
        <v>10205</v>
      </c>
      <c r="AN663">
        <v>2.33</v>
      </c>
      <c r="AO663" t="s">
        <v>10206</v>
      </c>
      <c r="AP663">
        <v>-6.5761478287235997E-2</v>
      </c>
      <c r="AQ663">
        <f>(Table2[[#This Row],[Sharpe Ratio]]-AVERAGE(Table2[Sharpe Ratio]))/_xlfn.STDEV.P(Table2[Sharpe Ratio])</f>
        <v>-1.4192174509830251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601</v>
      </c>
      <c r="AT663">
        <f>_xlfn.RANK.AVG(Table2[[#This Row],[6M Return vs Nifty Z-Score]],Table2[6M Return vs Nifty Z-Score])</f>
        <v>578</v>
      </c>
      <c r="AU663">
        <f>_xlfn.RANK.AVG(Table2[[#This Row],[Sharpe Ratio Z-Score]],Table2[Sharpe Ratio Z-Score])</f>
        <v>672</v>
      </c>
      <c r="AV663">
        <f>(Table2[[#This Row],[Rank 1Y]]+Table2[[#This Row],[Rank 6M]]+Table2[[#This Row],[Rank Sharpe]])/3</f>
        <v>617</v>
      </c>
    </row>
    <row r="664" spans="1:48" x14ac:dyDescent="0.3">
      <c r="A664" t="s">
        <v>1276</v>
      </c>
      <c r="B664" t="s">
        <v>1277</v>
      </c>
      <c r="C664" t="s">
        <v>10161</v>
      </c>
      <c r="D664" t="s">
        <v>118</v>
      </c>
      <c r="E664">
        <v>8839.6677481059996</v>
      </c>
      <c r="F664">
        <v>82.42</v>
      </c>
      <c r="G664">
        <v>-37.133063641076397</v>
      </c>
      <c r="H664">
        <f>(Table2[[#This Row],[1Y Return vs Nifty]]-AVERAGE(Table2[1Y Return vs Nifty]))/_xlfn.STDEV.P(Table2[1Y Return vs Nifty])</f>
        <v>-1.0435429637863398</v>
      </c>
      <c r="I664">
        <v>-2.2333078318405399</v>
      </c>
      <c r="J664">
        <f>(Table2[[#This Row],[1M Return vs Nifty]]-AVERAGE(Table2[1M Return vs Nifty]))/_xlfn.STDEV.P(Table2[1M Return vs Nifty])</f>
        <v>-0.375864401083493</v>
      </c>
      <c r="K664">
        <v>-21.784292491561299</v>
      </c>
      <c r="L664">
        <f>(Table2[[#This Row],[6M Return vs Nifty]]-AVERAGE(Table2[6M Return vs Nifty]))/_xlfn.STDEV.P(Table2[6M Return vs Nifty])</f>
        <v>-0.97074766268736445</v>
      </c>
      <c r="M664">
        <v>3.16435767345682</v>
      </c>
      <c r="N664">
        <f>(Table2[[#This Row],[1W Return vs Nifty]]-AVERAGE(Table2[1W Return vs Nifty]))/_xlfn.STDEV.P(Table2[1W Return vs Nifty])</f>
        <v>0.318207959141865</v>
      </c>
      <c r="O664">
        <v>82.37</v>
      </c>
      <c r="P664">
        <v>83.081174631837698</v>
      </c>
      <c r="Q664">
        <v>85.160069042516795</v>
      </c>
      <c r="R664">
        <v>51.720082695595202</v>
      </c>
      <c r="S664" s="2">
        <f>(Table2[[#This Row],[Close Price]]-Table2[[#This Row],[20D EMA]])/Table2[[#This Row],[20D EMA]]</f>
        <v>6.0701711788268978E-4</v>
      </c>
      <c r="T664" s="2">
        <f>(Table2[[#This Row],[Close Price]]-Table2[[#This Row],[50D EMA]])/Table2[[#This Row],[50D EMA]]</f>
        <v>-7.9581762627646564E-3</v>
      </c>
      <c r="U664" s="2">
        <f>(Table2[[#This Row],[Close Price]]-Table2[[#This Row],[200D EMA]])/Table2[[#This Row],[200D EMA]]</f>
        <v>-3.2175514573018885E-2</v>
      </c>
      <c r="V664">
        <v>0.48519717449913902</v>
      </c>
      <c r="W664">
        <v>82.53</v>
      </c>
      <c r="X664">
        <v>85.95</v>
      </c>
      <c r="Y664">
        <v>82.3</v>
      </c>
      <c r="Z664">
        <v>84.95</v>
      </c>
      <c r="AA664">
        <v>78.3</v>
      </c>
      <c r="AB664">
        <v>84.95</v>
      </c>
      <c r="AC664" s="2">
        <f>(Table2[[#This Row],[Close Price]]/Table2[[#This Row],[Day Low]])-1</f>
        <v>-1.3328486610929557E-3</v>
      </c>
      <c r="AD664" s="2">
        <f>(Table2[[#This Row],[Day High]]/Table2[[#This Row],[Close Price]])-1</f>
        <v>4.2829410337296814E-2</v>
      </c>
      <c r="AE664" s="2">
        <f>(Table2[[#This Row],[Close Price]]/Table2[[#This Row],[Current Week Low]])-1</f>
        <v>1.458080194410849E-3</v>
      </c>
      <c r="AF664" s="2">
        <f>(Table2[[#This Row],[Current Week High]]/Table2[[#This Row],[Close Price]])-1</f>
        <v>3.0696432904634863E-2</v>
      </c>
      <c r="AG664" s="2">
        <f>(Table2[[#This Row],[Close Price]]/Table2[[#This Row],[Current Month Low]])-1</f>
        <v>5.2618135376756081E-2</v>
      </c>
      <c r="AH664" s="2">
        <f>(Table2[[#This Row],[Current Month High]]/Table2[[#This Row],[Close Price]])-1</f>
        <v>3.0696432904634863E-2</v>
      </c>
      <c r="AI664">
        <v>18.9031788400873</v>
      </c>
      <c r="AJ664">
        <v>13.8397790055248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-0.1</v>
      </c>
      <c r="AM664" t="s">
        <v>10205</v>
      </c>
      <c r="AN664">
        <v>0.6</v>
      </c>
      <c r="AO664" t="s">
        <v>10206</v>
      </c>
      <c r="AQ664">
        <f>(Table2[[#This Row],[Sharpe Ratio]]-AVERAGE(Table2[Sharpe Ratio]))/_xlfn.STDEV.P(Table2[Sharpe Ratio])</f>
        <v>-0.66103308725010923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686</v>
      </c>
      <c r="AT664">
        <f>_xlfn.RANK.AVG(Table2[[#This Row],[6M Return vs Nifty Z-Score]],Table2[6M Return vs Nifty Z-Score])</f>
        <v>633</v>
      </c>
      <c r="AU664">
        <f>_xlfn.RANK.AVG(Table2[[#This Row],[Sharpe Ratio Z-Score]],Table2[Sharpe Ratio Z-Score])</f>
        <v>532.5</v>
      </c>
      <c r="AV664">
        <f>(Table2[[#This Row],[Rank 1Y]]+Table2[[#This Row],[Rank 6M]]+Table2[[#This Row],[Rank Sharpe]])/3</f>
        <v>617.16666666666663</v>
      </c>
    </row>
    <row r="665" spans="1:48" x14ac:dyDescent="0.3">
      <c r="A665" t="s">
        <v>782</v>
      </c>
      <c r="B665" t="s">
        <v>783</v>
      </c>
      <c r="C665" t="s">
        <v>10173</v>
      </c>
      <c r="D665" t="s">
        <v>548</v>
      </c>
      <c r="E665">
        <v>20615.174778299999</v>
      </c>
      <c r="F665">
        <v>1603.95</v>
      </c>
      <c r="G665">
        <v>-34.153539095566003</v>
      </c>
      <c r="H665">
        <f>(Table2[[#This Row],[1Y Return vs Nifty]]-AVERAGE(Table2[1Y Return vs Nifty]))/_xlfn.STDEV.P(Table2[1Y Return vs Nifty])</f>
        <v>-1.0028254495618927</v>
      </c>
      <c r="I665">
        <v>3.1804562231293101</v>
      </c>
      <c r="J665">
        <f>(Table2[[#This Row],[1M Return vs Nifty]]-AVERAGE(Table2[1M Return vs Nifty]))/_xlfn.STDEV.P(Table2[1M Return vs Nifty])</f>
        <v>0.19484916133291849</v>
      </c>
      <c r="K665">
        <v>-5.6633698962183203</v>
      </c>
      <c r="L665">
        <f>(Table2[[#This Row],[6M Return vs Nifty]]-AVERAGE(Table2[6M Return vs Nifty]))/_xlfn.STDEV.P(Table2[6M Return vs Nifty])</f>
        <v>-0.43364029879063615</v>
      </c>
      <c r="M665">
        <v>3.7547069690382302</v>
      </c>
      <c r="N665">
        <f>(Table2[[#This Row],[1W Return vs Nifty]]-AVERAGE(Table2[1W Return vs Nifty]))/_xlfn.STDEV.P(Table2[1W Return vs Nifty])</f>
        <v>0.44017265390502175</v>
      </c>
      <c r="O665">
        <v>1549.09</v>
      </c>
      <c r="P665">
        <v>1491.47815578624</v>
      </c>
      <c r="Q665">
        <v>1487.28711221545</v>
      </c>
      <c r="R665">
        <v>69.697551279693599</v>
      </c>
      <c r="S665" s="2">
        <f>(Table2[[#This Row],[Close Price]]-Table2[[#This Row],[20D EMA]])/Table2[[#This Row],[20D EMA]]</f>
        <v>3.5414340031889771E-2</v>
      </c>
      <c r="T665" s="2">
        <f>(Table2[[#This Row],[Close Price]]-Table2[[#This Row],[50D EMA]])/Table2[[#This Row],[50D EMA]]</f>
        <v>7.5409648996481587E-2</v>
      </c>
      <c r="U665" s="2">
        <f>(Table2[[#This Row],[Close Price]]-Table2[[#This Row],[200D EMA]])/Table2[[#This Row],[200D EMA]]</f>
        <v>7.8440058295650844E-2</v>
      </c>
      <c r="V665">
        <v>0.99355588542816897</v>
      </c>
      <c r="W665">
        <v>1586.35</v>
      </c>
      <c r="X665">
        <v>1599</v>
      </c>
      <c r="Y665">
        <v>1585</v>
      </c>
      <c r="Z665">
        <v>1633</v>
      </c>
      <c r="AA665">
        <v>1482.75</v>
      </c>
      <c r="AB665">
        <v>1633</v>
      </c>
      <c r="AC665" s="2">
        <f>(Table2[[#This Row],[Close Price]]/Table2[[#This Row],[Day Low]])-1</f>
        <v>1.1094651243420461E-2</v>
      </c>
      <c r="AD665" s="2">
        <f>(Table2[[#This Row],[Day High]]/Table2[[#This Row],[Close Price]])-1</f>
        <v>-3.08613111381284E-3</v>
      </c>
      <c r="AE665" s="2">
        <f>(Table2[[#This Row],[Close Price]]/Table2[[#This Row],[Current Week Low]])-1</f>
        <v>1.1955835962145223E-2</v>
      </c>
      <c r="AF665" s="2">
        <f>(Table2[[#This Row],[Current Week High]]/Table2[[#This Row],[Close Price]])-1</f>
        <v>1.8111537142678991E-2</v>
      </c>
      <c r="AG665" s="2">
        <f>(Table2[[#This Row],[Close Price]]/Table2[[#This Row],[Current Month Low]])-1</f>
        <v>8.1740010116337913E-2</v>
      </c>
      <c r="AH665" s="2">
        <f>(Table2[[#This Row],[Current Month High]]/Table2[[#This Row],[Close Price]])-1</f>
        <v>1.8111537142678991E-2</v>
      </c>
      <c r="AI665">
        <v>10.442968920477499</v>
      </c>
      <c r="AJ665">
        <v>26.3947990543735</v>
      </c>
      <c r="AK665" t="str">
        <f>IF(AND(Table2[[#This Row],[20D EMA]]&gt;Table2[[#This Row],[50D EMA]],Table2[[#This Row],[50D EMA]]&gt;Table2[[#This Row],[200D EMA]]),"Uptrend","Downtrend/NoTrend")</f>
        <v>Uptrend</v>
      </c>
      <c r="AL665">
        <v>0.09</v>
      </c>
      <c r="AM665" t="s">
        <v>10206</v>
      </c>
      <c r="AN665">
        <v>4.5199999999999996</v>
      </c>
      <c r="AO665" t="s">
        <v>10206</v>
      </c>
      <c r="AP665">
        <v>-8.6369922599336998E-2</v>
      </c>
      <c r="AQ665">
        <f>(Table2[[#This Row],[Sharpe Ratio]]-AVERAGE(Table2[Sharpe Ratio]))/_xlfn.STDEV.P(Table2[Sharpe Ratio])</f>
        <v>-1.6568185610135495</v>
      </c>
      <c r="AR6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-2.4582624941281379</v>
      </c>
      <c r="AS665">
        <f>_xlfn.RANK.AVG(Table2[[#This Row],[1Y Return vs Nifty Z-Score]],Table2[1Y Return vs Nifty Z-Score])</f>
        <v>678</v>
      </c>
      <c r="AT665">
        <f>_xlfn.RANK.AVG(Table2[[#This Row],[6M Return vs Nifty Z-Score]],Table2[6M Return vs Nifty Z-Score])</f>
        <v>475</v>
      </c>
      <c r="AU665">
        <f>_xlfn.RANK.AVG(Table2[[#This Row],[Sharpe Ratio Z-Score]],Table2[Sharpe Ratio Z-Score])</f>
        <v>700</v>
      </c>
      <c r="AV665">
        <f>(Table2[[#This Row],[Rank 1Y]]+Table2[[#This Row],[Rank 6M]]+Table2[[#This Row],[Rank Sharpe]])/3</f>
        <v>617.66666666666663</v>
      </c>
    </row>
    <row r="666" spans="1:48" x14ac:dyDescent="0.3">
      <c r="A666" t="s">
        <v>1638</v>
      </c>
      <c r="B666" t="s">
        <v>1639</v>
      </c>
      <c r="C666" t="s">
        <v>10161</v>
      </c>
      <c r="D666" t="s">
        <v>420</v>
      </c>
      <c r="E666">
        <v>5254.8897979200001</v>
      </c>
      <c r="F666">
        <v>289.60000000000002</v>
      </c>
      <c r="G666">
        <v>-16.222888903158498</v>
      </c>
      <c r="H666">
        <f>(Table2[[#This Row],[1Y Return vs Nifty]]-AVERAGE(Table2[1Y Return vs Nifty]))/_xlfn.STDEV.P(Table2[1Y Return vs Nifty])</f>
        <v>-0.75778920531847671</v>
      </c>
      <c r="I666">
        <v>-5.37381681847579</v>
      </c>
      <c r="J666">
        <f>(Table2[[#This Row],[1M Return vs Nifty]]-AVERAGE(Table2[1M Return vs Nifty]))/_xlfn.STDEV.P(Table2[1M Return vs Nifty])</f>
        <v>-0.70693370025584856</v>
      </c>
      <c r="K666">
        <v>-28.898074349188001</v>
      </c>
      <c r="L666">
        <f>(Table2[[#This Row],[6M Return vs Nifty]]-AVERAGE(Table2[6M Return vs Nifty]))/_xlfn.STDEV.P(Table2[6M Return vs Nifty])</f>
        <v>-1.2077604389902559</v>
      </c>
      <c r="M666">
        <v>1.004827709063</v>
      </c>
      <c r="N666">
        <f>(Table2[[#This Row],[1W Return vs Nifty]]-AVERAGE(Table2[1W Return vs Nifty]))/_xlfn.STDEV.P(Table2[1W Return vs Nifty])</f>
        <v>-0.12794555524453718</v>
      </c>
      <c r="O666">
        <v>291.95</v>
      </c>
      <c r="P666">
        <v>294.68648731950202</v>
      </c>
      <c r="Q666">
        <v>294.44648023362799</v>
      </c>
      <c r="R666">
        <v>45.784849839004998</v>
      </c>
      <c r="S666" s="2">
        <f>(Table2[[#This Row],[Close Price]]-Table2[[#This Row],[20D EMA]])/Table2[[#This Row],[20D EMA]]</f>
        <v>-8.0493235143002766E-3</v>
      </c>
      <c r="T666" s="2">
        <f>(Table2[[#This Row],[Close Price]]-Table2[[#This Row],[50D EMA]])/Table2[[#This Row],[50D EMA]]</f>
        <v>-1.7260673761356347E-2</v>
      </c>
      <c r="U666" s="2">
        <f>(Table2[[#This Row],[Close Price]]-Table2[[#This Row],[200D EMA]])/Table2[[#This Row],[200D EMA]]</f>
        <v>-1.645963038777893E-2</v>
      </c>
      <c r="V666">
        <v>0.98147075777896398</v>
      </c>
      <c r="W666">
        <v>288.5</v>
      </c>
      <c r="X666">
        <v>291.45</v>
      </c>
      <c r="Y666">
        <v>288.05</v>
      </c>
      <c r="Z666">
        <v>294</v>
      </c>
      <c r="AA666">
        <v>279.39999999999998</v>
      </c>
      <c r="AB666">
        <v>304.7</v>
      </c>
      <c r="AC666" s="2">
        <f>(Table2[[#This Row],[Close Price]]/Table2[[#This Row],[Day Low]])-1</f>
        <v>3.8128249566724559E-3</v>
      </c>
      <c r="AD666" s="2">
        <f>(Table2[[#This Row],[Day High]]/Table2[[#This Row],[Close Price]])-1</f>
        <v>6.3881215469612229E-3</v>
      </c>
      <c r="AE666" s="2">
        <f>(Table2[[#This Row],[Close Price]]/Table2[[#This Row],[Current Week Low]])-1</f>
        <v>5.3810102412776839E-3</v>
      </c>
      <c r="AF666" s="2">
        <f>(Table2[[#This Row],[Current Week High]]/Table2[[#This Row],[Close Price]])-1</f>
        <v>1.5193370165745845E-2</v>
      </c>
      <c r="AG666" s="2">
        <f>(Table2[[#This Row],[Close Price]]/Table2[[#This Row],[Current Month Low]])-1</f>
        <v>3.6506800286328023E-2</v>
      </c>
      <c r="AH666" s="2">
        <f>(Table2[[#This Row],[Current Month High]]/Table2[[#This Row],[Close Price]])-1</f>
        <v>5.214088397790051E-2</v>
      </c>
      <c r="AI666">
        <v>33.960635359115997</v>
      </c>
      <c r="AJ666">
        <v>17.4054054054054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-0.09</v>
      </c>
      <c r="AM666" t="s">
        <v>10205</v>
      </c>
      <c r="AN666">
        <v>-2.06</v>
      </c>
      <c r="AO666" t="s">
        <v>10205</v>
      </c>
      <c r="AP666">
        <v>-1.4682882266867999E-2</v>
      </c>
      <c r="AQ666">
        <f>(Table2[[#This Row],[Sharpe Ratio]]-AVERAGE(Table2[Sharpe Ratio]))/_xlfn.STDEV.P(Table2[Sharpe Ratio])</f>
        <v>-0.83031656504308582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597</v>
      </c>
      <c r="AT666">
        <f>_xlfn.RANK.AVG(Table2[[#This Row],[6M Return vs Nifty Z-Score]],Table2[6M Return vs Nifty Z-Score])</f>
        <v>678</v>
      </c>
      <c r="AU666">
        <f>_xlfn.RANK.AVG(Table2[[#This Row],[Sharpe Ratio Z-Score]],Table2[Sharpe Ratio Z-Score])</f>
        <v>579</v>
      </c>
      <c r="AV666">
        <f>(Table2[[#This Row],[Rank 1Y]]+Table2[[#This Row],[Rank 6M]]+Table2[[#This Row],[Rank Sharpe]])/3</f>
        <v>618</v>
      </c>
    </row>
    <row r="667" spans="1:48" x14ac:dyDescent="0.3">
      <c r="A667" t="s">
        <v>474</v>
      </c>
      <c r="B667" t="s">
        <v>475</v>
      </c>
      <c r="C667" t="s">
        <v>10163</v>
      </c>
      <c r="D667" t="s">
        <v>124</v>
      </c>
      <c r="E667">
        <v>45787.677254150003</v>
      </c>
      <c r="F667">
        <v>352.3</v>
      </c>
      <c r="G667">
        <v>-40.995219809596499</v>
      </c>
      <c r="H667">
        <f>(Table2[[#This Row],[1Y Return vs Nifty]]-AVERAGE(Table2[1Y Return vs Nifty]))/_xlfn.STDEV.P(Table2[1Y Return vs Nifty])</f>
        <v>-1.096322323824072</v>
      </c>
      <c r="I667">
        <v>-0.13602015745376</v>
      </c>
      <c r="J667">
        <f>(Table2[[#This Row],[1M Return vs Nifty]]-AVERAGE(Table2[1M Return vs Nifty]))/_xlfn.STDEV.P(Table2[1M Return vs Nifty])</f>
        <v>-0.15477044355083949</v>
      </c>
      <c r="K667">
        <v>-16.840790345777901</v>
      </c>
      <c r="L667">
        <f>(Table2[[#This Row],[6M Return vs Nifty]]-AVERAGE(Table2[6M Return vs Nifty]))/_xlfn.STDEV.P(Table2[6M Return vs Nifty])</f>
        <v>-0.80604298215583126</v>
      </c>
      <c r="M667">
        <v>4.4855703770555504</v>
      </c>
      <c r="N667">
        <f>(Table2[[#This Row],[1W Return vs Nifty]]-AVERAGE(Table2[1W Return vs Nifty]))/_xlfn.STDEV.P(Table2[1W Return vs Nifty])</f>
        <v>0.59116721448055909</v>
      </c>
      <c r="O667">
        <v>333.17</v>
      </c>
      <c r="P667">
        <v>336.279723922252</v>
      </c>
      <c r="Q667">
        <v>354.32498693885998</v>
      </c>
      <c r="R667">
        <v>78.177688200502303</v>
      </c>
      <c r="S667" s="2">
        <f>(Table2[[#This Row],[Close Price]]-Table2[[#This Row],[20D EMA]])/Table2[[#This Row],[20D EMA]]</f>
        <v>5.7418134886094173E-2</v>
      </c>
      <c r="T667" s="2">
        <f>(Table2[[#This Row],[Close Price]]-Table2[[#This Row],[50D EMA]])/Table2[[#This Row],[50D EMA]]</f>
        <v>4.7639732455150643E-2</v>
      </c>
      <c r="U667" s="2">
        <f>(Table2[[#This Row],[Close Price]]-Table2[[#This Row],[200D EMA]])/Table2[[#This Row],[200D EMA]]</f>
        <v>-5.715055425118484E-3</v>
      </c>
      <c r="V667">
        <v>1.63829136373197</v>
      </c>
      <c r="W667">
        <v>348.2</v>
      </c>
      <c r="X667">
        <v>355.8</v>
      </c>
      <c r="Y667">
        <v>327.10000000000002</v>
      </c>
      <c r="Z667">
        <v>354.6</v>
      </c>
      <c r="AA667">
        <v>315.5</v>
      </c>
      <c r="AB667">
        <v>354.6</v>
      </c>
      <c r="AC667" s="2">
        <f>(Table2[[#This Row],[Close Price]]/Table2[[#This Row],[Day Low]])-1</f>
        <v>1.1774842044801836E-2</v>
      </c>
      <c r="AD667" s="2">
        <f>(Table2[[#This Row],[Day High]]/Table2[[#This Row],[Close Price]])-1</f>
        <v>9.9347147317627726E-3</v>
      </c>
      <c r="AE667" s="2">
        <f>(Table2[[#This Row],[Close Price]]/Table2[[#This Row],[Current Week Low]])-1</f>
        <v>7.7040660348517198E-2</v>
      </c>
      <c r="AF667" s="2">
        <f>(Table2[[#This Row],[Current Week High]]/Table2[[#This Row],[Close Price]])-1</f>
        <v>6.5285268237298411E-3</v>
      </c>
      <c r="AG667" s="2">
        <f>(Table2[[#This Row],[Close Price]]/Table2[[#This Row],[Current Month Low]])-1</f>
        <v>0.11664025356576868</v>
      </c>
      <c r="AH667" s="2">
        <f>(Table2[[#This Row],[Current Month High]]/Table2[[#This Row],[Close Price]])-1</f>
        <v>6.5285268237298411E-3</v>
      </c>
      <c r="AI667">
        <v>18.208912858359302</v>
      </c>
      <c r="AJ667">
        <v>23.2680195941217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-0.05</v>
      </c>
      <c r="AM667" t="s">
        <v>10205</v>
      </c>
      <c r="AN667">
        <v>5.42</v>
      </c>
      <c r="AO667" t="s">
        <v>10206</v>
      </c>
      <c r="AP667">
        <v>-9.5320900388030008E-3</v>
      </c>
      <c r="AQ667">
        <f>(Table2[[#This Row],[Sharpe Ratio]]-AVERAGE(Table2[Sharpe Ratio]))/_xlfn.STDEV.P(Table2[Sharpe Ratio])</f>
        <v>-0.77093149296337404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703</v>
      </c>
      <c r="AT667">
        <f>_xlfn.RANK.AVG(Table2[[#This Row],[6M Return vs Nifty Z-Score]],Table2[6M Return vs Nifty Z-Score])</f>
        <v>585</v>
      </c>
      <c r="AU667">
        <f>_xlfn.RANK.AVG(Table2[[#This Row],[Sharpe Ratio Z-Score]],Table2[Sharpe Ratio Z-Score])</f>
        <v>570</v>
      </c>
      <c r="AV667">
        <f>(Table2[[#This Row],[Rank 1Y]]+Table2[[#This Row],[Rank 6M]]+Table2[[#This Row],[Rank Sharpe]])/3</f>
        <v>619.33333333333337</v>
      </c>
    </row>
    <row r="668" spans="1:48" x14ac:dyDescent="0.3">
      <c r="A668" t="s">
        <v>281</v>
      </c>
      <c r="B668" t="s">
        <v>282</v>
      </c>
      <c r="C668" t="s">
        <v>10169</v>
      </c>
      <c r="D668" t="s">
        <v>77</v>
      </c>
      <c r="E668">
        <v>98552.217913379995</v>
      </c>
      <c r="F668">
        <v>27314.35</v>
      </c>
      <c r="G668">
        <v>-13.2276262836829</v>
      </c>
      <c r="H668">
        <f>(Table2[[#This Row],[1Y Return vs Nifty]]-AVERAGE(Table2[1Y Return vs Nifty]))/_xlfn.STDEV.P(Table2[1Y Return vs Nifty])</f>
        <v>-0.71685661810478063</v>
      </c>
      <c r="I668">
        <v>-6.2272951061960402</v>
      </c>
      <c r="J668">
        <f>(Table2[[#This Row],[1M Return vs Nifty]]-AVERAGE(Table2[1M Return vs Nifty]))/_xlfn.STDEV.P(Table2[1M Return vs Nifty])</f>
        <v>-0.79690652306158782</v>
      </c>
      <c r="K668">
        <v>-18.2155078739634</v>
      </c>
      <c r="L668">
        <f>(Table2[[#This Row],[6M Return vs Nifty]]-AVERAGE(Table2[6M Return vs Nifty]))/_xlfn.STDEV.P(Table2[6M Return vs Nifty])</f>
        <v>-0.85184500764782389</v>
      </c>
      <c r="M668">
        <v>-3.5706655635442601</v>
      </c>
      <c r="N668">
        <f>(Table2[[#This Row],[1W Return vs Nifty]]-AVERAGE(Table2[1W Return vs Nifty]))/_xlfn.STDEV.P(Table2[1W Return vs Nifty])</f>
        <v>-1.0732310744468987</v>
      </c>
      <c r="O668">
        <v>27537.05</v>
      </c>
      <c r="P668">
        <v>27091.6697151029</v>
      </c>
      <c r="Q668">
        <v>26315.181499859002</v>
      </c>
      <c r="R668">
        <v>42.676190222430101</v>
      </c>
      <c r="S668" s="2">
        <f>(Table2[[#This Row],[Close Price]]-Table2[[#This Row],[20D EMA]])/Table2[[#This Row],[20D EMA]]</f>
        <v>-8.0872860382648366E-3</v>
      </c>
      <c r="T668" s="2">
        <f>(Table2[[#This Row],[Close Price]]-Table2[[#This Row],[50D EMA]])/Table2[[#This Row],[50D EMA]]</f>
        <v>8.2195112829446561E-3</v>
      </c>
      <c r="U668" s="2">
        <f>(Table2[[#This Row],[Close Price]]-Table2[[#This Row],[200D EMA]])/Table2[[#This Row],[200D EMA]]</f>
        <v>3.7969280209842006E-2</v>
      </c>
      <c r="V668">
        <v>1.0050756256481499</v>
      </c>
      <c r="W668">
        <v>27312.3</v>
      </c>
      <c r="X668">
        <v>27600</v>
      </c>
      <c r="Y668">
        <v>26960.1</v>
      </c>
      <c r="Z668">
        <v>27800</v>
      </c>
      <c r="AA668">
        <v>26811.05</v>
      </c>
      <c r="AB668">
        <v>28683.200000000001</v>
      </c>
      <c r="AC668" s="2">
        <f>(Table2[[#This Row],[Close Price]]/Table2[[#This Row],[Day Low]])-1</f>
        <v>7.5057757859875451E-5</v>
      </c>
      <c r="AD668" s="2">
        <f>(Table2[[#This Row],[Day High]]/Table2[[#This Row],[Close Price]])-1</f>
        <v>1.0457872876345364E-2</v>
      </c>
      <c r="AE668" s="2">
        <f>(Table2[[#This Row],[Close Price]]/Table2[[#This Row],[Current Week Low]])-1</f>
        <v>1.313978805716598E-2</v>
      </c>
      <c r="AF668" s="2">
        <f>(Table2[[#This Row],[Current Week High]]/Table2[[#This Row],[Close Price]])-1</f>
        <v>1.7780031375449257E-2</v>
      </c>
      <c r="AG668" s="2">
        <f>(Table2[[#This Row],[Close Price]]/Table2[[#This Row],[Current Month Low]])-1</f>
        <v>1.8772110752842464E-2</v>
      </c>
      <c r="AH668" s="2">
        <f>(Table2[[#This Row],[Current Month High]]/Table2[[#This Row],[Close Price]])-1</f>
        <v>5.0114683307492358E-2</v>
      </c>
      <c r="AI668">
        <v>12.5333387029162</v>
      </c>
      <c r="AJ668">
        <v>16.474137563430101</v>
      </c>
      <c r="AK668" t="str">
        <f>IF(AND(Table2[[#This Row],[20D EMA]]&gt;Table2[[#This Row],[50D EMA]],Table2[[#This Row],[50D EMA]]&gt;Table2[[#This Row],[200D EMA]]),"Uptrend","Downtrend/NoTrend")</f>
        <v>Uptrend</v>
      </c>
      <c r="AL668">
        <v>-7.0000000000000007E-2</v>
      </c>
      <c r="AM668" t="s">
        <v>10205</v>
      </c>
      <c r="AN668">
        <v>-1.65</v>
      </c>
      <c r="AO668" t="s">
        <v>10205</v>
      </c>
      <c r="AP668">
        <v>-6.7690246290446995E-2</v>
      </c>
      <c r="AQ668">
        <f>(Table2[[#This Row],[Sharpe Ratio]]-AVERAGE(Table2[Sharpe Ratio]))/_xlfn.STDEV.P(Table2[Sharpe Ratio])</f>
        <v>-1.4414548121158688</v>
      </c>
      <c r="AR6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-4.8802940353769593</v>
      </c>
      <c r="AS668">
        <f>_xlfn.RANK.AVG(Table2[[#This Row],[1Y Return vs Nifty Z-Score]],Table2[1Y Return vs Nifty Z-Score])</f>
        <v>582</v>
      </c>
      <c r="AT668">
        <f>_xlfn.RANK.AVG(Table2[[#This Row],[6M Return vs Nifty Z-Score]],Table2[6M Return vs Nifty Z-Score])</f>
        <v>603</v>
      </c>
      <c r="AU668">
        <f>_xlfn.RANK.AVG(Table2[[#This Row],[Sharpe Ratio Z-Score]],Table2[Sharpe Ratio Z-Score])</f>
        <v>676</v>
      </c>
      <c r="AV668">
        <f>(Table2[[#This Row],[Rank 1Y]]+Table2[[#This Row],[Rank 6M]]+Table2[[#This Row],[Rank Sharpe]])/3</f>
        <v>620.33333333333337</v>
      </c>
    </row>
    <row r="669" spans="1:48" x14ac:dyDescent="0.3">
      <c r="A669" t="s">
        <v>2221</v>
      </c>
      <c r="B669" t="s">
        <v>2222</v>
      </c>
      <c r="C669" t="s">
        <v>10173</v>
      </c>
      <c r="D669" t="s">
        <v>231</v>
      </c>
      <c r="E669">
        <v>2503.8947124000001</v>
      </c>
      <c r="F669">
        <v>324</v>
      </c>
      <c r="G669">
        <v>-48.967340075492302</v>
      </c>
      <c r="H669">
        <f>(Table2[[#This Row],[1Y Return vs Nifty]]-AVERAGE(Table2[1Y Return vs Nifty]))/_xlfn.STDEV.P(Table2[1Y Return vs Nifty])</f>
        <v>-1.2052675314796812</v>
      </c>
      <c r="I669">
        <v>7.4257784342602804</v>
      </c>
      <c r="J669">
        <f>(Table2[[#This Row],[1M Return vs Nifty]]-AVERAGE(Table2[1M Return vs Nifty]))/_xlfn.STDEV.P(Table2[1M Return vs Nifty])</f>
        <v>0.64238675959523628</v>
      </c>
      <c r="K669">
        <v>-19.0537059923961</v>
      </c>
      <c r="L669">
        <f>(Table2[[#This Row],[6M Return vs Nifty]]-AVERAGE(Table2[6M Return vs Nifty]))/_xlfn.STDEV.P(Table2[6M Return vs Nifty])</f>
        <v>-0.87977159678389727</v>
      </c>
      <c r="M669">
        <v>6.14202217455545</v>
      </c>
      <c r="N669">
        <f>(Table2[[#This Row],[1W Return vs Nifty]]-AVERAGE(Table2[1W Return vs Nifty]))/_xlfn.STDEV.P(Table2[1W Return vs Nifty])</f>
        <v>0.93338603202482007</v>
      </c>
      <c r="O669">
        <v>307.02999999999997</v>
      </c>
      <c r="P669">
        <v>300.42552548560502</v>
      </c>
      <c r="Q669">
        <v>320.57431078559802</v>
      </c>
      <c r="R669">
        <v>67.772794248361706</v>
      </c>
      <c r="S669" s="2">
        <f>(Table2[[#This Row],[Close Price]]-Table2[[#This Row],[20D EMA]])/Table2[[#This Row],[20D EMA]]</f>
        <v>5.5271471843142454E-2</v>
      </c>
      <c r="T669" s="2">
        <f>(Table2[[#This Row],[Close Price]]-Table2[[#This Row],[50D EMA]])/Table2[[#This Row],[50D EMA]]</f>
        <v>7.8470278037425137E-2</v>
      </c>
      <c r="U669" s="2">
        <f>(Table2[[#This Row],[Close Price]]-Table2[[#This Row],[200D EMA]])/Table2[[#This Row],[200D EMA]]</f>
        <v>1.0686100224334898E-2</v>
      </c>
      <c r="V669">
        <v>1.5471868777668201</v>
      </c>
      <c r="W669">
        <v>318</v>
      </c>
      <c r="X669">
        <v>336.25</v>
      </c>
      <c r="Y669">
        <v>298.64999999999998</v>
      </c>
      <c r="Z669">
        <v>342.95</v>
      </c>
      <c r="AA669">
        <v>288</v>
      </c>
      <c r="AB669">
        <v>342.95</v>
      </c>
      <c r="AC669" s="2">
        <f>(Table2[[#This Row],[Close Price]]/Table2[[#This Row],[Day Low]])-1</f>
        <v>1.8867924528301883E-2</v>
      </c>
      <c r="AD669" s="2">
        <f>(Table2[[#This Row],[Day High]]/Table2[[#This Row],[Close Price]])-1</f>
        <v>3.7808641975308532E-2</v>
      </c>
      <c r="AE669" s="2">
        <f>(Table2[[#This Row],[Close Price]]/Table2[[#This Row],[Current Week Low]])-1</f>
        <v>8.4881968859869428E-2</v>
      </c>
      <c r="AF669" s="2">
        <f>(Table2[[#This Row],[Current Week High]]/Table2[[#This Row],[Close Price]])-1</f>
        <v>5.848765432098757E-2</v>
      </c>
      <c r="AG669" s="2">
        <f>(Table2[[#This Row],[Close Price]]/Table2[[#This Row],[Current Month Low]])-1</f>
        <v>0.125</v>
      </c>
      <c r="AH669" s="2">
        <f>(Table2[[#This Row],[Current Month High]]/Table2[[#This Row],[Close Price]])-1</f>
        <v>5.848765432098757E-2</v>
      </c>
      <c r="AI669">
        <v>35.092592592592503</v>
      </c>
      <c r="AJ669">
        <v>32.002444489712701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0.01</v>
      </c>
      <c r="AM669" t="s">
        <v>10206</v>
      </c>
      <c r="AN669">
        <v>5.87</v>
      </c>
      <c r="AO669" t="s">
        <v>10206</v>
      </c>
      <c r="AQ669">
        <f>(Table2[[#This Row],[Sharpe Ratio]]-AVERAGE(Table2[Sharpe Ratio]))/_xlfn.STDEV.P(Table2[Sharpe Ratio])</f>
        <v>-0.66103308725010923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714</v>
      </c>
      <c r="AT669">
        <f>_xlfn.RANK.AVG(Table2[[#This Row],[6M Return vs Nifty Z-Score]],Table2[6M Return vs Nifty Z-Score])</f>
        <v>616</v>
      </c>
      <c r="AU669">
        <f>_xlfn.RANK.AVG(Table2[[#This Row],[Sharpe Ratio Z-Score]],Table2[Sharpe Ratio Z-Score])</f>
        <v>532.5</v>
      </c>
      <c r="AV669">
        <f>(Table2[[#This Row],[Rank 1Y]]+Table2[[#This Row],[Rank 6M]]+Table2[[#This Row],[Rank Sharpe]])/3</f>
        <v>620.83333333333337</v>
      </c>
    </row>
    <row r="670" spans="1:48" x14ac:dyDescent="0.3">
      <c r="A670" t="s">
        <v>1620</v>
      </c>
      <c r="B670" t="s">
        <v>1621</v>
      </c>
      <c r="C670" t="s">
        <v>10161</v>
      </c>
      <c r="D670" t="s">
        <v>420</v>
      </c>
      <c r="E670">
        <v>5483.6007657089904</v>
      </c>
      <c r="F670">
        <v>49.83</v>
      </c>
      <c r="G670">
        <v>-29.674376416573999</v>
      </c>
      <c r="H670">
        <f>(Table2[[#This Row],[1Y Return vs Nifty]]-AVERAGE(Table2[1Y Return vs Nifty]))/_xlfn.STDEV.P(Table2[1Y Return vs Nifty])</f>
        <v>-0.94161421692738267</v>
      </c>
      <c r="I670">
        <v>-6.5283085090959396</v>
      </c>
      <c r="J670">
        <f>(Table2[[#This Row],[1M Return vs Nifty]]-AVERAGE(Table2[1M Return vs Nifty]))/_xlfn.STDEV.P(Table2[1M Return vs Nifty])</f>
        <v>-0.8286390532863549</v>
      </c>
      <c r="K670">
        <v>-29.136143777791201</v>
      </c>
      <c r="L670">
        <f>(Table2[[#This Row],[6M Return vs Nifty]]-AVERAGE(Table2[6M Return vs Nifty]))/_xlfn.STDEV.P(Table2[6M Return vs Nifty])</f>
        <v>-1.2156922954001614</v>
      </c>
      <c r="M670">
        <v>-2.0251988537136798</v>
      </c>
      <c r="N670">
        <f>(Table2[[#This Row],[1W Return vs Nifty]]-AVERAGE(Table2[1W Return vs Nifty]))/_xlfn.STDEV.P(Table2[1W Return vs Nifty])</f>
        <v>-0.7539414997122178</v>
      </c>
      <c r="O670">
        <v>50.47</v>
      </c>
      <c r="P670">
        <v>51.419459437667001</v>
      </c>
      <c r="Q670">
        <v>52.231611498451898</v>
      </c>
      <c r="R670">
        <v>42.183453262019299</v>
      </c>
      <c r="S670" s="2">
        <f>(Table2[[#This Row],[Close Price]]-Table2[[#This Row],[20D EMA]])/Table2[[#This Row],[20D EMA]]</f>
        <v>-1.2680800475530029E-2</v>
      </c>
      <c r="T670" s="2">
        <f>(Table2[[#This Row],[Close Price]]-Table2[[#This Row],[50D EMA]])/Table2[[#This Row],[50D EMA]]</f>
        <v>-3.0911632581315202E-2</v>
      </c>
      <c r="U670" s="2">
        <f>(Table2[[#This Row],[Close Price]]-Table2[[#This Row],[200D EMA]])/Table2[[#This Row],[200D EMA]]</f>
        <v>-4.5980038324551428E-2</v>
      </c>
      <c r="V670">
        <v>0.78606190211499105</v>
      </c>
      <c r="W670">
        <v>49.8</v>
      </c>
      <c r="X670">
        <v>50.65</v>
      </c>
      <c r="Y670">
        <v>49.4</v>
      </c>
      <c r="Z670">
        <v>50.76</v>
      </c>
      <c r="AA670">
        <v>48.75</v>
      </c>
      <c r="AB670">
        <v>53.05</v>
      </c>
      <c r="AC670" s="2">
        <f>(Table2[[#This Row],[Close Price]]/Table2[[#This Row],[Day Low]])-1</f>
        <v>6.0240963855417995E-4</v>
      </c>
      <c r="AD670" s="2">
        <f>(Table2[[#This Row],[Day High]]/Table2[[#This Row],[Close Price]])-1</f>
        <v>1.6455950230784611E-2</v>
      </c>
      <c r="AE670" s="2">
        <f>(Table2[[#This Row],[Close Price]]/Table2[[#This Row],[Current Week Low]])-1</f>
        <v>8.7044534412954455E-3</v>
      </c>
      <c r="AF670" s="2">
        <f>(Table2[[#This Row],[Current Week High]]/Table2[[#This Row],[Close Price]])-1</f>
        <v>1.8663455749548419E-2</v>
      </c>
      <c r="AG670" s="2">
        <f>(Table2[[#This Row],[Close Price]]/Table2[[#This Row],[Current Month Low]])-1</f>
        <v>2.2153846153846191E-2</v>
      </c>
      <c r="AH670" s="2">
        <f>(Table2[[#This Row],[Current Month High]]/Table2[[#This Row],[Close Price]])-1</f>
        <v>6.4619707003813032E-2</v>
      </c>
      <c r="AI670">
        <v>37.066024483242998</v>
      </c>
      <c r="AJ670">
        <v>11.103678929765801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-0.14000000000000001</v>
      </c>
      <c r="AM670" t="s">
        <v>10205</v>
      </c>
      <c r="AN670">
        <v>-0.5</v>
      </c>
      <c r="AO670" t="s">
        <v>10205</v>
      </c>
      <c r="AQ670">
        <f>(Table2[[#This Row],[Sharpe Ratio]]-AVERAGE(Table2[Sharpe Ratio]))/_xlfn.STDEV.P(Table2[Sharpe Ratio])</f>
        <v>-0.66103308725010923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654</v>
      </c>
      <c r="AT670">
        <f>_xlfn.RANK.AVG(Table2[[#This Row],[6M Return vs Nifty Z-Score]],Table2[6M Return vs Nifty Z-Score])</f>
        <v>680</v>
      </c>
      <c r="AU670">
        <f>_xlfn.RANK.AVG(Table2[[#This Row],[Sharpe Ratio Z-Score]],Table2[Sharpe Ratio Z-Score])</f>
        <v>532.5</v>
      </c>
      <c r="AV670">
        <f>(Table2[[#This Row],[Rank 1Y]]+Table2[[#This Row],[Rank 6M]]+Table2[[#This Row],[Rank Sharpe]])/3</f>
        <v>622.16666666666663</v>
      </c>
    </row>
    <row r="671" spans="1:48" x14ac:dyDescent="0.3">
      <c r="A671" t="s">
        <v>1292</v>
      </c>
      <c r="B671" t="s">
        <v>1293</v>
      </c>
      <c r="C671" t="s">
        <v>10171</v>
      </c>
      <c r="D671" t="s">
        <v>127</v>
      </c>
      <c r="E671">
        <v>8728.3067311499999</v>
      </c>
      <c r="F671">
        <v>491.5</v>
      </c>
      <c r="G671">
        <v>-28.0681563186447</v>
      </c>
      <c r="H671">
        <f>(Table2[[#This Row],[1Y Return vs Nifty]]-AVERAGE(Table2[1Y Return vs Nifty]))/_xlfn.STDEV.P(Table2[1Y Return vs Nifty])</f>
        <v>-0.91966397329419047</v>
      </c>
      <c r="I671">
        <v>-6.8137825350788797</v>
      </c>
      <c r="J671">
        <f>(Table2[[#This Row],[1M Return vs Nifty]]-AVERAGE(Table2[1M Return vs Nifty]))/_xlfn.STDEV.P(Table2[1M Return vs Nifty])</f>
        <v>-0.85873343802344271</v>
      </c>
      <c r="K671">
        <v>-33.195892274821198</v>
      </c>
      <c r="L671">
        <f>(Table2[[#This Row],[6M Return vs Nifty]]-AVERAGE(Table2[6M Return vs Nifty]))/_xlfn.STDEV.P(Table2[6M Return vs Nifty])</f>
        <v>-1.3509525945813881</v>
      </c>
      <c r="M671">
        <v>-0.66432637049221099</v>
      </c>
      <c r="N671">
        <f>(Table2[[#This Row],[1W Return vs Nifty]]-AVERAGE(Table2[1W Return vs Nifty]))/_xlfn.STDEV.P(Table2[1W Return vs Nifty])</f>
        <v>-0.47278863263846194</v>
      </c>
      <c r="O671">
        <v>478.84</v>
      </c>
      <c r="P671">
        <v>478.569396740017</v>
      </c>
      <c r="Q671">
        <v>491.69374617258802</v>
      </c>
      <c r="R671">
        <v>62.252547436725401</v>
      </c>
      <c r="S671" s="2">
        <f>(Table2[[#This Row],[Close Price]]-Table2[[#This Row],[20D EMA]])/Table2[[#This Row],[20D EMA]]</f>
        <v>2.6438893993818449E-2</v>
      </c>
      <c r="T671" s="2">
        <f>(Table2[[#This Row],[Close Price]]-Table2[[#This Row],[50D EMA]])/Table2[[#This Row],[50D EMA]]</f>
        <v>2.7019285704571613E-2</v>
      </c>
      <c r="U671" s="2">
        <f>(Table2[[#This Row],[Close Price]]-Table2[[#This Row],[200D EMA]])/Table2[[#This Row],[200D EMA]]</f>
        <v>-3.9403830961074474E-4</v>
      </c>
      <c r="V671">
        <v>0.51012404941581102</v>
      </c>
      <c r="W671">
        <v>490</v>
      </c>
      <c r="X671">
        <v>494.9</v>
      </c>
      <c r="Y671">
        <v>478</v>
      </c>
      <c r="Z671">
        <v>494.8</v>
      </c>
      <c r="AA671">
        <v>440.05</v>
      </c>
      <c r="AB671">
        <v>512.9</v>
      </c>
      <c r="AC671" s="2">
        <f>(Table2[[#This Row],[Close Price]]/Table2[[#This Row],[Day Low]])-1</f>
        <v>3.0612244897958441E-3</v>
      </c>
      <c r="AD671" s="2">
        <f>(Table2[[#This Row],[Day High]]/Table2[[#This Row],[Close Price]])-1</f>
        <v>6.9175991861647468E-3</v>
      </c>
      <c r="AE671" s="2">
        <f>(Table2[[#This Row],[Close Price]]/Table2[[#This Row],[Current Week Low]])-1</f>
        <v>2.8242677824267703E-2</v>
      </c>
      <c r="AF671" s="2">
        <f>(Table2[[#This Row],[Current Week High]]/Table2[[#This Row],[Close Price]])-1</f>
        <v>6.7141403865718097E-3</v>
      </c>
      <c r="AG671" s="2">
        <f>(Table2[[#This Row],[Close Price]]/Table2[[#This Row],[Current Month Low]])-1</f>
        <v>0.11691853198500168</v>
      </c>
      <c r="AH671" s="2">
        <f>(Table2[[#This Row],[Current Month High]]/Table2[[#This Row],[Close Price]])-1</f>
        <v>4.3540183112919628E-2</v>
      </c>
      <c r="AI671">
        <v>43.479145473041697</v>
      </c>
      <c r="AJ671">
        <v>27.298627298627199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-0.08</v>
      </c>
      <c r="AM671" t="s">
        <v>10205</v>
      </c>
      <c r="AN671">
        <v>1.8</v>
      </c>
      <c r="AO671" t="s">
        <v>10206</v>
      </c>
      <c r="AQ671">
        <f>(Table2[[#This Row],[Sharpe Ratio]]-AVERAGE(Table2[Sharpe Ratio]))/_xlfn.STDEV.P(Table2[Sharpe Ratio])</f>
        <v>-0.66103308725010923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644</v>
      </c>
      <c r="AT671">
        <f>_xlfn.RANK.AVG(Table2[[#This Row],[6M Return vs Nifty Z-Score]],Table2[6M Return vs Nifty Z-Score])</f>
        <v>697</v>
      </c>
      <c r="AU671">
        <f>_xlfn.RANK.AVG(Table2[[#This Row],[Sharpe Ratio Z-Score]],Table2[Sharpe Ratio Z-Score])</f>
        <v>532.5</v>
      </c>
      <c r="AV671">
        <f>(Table2[[#This Row],[Rank 1Y]]+Table2[[#This Row],[Rank 6M]]+Table2[[#This Row],[Rank Sharpe]])/3</f>
        <v>624.5</v>
      </c>
    </row>
    <row r="672" spans="1:48" x14ac:dyDescent="0.3">
      <c r="A672" t="s">
        <v>1026</v>
      </c>
      <c r="B672" t="s">
        <v>1027</v>
      </c>
      <c r="C672" t="s">
        <v>10160</v>
      </c>
      <c r="D672" t="s">
        <v>290</v>
      </c>
      <c r="E672">
        <v>13011.680652200001</v>
      </c>
      <c r="F672">
        <v>967.7</v>
      </c>
      <c r="G672">
        <v>-45.725788566144303</v>
      </c>
      <c r="H672">
        <f>(Table2[[#This Row],[1Y Return vs Nifty]]-AVERAGE(Table2[1Y Return vs Nifty]))/_xlfn.STDEV.P(Table2[1Y Return vs Nifty])</f>
        <v>-1.1609692155319113</v>
      </c>
      <c r="I672">
        <v>-1.96187716175885</v>
      </c>
      <c r="J672">
        <f>(Table2[[#This Row],[1M Return vs Nifty]]-AVERAGE(Table2[1M Return vs Nifty]))/_xlfn.STDEV.P(Table2[1M Return vs Nifty])</f>
        <v>-0.34725045280305622</v>
      </c>
      <c r="K672">
        <v>-18.755651339734001</v>
      </c>
      <c r="L672">
        <f>(Table2[[#This Row],[6M Return vs Nifty]]-AVERAGE(Table2[6M Return vs Nifty]))/_xlfn.STDEV.P(Table2[6M Return vs Nifty])</f>
        <v>-0.86984118815860301</v>
      </c>
      <c r="M672">
        <v>-1.99074853768426</v>
      </c>
      <c r="N672">
        <f>(Table2[[#This Row],[1W Return vs Nifty]]-AVERAGE(Table2[1W Return vs Nifty]))/_xlfn.STDEV.P(Table2[1W Return vs Nifty])</f>
        <v>-0.74682415018631665</v>
      </c>
      <c r="O672">
        <v>958.21</v>
      </c>
      <c r="P672">
        <v>945.73780950131504</v>
      </c>
      <c r="Q672">
        <v>948.69531986086395</v>
      </c>
      <c r="R672">
        <v>55.695675860945599</v>
      </c>
      <c r="S672" s="2">
        <f>(Table2[[#This Row],[Close Price]]-Table2[[#This Row],[20D EMA]])/Table2[[#This Row],[20D EMA]]</f>
        <v>9.9038832823702613E-3</v>
      </c>
      <c r="T672" s="2">
        <f>(Table2[[#This Row],[Close Price]]-Table2[[#This Row],[50D EMA]])/Table2[[#This Row],[50D EMA]]</f>
        <v>2.3222282410666872E-2</v>
      </c>
      <c r="U672" s="2">
        <f>(Table2[[#This Row],[Close Price]]-Table2[[#This Row],[200D EMA]])/Table2[[#This Row],[200D EMA]]</f>
        <v>2.0032437961139446E-2</v>
      </c>
      <c r="V672">
        <v>1.1911572860200501</v>
      </c>
      <c r="W672">
        <v>970</v>
      </c>
      <c r="X672">
        <v>1009.9</v>
      </c>
      <c r="Y672">
        <v>954.7</v>
      </c>
      <c r="Z672">
        <v>978.35</v>
      </c>
      <c r="AA672">
        <v>920.1</v>
      </c>
      <c r="AB672">
        <v>1086.45</v>
      </c>
      <c r="AC672" s="2">
        <f>(Table2[[#This Row],[Close Price]]/Table2[[#This Row],[Day Low]])-1</f>
        <v>-2.3711340206185039E-3</v>
      </c>
      <c r="AD672" s="2">
        <f>(Table2[[#This Row],[Day High]]/Table2[[#This Row],[Close Price]])-1</f>
        <v>4.3608556370775986E-2</v>
      </c>
      <c r="AE672" s="2">
        <f>(Table2[[#This Row],[Close Price]]/Table2[[#This Row],[Current Week Low]])-1</f>
        <v>1.3616842987325795E-2</v>
      </c>
      <c r="AF672" s="2">
        <f>(Table2[[#This Row],[Current Week High]]/Table2[[#This Row],[Close Price]])-1</f>
        <v>1.1005476903999112E-2</v>
      </c>
      <c r="AG672" s="2">
        <f>(Table2[[#This Row],[Close Price]]/Table2[[#This Row],[Current Month Low]])-1</f>
        <v>5.1733507227475384E-2</v>
      </c>
      <c r="AH672" s="2">
        <f>(Table2[[#This Row],[Current Month High]]/Table2[[#This Row],[Close Price]])-1</f>
        <v>0.12271365092487341</v>
      </c>
      <c r="AI672">
        <v>28.9655885088353</v>
      </c>
      <c r="AJ672">
        <v>23.738891375231699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-0.09</v>
      </c>
      <c r="AM672" t="s">
        <v>10205</v>
      </c>
      <c r="AN672">
        <v>3.55</v>
      </c>
      <c r="AO672" t="s">
        <v>10206</v>
      </c>
      <c r="AP672">
        <v>-1.2262080928110001E-3</v>
      </c>
      <c r="AQ672">
        <f>(Table2[[#This Row],[Sharpe Ratio]]-AVERAGE(Table2[Sharpe Ratio]))/_xlfn.STDEV.P(Table2[Sharpe Ratio])</f>
        <v>-0.67517041850947224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710</v>
      </c>
      <c r="AT672">
        <f>_xlfn.RANK.AVG(Table2[[#This Row],[6M Return vs Nifty Z-Score]],Table2[6M Return vs Nifty Z-Score])</f>
        <v>611</v>
      </c>
      <c r="AU672">
        <f>_xlfn.RANK.AVG(Table2[[#This Row],[Sharpe Ratio Z-Score]],Table2[Sharpe Ratio Z-Score])</f>
        <v>556</v>
      </c>
      <c r="AV672">
        <f>(Table2[[#This Row],[Rank 1Y]]+Table2[[#This Row],[Rank 6M]]+Table2[[#This Row],[Rank Sharpe]])/3</f>
        <v>625.66666666666663</v>
      </c>
    </row>
    <row r="673" spans="1:48" x14ac:dyDescent="0.3">
      <c r="A673" t="s">
        <v>1988</v>
      </c>
      <c r="B673" t="s">
        <v>1989</v>
      </c>
      <c r="C673" t="s">
        <v>10169</v>
      </c>
      <c r="D673" t="s">
        <v>77</v>
      </c>
      <c r="E673">
        <v>3249.3896432799902</v>
      </c>
      <c r="F673">
        <v>248.6</v>
      </c>
      <c r="G673">
        <v>-8.3978670346927498</v>
      </c>
      <c r="H673">
        <f>(Table2[[#This Row],[1Y Return vs Nifty]]-AVERAGE(Table2[1Y Return vs Nifty]))/_xlfn.STDEV.P(Table2[1Y Return vs Nifty])</f>
        <v>-0.65085421137256017</v>
      </c>
      <c r="I673">
        <v>-6.3052396994953002</v>
      </c>
      <c r="J673">
        <f>(Table2[[#This Row],[1M Return vs Nifty]]-AVERAGE(Table2[1M Return vs Nifty]))/_xlfn.STDEV.P(Table2[1M Return vs Nifty])</f>
        <v>-0.80512336370355908</v>
      </c>
      <c r="K673">
        <v>-21.897231456060599</v>
      </c>
      <c r="L673">
        <f>(Table2[[#This Row],[6M Return vs Nifty]]-AVERAGE(Table2[6M Return vs Nifty]))/_xlfn.STDEV.P(Table2[6M Return vs Nifty])</f>
        <v>-0.97451049630589259</v>
      </c>
      <c r="M673">
        <v>1.46216181926213</v>
      </c>
      <c r="N673">
        <f>(Table2[[#This Row],[1W Return vs Nifty]]-AVERAGE(Table2[1W Return vs Nifty]))/_xlfn.STDEV.P(Table2[1W Return vs Nifty])</f>
        <v>-3.3461466633433176E-2</v>
      </c>
      <c r="O673">
        <v>241.81</v>
      </c>
      <c r="P673">
        <v>238.94841350184501</v>
      </c>
      <c r="Q673">
        <v>236.51142830547099</v>
      </c>
      <c r="R673">
        <v>64.947864354960998</v>
      </c>
      <c r="S673" s="2">
        <f>(Table2[[#This Row],[Close Price]]-Table2[[#This Row],[20D EMA]])/Table2[[#This Row],[20D EMA]]</f>
        <v>2.8079897440138918E-2</v>
      </c>
      <c r="T673" s="2">
        <f>(Table2[[#This Row],[Close Price]]-Table2[[#This Row],[50D EMA]])/Table2[[#This Row],[50D EMA]]</f>
        <v>4.0391925423185371E-2</v>
      </c>
      <c r="U673" s="2">
        <f>(Table2[[#This Row],[Close Price]]-Table2[[#This Row],[200D EMA]])/Table2[[#This Row],[200D EMA]]</f>
        <v>5.1111998186048647E-2</v>
      </c>
      <c r="V673">
        <v>0.84813058344451797</v>
      </c>
      <c r="W673">
        <v>248.4</v>
      </c>
      <c r="X673">
        <v>259.95</v>
      </c>
      <c r="Y673">
        <v>241.05</v>
      </c>
      <c r="Z673">
        <v>251.95</v>
      </c>
      <c r="AA673">
        <v>233</v>
      </c>
      <c r="AB673">
        <v>267</v>
      </c>
      <c r="AC673" s="2">
        <f>(Table2[[#This Row],[Close Price]]/Table2[[#This Row],[Day Low]])-1</f>
        <v>8.0515297906602612E-4</v>
      </c>
      <c r="AD673" s="2">
        <f>(Table2[[#This Row],[Day High]]/Table2[[#This Row],[Close Price]])-1</f>
        <v>4.5655671761866357E-2</v>
      </c>
      <c r="AE673" s="2">
        <f>(Table2[[#This Row],[Close Price]]/Table2[[#This Row],[Current Week Low]])-1</f>
        <v>3.1321302634308212E-2</v>
      </c>
      <c r="AF673" s="2">
        <f>(Table2[[#This Row],[Current Week High]]/Table2[[#This Row],[Close Price]])-1</f>
        <v>1.3475462590506915E-2</v>
      </c>
      <c r="AG673" s="2">
        <f>(Table2[[#This Row],[Close Price]]/Table2[[#This Row],[Current Month Low]])-1</f>
        <v>6.6952789699570747E-2</v>
      </c>
      <c r="AH673" s="2">
        <f>(Table2[[#This Row],[Current Month High]]/Table2[[#This Row],[Close Price]])-1</f>
        <v>7.4014481094127227E-2</v>
      </c>
      <c r="AI673">
        <v>22.687047465808501</v>
      </c>
      <c r="AJ673">
        <v>28.144329896907202</v>
      </c>
      <c r="AK673" t="str">
        <f>IF(AND(Table2[[#This Row],[20D EMA]]&gt;Table2[[#This Row],[50D EMA]],Table2[[#This Row],[50D EMA]]&gt;Table2[[#This Row],[200D EMA]]),"Uptrend","Downtrend/NoTrend")</f>
        <v>Uptrend</v>
      </c>
      <c r="AL673">
        <v>0</v>
      </c>
      <c r="AM673" t="s">
        <v>10207</v>
      </c>
      <c r="AN673">
        <v>1.74</v>
      </c>
      <c r="AO673" t="s">
        <v>10206</v>
      </c>
      <c r="AP673">
        <v>-7.2173412343882998E-2</v>
      </c>
      <c r="AQ673">
        <f>(Table2[[#This Row],[Sharpe Ratio]]-AVERAGE(Table2[Sharpe Ratio]))/_xlfn.STDEV.P(Table2[Sharpe Ratio])</f>
        <v>-1.4931426161352186</v>
      </c>
      <c r="AR6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-3.9570921541506641</v>
      </c>
      <c r="AS673">
        <f>_xlfn.RANK.AVG(Table2[[#This Row],[1Y Return vs Nifty Z-Score]],Table2[1Y Return vs Nifty Z-Score])</f>
        <v>558</v>
      </c>
      <c r="AT673">
        <f>_xlfn.RANK.AVG(Table2[[#This Row],[6M Return vs Nifty Z-Score]],Table2[6M Return vs Nifty Z-Score])</f>
        <v>635</v>
      </c>
      <c r="AU673">
        <f>_xlfn.RANK.AVG(Table2[[#This Row],[Sharpe Ratio Z-Score]],Table2[Sharpe Ratio Z-Score])</f>
        <v>686</v>
      </c>
      <c r="AV673">
        <f>(Table2[[#This Row],[Rank 1Y]]+Table2[[#This Row],[Rank 6M]]+Table2[[#This Row],[Rank Sharpe]])/3</f>
        <v>626.33333333333337</v>
      </c>
    </row>
    <row r="674" spans="1:48" x14ac:dyDescent="0.3">
      <c r="A674" t="s">
        <v>2008</v>
      </c>
      <c r="B674" t="s">
        <v>2009</v>
      </c>
      <c r="C674" t="s">
        <v>10168</v>
      </c>
      <c r="D674" t="s">
        <v>130</v>
      </c>
      <c r="E674">
        <v>3166.8999667500002</v>
      </c>
      <c r="F674">
        <v>1087.8499999999999</v>
      </c>
      <c r="G674">
        <v>-33.887520951038901</v>
      </c>
      <c r="H674">
        <f>(Table2[[#This Row],[1Y Return vs Nifty]]-AVERAGE(Table2[1Y Return vs Nifty]))/_xlfn.STDEV.P(Table2[1Y Return vs Nifty])</f>
        <v>-0.9991901052583646</v>
      </c>
      <c r="I674">
        <v>-10.8790535005732</v>
      </c>
      <c r="J674">
        <f>(Table2[[#This Row],[1M Return vs Nifty]]-AVERAGE(Table2[1M Return vs Nifty]))/_xlfn.STDEV.P(Table2[1M Return vs Nifty])</f>
        <v>-1.2872902150361765</v>
      </c>
      <c r="K674">
        <v>-16.072418472003498</v>
      </c>
      <c r="L674">
        <f>(Table2[[#This Row],[6M Return vs Nifty]]-AVERAGE(Table2[6M Return vs Nifty]))/_xlfn.STDEV.P(Table2[6M Return vs Nifty])</f>
        <v>-0.78044282253875208</v>
      </c>
      <c r="M674">
        <v>-7.0377284996745599</v>
      </c>
      <c r="N674">
        <f>(Table2[[#This Row],[1W Return vs Nifty]]-AVERAGE(Table2[1W Return vs Nifty]))/_xlfn.STDEV.P(Table2[1W Return vs Nifty])</f>
        <v>-1.7895176456256274</v>
      </c>
      <c r="O674">
        <v>1173.3699999999999</v>
      </c>
      <c r="P674">
        <v>1189.1551025072099</v>
      </c>
      <c r="Q674">
        <v>1138.37131930636</v>
      </c>
      <c r="R674">
        <v>23.043817300022798</v>
      </c>
      <c r="S674" s="2">
        <f>(Table2[[#This Row],[Close Price]]-Table2[[#This Row],[20D EMA]])/Table2[[#This Row],[20D EMA]]</f>
        <v>-7.2884086008675852E-2</v>
      </c>
      <c r="T674" s="2">
        <f>(Table2[[#This Row],[Close Price]]-Table2[[#This Row],[50D EMA]])/Table2[[#This Row],[50D EMA]]</f>
        <v>-8.5190823546582542E-2</v>
      </c>
      <c r="U674" s="2">
        <f>(Table2[[#This Row],[Close Price]]-Table2[[#This Row],[200D EMA]])/Table2[[#This Row],[200D EMA]]</f>
        <v>-4.4380351515834082E-2</v>
      </c>
      <c r="V674">
        <v>0.68918806204767602</v>
      </c>
      <c r="W674">
        <v>1080.9000000000001</v>
      </c>
      <c r="X674">
        <v>1103</v>
      </c>
      <c r="Y674">
        <v>1084.7</v>
      </c>
      <c r="Z674">
        <v>1154</v>
      </c>
      <c r="AA674">
        <v>1084.7</v>
      </c>
      <c r="AB674">
        <v>1288.8</v>
      </c>
      <c r="AC674" s="2">
        <f>(Table2[[#This Row],[Close Price]]/Table2[[#This Row],[Day Low]])-1</f>
        <v>6.4298269960216814E-3</v>
      </c>
      <c r="AD674" s="2">
        <f>(Table2[[#This Row],[Day High]]/Table2[[#This Row],[Close Price]])-1</f>
        <v>1.3926552373948686E-2</v>
      </c>
      <c r="AE674" s="2">
        <f>(Table2[[#This Row],[Close Price]]/Table2[[#This Row],[Current Week Low]])-1</f>
        <v>2.9040287637134288E-3</v>
      </c>
      <c r="AF674" s="2">
        <f>(Table2[[#This Row],[Current Week High]]/Table2[[#This Row],[Close Price]])-1</f>
        <v>6.0808015811003369E-2</v>
      </c>
      <c r="AG674" s="2">
        <f>(Table2[[#This Row],[Close Price]]/Table2[[#This Row],[Current Month Low]])-1</f>
        <v>2.9040287637134288E-3</v>
      </c>
      <c r="AH674" s="2">
        <f>(Table2[[#This Row],[Current Month High]]/Table2[[#This Row],[Close Price]])-1</f>
        <v>0.18472215838580697</v>
      </c>
      <c r="AI674">
        <v>24.9253113940341</v>
      </c>
      <c r="AJ674">
        <v>13.910994764397801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-0.14000000000000001</v>
      </c>
      <c r="AM674" t="s">
        <v>10205</v>
      </c>
      <c r="AN674">
        <v>-11.09</v>
      </c>
      <c r="AO674" t="s">
        <v>10205</v>
      </c>
      <c r="AP674">
        <v>-3.4919342375782002E-2</v>
      </c>
      <c r="AQ674">
        <f>(Table2[[#This Row],[Sharpe Ratio]]-AVERAGE(Table2[Sharpe Ratio]))/_xlfn.STDEV.P(Table2[Sharpe Ratio])</f>
        <v>-1.0636289544767261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677</v>
      </c>
      <c r="AT674">
        <f>_xlfn.RANK.AVG(Table2[[#This Row],[6M Return vs Nifty Z-Score]],Table2[6M Return vs Nifty Z-Score])</f>
        <v>580</v>
      </c>
      <c r="AU674">
        <f>_xlfn.RANK.AVG(Table2[[#This Row],[Sharpe Ratio Z-Score]],Table2[Sharpe Ratio Z-Score])</f>
        <v>627</v>
      </c>
      <c r="AV674">
        <f>(Table2[[#This Row],[Rank 1Y]]+Table2[[#This Row],[Rank 6M]]+Table2[[#This Row],[Rank Sharpe]])/3</f>
        <v>628</v>
      </c>
    </row>
    <row r="675" spans="1:48" x14ac:dyDescent="0.3">
      <c r="A675" t="s">
        <v>1986</v>
      </c>
      <c r="B675" t="s">
        <v>1987</v>
      </c>
      <c r="C675" t="s">
        <v>10173</v>
      </c>
      <c r="D675" t="s">
        <v>1124</v>
      </c>
      <c r="E675">
        <v>3262.7363063500002</v>
      </c>
      <c r="F675">
        <v>451.3</v>
      </c>
      <c r="G675">
        <v>-56.1420327242624</v>
      </c>
      <c r="H675">
        <f>(Table2[[#This Row],[1Y Return vs Nifty]]-AVERAGE(Table2[1Y Return vs Nifty]))/_xlfn.STDEV.P(Table2[1Y Return vs Nifty])</f>
        <v>-1.3033152721578134</v>
      </c>
      <c r="I675">
        <v>-2.0526276130018801</v>
      </c>
      <c r="J675">
        <f>(Table2[[#This Row],[1M Return vs Nifty]]-AVERAGE(Table2[1M Return vs Nifty]))/_xlfn.STDEV.P(Table2[1M Return vs Nifty])</f>
        <v>-0.35681727411146935</v>
      </c>
      <c r="K675">
        <v>-18.338394385496301</v>
      </c>
      <c r="L675">
        <f>(Table2[[#This Row],[6M Return vs Nifty]]-AVERAGE(Table2[6M Return vs Nifty]))/_xlfn.STDEV.P(Table2[6M Return vs Nifty])</f>
        <v>-0.85593926775468454</v>
      </c>
      <c r="M675">
        <v>6.2721571109049998</v>
      </c>
      <c r="N675">
        <f>(Table2[[#This Row],[1W Return vs Nifty]]-AVERAGE(Table2[1W Return vs Nifty]))/_xlfn.STDEV.P(Table2[1W Return vs Nifty])</f>
        <v>0.96027158589723416</v>
      </c>
      <c r="O675">
        <v>442.51</v>
      </c>
      <c r="P675">
        <v>424.95903504937701</v>
      </c>
      <c r="Q675">
        <v>432.47508418042599</v>
      </c>
      <c r="R675">
        <v>55.512268950352002</v>
      </c>
      <c r="S675" s="2">
        <f>(Table2[[#This Row],[Close Price]]-Table2[[#This Row],[20D EMA]])/Table2[[#This Row],[20D EMA]]</f>
        <v>1.9863957876658202E-2</v>
      </c>
      <c r="T675" s="2">
        <f>(Table2[[#This Row],[Close Price]]-Table2[[#This Row],[50D EMA]])/Table2[[#This Row],[50D EMA]]</f>
        <v>6.1984715650444715E-2</v>
      </c>
      <c r="U675" s="2">
        <f>(Table2[[#This Row],[Close Price]]-Table2[[#This Row],[200D EMA]])/Table2[[#This Row],[200D EMA]]</f>
        <v>4.3528324539779444E-2</v>
      </c>
      <c r="V675">
        <v>0.70804331812149202</v>
      </c>
      <c r="W675">
        <v>451.5</v>
      </c>
      <c r="X675">
        <v>457.3</v>
      </c>
      <c r="Y675">
        <v>441</v>
      </c>
      <c r="Z675">
        <v>462</v>
      </c>
      <c r="AA675">
        <v>408</v>
      </c>
      <c r="AB675">
        <v>477</v>
      </c>
      <c r="AC675" s="2">
        <f>(Table2[[#This Row],[Close Price]]/Table2[[#This Row],[Day Low]])-1</f>
        <v>-4.4296788482833804E-4</v>
      </c>
      <c r="AD675" s="2">
        <f>(Table2[[#This Row],[Day High]]/Table2[[#This Row],[Close Price]])-1</f>
        <v>1.329492576999769E-2</v>
      </c>
      <c r="AE675" s="2">
        <f>(Table2[[#This Row],[Close Price]]/Table2[[#This Row],[Current Week Low]])-1</f>
        <v>2.3356009070294892E-2</v>
      </c>
      <c r="AF675" s="2">
        <f>(Table2[[#This Row],[Current Week High]]/Table2[[#This Row],[Close Price]])-1</f>
        <v>2.3709284289829435E-2</v>
      </c>
      <c r="AG675" s="2">
        <f>(Table2[[#This Row],[Close Price]]/Table2[[#This Row],[Current Month Low]])-1</f>
        <v>0.10612745098039222</v>
      </c>
      <c r="AH675" s="2">
        <f>(Table2[[#This Row],[Current Month High]]/Table2[[#This Row],[Close Price]])-1</f>
        <v>5.6946598714823882E-2</v>
      </c>
      <c r="AI675">
        <v>47.1526700642588</v>
      </c>
      <c r="AJ675">
        <v>43.269841269841201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0.17</v>
      </c>
      <c r="AM675" t="s">
        <v>10206</v>
      </c>
      <c r="AN675">
        <v>-3.03</v>
      </c>
      <c r="AO675" t="s">
        <v>10205</v>
      </c>
      <c r="AP675">
        <v>-5.712817985507E-3</v>
      </c>
      <c r="AQ675">
        <f>(Table2[[#This Row],[Sharpe Ratio]]-AVERAGE(Table2[Sharpe Ratio]))/_xlfn.STDEV.P(Table2[Sharpe Ratio])</f>
        <v>-0.72689792761371586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719</v>
      </c>
      <c r="AT675">
        <f>_xlfn.RANK.AVG(Table2[[#This Row],[6M Return vs Nifty Z-Score]],Table2[6M Return vs Nifty Z-Score])</f>
        <v>605</v>
      </c>
      <c r="AU675">
        <f>_xlfn.RANK.AVG(Table2[[#This Row],[Sharpe Ratio Z-Score]],Table2[Sharpe Ratio Z-Score])</f>
        <v>565</v>
      </c>
      <c r="AV675">
        <f>(Table2[[#This Row],[Rank 1Y]]+Table2[[#This Row],[Rank 6M]]+Table2[[#This Row],[Rank Sharpe]])/3</f>
        <v>629.66666666666663</v>
      </c>
    </row>
    <row r="676" spans="1:48" x14ac:dyDescent="0.3">
      <c r="A676" t="s">
        <v>2157</v>
      </c>
      <c r="B676" t="s">
        <v>2158</v>
      </c>
      <c r="C676" t="s">
        <v>10166</v>
      </c>
      <c r="D676" t="s">
        <v>205</v>
      </c>
      <c r="E676">
        <v>2652.7699674</v>
      </c>
      <c r="F676">
        <v>169.2</v>
      </c>
      <c r="G676">
        <v>-19.976569982017399</v>
      </c>
      <c r="H676">
        <f>(Table2[[#This Row],[1Y Return vs Nifty]]-AVERAGE(Table2[1Y Return vs Nifty]))/_xlfn.STDEV.P(Table2[1Y Return vs Nifty])</f>
        <v>-0.80908616910848075</v>
      </c>
      <c r="I676">
        <v>-8.9279824771114207</v>
      </c>
      <c r="J676">
        <f>(Table2[[#This Row],[1M Return vs Nifty]]-AVERAGE(Table2[1M Return vs Nifty]))/_xlfn.STDEV.P(Table2[1M Return vs Nifty])</f>
        <v>-1.0816102698037817</v>
      </c>
      <c r="K676">
        <v>-26.561018008314299</v>
      </c>
      <c r="L676">
        <f>(Table2[[#This Row],[6M Return vs Nifty]]-AVERAGE(Table2[6M Return vs Nifty]))/_xlfn.STDEV.P(Table2[6M Return vs Nifty])</f>
        <v>-1.1298957781371961</v>
      </c>
      <c r="M676">
        <v>3.8755484483884901</v>
      </c>
      <c r="N676">
        <f>(Table2[[#This Row],[1W Return vs Nifty]]-AVERAGE(Table2[1W Return vs Nifty]))/_xlfn.STDEV.P(Table2[1W Return vs Nifty])</f>
        <v>0.46513820269790646</v>
      </c>
      <c r="O676">
        <v>167.96</v>
      </c>
      <c r="P676">
        <v>175.92123706206601</v>
      </c>
      <c r="Q676">
        <v>183.24720351391099</v>
      </c>
      <c r="R676">
        <v>57.702910477592802</v>
      </c>
      <c r="S676" s="2">
        <f>(Table2[[#This Row],[Close Price]]-Table2[[#This Row],[20D EMA]])/Table2[[#This Row],[20D EMA]]</f>
        <v>7.3827101690877627E-3</v>
      </c>
      <c r="T676" s="2">
        <f>(Table2[[#This Row],[Close Price]]-Table2[[#This Row],[50D EMA]])/Table2[[#This Row],[50D EMA]]</f>
        <v>-3.8205944741593272E-2</v>
      </c>
      <c r="U676" s="2">
        <f>(Table2[[#This Row],[Close Price]]-Table2[[#This Row],[200D EMA]])/Table2[[#This Row],[200D EMA]]</f>
        <v>-7.6657123517001574E-2</v>
      </c>
      <c r="V676">
        <v>0.45123860795441401</v>
      </c>
      <c r="W676">
        <v>169.95</v>
      </c>
      <c r="X676">
        <v>179.83</v>
      </c>
      <c r="Y676">
        <v>168.1</v>
      </c>
      <c r="Z676">
        <v>172.99</v>
      </c>
      <c r="AA676">
        <v>155.05000000000001</v>
      </c>
      <c r="AB676">
        <v>181.01</v>
      </c>
      <c r="AC676" s="2">
        <f>(Table2[[#This Row],[Close Price]]/Table2[[#This Row],[Day Low]])-1</f>
        <v>-4.4130626654897975E-3</v>
      </c>
      <c r="AD676" s="2">
        <f>(Table2[[#This Row],[Day High]]/Table2[[#This Row],[Close Price]])-1</f>
        <v>6.2825059101655034E-2</v>
      </c>
      <c r="AE676" s="2">
        <f>(Table2[[#This Row],[Close Price]]/Table2[[#This Row],[Current Week Low]])-1</f>
        <v>6.5437239738250774E-3</v>
      </c>
      <c r="AF676" s="2">
        <f>(Table2[[#This Row],[Current Week High]]/Table2[[#This Row],[Close Price]])-1</f>
        <v>2.2399527186761414E-2</v>
      </c>
      <c r="AG676" s="2">
        <f>(Table2[[#This Row],[Close Price]]/Table2[[#This Row],[Current Month Low]])-1</f>
        <v>9.1260883585939867E-2</v>
      </c>
      <c r="AH676" s="2">
        <f>(Table2[[#This Row],[Current Month High]]/Table2[[#This Row],[Close Price]])-1</f>
        <v>6.9799054373522518E-2</v>
      </c>
      <c r="AI676">
        <v>67.257683215130001</v>
      </c>
      <c r="AJ676">
        <v>27.218045112781901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-0.27</v>
      </c>
      <c r="AM676" t="s">
        <v>10205</v>
      </c>
      <c r="AN676">
        <v>2.0699999999999998</v>
      </c>
      <c r="AO676" t="s">
        <v>10206</v>
      </c>
      <c r="AP676">
        <v>-3.0753698623085999E-2</v>
      </c>
      <c r="AQ676">
        <f>(Table2[[#This Row],[Sharpe Ratio]]-AVERAGE(Table2[Sharpe Ratio]))/_xlfn.STDEV.P(Table2[Sharpe Ratio])</f>
        <v>-1.0156019629851309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613</v>
      </c>
      <c r="AT676">
        <f>_xlfn.RANK.AVG(Table2[[#This Row],[6M Return vs Nifty Z-Score]],Table2[6M Return vs Nifty Z-Score])</f>
        <v>658</v>
      </c>
      <c r="AU676">
        <f>_xlfn.RANK.AVG(Table2[[#This Row],[Sharpe Ratio Z-Score]],Table2[Sharpe Ratio Z-Score])</f>
        <v>618</v>
      </c>
      <c r="AV676">
        <f>(Table2[[#This Row],[Rank 1Y]]+Table2[[#This Row],[Rank 6M]]+Table2[[#This Row],[Rank Sharpe]])/3</f>
        <v>629.66666666666663</v>
      </c>
    </row>
    <row r="677" spans="1:48" x14ac:dyDescent="0.3">
      <c r="A677" t="s">
        <v>1738</v>
      </c>
      <c r="B677" t="s">
        <v>1739</v>
      </c>
      <c r="C677" t="s">
        <v>10175</v>
      </c>
      <c r="D677" t="s">
        <v>557</v>
      </c>
      <c r="E677">
        <v>4563.2995693100002</v>
      </c>
      <c r="F677">
        <v>825.35</v>
      </c>
      <c r="G677">
        <v>-28.421563800807501</v>
      </c>
      <c r="H677">
        <f>(Table2[[#This Row],[1Y Return vs Nifty]]-AVERAGE(Table2[1Y Return vs Nifty]))/_xlfn.STDEV.P(Table2[1Y Return vs Nifty])</f>
        <v>-0.92449356068714317</v>
      </c>
      <c r="I677">
        <v>-5.2423911612678102</v>
      </c>
      <c r="J677">
        <f>(Table2[[#This Row],[1M Return vs Nifty]]-AVERAGE(Table2[1M Return vs Nifty]))/_xlfn.STDEV.P(Table2[1M Return vs Nifty])</f>
        <v>-0.6930789396389303</v>
      </c>
      <c r="K677">
        <v>-9.8518290464220506</v>
      </c>
      <c r="L677">
        <f>(Table2[[#This Row],[6M Return vs Nifty]]-AVERAGE(Table2[6M Return vs Nifty]))/_xlfn.STDEV.P(Table2[6M Return vs Nifty])</f>
        <v>-0.573188903385074</v>
      </c>
      <c r="M677">
        <v>-0.12615701017213901</v>
      </c>
      <c r="N677">
        <f>(Table2[[#This Row],[1W Return vs Nifty]]-AVERAGE(Table2[1W Return vs Nifty]))/_xlfn.STDEV.P(Table2[1W Return vs Nifty])</f>
        <v>-0.361604182595751</v>
      </c>
      <c r="O677">
        <v>814.37</v>
      </c>
      <c r="P677">
        <v>786.648622066283</v>
      </c>
      <c r="Q677">
        <v>766.07456306124595</v>
      </c>
      <c r="R677">
        <v>54.329001520615698</v>
      </c>
      <c r="S677" s="2">
        <f>(Table2[[#This Row],[Close Price]]-Table2[[#This Row],[20D EMA]])/Table2[[#This Row],[20D EMA]]</f>
        <v>1.3482814936699557E-2</v>
      </c>
      <c r="T677" s="2">
        <f>(Table2[[#This Row],[Close Price]]-Table2[[#This Row],[50D EMA]])/Table2[[#This Row],[50D EMA]]</f>
        <v>4.919779536645022E-2</v>
      </c>
      <c r="U677" s="2">
        <f>(Table2[[#This Row],[Close Price]]-Table2[[#This Row],[200D EMA]])/Table2[[#This Row],[200D EMA]]</f>
        <v>7.7375545145225155E-2</v>
      </c>
      <c r="V677">
        <v>0.842157130219922</v>
      </c>
      <c r="W677">
        <v>824.6</v>
      </c>
      <c r="X677">
        <v>844.7</v>
      </c>
      <c r="Y677">
        <v>819.75</v>
      </c>
      <c r="Z677">
        <v>848.35</v>
      </c>
      <c r="AA677">
        <v>775.1</v>
      </c>
      <c r="AB677">
        <v>868.9</v>
      </c>
      <c r="AC677" s="2">
        <f>(Table2[[#This Row],[Close Price]]/Table2[[#This Row],[Day Low]])-1</f>
        <v>9.095318942518027E-4</v>
      </c>
      <c r="AD677" s="2">
        <f>(Table2[[#This Row],[Day High]]/Table2[[#This Row],[Close Price]])-1</f>
        <v>2.3444599260919574E-2</v>
      </c>
      <c r="AE677" s="2">
        <f>(Table2[[#This Row],[Close Price]]/Table2[[#This Row],[Current Week Low]])-1</f>
        <v>6.8313510216528872E-3</v>
      </c>
      <c r="AF677" s="2">
        <f>(Table2[[#This Row],[Current Week High]]/Table2[[#This Row],[Close Price]])-1</f>
        <v>2.7866965529775189E-2</v>
      </c>
      <c r="AG677" s="2">
        <f>(Table2[[#This Row],[Close Price]]/Table2[[#This Row],[Current Month Low]])-1</f>
        <v>6.4830344471681123E-2</v>
      </c>
      <c r="AH677" s="2">
        <f>(Table2[[#This Row],[Current Month High]]/Table2[[#This Row],[Close Price]])-1</f>
        <v>5.2765493427030963E-2</v>
      </c>
      <c r="AI677">
        <v>8.3176834070394392</v>
      </c>
      <c r="AJ677">
        <v>25.633609863764299</v>
      </c>
      <c r="AK677" t="str">
        <f>IF(AND(Table2[[#This Row],[20D EMA]]&gt;Table2[[#This Row],[50D EMA]],Table2[[#This Row],[50D EMA]]&gt;Table2[[#This Row],[200D EMA]]),"Uptrend","Downtrend/NoTrend")</f>
        <v>Uptrend</v>
      </c>
      <c r="AL677">
        <v>0.04</v>
      </c>
      <c r="AM677" t="s">
        <v>10206</v>
      </c>
      <c r="AN677">
        <v>2.0499999999999998</v>
      </c>
      <c r="AO677" t="s">
        <v>10206</v>
      </c>
      <c r="AP677">
        <v>-0.156738123735011</v>
      </c>
      <c r="AQ677">
        <f>(Table2[[#This Row],[Sharpe Ratio]]-AVERAGE(Table2[Sharpe Ratio]))/_xlfn.STDEV.P(Table2[Sharpe Ratio])</f>
        <v>-2.4681152531597821</v>
      </c>
      <c r="AR6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-5.0204808394666802</v>
      </c>
      <c r="AS677">
        <f>_xlfn.RANK.AVG(Table2[[#This Row],[1Y Return vs Nifty Z-Score]],Table2[1Y Return vs Nifty Z-Score])</f>
        <v>648</v>
      </c>
      <c r="AT677">
        <f>_xlfn.RANK.AVG(Table2[[#This Row],[6M Return vs Nifty Z-Score]],Table2[6M Return vs Nifty Z-Score])</f>
        <v>516</v>
      </c>
      <c r="AU677">
        <f>_xlfn.RANK.AVG(Table2[[#This Row],[Sharpe Ratio Z-Score]],Table2[Sharpe Ratio Z-Score])</f>
        <v>729</v>
      </c>
      <c r="AV677">
        <f>(Table2[[#This Row],[Rank 1Y]]+Table2[[#This Row],[Rank 6M]]+Table2[[#This Row],[Rank Sharpe]])/3</f>
        <v>631</v>
      </c>
    </row>
    <row r="678" spans="1:48" x14ac:dyDescent="0.3">
      <c r="A678" t="s">
        <v>2101</v>
      </c>
      <c r="B678" t="s">
        <v>2102</v>
      </c>
      <c r="C678" t="s">
        <v>10163</v>
      </c>
      <c r="D678" t="s">
        <v>398</v>
      </c>
      <c r="E678">
        <v>2825.28567148</v>
      </c>
      <c r="F678">
        <v>2005.55</v>
      </c>
      <c r="G678">
        <v>-27.666813228210401</v>
      </c>
      <c r="H678">
        <f>(Table2[[#This Row],[1Y Return vs Nifty]]-AVERAGE(Table2[1Y Return vs Nifty]))/_xlfn.STDEV.P(Table2[1Y Return vs Nifty])</f>
        <v>-0.9141793086290626</v>
      </c>
      <c r="I678">
        <v>-3.1988142189125202</v>
      </c>
      <c r="J678">
        <f>(Table2[[#This Row],[1M Return vs Nifty]]-AVERAGE(Table2[1M Return vs Nifty]))/_xlfn.STDEV.P(Table2[1M Return vs Nifty])</f>
        <v>-0.47764711346376448</v>
      </c>
      <c r="K678">
        <v>-12.415317368790401</v>
      </c>
      <c r="L678">
        <f>(Table2[[#This Row],[6M Return vs Nifty]]-AVERAGE(Table2[6M Return vs Nifty]))/_xlfn.STDEV.P(Table2[6M Return vs Nifty])</f>
        <v>-0.65859769106854449</v>
      </c>
      <c r="M678">
        <v>5.2480162324812802</v>
      </c>
      <c r="N678">
        <f>(Table2[[#This Row],[1W Return vs Nifty]]-AVERAGE(Table2[1W Return vs Nifty]))/_xlfn.STDEV.P(Table2[1W Return vs Nifty])</f>
        <v>0.74868663006459846</v>
      </c>
      <c r="O678">
        <v>1911.43</v>
      </c>
      <c r="P678">
        <v>1883.68940507313</v>
      </c>
      <c r="Q678">
        <v>1860.7475718399501</v>
      </c>
      <c r="R678">
        <v>71.442529114342193</v>
      </c>
      <c r="S678" s="2">
        <f>(Table2[[#This Row],[Close Price]]-Table2[[#This Row],[20D EMA]])/Table2[[#This Row],[20D EMA]]</f>
        <v>4.9240620896396879E-2</v>
      </c>
      <c r="T678" s="2">
        <f>(Table2[[#This Row],[Close Price]]-Table2[[#This Row],[50D EMA]])/Table2[[#This Row],[50D EMA]]</f>
        <v>6.469250960305685E-2</v>
      </c>
      <c r="U678" s="2">
        <f>(Table2[[#This Row],[Close Price]]-Table2[[#This Row],[200D EMA]])/Table2[[#This Row],[200D EMA]]</f>
        <v>7.7819490591550744E-2</v>
      </c>
      <c r="V678">
        <v>1.3833189825969201</v>
      </c>
      <c r="W678">
        <v>2006</v>
      </c>
      <c r="X678">
        <v>2046.9</v>
      </c>
      <c r="Y678">
        <v>1920.1</v>
      </c>
      <c r="Z678">
        <v>2029</v>
      </c>
      <c r="AA678">
        <v>1752</v>
      </c>
      <c r="AB678">
        <v>2030</v>
      </c>
      <c r="AC678" s="2">
        <f>(Table2[[#This Row],[Close Price]]/Table2[[#This Row],[Day Low]])-1</f>
        <v>-2.2432701894314899E-4</v>
      </c>
      <c r="AD678" s="2">
        <f>(Table2[[#This Row],[Day High]]/Table2[[#This Row],[Close Price]])-1</f>
        <v>2.061778564483574E-2</v>
      </c>
      <c r="AE678" s="2">
        <f>(Table2[[#This Row],[Close Price]]/Table2[[#This Row],[Current Week Low]])-1</f>
        <v>4.4502890474454437E-2</v>
      </c>
      <c r="AF678" s="2">
        <f>(Table2[[#This Row],[Current Week High]]/Table2[[#This Row],[Close Price]])-1</f>
        <v>1.1692553164967201E-2</v>
      </c>
      <c r="AG678" s="2">
        <f>(Table2[[#This Row],[Close Price]]/Table2[[#This Row],[Current Month Low]])-1</f>
        <v>0.14472031963470311</v>
      </c>
      <c r="AH678" s="2">
        <f>(Table2[[#This Row],[Current Month High]]/Table2[[#This Row],[Close Price]])-1</f>
        <v>1.2191169504624622E-2</v>
      </c>
      <c r="AI678">
        <v>15.4246964673032</v>
      </c>
      <c r="AJ678">
        <v>30.996080992815099</v>
      </c>
      <c r="AK678" t="str">
        <f>IF(AND(Table2[[#This Row],[20D EMA]]&gt;Table2[[#This Row],[50D EMA]],Table2[[#This Row],[50D EMA]]&gt;Table2[[#This Row],[200D EMA]]),"Uptrend","Downtrend/NoTrend")</f>
        <v>Uptrend</v>
      </c>
      <c r="AL678">
        <v>0.01</v>
      </c>
      <c r="AM678" t="s">
        <v>10206</v>
      </c>
      <c r="AN678">
        <v>4.37</v>
      </c>
      <c r="AO678" t="s">
        <v>10206</v>
      </c>
      <c r="AP678">
        <v>-8.9828023279847999E-2</v>
      </c>
      <c r="AQ678">
        <f>(Table2[[#This Row],[Sharpe Ratio]]-AVERAGE(Table2[Sharpe Ratio]))/_xlfn.STDEV.P(Table2[Sharpe Ratio])</f>
        <v>-1.6966880702226588</v>
      </c>
      <c r="AR6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-2.9984255533194317</v>
      </c>
      <c r="AS678">
        <f>_xlfn.RANK.AVG(Table2[[#This Row],[1Y Return vs Nifty Z-Score]],Table2[1Y Return vs Nifty Z-Score])</f>
        <v>642</v>
      </c>
      <c r="AT678">
        <f>_xlfn.RANK.AVG(Table2[[#This Row],[6M Return vs Nifty Z-Score]],Table2[6M Return vs Nifty Z-Score])</f>
        <v>551</v>
      </c>
      <c r="AU678">
        <f>_xlfn.RANK.AVG(Table2[[#This Row],[Sharpe Ratio Z-Score]],Table2[Sharpe Ratio Z-Score])</f>
        <v>701</v>
      </c>
      <c r="AV678">
        <f>(Table2[[#This Row],[Rank 1Y]]+Table2[[#This Row],[Rank 6M]]+Table2[[#This Row],[Rank Sharpe]])/3</f>
        <v>631.33333333333337</v>
      </c>
    </row>
    <row r="679" spans="1:48" x14ac:dyDescent="0.3">
      <c r="A679" t="s">
        <v>1454</v>
      </c>
      <c r="B679" t="s">
        <v>1455</v>
      </c>
      <c r="C679" t="s">
        <v>10175</v>
      </c>
      <c r="D679" t="s">
        <v>557</v>
      </c>
      <c r="E679">
        <v>7150.5622975649903</v>
      </c>
      <c r="F679">
        <v>258.55</v>
      </c>
      <c r="G679">
        <v>-30.606563903223002</v>
      </c>
      <c r="H679">
        <f>(Table2[[#This Row],[1Y Return vs Nifty]]-AVERAGE(Table2[1Y Return vs Nifty]))/_xlfn.STDEV.P(Table2[1Y Return vs Nifty])</f>
        <v>-0.95435328205932646</v>
      </c>
      <c r="I679">
        <v>-1.3839271342256401</v>
      </c>
      <c r="J679">
        <f>(Table2[[#This Row],[1M Return vs Nifty]]-AVERAGE(Table2[1M Return vs Nifty]))/_xlfn.STDEV.P(Table2[1M Return vs Nifty])</f>
        <v>-0.28632354210598882</v>
      </c>
      <c r="K679">
        <v>-18.824353854797401</v>
      </c>
      <c r="L679">
        <f>(Table2[[#This Row],[6M Return vs Nifty]]-AVERAGE(Table2[6M Return vs Nifty]))/_xlfn.STDEV.P(Table2[6M Return vs Nifty])</f>
        <v>-0.87213017791961323</v>
      </c>
      <c r="M679">
        <v>-1.09650591575037</v>
      </c>
      <c r="N679">
        <f>(Table2[[#This Row],[1W Return vs Nifty]]-AVERAGE(Table2[1W Return vs Nifty]))/_xlfn.STDEV.P(Table2[1W Return vs Nifty])</f>
        <v>-0.56207585075630317</v>
      </c>
      <c r="O679">
        <v>261.77999999999997</v>
      </c>
      <c r="P679">
        <v>257.644853417337</v>
      </c>
      <c r="Q679">
        <v>260.41291209585802</v>
      </c>
      <c r="R679">
        <v>44.176396036341202</v>
      </c>
      <c r="S679" s="2">
        <f>(Table2[[#This Row],[Close Price]]-Table2[[#This Row],[20D EMA]])/Table2[[#This Row],[20D EMA]]</f>
        <v>-1.2338604935441828E-2</v>
      </c>
      <c r="T679" s="2">
        <f>(Table2[[#This Row],[Close Price]]-Table2[[#This Row],[50D EMA]])/Table2[[#This Row],[50D EMA]]</f>
        <v>3.5131560776680364E-3</v>
      </c>
      <c r="U679" s="2">
        <f>(Table2[[#This Row],[Close Price]]-Table2[[#This Row],[200D EMA]])/Table2[[#This Row],[200D EMA]]</f>
        <v>-7.153685586728009E-3</v>
      </c>
      <c r="V679">
        <v>1.0343456162821401</v>
      </c>
      <c r="W679">
        <v>257.10000000000002</v>
      </c>
      <c r="X679">
        <v>259.64999999999998</v>
      </c>
      <c r="Y679">
        <v>255.95</v>
      </c>
      <c r="Z679">
        <v>265.05</v>
      </c>
      <c r="AA679">
        <v>242.95</v>
      </c>
      <c r="AB679">
        <v>279.7</v>
      </c>
      <c r="AC679" s="2">
        <f>(Table2[[#This Row],[Close Price]]/Table2[[#This Row],[Day Low]])-1</f>
        <v>5.6398288603656255E-3</v>
      </c>
      <c r="AD679" s="2">
        <f>(Table2[[#This Row],[Day High]]/Table2[[#This Row],[Close Price]])-1</f>
        <v>4.254496228969229E-3</v>
      </c>
      <c r="AE679" s="2">
        <f>(Table2[[#This Row],[Close Price]]/Table2[[#This Row],[Current Week Low]])-1</f>
        <v>1.015823403008409E-2</v>
      </c>
      <c r="AF679" s="2">
        <f>(Table2[[#This Row],[Current Week High]]/Table2[[#This Row],[Close Price]])-1</f>
        <v>2.5140204989363868E-2</v>
      </c>
      <c r="AG679" s="2">
        <f>(Table2[[#This Row],[Close Price]]/Table2[[#This Row],[Current Month Low]])-1</f>
        <v>6.4210742951224642E-2</v>
      </c>
      <c r="AH679" s="2">
        <f>(Table2[[#This Row],[Current Month High]]/Table2[[#This Row],[Close Price]])-1</f>
        <v>8.1802359311545114E-2</v>
      </c>
      <c r="AI679">
        <v>24.1345967897892</v>
      </c>
      <c r="AJ679">
        <v>17.522727272727199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0.01</v>
      </c>
      <c r="AM679" t="s">
        <v>10206</v>
      </c>
      <c r="AN679">
        <v>-4.33</v>
      </c>
      <c r="AO679" t="s">
        <v>10205</v>
      </c>
      <c r="AP679">
        <v>-3.261858690273E-2</v>
      </c>
      <c r="AQ679">
        <f>(Table2[[#This Row],[Sharpe Ratio]]-AVERAGE(Table2[Sharpe Ratio]))/_xlfn.STDEV.P(Table2[Sharpe Ratio])</f>
        <v>-1.0371028350847367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660</v>
      </c>
      <c r="AT679">
        <f>_xlfn.RANK.AVG(Table2[[#This Row],[6M Return vs Nifty Z-Score]],Table2[6M Return vs Nifty Z-Score])</f>
        <v>612</v>
      </c>
      <c r="AU679">
        <f>_xlfn.RANK.AVG(Table2[[#This Row],[Sharpe Ratio Z-Score]],Table2[Sharpe Ratio Z-Score])</f>
        <v>624</v>
      </c>
      <c r="AV679">
        <f>(Table2[[#This Row],[Rank 1Y]]+Table2[[#This Row],[Rank 6M]]+Table2[[#This Row],[Rank Sharpe]])/3</f>
        <v>632</v>
      </c>
    </row>
    <row r="680" spans="1:48" x14ac:dyDescent="0.3">
      <c r="A680" t="s">
        <v>52</v>
      </c>
      <c r="B680" t="s">
        <v>53</v>
      </c>
      <c r="C680" t="s">
        <v>10161</v>
      </c>
      <c r="D680" t="s">
        <v>54</v>
      </c>
      <c r="E680">
        <v>422032.52592619997</v>
      </c>
      <c r="F680">
        <v>6823.6</v>
      </c>
      <c r="G680">
        <v>-33.055557005462298</v>
      </c>
      <c r="H680">
        <f>(Table2[[#This Row],[1Y Return vs Nifty]]-AVERAGE(Table2[1Y Return vs Nifty]))/_xlfn.STDEV.P(Table2[1Y Return vs Nifty])</f>
        <v>-0.98782067256169936</v>
      </c>
      <c r="I680">
        <v>-7.5635190930341398</v>
      </c>
      <c r="J680">
        <f>(Table2[[#This Row],[1M Return vs Nifty]]-AVERAGE(Table2[1M Return vs Nifty]))/_xlfn.STDEV.P(Table2[1M Return vs Nifty])</f>
        <v>-0.93776991200343907</v>
      </c>
      <c r="K680">
        <v>-15.4027488610086</v>
      </c>
      <c r="L680">
        <f>(Table2[[#This Row],[6M Return vs Nifty]]-AVERAGE(Table2[6M Return vs Nifty]))/_xlfn.STDEV.P(Table2[6M Return vs Nifty])</f>
        <v>-0.75813116653296464</v>
      </c>
      <c r="M680">
        <v>-3.2768973751705901</v>
      </c>
      <c r="N680">
        <f>(Table2[[#This Row],[1W Return vs Nifty]]-AVERAGE(Table2[1W Return vs Nifty]))/_xlfn.STDEV.P(Table2[1W Return vs Nifty])</f>
        <v>-1.0125392980794292</v>
      </c>
      <c r="O680">
        <v>6914.02</v>
      </c>
      <c r="P680">
        <v>6964.5922207529102</v>
      </c>
      <c r="Q680">
        <v>7001.3795344267101</v>
      </c>
      <c r="R680">
        <v>44.628422751944598</v>
      </c>
      <c r="S680" s="2">
        <f>(Table2[[#This Row],[Close Price]]-Table2[[#This Row],[20D EMA]])/Table2[[#This Row],[20D EMA]]</f>
        <v>-1.3077775302935205E-2</v>
      </c>
      <c r="T680" s="2">
        <f>(Table2[[#This Row],[Close Price]]-Table2[[#This Row],[50D EMA]])/Table2[[#This Row],[50D EMA]]</f>
        <v>-2.0244145857209683E-2</v>
      </c>
      <c r="U680" s="2">
        <f>(Table2[[#This Row],[Close Price]]-Table2[[#This Row],[200D EMA]])/Table2[[#This Row],[200D EMA]]</f>
        <v>-2.5392072169855125E-2</v>
      </c>
      <c r="V680">
        <v>1.0035650815100401</v>
      </c>
      <c r="W680">
        <v>6815</v>
      </c>
      <c r="X680">
        <v>6849.5</v>
      </c>
      <c r="Y680">
        <v>6765.75</v>
      </c>
      <c r="Z680">
        <v>6899</v>
      </c>
      <c r="AA680">
        <v>6541.05</v>
      </c>
      <c r="AB680">
        <v>7325</v>
      </c>
      <c r="AC680" s="2">
        <f>(Table2[[#This Row],[Close Price]]/Table2[[#This Row],[Day Low]])-1</f>
        <v>1.2619222303742461E-3</v>
      </c>
      <c r="AD680" s="2">
        <f>(Table2[[#This Row],[Day High]]/Table2[[#This Row],[Close Price]])-1</f>
        <v>3.7956503898235461E-3</v>
      </c>
      <c r="AE680" s="2">
        <f>(Table2[[#This Row],[Close Price]]/Table2[[#This Row],[Current Week Low]])-1</f>
        <v>8.5504193917895766E-3</v>
      </c>
      <c r="AF680" s="2">
        <f>(Table2[[#This Row],[Current Week High]]/Table2[[#This Row],[Close Price]])-1</f>
        <v>1.1049885690837646E-2</v>
      </c>
      <c r="AG680" s="2">
        <f>(Table2[[#This Row],[Close Price]]/Table2[[#This Row],[Current Month Low]])-1</f>
        <v>4.3196428707929169E-2</v>
      </c>
      <c r="AH680" s="2">
        <f>(Table2[[#This Row],[Current Month High]]/Table2[[#This Row],[Close Price]])-1</f>
        <v>7.348027434198956E-2</v>
      </c>
      <c r="AI680">
        <v>20.053930476581201</v>
      </c>
      <c r="AJ680">
        <v>10.2750573709557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-0.08</v>
      </c>
      <c r="AM680" t="s">
        <v>10205</v>
      </c>
      <c r="AN680">
        <v>-1.82</v>
      </c>
      <c r="AO680" t="s">
        <v>10205</v>
      </c>
      <c r="AP680">
        <v>-4.9325739523231001E-2</v>
      </c>
      <c r="AQ680">
        <f>(Table2[[#This Row],[Sharpe Ratio]]-AVERAGE(Table2[Sharpe Ratio]))/_xlfn.STDEV.P(Table2[Sharpe Ratio])</f>
        <v>-1.2297247500610897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675</v>
      </c>
      <c r="AT680">
        <f>_xlfn.RANK.AVG(Table2[[#This Row],[6M Return vs Nifty Z-Score]],Table2[6M Return vs Nifty Z-Score])</f>
        <v>574</v>
      </c>
      <c r="AU680">
        <f>_xlfn.RANK.AVG(Table2[[#This Row],[Sharpe Ratio Z-Score]],Table2[Sharpe Ratio Z-Score])</f>
        <v>651</v>
      </c>
      <c r="AV680">
        <f>(Table2[[#This Row],[Rank 1Y]]+Table2[[#This Row],[Rank 6M]]+Table2[[#This Row],[Rank Sharpe]])/3</f>
        <v>633.33333333333337</v>
      </c>
    </row>
    <row r="681" spans="1:48" x14ac:dyDescent="0.3">
      <c r="A681" t="s">
        <v>2103</v>
      </c>
      <c r="B681" t="s">
        <v>2104</v>
      </c>
      <c r="C681" t="s">
        <v>10166</v>
      </c>
      <c r="D681" t="s">
        <v>840</v>
      </c>
      <c r="E681">
        <v>2814.6122648999999</v>
      </c>
      <c r="F681">
        <v>529</v>
      </c>
      <c r="G681">
        <v>-38.292847072286797</v>
      </c>
      <c r="H681">
        <f>(Table2[[#This Row],[1Y Return vs Nifty]]-AVERAGE(Table2[1Y Return vs Nifty]))/_xlfn.STDEV.P(Table2[1Y Return vs Nifty])</f>
        <v>-1.0593923040539823</v>
      </c>
      <c r="I681">
        <v>-1.32350505861124</v>
      </c>
      <c r="J681">
        <f>(Table2[[#This Row],[1M Return vs Nifty]]-AVERAGE(Table2[1M Return vs Nifty]))/_xlfn.STDEV.P(Table2[1M Return vs Nifty])</f>
        <v>-0.27995390765713768</v>
      </c>
      <c r="K681">
        <v>-8.60634818160087</v>
      </c>
      <c r="L681">
        <f>(Table2[[#This Row],[6M Return vs Nifty]]-AVERAGE(Table2[6M Return vs Nifty]))/_xlfn.STDEV.P(Table2[6M Return vs Nifty])</f>
        <v>-0.53169270860270024</v>
      </c>
      <c r="M681">
        <v>10.769294357527199</v>
      </c>
      <c r="N681">
        <f>(Table2[[#This Row],[1W Return vs Nifty]]-AVERAGE(Table2[1W Return vs Nifty]))/_xlfn.STDEV.P(Table2[1W Return vs Nifty])</f>
        <v>1.8893689452023097</v>
      </c>
      <c r="O681">
        <v>501.1</v>
      </c>
      <c r="P681">
        <v>483.30746598412998</v>
      </c>
      <c r="Q681">
        <v>487.07014525293101</v>
      </c>
      <c r="R681">
        <v>70.6365991819561</v>
      </c>
      <c r="S681" s="2">
        <f>(Table2[[#This Row],[Close Price]]-Table2[[#This Row],[20D EMA]])/Table2[[#This Row],[20D EMA]]</f>
        <v>5.5677509479145834E-2</v>
      </c>
      <c r="T681" s="2">
        <f>(Table2[[#This Row],[Close Price]]-Table2[[#This Row],[50D EMA]])/Table2[[#This Row],[50D EMA]]</f>
        <v>9.4541336999272418E-2</v>
      </c>
      <c r="U681" s="2">
        <f>(Table2[[#This Row],[Close Price]]-Table2[[#This Row],[200D EMA]])/Table2[[#This Row],[200D EMA]]</f>
        <v>8.6085864953384078E-2</v>
      </c>
      <c r="V681">
        <v>1.0668950824498999</v>
      </c>
      <c r="W681">
        <v>515</v>
      </c>
      <c r="X681">
        <v>528.20000000000005</v>
      </c>
      <c r="Y681">
        <v>512.6</v>
      </c>
      <c r="Z681">
        <v>543.9</v>
      </c>
      <c r="AA681">
        <v>460.35</v>
      </c>
      <c r="AB681">
        <v>543.9</v>
      </c>
      <c r="AC681" s="2">
        <f>(Table2[[#This Row],[Close Price]]/Table2[[#This Row],[Day Low]])-1</f>
        <v>2.7184466019417375E-2</v>
      </c>
      <c r="AD681" s="2">
        <f>(Table2[[#This Row],[Day High]]/Table2[[#This Row],[Close Price]])-1</f>
        <v>-1.5122873345935206E-3</v>
      </c>
      <c r="AE681" s="2">
        <f>(Table2[[#This Row],[Close Price]]/Table2[[#This Row],[Current Week Low]])-1</f>
        <v>3.1993757315645688E-2</v>
      </c>
      <c r="AF681" s="2">
        <f>(Table2[[#This Row],[Current Week High]]/Table2[[#This Row],[Close Price]])-1</f>
        <v>2.816635160680514E-2</v>
      </c>
      <c r="AG681" s="2">
        <f>(Table2[[#This Row],[Close Price]]/Table2[[#This Row],[Current Month Low]])-1</f>
        <v>0.1491256652546975</v>
      </c>
      <c r="AH681" s="2">
        <f>(Table2[[#This Row],[Current Month High]]/Table2[[#This Row],[Close Price]])-1</f>
        <v>2.816635160680514E-2</v>
      </c>
      <c r="AI681">
        <v>16.351606805292899</v>
      </c>
      <c r="AJ681">
        <v>35.954767411976299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0.08</v>
      </c>
      <c r="AM681" t="s">
        <v>10206</v>
      </c>
      <c r="AN681">
        <v>6.84</v>
      </c>
      <c r="AO681" t="s">
        <v>10206</v>
      </c>
      <c r="AP681">
        <v>-9.1126475299957002E-2</v>
      </c>
      <c r="AQ681">
        <f>(Table2[[#This Row],[Sharpe Ratio]]-AVERAGE(Table2[Sharpe Ratio]))/_xlfn.STDEV.P(Table2[Sharpe Ratio])</f>
        <v>-1.7116583239995595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694</v>
      </c>
      <c r="AT681">
        <f>_xlfn.RANK.AVG(Table2[[#This Row],[6M Return vs Nifty Z-Score]],Table2[6M Return vs Nifty Z-Score])</f>
        <v>503</v>
      </c>
      <c r="AU681">
        <f>_xlfn.RANK.AVG(Table2[[#This Row],[Sharpe Ratio Z-Score]],Table2[Sharpe Ratio Z-Score])</f>
        <v>703</v>
      </c>
      <c r="AV681">
        <f>(Table2[[#This Row],[Rank 1Y]]+Table2[[#This Row],[Rank 6M]]+Table2[[#This Row],[Rank Sharpe]])/3</f>
        <v>633.33333333333337</v>
      </c>
    </row>
    <row r="682" spans="1:48" x14ac:dyDescent="0.3">
      <c r="A682" t="s">
        <v>1418</v>
      </c>
      <c r="B682" t="s">
        <v>1419</v>
      </c>
      <c r="C682" t="s">
        <v>10171</v>
      </c>
      <c r="D682" t="s">
        <v>415</v>
      </c>
      <c r="E682">
        <v>7408.1450983949999</v>
      </c>
      <c r="F682">
        <v>670.05</v>
      </c>
      <c r="G682">
        <v>-24.259204853443201</v>
      </c>
      <c r="H682">
        <f>(Table2[[#This Row],[1Y Return vs Nifty]]-AVERAGE(Table2[1Y Return vs Nifty]))/_xlfn.STDEV.P(Table2[1Y Return vs Nifty])</f>
        <v>-0.8676116967998535</v>
      </c>
      <c r="I682">
        <v>-5.5888180518852</v>
      </c>
      <c r="J682">
        <f>(Table2[[#This Row],[1M Return vs Nifty]]-AVERAGE(Table2[1M Return vs Nifty]))/_xlfn.STDEV.P(Table2[1M Return vs Nifty])</f>
        <v>-0.72959891406958388</v>
      </c>
      <c r="K682">
        <v>-19.617685067027299</v>
      </c>
      <c r="L682">
        <f>(Table2[[#This Row],[6M Return vs Nifty]]-AVERAGE(Table2[6M Return vs Nifty]))/_xlfn.STDEV.P(Table2[6M Return vs Nifty])</f>
        <v>-0.89856191801250906</v>
      </c>
      <c r="M682">
        <v>-2.2054362424377199</v>
      </c>
      <c r="N682">
        <f>(Table2[[#This Row],[1W Return vs Nifty]]-AVERAGE(Table2[1W Return vs Nifty]))/_xlfn.STDEV.P(Table2[1W Return vs Nifty])</f>
        <v>-0.79117809551265206</v>
      </c>
      <c r="O682">
        <v>676.32</v>
      </c>
      <c r="P682">
        <v>665.74516449576095</v>
      </c>
      <c r="Q682">
        <v>650.11571471658306</v>
      </c>
      <c r="R682">
        <v>41.3933009332791</v>
      </c>
      <c r="S682" s="2">
        <f>(Table2[[#This Row],[Close Price]]-Table2[[#This Row],[20D EMA]])/Table2[[#This Row],[20D EMA]]</f>
        <v>-9.2707594038326461E-3</v>
      </c>
      <c r="T682" s="2">
        <f>(Table2[[#This Row],[Close Price]]-Table2[[#This Row],[50D EMA]])/Table2[[#This Row],[50D EMA]]</f>
        <v>6.4661911701597028E-3</v>
      </c>
      <c r="U682" s="2">
        <f>(Table2[[#This Row],[Close Price]]-Table2[[#This Row],[200D EMA]])/Table2[[#This Row],[200D EMA]]</f>
        <v>3.0662672555311511E-2</v>
      </c>
      <c r="V682">
        <v>0.66964951890205204</v>
      </c>
      <c r="W682">
        <v>670.05</v>
      </c>
      <c r="X682">
        <v>676</v>
      </c>
      <c r="Y682">
        <v>664.95</v>
      </c>
      <c r="Z682">
        <v>679.9</v>
      </c>
      <c r="AA682">
        <v>655.29999999999995</v>
      </c>
      <c r="AB682">
        <v>710.8</v>
      </c>
      <c r="AC682" s="2">
        <f>(Table2[[#This Row],[Close Price]]/Table2[[#This Row],[Day Low]])-1</f>
        <v>0</v>
      </c>
      <c r="AD682" s="2">
        <f>(Table2[[#This Row],[Day High]]/Table2[[#This Row],[Close Price]])-1</f>
        <v>8.8799343332588432E-3</v>
      </c>
      <c r="AE682" s="2">
        <f>(Table2[[#This Row],[Close Price]]/Table2[[#This Row],[Current Week Low]])-1</f>
        <v>7.6697496052333669E-3</v>
      </c>
      <c r="AF682" s="2">
        <f>(Table2[[#This Row],[Current Week High]]/Table2[[#This Row],[Close Price]])-1</f>
        <v>1.4700395492873719E-2</v>
      </c>
      <c r="AG682" s="2">
        <f>(Table2[[#This Row],[Close Price]]/Table2[[#This Row],[Current Month Low]])-1</f>
        <v>2.2508774607050253E-2</v>
      </c>
      <c r="AH682" s="2">
        <f>(Table2[[#This Row],[Current Month High]]/Table2[[#This Row],[Close Price]])-1</f>
        <v>6.081635698828447E-2</v>
      </c>
      <c r="AI682">
        <v>15.812252816953899</v>
      </c>
      <c r="AJ682">
        <v>28.522106070777699</v>
      </c>
      <c r="AK682" t="str">
        <f>IF(AND(Table2[[#This Row],[20D EMA]]&gt;Table2[[#This Row],[50D EMA]],Table2[[#This Row],[50D EMA]]&gt;Table2[[#This Row],[200D EMA]]),"Uptrend","Downtrend/NoTrend")</f>
        <v>Uptrend</v>
      </c>
      <c r="AL682">
        <v>-7.0000000000000007E-2</v>
      </c>
      <c r="AM682" t="s">
        <v>10205</v>
      </c>
      <c r="AN682">
        <v>-1.41</v>
      </c>
      <c r="AO682" t="s">
        <v>10205</v>
      </c>
      <c r="AP682">
        <v>-4.9891611346002999E-2</v>
      </c>
      <c r="AQ682">
        <f>(Table2[[#This Row],[Sharpe Ratio]]-AVERAGE(Table2[Sharpe Ratio]))/_xlfn.STDEV.P(Table2[Sharpe Ratio])</f>
        <v>-1.2362488608182842</v>
      </c>
      <c r="AR6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-4.5231994852128823</v>
      </c>
      <c r="AS682">
        <f>_xlfn.RANK.AVG(Table2[[#This Row],[1Y Return vs Nifty Z-Score]],Table2[1Y Return vs Nifty Z-Score])</f>
        <v>631</v>
      </c>
      <c r="AT682">
        <f>_xlfn.RANK.AVG(Table2[[#This Row],[6M Return vs Nifty Z-Score]],Table2[6M Return vs Nifty Z-Score])</f>
        <v>619</v>
      </c>
      <c r="AU682">
        <f>_xlfn.RANK.AVG(Table2[[#This Row],[Sharpe Ratio Z-Score]],Table2[Sharpe Ratio Z-Score])</f>
        <v>652</v>
      </c>
      <c r="AV682">
        <f>(Table2[[#This Row],[Rank 1Y]]+Table2[[#This Row],[Rank 6M]]+Table2[[#This Row],[Rank Sharpe]])/3</f>
        <v>634</v>
      </c>
    </row>
    <row r="683" spans="1:48" x14ac:dyDescent="0.3">
      <c r="A683" t="s">
        <v>941</v>
      </c>
      <c r="B683" t="s">
        <v>942</v>
      </c>
      <c r="C683" t="s">
        <v>10161</v>
      </c>
      <c r="D683" t="s">
        <v>500</v>
      </c>
      <c r="E683">
        <v>15807.4963516799</v>
      </c>
      <c r="F683">
        <v>316.8</v>
      </c>
      <c r="G683">
        <v>-14.5822254724002</v>
      </c>
      <c r="H683">
        <f>(Table2[[#This Row],[1Y Return vs Nifty]]-AVERAGE(Table2[1Y Return vs Nifty]))/_xlfn.STDEV.P(Table2[1Y Return vs Nifty])</f>
        <v>-0.73536826682340961</v>
      </c>
      <c r="I683">
        <v>-10.1168688574379</v>
      </c>
      <c r="J683">
        <f>(Table2[[#This Row],[1M Return vs Nifty]]-AVERAGE(Table2[1M Return vs Nifty]))/_xlfn.STDEV.P(Table2[1M Return vs Nifty])</f>
        <v>-1.2069414764347026</v>
      </c>
      <c r="K683">
        <v>-26.9926480434886</v>
      </c>
      <c r="L683">
        <f>(Table2[[#This Row],[6M Return vs Nifty]]-AVERAGE(Table2[6M Return vs Nifty]))/_xlfn.STDEV.P(Table2[6M Return vs Nifty])</f>
        <v>-1.1442765723504311</v>
      </c>
      <c r="M683">
        <v>-5.4909819862438098</v>
      </c>
      <c r="N683">
        <f>(Table2[[#This Row],[1W Return vs Nifty]]-AVERAGE(Table2[1W Return vs Nifty]))/_xlfn.STDEV.P(Table2[1W Return vs Nifty])</f>
        <v>-1.4699636666532863</v>
      </c>
      <c r="O683">
        <v>324.55</v>
      </c>
      <c r="P683">
        <v>325.90378276768598</v>
      </c>
      <c r="Q683">
        <v>319.18210158505701</v>
      </c>
      <c r="R683">
        <v>31.916808169620101</v>
      </c>
      <c r="S683" s="2">
        <f>(Table2[[#This Row],[Close Price]]-Table2[[#This Row],[20D EMA]])/Table2[[#This Row],[20D EMA]]</f>
        <v>-2.3879217377907873E-2</v>
      </c>
      <c r="T683" s="2">
        <f>(Table2[[#This Row],[Close Price]]-Table2[[#This Row],[50D EMA]])/Table2[[#This Row],[50D EMA]]</f>
        <v>-2.7933958576281455E-2</v>
      </c>
      <c r="U683" s="2">
        <f>(Table2[[#This Row],[Close Price]]-Table2[[#This Row],[200D EMA]])/Table2[[#This Row],[200D EMA]]</f>
        <v>-7.4631427427399406E-3</v>
      </c>
      <c r="V683">
        <v>0.43297553125794302</v>
      </c>
      <c r="W683">
        <v>316.10000000000002</v>
      </c>
      <c r="X683">
        <v>320.7</v>
      </c>
      <c r="Y683">
        <v>315</v>
      </c>
      <c r="Z683">
        <v>323.5</v>
      </c>
      <c r="AA683">
        <v>311</v>
      </c>
      <c r="AB683">
        <v>359.45</v>
      </c>
      <c r="AC683" s="2">
        <f>(Table2[[#This Row],[Close Price]]/Table2[[#This Row],[Day Low]])-1</f>
        <v>2.2144890857322963E-3</v>
      </c>
      <c r="AD683" s="2">
        <f>(Table2[[#This Row],[Day High]]/Table2[[#This Row],[Close Price]])-1</f>
        <v>1.2310606060605966E-2</v>
      </c>
      <c r="AE683" s="2">
        <f>(Table2[[#This Row],[Close Price]]/Table2[[#This Row],[Current Week Low]])-1</f>
        <v>5.7142857142857828E-3</v>
      </c>
      <c r="AF683" s="2">
        <f>(Table2[[#This Row],[Current Week High]]/Table2[[#This Row],[Close Price]])-1</f>
        <v>2.1148989898989834E-2</v>
      </c>
      <c r="AG683" s="2">
        <f>(Table2[[#This Row],[Close Price]]/Table2[[#This Row],[Current Month Low]])-1</f>
        <v>1.864951768488754E-2</v>
      </c>
      <c r="AH683" s="2">
        <f>(Table2[[#This Row],[Current Month High]]/Table2[[#This Row],[Close Price]])-1</f>
        <v>0.13462752525252508</v>
      </c>
      <c r="AI683">
        <v>23.737373737373701</v>
      </c>
      <c r="AJ683">
        <v>23.268482490272302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-0.11</v>
      </c>
      <c r="AM683" t="s">
        <v>10205</v>
      </c>
      <c r="AN683">
        <v>-3.99</v>
      </c>
      <c r="AO683" t="s">
        <v>10205</v>
      </c>
      <c r="AP683">
        <v>-5.1110584151477997E-2</v>
      </c>
      <c r="AQ683">
        <f>(Table2[[#This Row],[Sharpe Ratio]]-AVERAGE(Table2[Sharpe Ratio]))/_xlfn.STDEV.P(Table2[Sharpe Ratio])</f>
        <v>-1.2503027742186186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588</v>
      </c>
      <c r="AT683">
        <f>_xlfn.RANK.AVG(Table2[[#This Row],[6M Return vs Nifty Z-Score]],Table2[6M Return vs Nifty Z-Score])</f>
        <v>665</v>
      </c>
      <c r="AU683">
        <f>_xlfn.RANK.AVG(Table2[[#This Row],[Sharpe Ratio Z-Score]],Table2[Sharpe Ratio Z-Score])</f>
        <v>654</v>
      </c>
      <c r="AV683">
        <f>(Table2[[#This Row],[Rank 1Y]]+Table2[[#This Row],[Rank 6M]]+Table2[[#This Row],[Rank Sharpe]])/3</f>
        <v>635.66666666666663</v>
      </c>
    </row>
    <row r="684" spans="1:48" x14ac:dyDescent="0.3">
      <c r="A684" t="s">
        <v>2459</v>
      </c>
      <c r="B684" t="s">
        <v>2460</v>
      </c>
      <c r="C684" t="s">
        <v>10164</v>
      </c>
      <c r="D684" t="s">
        <v>121</v>
      </c>
      <c r="E684">
        <v>1968.02299518</v>
      </c>
      <c r="F684">
        <v>8.0399999999999991</v>
      </c>
      <c r="G684">
        <v>-22.783752886055801</v>
      </c>
      <c r="H684">
        <f>(Table2[[#This Row],[1Y Return vs Nifty]]-AVERAGE(Table2[1Y Return vs Nifty]))/_xlfn.STDEV.P(Table2[1Y Return vs Nifty])</f>
        <v>-0.84744850111143077</v>
      </c>
      <c r="I684">
        <v>-24.589161123724299</v>
      </c>
      <c r="J684">
        <f>(Table2[[#This Row],[1M Return vs Nifty]]-AVERAGE(Table2[1M Return vs Nifty]))/_xlfn.STDEV.P(Table2[1M Return vs Nifty])</f>
        <v>-2.732595973335342</v>
      </c>
      <c r="K684">
        <v>-80.540107307291606</v>
      </c>
      <c r="L684">
        <f>(Table2[[#This Row],[6M Return vs Nifty]]-AVERAGE(Table2[6M Return vs Nifty]))/_xlfn.STDEV.P(Table2[6M Return vs Nifty])</f>
        <v>-2.9283391480777716</v>
      </c>
      <c r="M684">
        <v>13.850281372274999</v>
      </c>
      <c r="N684">
        <f>(Table2[[#This Row],[1W Return vs Nifty]]-AVERAGE(Table2[1W Return vs Nifty]))/_xlfn.STDEV.P(Table2[1W Return vs Nifty])</f>
        <v>2.5258931921786414</v>
      </c>
      <c r="O684">
        <v>8.2799999999999994</v>
      </c>
      <c r="P684">
        <v>10.5913324839422</v>
      </c>
      <c r="Q684">
        <v>14.577151365355</v>
      </c>
      <c r="R684">
        <v>51.2103517824793</v>
      </c>
      <c r="S684" s="2">
        <f>(Table2[[#This Row],[Close Price]]-Table2[[#This Row],[20D EMA]])/Table2[[#This Row],[20D EMA]]</f>
        <v>-2.898550724637684E-2</v>
      </c>
      <c r="T684" s="2">
        <f>(Table2[[#This Row],[Close Price]]-Table2[[#This Row],[50D EMA]])/Table2[[#This Row],[50D EMA]]</f>
        <v>-0.24088871610917167</v>
      </c>
      <c r="U684" s="2">
        <f>(Table2[[#This Row],[Close Price]]-Table2[[#This Row],[200D EMA]])/Table2[[#This Row],[200D EMA]]</f>
        <v>-0.44845190953368413</v>
      </c>
      <c r="V684">
        <v>0.61493199118708697</v>
      </c>
      <c r="W684">
        <v>8.1199999999999992</v>
      </c>
      <c r="X684">
        <v>8.44</v>
      </c>
      <c r="Y684">
        <v>7.85</v>
      </c>
      <c r="Z684">
        <v>8.8800000000000008</v>
      </c>
      <c r="AA684">
        <v>6.71</v>
      </c>
      <c r="AB684">
        <v>10.48</v>
      </c>
      <c r="AC684" s="2">
        <f>(Table2[[#This Row],[Close Price]]/Table2[[#This Row],[Day Low]])-1</f>
        <v>-9.8522167487684609E-3</v>
      </c>
      <c r="AD684" s="2">
        <f>(Table2[[#This Row],[Day High]]/Table2[[#This Row],[Close Price]])-1</f>
        <v>4.9751243781094523E-2</v>
      </c>
      <c r="AE684" s="2">
        <f>(Table2[[#This Row],[Close Price]]/Table2[[#This Row],[Current Week Low]])-1</f>
        <v>2.420382165605095E-2</v>
      </c>
      <c r="AF684" s="2">
        <f>(Table2[[#This Row],[Current Week High]]/Table2[[#This Row],[Close Price]])-1</f>
        <v>0.10447761194029881</v>
      </c>
      <c r="AG684" s="2">
        <f>(Table2[[#This Row],[Close Price]]/Table2[[#This Row],[Current Month Low]])-1</f>
        <v>0.19821162444113249</v>
      </c>
      <c r="AH684" s="2">
        <f>(Table2[[#This Row],[Current Month High]]/Table2[[#This Row],[Close Price]])-1</f>
        <v>0.3034825870646769</v>
      </c>
      <c r="AI684">
        <v>237.686567164179</v>
      </c>
      <c r="AJ684">
        <v>19.821162444113199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-0.57999999999999996</v>
      </c>
      <c r="AM684" t="s">
        <v>10205</v>
      </c>
      <c r="AN684">
        <v>7.92</v>
      </c>
      <c r="AO684" t="s">
        <v>10206</v>
      </c>
      <c r="AP684">
        <v>-1.0713503661690001E-3</v>
      </c>
      <c r="AQ684">
        <f>(Table2[[#This Row],[Sharpe Ratio]]-AVERAGE(Table2[Sharpe Ratio]))/_xlfn.STDEV.P(Table2[Sharpe Ratio])</f>
        <v>-0.67338501602155432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623</v>
      </c>
      <c r="AT684">
        <f>_xlfn.RANK.AVG(Table2[[#This Row],[6M Return vs Nifty Z-Score]],Table2[6M Return vs Nifty Z-Score])</f>
        <v>730</v>
      </c>
      <c r="AU684">
        <f>_xlfn.RANK.AVG(Table2[[#This Row],[Sharpe Ratio Z-Score]],Table2[Sharpe Ratio Z-Score])</f>
        <v>555</v>
      </c>
      <c r="AV684">
        <f>(Table2[[#This Row],[Rank 1Y]]+Table2[[#This Row],[Rank 6M]]+Table2[[#This Row],[Rank Sharpe]])/3</f>
        <v>636</v>
      </c>
    </row>
    <row r="685" spans="1:48" x14ac:dyDescent="0.3">
      <c r="A685" t="s">
        <v>1788</v>
      </c>
      <c r="B685" t="s">
        <v>1789</v>
      </c>
      <c r="C685" t="s">
        <v>10163</v>
      </c>
      <c r="D685" t="s">
        <v>274</v>
      </c>
      <c r="E685">
        <v>4174.4056503399997</v>
      </c>
      <c r="F685">
        <v>494.6</v>
      </c>
      <c r="G685">
        <v>-31.729329960726901</v>
      </c>
      <c r="H685">
        <f>(Table2[[#This Row],[1Y Return vs Nifty]]-AVERAGE(Table2[1Y Return vs Nifty]))/_xlfn.STDEV.P(Table2[1Y Return vs Nifty])</f>
        <v>-0.9696967511997393</v>
      </c>
      <c r="I685">
        <v>-3.7568201132008299</v>
      </c>
      <c r="J685">
        <f>(Table2[[#This Row],[1M Return vs Nifty]]-AVERAGE(Table2[1M Return vs Nifty]))/_xlfn.STDEV.P(Table2[1M Return vs Nifty])</f>
        <v>-0.53647153369062828</v>
      </c>
      <c r="K685">
        <v>-39.240076471645601</v>
      </c>
      <c r="L685">
        <f>(Table2[[#This Row],[6M Return vs Nifty]]-AVERAGE(Table2[6M Return vs Nifty]))/_xlfn.STDEV.P(Table2[6M Return vs Nifty])</f>
        <v>-1.5523291486627553</v>
      </c>
      <c r="M685">
        <v>0.12946672373960599</v>
      </c>
      <c r="N685">
        <f>(Table2[[#This Row],[1W Return vs Nifty]]-AVERAGE(Table2[1W Return vs Nifty]))/_xlfn.STDEV.P(Table2[1W Return vs Nifty])</f>
        <v>-0.30879295555759656</v>
      </c>
      <c r="O685">
        <v>496.38</v>
      </c>
      <c r="P685">
        <v>504.39439679958798</v>
      </c>
      <c r="Q685">
        <v>509.272831497433</v>
      </c>
      <c r="R685">
        <v>48.236815906977597</v>
      </c>
      <c r="S685" s="2">
        <f>(Table2[[#This Row],[Close Price]]-Table2[[#This Row],[20D EMA]])/Table2[[#This Row],[20D EMA]]</f>
        <v>-3.585962367540942E-3</v>
      </c>
      <c r="T685" s="2">
        <f>(Table2[[#This Row],[Close Price]]-Table2[[#This Row],[50D EMA]])/Table2[[#This Row],[50D EMA]]</f>
        <v>-1.9418131648039669E-2</v>
      </c>
      <c r="U685" s="2">
        <f>(Table2[[#This Row],[Close Price]]-Table2[[#This Row],[200D EMA]])/Table2[[#This Row],[200D EMA]]</f>
        <v>-2.88113376366258E-2</v>
      </c>
      <c r="V685">
        <v>0.55813512413464295</v>
      </c>
      <c r="W685">
        <v>494.3</v>
      </c>
      <c r="X685">
        <v>498.9</v>
      </c>
      <c r="Y685">
        <v>493.9</v>
      </c>
      <c r="Z685">
        <v>500.95</v>
      </c>
      <c r="AA685">
        <v>481</v>
      </c>
      <c r="AB685">
        <v>514</v>
      </c>
      <c r="AC685" s="2">
        <f>(Table2[[#This Row],[Close Price]]/Table2[[#This Row],[Day Low]])-1</f>
        <v>6.0691887517694276E-4</v>
      </c>
      <c r="AD685" s="2">
        <f>(Table2[[#This Row],[Day High]]/Table2[[#This Row],[Close Price]])-1</f>
        <v>8.6938940558025646E-3</v>
      </c>
      <c r="AE685" s="2">
        <f>(Table2[[#This Row],[Close Price]]/Table2[[#This Row],[Current Week Low]])-1</f>
        <v>1.4172909495850927E-3</v>
      </c>
      <c r="AF685" s="2">
        <f>(Table2[[#This Row],[Current Week High]]/Table2[[#This Row],[Close Price]])-1</f>
        <v>1.2838657501010875E-2</v>
      </c>
      <c r="AG685" s="2">
        <f>(Table2[[#This Row],[Close Price]]/Table2[[#This Row],[Current Month Low]])-1</f>
        <v>2.8274428274428276E-2</v>
      </c>
      <c r="AH685" s="2">
        <f>(Table2[[#This Row],[Current Month High]]/Table2[[#This Row],[Close Price]])-1</f>
        <v>3.9223615042458526E-2</v>
      </c>
      <c r="AI685">
        <v>41.326324302466602</v>
      </c>
      <c r="AJ685">
        <v>10.648769574944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-0.08</v>
      </c>
      <c r="AM685" t="s">
        <v>10205</v>
      </c>
      <c r="AN685">
        <v>-1.1100000000000001</v>
      </c>
      <c r="AO685" t="s">
        <v>10205</v>
      </c>
      <c r="AQ685">
        <f>(Table2[[#This Row],[Sharpe Ratio]]-AVERAGE(Table2[Sharpe Ratio]))/_xlfn.STDEV.P(Table2[Sharpe Ratio])</f>
        <v>-0.66103308725010923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664</v>
      </c>
      <c r="AT685">
        <f>_xlfn.RANK.AVG(Table2[[#This Row],[6M Return vs Nifty Z-Score]],Table2[6M Return vs Nifty Z-Score])</f>
        <v>714</v>
      </c>
      <c r="AU685">
        <f>_xlfn.RANK.AVG(Table2[[#This Row],[Sharpe Ratio Z-Score]],Table2[Sharpe Ratio Z-Score])</f>
        <v>532.5</v>
      </c>
      <c r="AV685">
        <f>(Table2[[#This Row],[Rank 1Y]]+Table2[[#This Row],[Rank 6M]]+Table2[[#This Row],[Rank Sharpe]])/3</f>
        <v>636.83333333333337</v>
      </c>
    </row>
    <row r="686" spans="1:48" x14ac:dyDescent="0.3">
      <c r="A686" t="s">
        <v>1465</v>
      </c>
      <c r="B686" t="s">
        <v>1466</v>
      </c>
      <c r="C686" t="s">
        <v>10162</v>
      </c>
      <c r="D686" t="s">
        <v>635</v>
      </c>
      <c r="E686">
        <v>7089.0749987089903</v>
      </c>
      <c r="F686">
        <v>145.37</v>
      </c>
      <c r="G686">
        <v>-29.741400753415402</v>
      </c>
      <c r="H686">
        <f>(Table2[[#This Row],[1Y Return vs Nifty]]-AVERAGE(Table2[1Y Return vs Nifty]))/_xlfn.STDEV.P(Table2[1Y Return vs Nifty])</f>
        <v>-0.94253015648318728</v>
      </c>
      <c r="I686">
        <v>4.3203561371100001</v>
      </c>
      <c r="J686">
        <f>(Table2[[#This Row],[1M Return vs Nifty]]-AVERAGE(Table2[1M Return vs Nifty]))/_xlfn.STDEV.P(Table2[1M Return vs Nifty])</f>
        <v>0.31501626394406168</v>
      </c>
      <c r="K686">
        <v>-11.8090398880768</v>
      </c>
      <c r="L686">
        <f>(Table2[[#This Row],[6M Return vs Nifty]]-AVERAGE(Table2[6M Return vs Nifty]))/_xlfn.STDEV.P(Table2[6M Return vs Nifty])</f>
        <v>-0.63839809656456115</v>
      </c>
      <c r="M686">
        <v>2.9899645819732998</v>
      </c>
      <c r="N686">
        <f>(Table2[[#This Row],[1W Return vs Nifty]]-AVERAGE(Table2[1W Return vs Nifty]))/_xlfn.STDEV.P(Table2[1W Return vs Nifty])</f>
        <v>0.28217878060165336</v>
      </c>
      <c r="O686">
        <v>142.88</v>
      </c>
      <c r="P686">
        <v>138.46031391434599</v>
      </c>
      <c r="Q686">
        <v>139.811644846343</v>
      </c>
      <c r="R686">
        <v>53.875903147565303</v>
      </c>
      <c r="S686" s="2">
        <f>(Table2[[#This Row],[Close Price]]-Table2[[#This Row],[20D EMA]])/Table2[[#This Row],[20D EMA]]</f>
        <v>1.7427211646136684E-2</v>
      </c>
      <c r="T686" s="2">
        <f>(Table2[[#This Row],[Close Price]]-Table2[[#This Row],[50D EMA]])/Table2[[#This Row],[50D EMA]]</f>
        <v>4.9903729742577868E-2</v>
      </c>
      <c r="U686" s="2">
        <f>(Table2[[#This Row],[Close Price]]-Table2[[#This Row],[200D EMA]])/Table2[[#This Row],[200D EMA]]</f>
        <v>3.9756024326627414E-2</v>
      </c>
      <c r="V686">
        <v>1.22186667635289</v>
      </c>
      <c r="W686">
        <v>142.6</v>
      </c>
      <c r="X686">
        <v>146</v>
      </c>
      <c r="Y686">
        <v>144.37</v>
      </c>
      <c r="Z686">
        <v>155.05000000000001</v>
      </c>
      <c r="AA686">
        <v>132.63</v>
      </c>
      <c r="AB686">
        <v>155.05000000000001</v>
      </c>
      <c r="AC686" s="2">
        <f>(Table2[[#This Row],[Close Price]]/Table2[[#This Row],[Day Low]])-1</f>
        <v>1.9424964936886502E-2</v>
      </c>
      <c r="AD686" s="2">
        <f>(Table2[[#This Row],[Day High]]/Table2[[#This Row],[Close Price]])-1</f>
        <v>4.3337690032330123E-3</v>
      </c>
      <c r="AE686" s="2">
        <f>(Table2[[#This Row],[Close Price]]/Table2[[#This Row],[Current Week Low]])-1</f>
        <v>6.9266468102791023E-3</v>
      </c>
      <c r="AF686" s="2">
        <f>(Table2[[#This Row],[Current Week High]]/Table2[[#This Row],[Close Price]])-1</f>
        <v>6.6588704684597877E-2</v>
      </c>
      <c r="AG686" s="2">
        <f>(Table2[[#This Row],[Close Price]]/Table2[[#This Row],[Current Month Low]])-1</f>
        <v>9.6056699087687658E-2</v>
      </c>
      <c r="AH686" s="2">
        <f>(Table2[[#This Row],[Current Month High]]/Table2[[#This Row],[Close Price]])-1</f>
        <v>6.6588704684597877E-2</v>
      </c>
      <c r="AI686">
        <v>23.168466671252599</v>
      </c>
      <c r="AJ686">
        <v>32.757990867579899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0.06</v>
      </c>
      <c r="AM686" t="s">
        <v>10206</v>
      </c>
      <c r="AN686">
        <v>5.04</v>
      </c>
      <c r="AO686" t="s">
        <v>10206</v>
      </c>
      <c r="AP686">
        <v>-0.10243862454745201</v>
      </c>
      <c r="AQ686">
        <f>(Table2[[#This Row],[Sharpe Ratio]]-AVERAGE(Table2[Sharpe Ratio]))/_xlfn.STDEV.P(Table2[Sharpe Ratio])</f>
        <v>-1.842079581292501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655</v>
      </c>
      <c r="AT686">
        <f>_xlfn.RANK.AVG(Table2[[#This Row],[6M Return vs Nifty Z-Score]],Table2[6M Return vs Nifty Z-Score])</f>
        <v>542</v>
      </c>
      <c r="AU686">
        <f>_xlfn.RANK.AVG(Table2[[#This Row],[Sharpe Ratio Z-Score]],Table2[Sharpe Ratio Z-Score])</f>
        <v>714</v>
      </c>
      <c r="AV686">
        <f>(Table2[[#This Row],[Rank 1Y]]+Table2[[#This Row],[Rank 6M]]+Table2[[#This Row],[Rank Sharpe]])/3</f>
        <v>637</v>
      </c>
    </row>
    <row r="687" spans="1:48" x14ac:dyDescent="0.3">
      <c r="A687" t="s">
        <v>1250</v>
      </c>
      <c r="B687" t="s">
        <v>1251</v>
      </c>
      <c r="C687" t="s">
        <v>10161</v>
      </c>
      <c r="D687" t="s">
        <v>24</v>
      </c>
      <c r="E687">
        <v>9298.9110622589997</v>
      </c>
      <c r="F687">
        <v>81.81</v>
      </c>
      <c r="G687">
        <v>-39.517772802644402</v>
      </c>
      <c r="H687">
        <f>(Table2[[#This Row],[1Y Return vs Nifty]]-AVERAGE(Table2[1Y Return vs Nifty]))/_xlfn.STDEV.P(Table2[1Y Return vs Nifty])</f>
        <v>-1.0761318643723832</v>
      </c>
      <c r="I687">
        <v>-18.963839958615299</v>
      </c>
      <c r="J687">
        <f>(Table2[[#This Row],[1M Return vs Nifty]]-AVERAGE(Table2[1M Return vs Nifty]))/_xlfn.STDEV.P(Table2[1M Return vs Nifty])</f>
        <v>-2.1395802731168225</v>
      </c>
      <c r="K687">
        <v>-37.988339136426703</v>
      </c>
      <c r="L687">
        <f>(Table2[[#This Row],[6M Return vs Nifty]]-AVERAGE(Table2[6M Return vs Nifty]))/_xlfn.STDEV.P(Table2[6M Return vs Nifty])</f>
        <v>-1.5106245045002207</v>
      </c>
      <c r="M687">
        <v>-9.9960594866953603</v>
      </c>
      <c r="N687">
        <f>(Table2[[#This Row],[1W Return vs Nifty]]-AVERAGE(Table2[1W Return vs Nifty]))/_xlfn.STDEV.P(Table2[1W Return vs Nifty])</f>
        <v>-2.400701462631849</v>
      </c>
      <c r="O687">
        <v>90.01</v>
      </c>
      <c r="P687">
        <v>93.471349709865194</v>
      </c>
      <c r="Q687">
        <v>94.601202526087803</v>
      </c>
      <c r="R687">
        <v>11.755525856467001</v>
      </c>
      <c r="S687" s="2">
        <f>(Table2[[#This Row],[Close Price]]-Table2[[#This Row],[20D EMA]])/Table2[[#This Row],[20D EMA]]</f>
        <v>-9.1100988779024575E-2</v>
      </c>
      <c r="T687" s="2">
        <f>(Table2[[#This Row],[Close Price]]-Table2[[#This Row],[50D EMA]])/Table2[[#This Row],[50D EMA]]</f>
        <v>-0.12475854629319025</v>
      </c>
      <c r="U687" s="2">
        <f>(Table2[[#This Row],[Close Price]]-Table2[[#This Row],[200D EMA]])/Table2[[#This Row],[200D EMA]]</f>
        <v>-0.13521183858693997</v>
      </c>
      <c r="V687">
        <v>1.7719977625841601</v>
      </c>
      <c r="W687">
        <v>81.099999999999994</v>
      </c>
      <c r="X687">
        <v>82.5</v>
      </c>
      <c r="Y687">
        <v>81.599999999999994</v>
      </c>
      <c r="Z687">
        <v>85.9</v>
      </c>
      <c r="AA687">
        <v>81.599999999999994</v>
      </c>
      <c r="AB687">
        <v>98.89</v>
      </c>
      <c r="AC687" s="2">
        <f>(Table2[[#This Row],[Close Price]]/Table2[[#This Row],[Day Low]])-1</f>
        <v>8.7546239210851695E-3</v>
      </c>
      <c r="AD687" s="2">
        <f>(Table2[[#This Row],[Day High]]/Table2[[#This Row],[Close Price]])-1</f>
        <v>8.4341767510083265E-3</v>
      </c>
      <c r="AE687" s="2">
        <f>(Table2[[#This Row],[Close Price]]/Table2[[#This Row],[Current Week Low]])-1</f>
        <v>2.5735294117648078E-3</v>
      </c>
      <c r="AF687" s="2">
        <f>(Table2[[#This Row],[Current Week High]]/Table2[[#This Row],[Close Price]])-1</f>
        <v>4.9993888277716669E-2</v>
      </c>
      <c r="AG687" s="2">
        <f>(Table2[[#This Row],[Close Price]]/Table2[[#This Row],[Current Month Low]])-1</f>
        <v>2.5735294117648078E-3</v>
      </c>
      <c r="AH687" s="2">
        <f>(Table2[[#This Row],[Current Month High]]/Table2[[#This Row],[Close Price]])-1</f>
        <v>0.20877643319887551</v>
      </c>
      <c r="AI687">
        <v>42.403129201809001</v>
      </c>
      <c r="AJ687">
        <v>0.25735294117648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-0.19</v>
      </c>
      <c r="AM687" t="s">
        <v>10205</v>
      </c>
      <c r="AN687">
        <v>-10.39</v>
      </c>
      <c r="AO687" t="s">
        <v>10205</v>
      </c>
      <c r="AP687">
        <v>5.00794391552E-3</v>
      </c>
      <c r="AQ687">
        <f>(Table2[[#This Row],[Sharpe Ratio]]-AVERAGE(Table2[Sharpe Ratio]))/_xlfn.STDEV.P(Table2[Sharpe Ratio])</f>
        <v>-0.60329495741953898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697</v>
      </c>
      <c r="AT687">
        <f>_xlfn.RANK.AVG(Table2[[#This Row],[6M Return vs Nifty Z-Score]],Table2[6M Return vs Nifty Z-Score])</f>
        <v>713</v>
      </c>
      <c r="AU687">
        <f>_xlfn.RANK.AVG(Table2[[#This Row],[Sharpe Ratio Z-Score]],Table2[Sharpe Ratio Z-Score])</f>
        <v>502</v>
      </c>
      <c r="AV687">
        <f>(Table2[[#This Row],[Rank 1Y]]+Table2[[#This Row],[Rank 6M]]+Table2[[#This Row],[Rank Sharpe]])/3</f>
        <v>637.33333333333337</v>
      </c>
    </row>
    <row r="688" spans="1:48" x14ac:dyDescent="0.3">
      <c r="A688" t="s">
        <v>1600</v>
      </c>
      <c r="B688" t="s">
        <v>1601</v>
      </c>
      <c r="C688" t="s">
        <v>10161</v>
      </c>
      <c r="D688" t="s">
        <v>24</v>
      </c>
      <c r="E688">
        <v>5584.0204011249998</v>
      </c>
      <c r="F688">
        <v>330.25</v>
      </c>
      <c r="G688">
        <v>-15.684943278468401</v>
      </c>
      <c r="H688">
        <f>(Table2[[#This Row],[1Y Return vs Nifty]]-AVERAGE(Table2[1Y Return vs Nifty]))/_xlfn.STDEV.P(Table2[1Y Return vs Nifty])</f>
        <v>-0.75043776105590032</v>
      </c>
      <c r="I688">
        <v>-12.3755655405635</v>
      </c>
      <c r="J688">
        <f>(Table2[[#This Row],[1M Return vs Nifty]]-AVERAGE(Table2[1M Return vs Nifty]))/_xlfn.STDEV.P(Table2[1M Return vs Nifty])</f>
        <v>-1.4450510093504148</v>
      </c>
      <c r="K688">
        <v>-27.617437987348001</v>
      </c>
      <c r="L688">
        <f>(Table2[[#This Row],[6M Return vs Nifty]]-AVERAGE(Table2[6M Return vs Nifty]))/_xlfn.STDEV.P(Table2[6M Return vs Nifty])</f>
        <v>-1.1650929541518331</v>
      </c>
      <c r="M688">
        <v>-5.4632133545502697</v>
      </c>
      <c r="N688">
        <f>(Table2[[#This Row],[1W Return vs Nifty]]-AVERAGE(Table2[1W Return vs Nifty]))/_xlfn.STDEV.P(Table2[1W Return vs Nifty])</f>
        <v>-1.464226736476792</v>
      </c>
      <c r="O688">
        <v>356.63</v>
      </c>
      <c r="P688">
        <v>357.85772249137</v>
      </c>
      <c r="Q688">
        <v>353.27550285562199</v>
      </c>
      <c r="R688">
        <v>16.305304292907302</v>
      </c>
      <c r="S688" s="2">
        <f>(Table2[[#This Row],[Close Price]]-Table2[[#This Row],[20D EMA]])/Table2[[#This Row],[20D EMA]]</f>
        <v>-7.3970221237697323E-2</v>
      </c>
      <c r="T688" s="2">
        <f>(Table2[[#This Row],[Close Price]]-Table2[[#This Row],[50D EMA]])/Table2[[#This Row],[50D EMA]]</f>
        <v>-7.7147203361066993E-2</v>
      </c>
      <c r="U688" s="2">
        <f>(Table2[[#This Row],[Close Price]]-Table2[[#This Row],[200D EMA]])/Table2[[#This Row],[200D EMA]]</f>
        <v>-6.5177185141626265E-2</v>
      </c>
      <c r="V688">
        <v>1.1452502155398701</v>
      </c>
      <c r="W688">
        <v>330</v>
      </c>
      <c r="X688">
        <v>335.75</v>
      </c>
      <c r="Y688">
        <v>328</v>
      </c>
      <c r="Z688">
        <v>368.15</v>
      </c>
      <c r="AA688">
        <v>328</v>
      </c>
      <c r="AB688">
        <v>403.2</v>
      </c>
      <c r="AC688" s="2">
        <f>(Table2[[#This Row],[Close Price]]/Table2[[#This Row],[Day Low]])-1</f>
        <v>7.575757575757347E-4</v>
      </c>
      <c r="AD688" s="2">
        <f>(Table2[[#This Row],[Day High]]/Table2[[#This Row],[Close Price]])-1</f>
        <v>1.6654049962149919E-2</v>
      </c>
      <c r="AE688" s="2">
        <f>(Table2[[#This Row],[Close Price]]/Table2[[#This Row],[Current Week Low]])-1</f>
        <v>6.8597560975609539E-3</v>
      </c>
      <c r="AF688" s="2">
        <f>(Table2[[#This Row],[Current Week High]]/Table2[[#This Row],[Close Price]])-1</f>
        <v>0.11476154428463281</v>
      </c>
      <c r="AG688" s="2">
        <f>(Table2[[#This Row],[Close Price]]/Table2[[#This Row],[Current Month Low]])-1</f>
        <v>6.8597560975609539E-3</v>
      </c>
      <c r="AH688" s="2">
        <f>(Table2[[#This Row],[Current Month High]]/Table2[[#This Row],[Close Price]])-1</f>
        <v>0.22089326267978793</v>
      </c>
      <c r="AI688">
        <v>27.8576835730507</v>
      </c>
      <c r="AJ688">
        <v>16.510848474157701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-0.15</v>
      </c>
      <c r="AM688" t="s">
        <v>10205</v>
      </c>
      <c r="AN688">
        <v>-9.99</v>
      </c>
      <c r="AO688" t="s">
        <v>10205</v>
      </c>
      <c r="AP688">
        <v>-5.1306306200130998E-2</v>
      </c>
      <c r="AQ688">
        <f>(Table2[[#This Row],[Sharpe Ratio]]-AVERAGE(Table2[Sharpe Ratio]))/_xlfn.STDEV.P(Table2[Sharpe Ratio])</f>
        <v>-1.2525593140773841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594</v>
      </c>
      <c r="AT688">
        <f>_xlfn.RANK.AVG(Table2[[#This Row],[6M Return vs Nifty Z-Score]],Table2[6M Return vs Nifty Z-Score])</f>
        <v>669</v>
      </c>
      <c r="AU688">
        <f>_xlfn.RANK.AVG(Table2[[#This Row],[Sharpe Ratio Z-Score]],Table2[Sharpe Ratio Z-Score])</f>
        <v>655</v>
      </c>
      <c r="AV688">
        <f>(Table2[[#This Row],[Rank 1Y]]+Table2[[#This Row],[Rank 6M]]+Table2[[#This Row],[Rank Sharpe]])/3</f>
        <v>639.33333333333337</v>
      </c>
    </row>
    <row r="689" spans="1:48" x14ac:dyDescent="0.3">
      <c r="A689" t="s">
        <v>2147</v>
      </c>
      <c r="B689" t="s">
        <v>2148</v>
      </c>
      <c r="C689" t="s">
        <v>10163</v>
      </c>
      <c r="D689" t="s">
        <v>398</v>
      </c>
      <c r="E689">
        <v>2680.6205788099901</v>
      </c>
      <c r="F689">
        <v>53.53</v>
      </c>
      <c r="G689">
        <v>-37.958514313010802</v>
      </c>
      <c r="H689">
        <f>(Table2[[#This Row],[1Y Return vs Nifty]]-AVERAGE(Table2[1Y Return vs Nifty]))/_xlfn.STDEV.P(Table2[1Y Return vs Nifty])</f>
        <v>-1.0548233875461348</v>
      </c>
      <c r="I689">
        <v>-5.34621213253362</v>
      </c>
      <c r="J689">
        <f>(Table2[[#This Row],[1M Return vs Nifty]]-AVERAGE(Table2[1M Return vs Nifty]))/_xlfn.STDEV.P(Table2[1M Return vs Nifty])</f>
        <v>-0.70402364202400169</v>
      </c>
      <c r="K689">
        <v>-33.521131343512401</v>
      </c>
      <c r="L689">
        <f>(Table2[[#This Row],[6M Return vs Nifty]]-AVERAGE(Table2[6M Return vs Nifty]))/_xlfn.STDEV.P(Table2[6M Return vs Nifty])</f>
        <v>-1.361788717501017</v>
      </c>
      <c r="M689">
        <v>-1.1504620116084301</v>
      </c>
      <c r="N689">
        <f>(Table2[[#This Row],[1W Return vs Nifty]]-AVERAGE(Table2[1W Return vs Nifty]))/_xlfn.STDEV.P(Table2[1W Return vs Nifty])</f>
        <v>-0.57322304583419148</v>
      </c>
      <c r="O689">
        <v>53.33</v>
      </c>
      <c r="P689">
        <v>54.4555044238016</v>
      </c>
      <c r="Q689">
        <v>61.2321064951512</v>
      </c>
      <c r="R689">
        <v>54.192689911758301</v>
      </c>
      <c r="S689" s="2">
        <f>(Table2[[#This Row],[Close Price]]-Table2[[#This Row],[20D EMA]])/Table2[[#This Row],[20D EMA]]</f>
        <v>3.7502343896494063E-3</v>
      </c>
      <c r="T689" s="2">
        <f>(Table2[[#This Row],[Close Price]]-Table2[[#This Row],[50D EMA]])/Table2[[#This Row],[50D EMA]]</f>
        <v>-1.6995608315347379E-2</v>
      </c>
      <c r="U689" s="2">
        <f>(Table2[[#This Row],[Close Price]]-Table2[[#This Row],[200D EMA]])/Table2[[#This Row],[200D EMA]]</f>
        <v>-0.12578542428164066</v>
      </c>
      <c r="V689">
        <v>0.96326825651735204</v>
      </c>
      <c r="W689">
        <v>53.36</v>
      </c>
      <c r="X689">
        <v>54.31</v>
      </c>
      <c r="Y689">
        <v>53.1</v>
      </c>
      <c r="Z689">
        <v>54.49</v>
      </c>
      <c r="AA689">
        <v>51.4</v>
      </c>
      <c r="AB689">
        <v>56.9</v>
      </c>
      <c r="AC689" s="2">
        <f>(Table2[[#This Row],[Close Price]]/Table2[[#This Row],[Day Low]])-1</f>
        <v>3.1859070464768102E-3</v>
      </c>
      <c r="AD689" s="2">
        <f>(Table2[[#This Row],[Day High]]/Table2[[#This Row],[Close Price]])-1</f>
        <v>1.4571268447599595E-2</v>
      </c>
      <c r="AE689" s="2">
        <f>(Table2[[#This Row],[Close Price]]/Table2[[#This Row],[Current Week Low]])-1</f>
        <v>8.0979284369113724E-3</v>
      </c>
      <c r="AF689" s="2">
        <f>(Table2[[#This Row],[Current Week High]]/Table2[[#This Row],[Close Price]])-1</f>
        <v>1.7933868858583946E-2</v>
      </c>
      <c r="AG689" s="2">
        <f>(Table2[[#This Row],[Close Price]]/Table2[[#This Row],[Current Month Low]])-1</f>
        <v>4.1439688715953382E-2</v>
      </c>
      <c r="AH689" s="2">
        <f>(Table2[[#This Row],[Current Month High]]/Table2[[#This Row],[Close Price]])-1</f>
        <v>6.2955352138987397E-2</v>
      </c>
      <c r="AI689">
        <v>57.014758079581497</v>
      </c>
      <c r="AJ689">
        <v>11.2889812889812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-0.13</v>
      </c>
      <c r="AM689" t="s">
        <v>10205</v>
      </c>
      <c r="AN689">
        <v>2.06</v>
      </c>
      <c r="AO689" t="s">
        <v>10206</v>
      </c>
      <c r="AQ689">
        <f>(Table2[[#This Row],[Sharpe Ratio]]-AVERAGE(Table2[Sharpe Ratio]))/_xlfn.STDEV.P(Table2[Sharpe Ratio])</f>
        <v>-0.66103308725010923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690</v>
      </c>
      <c r="AT689">
        <f>_xlfn.RANK.AVG(Table2[[#This Row],[6M Return vs Nifty Z-Score]],Table2[6M Return vs Nifty Z-Score])</f>
        <v>698</v>
      </c>
      <c r="AU689">
        <f>_xlfn.RANK.AVG(Table2[[#This Row],[Sharpe Ratio Z-Score]],Table2[Sharpe Ratio Z-Score])</f>
        <v>532.5</v>
      </c>
      <c r="AV689">
        <f>(Table2[[#This Row],[Rank 1Y]]+Table2[[#This Row],[Rank 6M]]+Table2[[#This Row],[Rank Sharpe]])/3</f>
        <v>640.16666666666663</v>
      </c>
    </row>
    <row r="690" spans="1:48" x14ac:dyDescent="0.3">
      <c r="A690" t="s">
        <v>501</v>
      </c>
      <c r="B690" t="s">
        <v>502</v>
      </c>
      <c r="C690" t="s">
        <v>10175</v>
      </c>
      <c r="D690" t="s">
        <v>373</v>
      </c>
      <c r="E690">
        <v>42401.825640089999</v>
      </c>
      <c r="F690">
        <v>564.9</v>
      </c>
      <c r="G690">
        <v>-36.098283215452597</v>
      </c>
      <c r="H690">
        <f>(Table2[[#This Row],[1Y Return vs Nifty]]-AVERAGE(Table2[1Y Return vs Nifty]))/_xlfn.STDEV.P(Table2[1Y Return vs Nifty])</f>
        <v>-1.0294018865587651</v>
      </c>
      <c r="I690">
        <v>-6.4484371134350704</v>
      </c>
      <c r="J690">
        <f>(Table2[[#This Row],[1M Return vs Nifty]]-AVERAGE(Table2[1M Return vs Nifty]))/_xlfn.STDEV.P(Table2[1M Return vs Nifty])</f>
        <v>-0.82021909107707847</v>
      </c>
      <c r="K690">
        <v>-9.9571615078886602</v>
      </c>
      <c r="L690">
        <f>(Table2[[#This Row],[6M Return vs Nifty]]-AVERAGE(Table2[6M Return vs Nifty]))/_xlfn.STDEV.P(Table2[6M Return vs Nifty])</f>
        <v>-0.57669830803462108</v>
      </c>
      <c r="M690">
        <v>-0.62383413924553099</v>
      </c>
      <c r="N690">
        <f>(Table2[[#This Row],[1W Return vs Nifty]]-AVERAGE(Table2[1W Return vs Nifty]))/_xlfn.STDEV.P(Table2[1W Return vs Nifty])</f>
        <v>-0.46442303847032351</v>
      </c>
      <c r="O690">
        <v>552.6</v>
      </c>
      <c r="P690">
        <v>543.45278640609797</v>
      </c>
      <c r="Q690">
        <v>548.54886826848599</v>
      </c>
      <c r="R690">
        <v>63.458860587669001</v>
      </c>
      <c r="S690" s="2">
        <f>(Table2[[#This Row],[Close Price]]-Table2[[#This Row],[20D EMA]])/Table2[[#This Row],[20D EMA]]</f>
        <v>2.2258414766558005E-2</v>
      </c>
      <c r="T690" s="2">
        <f>(Table2[[#This Row],[Close Price]]-Table2[[#This Row],[50D EMA]])/Table2[[#This Row],[50D EMA]]</f>
        <v>3.9464722843237869E-2</v>
      </c>
      <c r="U690" s="2">
        <f>(Table2[[#This Row],[Close Price]]-Table2[[#This Row],[200D EMA]])/Table2[[#This Row],[200D EMA]]</f>
        <v>2.9807976421730512E-2</v>
      </c>
      <c r="V690">
        <v>0.56486401382715901</v>
      </c>
      <c r="W690">
        <v>565.1</v>
      </c>
      <c r="X690">
        <v>572.5</v>
      </c>
      <c r="Y690">
        <v>545.5</v>
      </c>
      <c r="Z690">
        <v>568.79999999999995</v>
      </c>
      <c r="AA690">
        <v>522.29999999999995</v>
      </c>
      <c r="AB690">
        <v>580.29999999999995</v>
      </c>
      <c r="AC690" s="2">
        <f>(Table2[[#This Row],[Close Price]]/Table2[[#This Row],[Day Low]])-1</f>
        <v>-3.5391966023723409E-4</v>
      </c>
      <c r="AD690" s="2">
        <f>(Table2[[#This Row],[Day High]]/Table2[[#This Row],[Close Price]])-1</f>
        <v>1.3453708620994931E-2</v>
      </c>
      <c r="AE690" s="2">
        <f>(Table2[[#This Row],[Close Price]]/Table2[[#This Row],[Current Week Low]])-1</f>
        <v>3.5563703024747984E-2</v>
      </c>
      <c r="AF690" s="2">
        <f>(Table2[[#This Row],[Current Week High]]/Table2[[#This Row],[Close Price]])-1</f>
        <v>6.9038767923526034E-3</v>
      </c>
      <c r="AG690" s="2">
        <f>(Table2[[#This Row],[Close Price]]/Table2[[#This Row],[Current Month Low]])-1</f>
        <v>8.1562320505456753E-2</v>
      </c>
      <c r="AH690" s="2">
        <f>(Table2[[#This Row],[Current Month High]]/Table2[[#This Row],[Close Price]])-1</f>
        <v>2.7261462205700138E-2</v>
      </c>
      <c r="AI690">
        <v>13.126217029562699</v>
      </c>
      <c r="AJ690">
        <v>26.1500669941938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0</v>
      </c>
      <c r="AM690" t="s">
        <v>10207</v>
      </c>
      <c r="AN690">
        <v>1.29</v>
      </c>
      <c r="AO690" t="s">
        <v>10206</v>
      </c>
      <c r="AP690">
        <v>-0.13111807611823501</v>
      </c>
      <c r="AQ690">
        <f>(Table2[[#This Row],[Sharpe Ratio]]-AVERAGE(Table2[Sharpe Ratio]))/_xlfn.STDEV.P(Table2[Sharpe Ratio])</f>
        <v>-2.172733823072579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683</v>
      </c>
      <c r="AT690">
        <f>_xlfn.RANK.AVG(Table2[[#This Row],[6M Return vs Nifty Z-Score]],Table2[6M Return vs Nifty Z-Score])</f>
        <v>519</v>
      </c>
      <c r="AU690">
        <f>_xlfn.RANK.AVG(Table2[[#This Row],[Sharpe Ratio Z-Score]],Table2[Sharpe Ratio Z-Score])</f>
        <v>725</v>
      </c>
      <c r="AV690">
        <f>(Table2[[#This Row],[Rank 1Y]]+Table2[[#This Row],[Rank 6M]]+Table2[[#This Row],[Rank Sharpe]])/3</f>
        <v>642.33333333333337</v>
      </c>
    </row>
    <row r="691" spans="1:48" x14ac:dyDescent="0.3">
      <c r="A691" t="s">
        <v>1516</v>
      </c>
      <c r="B691" t="s">
        <v>1517</v>
      </c>
      <c r="C691" t="s">
        <v>10171</v>
      </c>
      <c r="D691" t="s">
        <v>261</v>
      </c>
      <c r="E691">
        <v>6564.42906236</v>
      </c>
      <c r="F691">
        <v>1460.15</v>
      </c>
      <c r="G691">
        <v>-27.408151119816399</v>
      </c>
      <c r="H691">
        <f>(Table2[[#This Row],[1Y Return vs Nifty]]-AVERAGE(Table2[1Y Return vs Nifty]))/_xlfn.STDEV.P(Table2[1Y Return vs Nifty])</f>
        <v>-0.91064449026559979</v>
      </c>
      <c r="I691">
        <v>7.5161206297804402</v>
      </c>
      <c r="J691">
        <f>(Table2[[#This Row],[1M Return vs Nifty]]-AVERAGE(Table2[1M Return vs Nifty]))/_xlfn.STDEV.P(Table2[1M Return vs Nifty])</f>
        <v>0.65191054299589979</v>
      </c>
      <c r="K691">
        <v>-20.021427163268999</v>
      </c>
      <c r="L691">
        <f>(Table2[[#This Row],[6M Return vs Nifty]]-AVERAGE(Table2[6M Return vs Nifty]))/_xlfn.STDEV.P(Table2[6M Return vs Nifty])</f>
        <v>-0.91201355837142761</v>
      </c>
      <c r="M691">
        <v>2.8845944463575899</v>
      </c>
      <c r="N691">
        <f>(Table2[[#This Row],[1W Return vs Nifty]]-AVERAGE(Table2[1W Return vs Nifty]))/_xlfn.STDEV.P(Table2[1W Return vs Nifty])</f>
        <v>0.26040957290764627</v>
      </c>
      <c r="O691">
        <v>1421.43</v>
      </c>
      <c r="P691">
        <v>1386.4330353559701</v>
      </c>
      <c r="Q691">
        <v>1430.0468198108499</v>
      </c>
      <c r="R691">
        <v>67.878772893132904</v>
      </c>
      <c r="S691" s="2">
        <f>(Table2[[#This Row],[Close Price]]-Table2[[#This Row],[20D EMA]])/Table2[[#This Row],[20D EMA]]</f>
        <v>2.724017362796622E-2</v>
      </c>
      <c r="T691" s="2">
        <f>(Table2[[#This Row],[Close Price]]-Table2[[#This Row],[50D EMA]])/Table2[[#This Row],[50D EMA]]</f>
        <v>5.3170230919305075E-2</v>
      </c>
      <c r="U691" s="2">
        <f>(Table2[[#This Row],[Close Price]]-Table2[[#This Row],[200D EMA]])/Table2[[#This Row],[200D EMA]]</f>
        <v>2.1050485740831817E-2</v>
      </c>
      <c r="V691">
        <v>0.90624151926612095</v>
      </c>
      <c r="W691">
        <v>1441.2</v>
      </c>
      <c r="X691">
        <v>1472.4</v>
      </c>
      <c r="Y691">
        <v>1446.05</v>
      </c>
      <c r="Z691">
        <v>1483.3</v>
      </c>
      <c r="AA691">
        <v>1317</v>
      </c>
      <c r="AB691">
        <v>1487.75</v>
      </c>
      <c r="AC691" s="2">
        <f>(Table2[[#This Row],[Close Price]]/Table2[[#This Row],[Day Low]])-1</f>
        <v>1.314876491812389E-2</v>
      </c>
      <c r="AD691" s="2">
        <f>(Table2[[#This Row],[Day High]]/Table2[[#This Row],[Close Price]])-1</f>
        <v>8.3895490189365152E-3</v>
      </c>
      <c r="AE691" s="2">
        <f>(Table2[[#This Row],[Close Price]]/Table2[[#This Row],[Current Week Low]])-1</f>
        <v>9.7507001832579654E-3</v>
      </c>
      <c r="AF691" s="2">
        <f>(Table2[[#This Row],[Current Week High]]/Table2[[#This Row],[Close Price]])-1</f>
        <v>1.5854535492928701E-2</v>
      </c>
      <c r="AG691" s="2">
        <f>(Table2[[#This Row],[Close Price]]/Table2[[#This Row],[Current Month Low]])-1</f>
        <v>0.10869400151860287</v>
      </c>
      <c r="AH691" s="2">
        <f>(Table2[[#This Row],[Current Month High]]/Table2[[#This Row],[Close Price]])-1</f>
        <v>1.8902167585521878E-2</v>
      </c>
      <c r="AI691">
        <v>29.983220901962099</v>
      </c>
      <c r="AJ691">
        <v>27.735981104015401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-0.04</v>
      </c>
      <c r="AM691" t="s">
        <v>10205</v>
      </c>
      <c r="AN691">
        <v>2.82</v>
      </c>
      <c r="AO691" t="s">
        <v>10206</v>
      </c>
      <c r="AP691">
        <v>-5.8921673423186001E-2</v>
      </c>
      <c r="AQ691">
        <f>(Table2[[#This Row],[Sharpe Ratio]]-AVERAGE(Table2[Sharpe Ratio]))/_xlfn.STDEV.P(Table2[Sharpe Ratio])</f>
        <v>-1.3403592313387505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641</v>
      </c>
      <c r="AT691">
        <f>_xlfn.RANK.AVG(Table2[[#This Row],[6M Return vs Nifty Z-Score]],Table2[6M Return vs Nifty Z-Score])</f>
        <v>622</v>
      </c>
      <c r="AU691">
        <f>_xlfn.RANK.AVG(Table2[[#This Row],[Sharpe Ratio Z-Score]],Table2[Sharpe Ratio Z-Score])</f>
        <v>664</v>
      </c>
      <c r="AV691">
        <f>(Table2[[#This Row],[Rank 1Y]]+Table2[[#This Row],[Rank 6M]]+Table2[[#This Row],[Rank Sharpe]])/3</f>
        <v>642.33333333333337</v>
      </c>
    </row>
    <row r="692" spans="1:48" x14ac:dyDescent="0.3">
      <c r="A692" t="s">
        <v>1587</v>
      </c>
      <c r="B692" t="s">
        <v>1588</v>
      </c>
      <c r="C692" t="s">
        <v>10175</v>
      </c>
      <c r="D692" t="s">
        <v>285</v>
      </c>
      <c r="E692">
        <v>5810.7079504040003</v>
      </c>
      <c r="F692">
        <v>172.76</v>
      </c>
      <c r="G692">
        <v>-25.140711844105098</v>
      </c>
      <c r="H692">
        <f>(Table2[[#This Row],[1Y Return vs Nifty]]-AVERAGE(Table2[1Y Return vs Nifty]))/_xlfn.STDEV.P(Table2[1Y Return vs Nifty])</f>
        <v>-0.87965817363969345</v>
      </c>
      <c r="I692">
        <v>-0.25700934615591398</v>
      </c>
      <c r="J692">
        <f>(Table2[[#This Row],[1M Return vs Nifty]]-AVERAGE(Table2[1M Return vs Nifty]))/_xlfn.STDEV.P(Table2[1M Return vs Nifty])</f>
        <v>-0.16752500215312832</v>
      </c>
      <c r="K692">
        <v>-18.467704587000501</v>
      </c>
      <c r="L692">
        <f>(Table2[[#This Row],[6M Return vs Nifty]]-AVERAGE(Table2[6M Return vs Nifty]))/_xlfn.STDEV.P(Table2[6M Return vs Nifty])</f>
        <v>-0.8602475485645521</v>
      </c>
      <c r="M692">
        <v>2.7574903270242701</v>
      </c>
      <c r="N692">
        <f>(Table2[[#This Row],[1W Return vs Nifty]]-AVERAGE(Table2[1W Return vs Nifty]))/_xlfn.STDEV.P(Table2[1W Return vs Nifty])</f>
        <v>0.23415017828541548</v>
      </c>
      <c r="O692">
        <v>165.46</v>
      </c>
      <c r="P692">
        <v>166.060315250907</v>
      </c>
      <c r="Q692">
        <v>165.97198398560801</v>
      </c>
      <c r="R692">
        <v>67.745943617698899</v>
      </c>
      <c r="S692" s="2">
        <f>(Table2[[#This Row],[Close Price]]-Table2[[#This Row],[20D EMA]])/Table2[[#This Row],[20D EMA]]</f>
        <v>4.4119424634352609E-2</v>
      </c>
      <c r="T692" s="2">
        <f>(Table2[[#This Row],[Close Price]]-Table2[[#This Row],[50D EMA]])/Table2[[#This Row],[50D EMA]]</f>
        <v>4.0344887572748372E-2</v>
      </c>
      <c r="U692" s="2">
        <f>(Table2[[#This Row],[Close Price]]-Table2[[#This Row],[200D EMA]])/Table2[[#This Row],[200D EMA]]</f>
        <v>4.0898565236049698E-2</v>
      </c>
      <c r="V692">
        <v>0.95750003367002601</v>
      </c>
      <c r="W692">
        <v>173.9</v>
      </c>
      <c r="X692">
        <v>179.8</v>
      </c>
      <c r="Y692">
        <v>165.61</v>
      </c>
      <c r="Z692">
        <v>174.5</v>
      </c>
      <c r="AA692">
        <v>152.56</v>
      </c>
      <c r="AB692">
        <v>177.95</v>
      </c>
      <c r="AC692" s="2">
        <f>(Table2[[#This Row],[Close Price]]/Table2[[#This Row],[Day Low]])-1</f>
        <v>-6.5554916618747461E-3</v>
      </c>
      <c r="AD692" s="2">
        <f>(Table2[[#This Row],[Day High]]/Table2[[#This Row],[Close Price]])-1</f>
        <v>4.0750173651308286E-2</v>
      </c>
      <c r="AE692" s="2">
        <f>(Table2[[#This Row],[Close Price]]/Table2[[#This Row],[Current Week Low]])-1</f>
        <v>4.31737213936354E-2</v>
      </c>
      <c r="AF692" s="2">
        <f>(Table2[[#This Row],[Current Week High]]/Table2[[#This Row],[Close Price]])-1</f>
        <v>1.0071775874044953E-2</v>
      </c>
      <c r="AG692" s="2">
        <f>(Table2[[#This Row],[Close Price]]/Table2[[#This Row],[Current Month Low]])-1</f>
        <v>0.13240692186680647</v>
      </c>
      <c r="AH692" s="2">
        <f>(Table2[[#This Row],[Current Month High]]/Table2[[#This Row],[Close Price]])-1</f>
        <v>3.0041676313961485E-2</v>
      </c>
      <c r="AI692">
        <v>27.1127575827737</v>
      </c>
      <c r="AJ692">
        <v>32.8412149173394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-0.02</v>
      </c>
      <c r="AM692" t="s">
        <v>10205</v>
      </c>
      <c r="AN692">
        <v>1.53</v>
      </c>
      <c r="AO692" t="s">
        <v>10206</v>
      </c>
      <c r="AP692">
        <v>-7.2060023530790995E-2</v>
      </c>
      <c r="AQ692">
        <f>(Table2[[#This Row],[Sharpe Ratio]]-AVERAGE(Table2[Sharpe Ratio]))/_xlfn.STDEV.P(Table2[Sharpe Ratio])</f>
        <v>-1.4918353215404547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636</v>
      </c>
      <c r="AT692">
        <f>_xlfn.RANK.AVG(Table2[[#This Row],[6M Return vs Nifty Z-Score]],Table2[6M Return vs Nifty Z-Score])</f>
        <v>606</v>
      </c>
      <c r="AU692">
        <f>_xlfn.RANK.AVG(Table2[[#This Row],[Sharpe Ratio Z-Score]],Table2[Sharpe Ratio Z-Score])</f>
        <v>685</v>
      </c>
      <c r="AV692">
        <f>(Table2[[#This Row],[Rank 1Y]]+Table2[[#This Row],[Rank 6M]]+Table2[[#This Row],[Rank Sharpe]])/3</f>
        <v>642.33333333333337</v>
      </c>
    </row>
    <row r="693" spans="1:48" x14ac:dyDescent="0.3">
      <c r="A693" t="s">
        <v>2219</v>
      </c>
      <c r="B693" t="s">
        <v>2220</v>
      </c>
      <c r="C693" t="s">
        <v>10170</v>
      </c>
      <c r="D693" t="s">
        <v>388</v>
      </c>
      <c r="E693">
        <v>2508.39076716</v>
      </c>
      <c r="F693">
        <v>473.05</v>
      </c>
      <c r="G693">
        <v>-66.133756798370499</v>
      </c>
      <c r="H693">
        <f>(Table2[[#This Row],[1Y Return vs Nifty]]-AVERAGE(Table2[1Y Return vs Nifty]))/_xlfn.STDEV.P(Table2[1Y Return vs Nifty])</f>
        <v>-1.4398599325222594</v>
      </c>
      <c r="I693">
        <v>-5.14127896631026</v>
      </c>
      <c r="J693">
        <f>(Table2[[#This Row],[1M Return vs Nifty]]-AVERAGE(Table2[1M Return vs Nifty]))/_xlfn.STDEV.P(Table2[1M Return vs Nifty])</f>
        <v>-0.68241979372824135</v>
      </c>
      <c r="K693">
        <v>-27.4463731134299</v>
      </c>
      <c r="L693">
        <f>(Table2[[#This Row],[6M Return vs Nifty]]-AVERAGE(Table2[6M Return vs Nifty]))/_xlfn.STDEV.P(Table2[6M Return vs Nifty])</f>
        <v>-1.1593935158633557</v>
      </c>
      <c r="M693">
        <v>-1.51341919269674</v>
      </c>
      <c r="N693">
        <f>(Table2[[#This Row],[1W Return vs Nifty]]-AVERAGE(Table2[1W Return vs Nifty]))/_xlfn.STDEV.P(Table2[1W Return vs Nifty])</f>
        <v>-0.64820909584706377</v>
      </c>
      <c r="O693">
        <v>474.73</v>
      </c>
      <c r="P693">
        <v>483.15493302235302</v>
      </c>
      <c r="Q693">
        <v>502.49330995288102</v>
      </c>
      <c r="R693">
        <v>49.718371698211897</v>
      </c>
      <c r="S693" s="2">
        <f>(Table2[[#This Row],[Close Price]]-Table2[[#This Row],[20D EMA]])/Table2[[#This Row],[20D EMA]]</f>
        <v>-3.5388536641880789E-3</v>
      </c>
      <c r="T693" s="2">
        <f>(Table2[[#This Row],[Close Price]]-Table2[[#This Row],[50D EMA]])/Table2[[#This Row],[50D EMA]]</f>
        <v>-2.0914477596538392E-2</v>
      </c>
      <c r="U693" s="2">
        <f>(Table2[[#This Row],[Close Price]]-Table2[[#This Row],[200D EMA]])/Table2[[#This Row],[200D EMA]]</f>
        <v>-5.8594431746050349E-2</v>
      </c>
      <c r="V693">
        <v>0.54494982361328204</v>
      </c>
      <c r="W693">
        <v>468.5</v>
      </c>
      <c r="X693">
        <v>477.65</v>
      </c>
      <c r="Y693">
        <v>470.2</v>
      </c>
      <c r="Z693">
        <v>478.3</v>
      </c>
      <c r="AA693">
        <v>460.5</v>
      </c>
      <c r="AB693">
        <v>494</v>
      </c>
      <c r="AC693" s="2">
        <f>(Table2[[#This Row],[Close Price]]/Table2[[#This Row],[Day Low]])-1</f>
        <v>9.7118463180363435E-3</v>
      </c>
      <c r="AD693" s="2">
        <f>(Table2[[#This Row],[Day High]]/Table2[[#This Row],[Close Price]])-1</f>
        <v>9.7241306415811746E-3</v>
      </c>
      <c r="AE693" s="2">
        <f>(Table2[[#This Row],[Close Price]]/Table2[[#This Row],[Current Week Low]])-1</f>
        <v>6.0612505316886001E-3</v>
      </c>
      <c r="AF693" s="2">
        <f>(Table2[[#This Row],[Current Week High]]/Table2[[#This Row],[Close Price]])-1</f>
        <v>1.1098192580065502E-2</v>
      </c>
      <c r="AG693" s="2">
        <f>(Table2[[#This Row],[Close Price]]/Table2[[#This Row],[Current Month Low]])-1</f>
        <v>2.7252985884907766E-2</v>
      </c>
      <c r="AH693" s="2">
        <f>(Table2[[#This Row],[Current Month High]]/Table2[[#This Row],[Close Price]])-1</f>
        <v>4.4287073248070907E-2</v>
      </c>
      <c r="AI693">
        <v>79.050840291723901</v>
      </c>
      <c r="AJ693">
        <v>7.5113636363636402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-0.19</v>
      </c>
      <c r="AM693" t="s">
        <v>10205</v>
      </c>
      <c r="AN693">
        <v>-1.1000000000000001</v>
      </c>
      <c r="AO693" t="s">
        <v>10205</v>
      </c>
      <c r="AQ693">
        <f>(Table2[[#This Row],[Sharpe Ratio]]-AVERAGE(Table2[Sharpe Ratio]))/_xlfn.STDEV.P(Table2[Sharpe Ratio])</f>
        <v>-0.66103308725010923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729</v>
      </c>
      <c r="AT693">
        <f>_xlfn.RANK.AVG(Table2[[#This Row],[6M Return vs Nifty Z-Score]],Table2[6M Return vs Nifty Z-Score])</f>
        <v>667</v>
      </c>
      <c r="AU693">
        <f>_xlfn.RANK.AVG(Table2[[#This Row],[Sharpe Ratio Z-Score]],Table2[Sharpe Ratio Z-Score])</f>
        <v>532.5</v>
      </c>
      <c r="AV693">
        <f>(Table2[[#This Row],[Rank 1Y]]+Table2[[#This Row],[Rank 6M]]+Table2[[#This Row],[Rank Sharpe]])/3</f>
        <v>642.83333333333337</v>
      </c>
    </row>
    <row r="694" spans="1:48" x14ac:dyDescent="0.3">
      <c r="A694" t="s">
        <v>99</v>
      </c>
      <c r="B694" t="s">
        <v>100</v>
      </c>
      <c r="C694" t="s">
        <v>10173</v>
      </c>
      <c r="D694" t="s">
        <v>101</v>
      </c>
      <c r="E694">
        <v>288084.70734249498</v>
      </c>
      <c r="F694">
        <v>3005.05</v>
      </c>
      <c r="G694">
        <v>-37.549123903703197</v>
      </c>
      <c r="H694">
        <f>(Table2[[#This Row],[1Y Return vs Nifty]]-AVERAGE(Table2[1Y Return vs Nifty]))/_xlfn.STDEV.P(Table2[1Y Return vs Nifty])</f>
        <v>-1.0492287500260471</v>
      </c>
      <c r="I694">
        <v>-1.84701716306988</v>
      </c>
      <c r="J694">
        <f>(Table2[[#This Row],[1M Return vs Nifty]]-AVERAGE(Table2[1M Return vs Nifty]))/_xlfn.STDEV.P(Table2[1M Return vs Nifty])</f>
        <v>-0.33514202724824294</v>
      </c>
      <c r="K694">
        <v>-13.771907473015499</v>
      </c>
      <c r="L694">
        <f>(Table2[[#This Row],[6M Return vs Nifty]]-AVERAGE(Table2[6M Return vs Nifty]))/_xlfn.STDEV.P(Table2[6M Return vs Nifty])</f>
        <v>-0.70379575777095638</v>
      </c>
      <c r="M694">
        <v>-0.84997341664182402</v>
      </c>
      <c r="N694">
        <f>(Table2[[#This Row],[1W Return vs Nifty]]-AVERAGE(Table2[1W Return vs Nifty]))/_xlfn.STDEV.P(Table2[1W Return vs Nifty])</f>
        <v>-0.51114285019540806</v>
      </c>
      <c r="O694">
        <v>2940.34</v>
      </c>
      <c r="P694">
        <v>2921.5318805659599</v>
      </c>
      <c r="Q694">
        <v>2979.65315287559</v>
      </c>
      <c r="R694">
        <v>66.964888513570102</v>
      </c>
      <c r="S694" s="2">
        <f>(Table2[[#This Row],[Close Price]]-Table2[[#This Row],[20D EMA]])/Table2[[#This Row],[20D EMA]]</f>
        <v>2.2007658978213416E-2</v>
      </c>
      <c r="T694" s="2">
        <f>(Table2[[#This Row],[Close Price]]-Table2[[#This Row],[50D EMA]])/Table2[[#This Row],[50D EMA]]</f>
        <v>2.858709842928742E-2</v>
      </c>
      <c r="U694" s="2">
        <f>(Table2[[#This Row],[Close Price]]-Table2[[#This Row],[200D EMA]])/Table2[[#This Row],[200D EMA]]</f>
        <v>8.5234239763444762E-3</v>
      </c>
      <c r="V694">
        <v>1.3580734012722699</v>
      </c>
      <c r="W694">
        <v>3005.05</v>
      </c>
      <c r="X694">
        <v>3090</v>
      </c>
      <c r="Y694">
        <v>2936</v>
      </c>
      <c r="Z694">
        <v>3032.8</v>
      </c>
      <c r="AA694">
        <v>2842</v>
      </c>
      <c r="AB694">
        <v>3052</v>
      </c>
      <c r="AC694" s="2">
        <f>(Table2[[#This Row],[Close Price]]/Table2[[#This Row],[Day Low]])-1</f>
        <v>0</v>
      </c>
      <c r="AD694" s="2">
        <f>(Table2[[#This Row],[Day High]]/Table2[[#This Row],[Close Price]])-1</f>
        <v>2.8269080381357892E-2</v>
      </c>
      <c r="AE694" s="2">
        <f>(Table2[[#This Row],[Close Price]]/Table2[[#This Row],[Current Week Low]])-1</f>
        <v>2.3518392370572183E-2</v>
      </c>
      <c r="AF694" s="2">
        <f>(Table2[[#This Row],[Current Week High]]/Table2[[#This Row],[Close Price]])-1</f>
        <v>9.2344553335219626E-3</v>
      </c>
      <c r="AG694" s="2">
        <f>(Table2[[#This Row],[Close Price]]/Table2[[#This Row],[Current Month Low]])-1</f>
        <v>5.7371569317382187E-2</v>
      </c>
      <c r="AH694" s="2">
        <f>(Table2[[#This Row],[Current Month High]]/Table2[[#This Row],[Close Price]])-1</f>
        <v>1.562370010482339E-2</v>
      </c>
      <c r="AI694">
        <v>13.906590572536199</v>
      </c>
      <c r="AJ694">
        <v>12.544473989738201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-0.03</v>
      </c>
      <c r="AM694" t="s">
        <v>10205</v>
      </c>
      <c r="AN694">
        <v>-0.56000000000000005</v>
      </c>
      <c r="AO694" t="s">
        <v>10205</v>
      </c>
      <c r="AP694">
        <v>-7.0452197567897001E-2</v>
      </c>
      <c r="AQ694">
        <f>(Table2[[#This Row],[Sharpe Ratio]]-AVERAGE(Table2[Sharpe Ratio]))/_xlfn.STDEV.P(Table2[Sharpe Ratio])</f>
        <v>-1.4732982001675818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688</v>
      </c>
      <c r="AT694">
        <f>_xlfn.RANK.AVG(Table2[[#This Row],[6M Return vs Nifty Z-Score]],Table2[6M Return vs Nifty Z-Score])</f>
        <v>561</v>
      </c>
      <c r="AU694">
        <f>_xlfn.RANK.AVG(Table2[[#This Row],[Sharpe Ratio Z-Score]],Table2[Sharpe Ratio Z-Score])</f>
        <v>683</v>
      </c>
      <c r="AV694">
        <f>(Table2[[#This Row],[Rank 1Y]]+Table2[[#This Row],[Rank 6M]]+Table2[[#This Row],[Rank Sharpe]])/3</f>
        <v>644</v>
      </c>
    </row>
    <row r="695" spans="1:48" x14ac:dyDescent="0.3">
      <c r="A695" t="s">
        <v>562</v>
      </c>
      <c r="B695" t="s">
        <v>563</v>
      </c>
      <c r="C695" t="s">
        <v>10161</v>
      </c>
      <c r="D695" t="s">
        <v>24</v>
      </c>
      <c r="E695">
        <v>35404.291404112999</v>
      </c>
      <c r="F695">
        <v>219.77</v>
      </c>
      <c r="G695">
        <v>-28.1505764630333</v>
      </c>
      <c r="H695">
        <f>(Table2[[#This Row],[1Y Return vs Nifty]]-AVERAGE(Table2[1Y Return vs Nifty]))/_xlfn.STDEV.P(Table2[1Y Return vs Nifty])</f>
        <v>-0.92079030850313537</v>
      </c>
      <c r="I695">
        <v>3.6157986312392798</v>
      </c>
      <c r="J695">
        <f>(Table2[[#This Row],[1M Return vs Nifty]]-AVERAGE(Table2[1M Return vs Nifty]))/_xlfn.STDEV.P(Table2[1M Return vs Nifty])</f>
        <v>0.24074252020128237</v>
      </c>
      <c r="K695">
        <v>-17.143529919100398</v>
      </c>
      <c r="L695">
        <f>(Table2[[#This Row],[6M Return vs Nifty]]-AVERAGE(Table2[6M Return vs Nifty]))/_xlfn.STDEV.P(Table2[6M Return vs Nifty])</f>
        <v>-0.81612948019667164</v>
      </c>
      <c r="M695">
        <v>9.5337698835985396</v>
      </c>
      <c r="N695">
        <f>(Table2[[#This Row],[1W Return vs Nifty]]-AVERAGE(Table2[1W Return vs Nifty]))/_xlfn.STDEV.P(Table2[1W Return vs Nifty])</f>
        <v>1.6341126647883386</v>
      </c>
      <c r="O695">
        <v>200</v>
      </c>
      <c r="P695">
        <v>197.421658506471</v>
      </c>
      <c r="Q695">
        <v>206.25603154898701</v>
      </c>
      <c r="R695">
        <v>72.837147061588396</v>
      </c>
      <c r="S695" s="2">
        <f>(Table2[[#This Row],[Close Price]]-Table2[[#This Row],[20D EMA]])/Table2[[#This Row],[20D EMA]]</f>
        <v>9.8850000000000049E-2</v>
      </c>
      <c r="T695" s="2">
        <f>(Table2[[#This Row],[Close Price]]-Table2[[#This Row],[50D EMA]])/Table2[[#This Row],[50D EMA]]</f>
        <v>0.11320106244977413</v>
      </c>
      <c r="U695" s="2">
        <f>(Table2[[#This Row],[Close Price]]-Table2[[#This Row],[200D EMA]])/Table2[[#This Row],[200D EMA]]</f>
        <v>6.5520355208634723E-2</v>
      </c>
      <c r="V695">
        <v>1.7675840388949799</v>
      </c>
      <c r="W695">
        <v>215.25</v>
      </c>
      <c r="X695">
        <v>219.9</v>
      </c>
      <c r="Y695">
        <v>200.11</v>
      </c>
      <c r="Z695">
        <v>222.31</v>
      </c>
      <c r="AA695">
        <v>184.75</v>
      </c>
      <c r="AB695">
        <v>222.31</v>
      </c>
      <c r="AC695" s="2">
        <f>(Table2[[#This Row],[Close Price]]/Table2[[#This Row],[Day Low]])-1</f>
        <v>2.0998838559814326E-2</v>
      </c>
      <c r="AD695" s="2">
        <f>(Table2[[#This Row],[Day High]]/Table2[[#This Row],[Close Price]])-1</f>
        <v>5.915275060290881E-4</v>
      </c>
      <c r="AE695" s="2">
        <f>(Table2[[#This Row],[Close Price]]/Table2[[#This Row],[Current Week Low]])-1</f>
        <v>9.8245964719404277E-2</v>
      </c>
      <c r="AF695" s="2">
        <f>(Table2[[#This Row],[Current Week High]]/Table2[[#This Row],[Close Price]])-1</f>
        <v>1.155753742549015E-2</v>
      </c>
      <c r="AG695" s="2">
        <f>(Table2[[#This Row],[Close Price]]/Table2[[#This Row],[Current Month Low]])-1</f>
        <v>0.18955345060893114</v>
      </c>
      <c r="AH695" s="2">
        <f>(Table2[[#This Row],[Current Month High]]/Table2[[#This Row],[Close Price]])-1</f>
        <v>1.155753742549015E-2</v>
      </c>
      <c r="AI695">
        <v>19.716066797105999</v>
      </c>
      <c r="AJ695">
        <v>29.926101093703799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0.08</v>
      </c>
      <c r="AM695" t="s">
        <v>10206</v>
      </c>
      <c r="AN695">
        <v>11.72</v>
      </c>
      <c r="AO695" t="s">
        <v>10206</v>
      </c>
      <c r="AP695">
        <v>-7.8315159093174005E-2</v>
      </c>
      <c r="AQ695">
        <f>(Table2[[#This Row],[Sharpe Ratio]]-AVERAGE(Table2[Sharpe Ratio]))/_xlfn.STDEV.P(Table2[Sharpe Ratio])</f>
        <v>-1.5639527084962919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646</v>
      </c>
      <c r="AT695">
        <f>_xlfn.RANK.AVG(Table2[[#This Row],[6M Return vs Nifty Z-Score]],Table2[6M Return vs Nifty Z-Score])</f>
        <v>591</v>
      </c>
      <c r="AU695">
        <f>_xlfn.RANK.AVG(Table2[[#This Row],[Sharpe Ratio Z-Score]],Table2[Sharpe Ratio Z-Score])</f>
        <v>695</v>
      </c>
      <c r="AV695">
        <f>(Table2[[#This Row],[Rank 1Y]]+Table2[[#This Row],[Rank 6M]]+Table2[[#This Row],[Rank Sharpe]])/3</f>
        <v>644</v>
      </c>
    </row>
    <row r="696" spans="1:48" x14ac:dyDescent="0.3">
      <c r="A696" t="s">
        <v>2339</v>
      </c>
      <c r="B696" t="s">
        <v>2340</v>
      </c>
      <c r="C696" t="s">
        <v>10165</v>
      </c>
      <c r="D696" t="s">
        <v>261</v>
      </c>
      <c r="E696">
        <v>2220.7898259799999</v>
      </c>
      <c r="F696">
        <v>496.15</v>
      </c>
      <c r="G696">
        <v>-53.626775645859702</v>
      </c>
      <c r="H696">
        <f>(Table2[[#This Row],[1Y Return vs Nifty]]-AVERAGE(Table2[1Y Return vs Nifty]))/_xlfn.STDEV.P(Table2[1Y Return vs Nifty])</f>
        <v>-1.2689423330181364</v>
      </c>
      <c r="I696">
        <v>-8.8777515005066103</v>
      </c>
      <c r="J696">
        <f>(Table2[[#This Row],[1M Return vs Nifty]]-AVERAGE(Table2[1M Return vs Nifty]))/_xlfn.STDEV.P(Table2[1M Return vs Nifty])</f>
        <v>-1.0763149707640185</v>
      </c>
      <c r="K696">
        <v>-29.7243064602002</v>
      </c>
      <c r="L696">
        <f>(Table2[[#This Row],[6M Return vs Nifty]]-AVERAGE(Table2[6M Return vs Nifty]))/_xlfn.STDEV.P(Table2[6M Return vs Nifty])</f>
        <v>-1.2352883517686961</v>
      </c>
      <c r="M696">
        <v>-0.73817777028788101</v>
      </c>
      <c r="N696">
        <f>(Table2[[#This Row],[1W Return vs Nifty]]-AVERAGE(Table2[1W Return vs Nifty]))/_xlfn.STDEV.P(Table2[1W Return vs Nifty])</f>
        <v>-0.48804614797951085</v>
      </c>
      <c r="O696">
        <v>504.8</v>
      </c>
      <c r="P696">
        <v>514.68887515737595</v>
      </c>
      <c r="Q696">
        <v>540.47921936616206</v>
      </c>
      <c r="R696">
        <v>38.183672433423602</v>
      </c>
      <c r="S696" s="2">
        <f>(Table2[[#This Row],[Close Price]]-Table2[[#This Row],[20D EMA]])/Table2[[#This Row],[20D EMA]]</f>
        <v>-1.7135499207607041E-2</v>
      </c>
      <c r="T696" s="2">
        <f>(Table2[[#This Row],[Close Price]]-Table2[[#This Row],[50D EMA]])/Table2[[#This Row],[50D EMA]]</f>
        <v>-3.6019576198742111E-2</v>
      </c>
      <c r="U696" s="2">
        <f>(Table2[[#This Row],[Close Price]]-Table2[[#This Row],[200D EMA]])/Table2[[#This Row],[200D EMA]]</f>
        <v>-8.201836033242578E-2</v>
      </c>
      <c r="V696">
        <v>1.17174895381208</v>
      </c>
      <c r="W696">
        <v>494.75</v>
      </c>
      <c r="X696">
        <v>498.9</v>
      </c>
      <c r="Y696">
        <v>490.85</v>
      </c>
      <c r="Z696">
        <v>505.95</v>
      </c>
      <c r="AA696">
        <v>489</v>
      </c>
      <c r="AB696">
        <v>533.95000000000005</v>
      </c>
      <c r="AC696" s="2">
        <f>(Table2[[#This Row],[Close Price]]/Table2[[#This Row],[Day Low]])-1</f>
        <v>2.8297119757452194E-3</v>
      </c>
      <c r="AD696" s="2">
        <f>(Table2[[#This Row],[Day High]]/Table2[[#This Row],[Close Price]])-1</f>
        <v>5.5426786254157978E-3</v>
      </c>
      <c r="AE696" s="2">
        <f>(Table2[[#This Row],[Close Price]]/Table2[[#This Row],[Current Week Low]])-1</f>
        <v>1.0797596006926646E-2</v>
      </c>
      <c r="AF696" s="2">
        <f>(Table2[[#This Row],[Current Week High]]/Table2[[#This Row],[Close Price]])-1</f>
        <v>1.9752091101481462E-2</v>
      </c>
      <c r="AG696" s="2">
        <f>(Table2[[#This Row],[Close Price]]/Table2[[#This Row],[Current Month Low]])-1</f>
        <v>1.4621676891615421E-2</v>
      </c>
      <c r="AH696" s="2">
        <f>(Table2[[#This Row],[Current Month High]]/Table2[[#This Row],[Close Price]])-1</f>
        <v>7.618663710571405E-2</v>
      </c>
      <c r="AI696">
        <v>45.651516678423803</v>
      </c>
      <c r="AJ696">
        <v>9.2841409691629906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-0.17</v>
      </c>
      <c r="AM696" t="s">
        <v>10205</v>
      </c>
      <c r="AN696">
        <v>-2.73</v>
      </c>
      <c r="AO696" t="s">
        <v>10205</v>
      </c>
      <c r="AQ696">
        <f>(Table2[[#This Row],[Sharpe Ratio]]-AVERAGE(Table2[Sharpe Ratio]))/_xlfn.STDEV.P(Table2[Sharpe Ratio])</f>
        <v>-0.66103308725010923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717</v>
      </c>
      <c r="AT696">
        <f>_xlfn.RANK.AVG(Table2[[#This Row],[6M Return vs Nifty Z-Score]],Table2[6M Return vs Nifty Z-Score])</f>
        <v>684</v>
      </c>
      <c r="AU696">
        <f>_xlfn.RANK.AVG(Table2[[#This Row],[Sharpe Ratio Z-Score]],Table2[Sharpe Ratio Z-Score])</f>
        <v>532.5</v>
      </c>
      <c r="AV696">
        <f>(Table2[[#This Row],[Rank 1Y]]+Table2[[#This Row],[Rank 6M]]+Table2[[#This Row],[Rank Sharpe]])/3</f>
        <v>644.5</v>
      </c>
    </row>
    <row r="697" spans="1:48" x14ac:dyDescent="0.3">
      <c r="A697" t="s">
        <v>2175</v>
      </c>
      <c r="B697" t="s">
        <v>2176</v>
      </c>
      <c r="C697" t="s">
        <v>10165</v>
      </c>
      <c r="D697" t="s">
        <v>1574</v>
      </c>
      <c r="E697">
        <v>2614.3867120499999</v>
      </c>
      <c r="F697">
        <v>632.54999999999995</v>
      </c>
      <c r="G697">
        <v>-39.660816082093703</v>
      </c>
      <c r="H697">
        <f>(Table2[[#This Row],[1Y Return vs Nifty]]-AVERAGE(Table2[1Y Return vs Nifty]))/_xlfn.STDEV.P(Table2[1Y Return vs Nifty])</f>
        <v>-1.0780866617491878</v>
      </c>
      <c r="I697">
        <v>-16.265125166346799</v>
      </c>
      <c r="J697">
        <f>(Table2[[#This Row],[1M Return vs Nifty]]-AVERAGE(Table2[1M Return vs Nifty]))/_xlfn.STDEV.P(Table2[1M Return vs Nifty])</f>
        <v>-1.8550844736318932</v>
      </c>
      <c r="K697">
        <v>-40.152694795930699</v>
      </c>
      <c r="L697">
        <f>(Table2[[#This Row],[6M Return vs Nifty]]-AVERAGE(Table2[6M Return vs Nifty]))/_xlfn.STDEV.P(Table2[6M Return vs Nifty])</f>
        <v>-1.582735226199671</v>
      </c>
      <c r="M697">
        <v>-0.75154806006289199</v>
      </c>
      <c r="N697">
        <f>(Table2[[#This Row],[1W Return vs Nifty]]-AVERAGE(Table2[1W Return vs Nifty]))/_xlfn.STDEV.P(Table2[1W Return vs Nifty])</f>
        <v>-0.49080841656102603</v>
      </c>
      <c r="O697">
        <v>657.28</v>
      </c>
      <c r="P697">
        <v>686.37210994387499</v>
      </c>
      <c r="Q697">
        <v>719.09722593743402</v>
      </c>
      <c r="R697">
        <v>33.716103840469302</v>
      </c>
      <c r="S697" s="2">
        <f>(Table2[[#This Row],[Close Price]]-Table2[[#This Row],[20D EMA]])/Table2[[#This Row],[20D EMA]]</f>
        <v>-3.7624756572541412E-2</v>
      </c>
      <c r="T697" s="2">
        <f>(Table2[[#This Row],[Close Price]]-Table2[[#This Row],[50D EMA]])/Table2[[#This Row],[50D EMA]]</f>
        <v>-7.8415351037902883E-2</v>
      </c>
      <c r="U697" s="2">
        <f>(Table2[[#This Row],[Close Price]]-Table2[[#This Row],[200D EMA]])/Table2[[#This Row],[200D EMA]]</f>
        <v>-0.1203553884172044</v>
      </c>
      <c r="V697">
        <v>1.15252549349362</v>
      </c>
      <c r="W697">
        <v>633</v>
      </c>
      <c r="X697">
        <v>638</v>
      </c>
      <c r="Y697">
        <v>630</v>
      </c>
      <c r="Z697">
        <v>658.15</v>
      </c>
      <c r="AA697">
        <v>621.35</v>
      </c>
      <c r="AB697">
        <v>731.4</v>
      </c>
      <c r="AC697" s="2">
        <f>(Table2[[#This Row],[Close Price]]/Table2[[#This Row],[Day Low]])-1</f>
        <v>-7.109004739337399E-4</v>
      </c>
      <c r="AD697" s="2">
        <f>(Table2[[#This Row],[Day High]]/Table2[[#This Row],[Close Price]])-1</f>
        <v>8.6159196901431923E-3</v>
      </c>
      <c r="AE697" s="2">
        <f>(Table2[[#This Row],[Close Price]]/Table2[[#This Row],[Current Week Low]])-1</f>
        <v>4.0476190476190776E-3</v>
      </c>
      <c r="AF697" s="2">
        <f>(Table2[[#This Row],[Current Week High]]/Table2[[#This Row],[Close Price]])-1</f>
        <v>4.0471109003240802E-2</v>
      </c>
      <c r="AG697" s="2">
        <f>(Table2[[#This Row],[Close Price]]/Table2[[#This Row],[Current Month Low]])-1</f>
        <v>1.8025267562565173E-2</v>
      </c>
      <c r="AH697" s="2">
        <f>(Table2[[#This Row],[Current Month High]]/Table2[[#This Row],[Close Price]])-1</f>
        <v>0.1562722314441547</v>
      </c>
      <c r="AI697">
        <v>43.071693937238102</v>
      </c>
      <c r="AJ697">
        <v>1.8025267562565099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-0.26</v>
      </c>
      <c r="AM697" t="s">
        <v>10205</v>
      </c>
      <c r="AN697">
        <v>-5.4</v>
      </c>
      <c r="AO697" t="s">
        <v>10205</v>
      </c>
      <c r="AQ697">
        <f>(Table2[[#This Row],[Sharpe Ratio]]-AVERAGE(Table2[Sharpe Ratio]))/_xlfn.STDEV.P(Table2[Sharpe Ratio])</f>
        <v>-0.66103308725010923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698</v>
      </c>
      <c r="AT697">
        <f>_xlfn.RANK.AVG(Table2[[#This Row],[6M Return vs Nifty Z-Score]],Table2[6M Return vs Nifty Z-Score])</f>
        <v>715</v>
      </c>
      <c r="AU697">
        <f>_xlfn.RANK.AVG(Table2[[#This Row],[Sharpe Ratio Z-Score]],Table2[Sharpe Ratio Z-Score])</f>
        <v>532.5</v>
      </c>
      <c r="AV697">
        <f>(Table2[[#This Row],[Rank 1Y]]+Table2[[#This Row],[Rank 6M]]+Table2[[#This Row],[Rank Sharpe]])/3</f>
        <v>648.5</v>
      </c>
    </row>
    <row r="698" spans="1:48" x14ac:dyDescent="0.3">
      <c r="A698" t="s">
        <v>1459</v>
      </c>
      <c r="B698" t="s">
        <v>1460</v>
      </c>
      <c r="C698" t="s">
        <v>10173</v>
      </c>
      <c r="D698" t="s">
        <v>101</v>
      </c>
      <c r="E698">
        <v>7117.4327170199904</v>
      </c>
      <c r="F698">
        <v>1494.6</v>
      </c>
      <c r="G698">
        <v>-32.664414152574999</v>
      </c>
      <c r="H698">
        <f>(Table2[[#This Row],[1Y Return vs Nifty]]-AVERAGE(Table2[1Y Return vs Nifty]))/_xlfn.STDEV.P(Table2[1Y Return vs Nifty])</f>
        <v>-0.98247540205529338</v>
      </c>
      <c r="I698">
        <v>3.4729203475477499</v>
      </c>
      <c r="J698">
        <f>(Table2[[#This Row],[1M Return vs Nifty]]-AVERAGE(Table2[1M Return vs Nifty]))/_xlfn.STDEV.P(Table2[1M Return vs Nifty])</f>
        <v>0.22568043521760461</v>
      </c>
      <c r="K698">
        <v>-12.289088391103199</v>
      </c>
      <c r="L698">
        <f>(Table2[[#This Row],[6M Return vs Nifty]]-AVERAGE(Table2[6M Return vs Nifty]))/_xlfn.STDEV.P(Table2[6M Return vs Nifty])</f>
        <v>-0.65439206865134258</v>
      </c>
      <c r="M698">
        <v>0.48489183054024199</v>
      </c>
      <c r="N698">
        <f>(Table2[[#This Row],[1W Return vs Nifty]]-AVERAGE(Table2[1W Return vs Nifty]))/_xlfn.STDEV.P(Table2[1W Return vs Nifty])</f>
        <v>-0.23536301334108381</v>
      </c>
      <c r="O698">
        <v>1465.32</v>
      </c>
      <c r="P698">
        <v>1425.7282385992401</v>
      </c>
      <c r="Q698">
        <v>1412.36371984011</v>
      </c>
      <c r="R698">
        <v>56.9712569979459</v>
      </c>
      <c r="S698" s="2">
        <f>(Table2[[#This Row],[Close Price]]-Table2[[#This Row],[20D EMA]])/Table2[[#This Row],[20D EMA]]</f>
        <v>1.9981983457538266E-2</v>
      </c>
      <c r="T698" s="2">
        <f>(Table2[[#This Row],[Close Price]]-Table2[[#This Row],[50D EMA]])/Table2[[#This Row],[50D EMA]]</f>
        <v>4.8306373919075551E-2</v>
      </c>
      <c r="U698" s="2">
        <f>(Table2[[#This Row],[Close Price]]-Table2[[#This Row],[200D EMA]])/Table2[[#This Row],[200D EMA]]</f>
        <v>5.8225993067281344E-2</v>
      </c>
      <c r="V698">
        <v>0.90095730384988904</v>
      </c>
      <c r="W698">
        <v>1483</v>
      </c>
      <c r="X698">
        <v>1557</v>
      </c>
      <c r="Y698">
        <v>1475</v>
      </c>
      <c r="Z698">
        <v>1506</v>
      </c>
      <c r="AA698">
        <v>1358.5</v>
      </c>
      <c r="AB698">
        <v>1588</v>
      </c>
      <c r="AC698" s="2">
        <f>(Table2[[#This Row],[Close Price]]/Table2[[#This Row],[Day Low]])-1</f>
        <v>7.8219824679701677E-3</v>
      </c>
      <c r="AD698" s="2">
        <f>(Table2[[#This Row],[Day High]]/Table2[[#This Row],[Close Price]])-1</f>
        <v>4.1750301083902208E-2</v>
      </c>
      <c r="AE698" s="2">
        <f>(Table2[[#This Row],[Close Price]]/Table2[[#This Row],[Current Week Low]])-1</f>
        <v>1.3288135593220174E-2</v>
      </c>
      <c r="AF698" s="2">
        <f>(Table2[[#This Row],[Current Week High]]/Table2[[#This Row],[Close Price]])-1</f>
        <v>7.6274588518667752E-3</v>
      </c>
      <c r="AG698" s="2">
        <f>(Table2[[#This Row],[Close Price]]/Table2[[#This Row],[Current Month Low]])-1</f>
        <v>0.10018402649981595</v>
      </c>
      <c r="AH698" s="2">
        <f>(Table2[[#This Row],[Current Month High]]/Table2[[#This Row],[Close Price]])-1</f>
        <v>6.2491636558276609E-2</v>
      </c>
      <c r="AI698">
        <v>12.401311387662201</v>
      </c>
      <c r="AJ698">
        <v>19.567999999999898</v>
      </c>
      <c r="AK698" t="str">
        <f>IF(AND(Table2[[#This Row],[20D EMA]]&gt;Table2[[#This Row],[50D EMA]],Table2[[#This Row],[50D EMA]]&gt;Table2[[#This Row],[200D EMA]]),"Uptrend","Downtrend/NoTrend")</f>
        <v>Uptrend</v>
      </c>
      <c r="AL698">
        <v>-0.02</v>
      </c>
      <c r="AM698" t="s">
        <v>10205</v>
      </c>
      <c r="AN698">
        <v>-4.01</v>
      </c>
      <c r="AO698" t="s">
        <v>10205</v>
      </c>
      <c r="AP698">
        <v>-0.142509964929418</v>
      </c>
      <c r="AQ698">
        <f>(Table2[[#This Row],[Sharpe Ratio]]-AVERAGE(Table2[Sharpe Ratio]))/_xlfn.STDEV.P(Table2[Sharpe Ratio])</f>
        <v>-2.3040744223866203</v>
      </c>
      <c r="AR6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-3.9506244712167353</v>
      </c>
      <c r="AS698">
        <f>_xlfn.RANK.AVG(Table2[[#This Row],[1Y Return vs Nifty Z-Score]],Table2[1Y Return vs Nifty Z-Score])</f>
        <v>671</v>
      </c>
      <c r="AT698">
        <f>_xlfn.RANK.AVG(Table2[[#This Row],[6M Return vs Nifty Z-Score]],Table2[6M Return vs Nifty Z-Score])</f>
        <v>549</v>
      </c>
      <c r="AU698">
        <f>_xlfn.RANK.AVG(Table2[[#This Row],[Sharpe Ratio Z-Score]],Table2[Sharpe Ratio Z-Score])</f>
        <v>727</v>
      </c>
      <c r="AV698">
        <f>(Table2[[#This Row],[Rank 1Y]]+Table2[[#This Row],[Rank 6M]]+Table2[[#This Row],[Rank Sharpe]])/3</f>
        <v>649</v>
      </c>
    </row>
    <row r="699" spans="1:48" x14ac:dyDescent="0.3">
      <c r="A699" t="s">
        <v>629</v>
      </c>
      <c r="B699" t="s">
        <v>630</v>
      </c>
      <c r="C699" t="s">
        <v>10170</v>
      </c>
      <c r="D699" t="s">
        <v>388</v>
      </c>
      <c r="E699">
        <v>30022.589601404899</v>
      </c>
      <c r="F699">
        <v>406.15</v>
      </c>
      <c r="G699">
        <v>-24.771961700754701</v>
      </c>
      <c r="H699">
        <f>(Table2[[#This Row],[1Y Return vs Nifty]]-AVERAGE(Table2[1Y Return vs Nifty]))/_xlfn.STDEV.P(Table2[1Y Return vs Nifty])</f>
        <v>-0.87461891687983184</v>
      </c>
      <c r="I699">
        <v>-0.55507329872295197</v>
      </c>
      <c r="J699">
        <f>(Table2[[#This Row],[1M Return vs Nifty]]-AVERAGE(Table2[1M Return vs Nifty]))/_xlfn.STDEV.P(Table2[1M Return vs Nifty])</f>
        <v>-0.19894660428986899</v>
      </c>
      <c r="K699">
        <v>-20.590682090001899</v>
      </c>
      <c r="L699">
        <f>(Table2[[#This Row],[6M Return vs Nifty]]-AVERAGE(Table2[6M Return vs Nifty]))/_xlfn.STDEV.P(Table2[6M Return vs Nifty])</f>
        <v>-0.93097965731982524</v>
      </c>
      <c r="M699">
        <v>6.6678685826546999</v>
      </c>
      <c r="N699">
        <f>(Table2[[#This Row],[1W Return vs Nifty]]-AVERAGE(Table2[1W Return vs Nifty]))/_xlfn.STDEV.P(Table2[1W Return vs Nifty])</f>
        <v>1.0420245908173122</v>
      </c>
      <c r="O699">
        <v>390.99</v>
      </c>
      <c r="P699">
        <v>399.39160630314598</v>
      </c>
      <c r="Q699">
        <v>415.54550396127797</v>
      </c>
      <c r="R699">
        <v>67.913611054122001</v>
      </c>
      <c r="S699" s="2">
        <f>(Table2[[#This Row],[Close Price]]-Table2[[#This Row],[20D EMA]])/Table2[[#This Row],[20D EMA]]</f>
        <v>3.8773370162919686E-2</v>
      </c>
      <c r="T699" s="2">
        <f>(Table2[[#This Row],[Close Price]]-Table2[[#This Row],[50D EMA]])/Table2[[#This Row],[50D EMA]]</f>
        <v>1.6921721914516772E-2</v>
      </c>
      <c r="U699" s="2">
        <f>(Table2[[#This Row],[Close Price]]-Table2[[#This Row],[200D EMA]])/Table2[[#This Row],[200D EMA]]</f>
        <v>-2.2610048410374579E-2</v>
      </c>
      <c r="V699">
        <v>0.93725699869330803</v>
      </c>
      <c r="W699">
        <v>398.3</v>
      </c>
      <c r="X699">
        <v>407.1</v>
      </c>
      <c r="Y699">
        <v>400</v>
      </c>
      <c r="Z699">
        <v>415.9</v>
      </c>
      <c r="AA699">
        <v>367.2</v>
      </c>
      <c r="AB699">
        <v>415.9</v>
      </c>
      <c r="AC699" s="2">
        <f>(Table2[[#This Row],[Close Price]]/Table2[[#This Row],[Day Low]])-1</f>
        <v>1.9708762239517785E-2</v>
      </c>
      <c r="AD699" s="2">
        <f>(Table2[[#This Row],[Day High]]/Table2[[#This Row],[Close Price]])-1</f>
        <v>2.3390373014897659E-3</v>
      </c>
      <c r="AE699" s="2">
        <f>(Table2[[#This Row],[Close Price]]/Table2[[#This Row],[Current Week Low]])-1</f>
        <v>1.5374999999999917E-2</v>
      </c>
      <c r="AF699" s="2">
        <f>(Table2[[#This Row],[Current Week High]]/Table2[[#This Row],[Close Price]])-1</f>
        <v>2.4005909146866955E-2</v>
      </c>
      <c r="AG699" s="2">
        <f>(Table2[[#This Row],[Close Price]]/Table2[[#This Row],[Current Month Low]])-1</f>
        <v>0.10607298474945526</v>
      </c>
      <c r="AH699" s="2">
        <f>(Table2[[#This Row],[Current Month High]]/Table2[[#This Row],[Close Price]])-1</f>
        <v>2.4005909146866955E-2</v>
      </c>
      <c r="AI699">
        <v>20.152652960728801</v>
      </c>
      <c r="AJ699">
        <v>14.666854884246099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-0.21</v>
      </c>
      <c r="AM699" t="s">
        <v>10205</v>
      </c>
      <c r="AN699">
        <v>7.73</v>
      </c>
      <c r="AO699" t="s">
        <v>10206</v>
      </c>
      <c r="AP699">
        <v>-7.5537405667186003E-2</v>
      </c>
      <c r="AQ699">
        <f>(Table2[[#This Row],[Sharpe Ratio]]-AVERAGE(Table2[Sharpe Ratio]))/_xlfn.STDEV.P(Table2[Sharpe Ratio])</f>
        <v>-1.5319271326007695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633</v>
      </c>
      <c r="AT699">
        <f>_xlfn.RANK.AVG(Table2[[#This Row],[6M Return vs Nifty Z-Score]],Table2[6M Return vs Nifty Z-Score])</f>
        <v>626</v>
      </c>
      <c r="AU699">
        <f>_xlfn.RANK.AVG(Table2[[#This Row],[Sharpe Ratio Z-Score]],Table2[Sharpe Ratio Z-Score])</f>
        <v>690</v>
      </c>
      <c r="AV699">
        <f>(Table2[[#This Row],[Rank 1Y]]+Table2[[#This Row],[Rank 6M]]+Table2[[#This Row],[Rank Sharpe]])/3</f>
        <v>649.66666666666663</v>
      </c>
    </row>
    <row r="700" spans="1:48" x14ac:dyDescent="0.3">
      <c r="A700" t="s">
        <v>1450</v>
      </c>
      <c r="B700" t="s">
        <v>1451</v>
      </c>
      <c r="C700" t="s">
        <v>10163</v>
      </c>
      <c r="D700" t="s">
        <v>398</v>
      </c>
      <c r="E700">
        <v>7211.1760474599996</v>
      </c>
      <c r="F700">
        <v>315.05</v>
      </c>
      <c r="G700">
        <v>-45.577589706000701</v>
      </c>
      <c r="H700">
        <f>(Table2[[#This Row],[1Y Return vs Nifty]]-AVERAGE(Table2[1Y Return vs Nifty]))/_xlfn.STDEV.P(Table2[1Y Return vs Nifty])</f>
        <v>-1.1589439631455747</v>
      </c>
      <c r="I700">
        <v>6.1187567608564697</v>
      </c>
      <c r="J700">
        <f>(Table2[[#This Row],[1M Return vs Nifty]]-AVERAGE(Table2[1M Return vs Nifty]))/_xlfn.STDEV.P(Table2[1M Return vs Nifty])</f>
        <v>0.50460184916882445</v>
      </c>
      <c r="K700">
        <v>-28.273483974439699</v>
      </c>
      <c r="L700">
        <f>(Table2[[#This Row],[6M Return vs Nifty]]-AVERAGE(Table2[6M Return vs Nifty]))/_xlfn.STDEV.P(Table2[6M Return vs Nifty])</f>
        <v>-1.1869507063144569</v>
      </c>
      <c r="M700">
        <v>-0.50909718623756794</v>
      </c>
      <c r="N700">
        <f>(Table2[[#This Row],[1W Return vs Nifty]]-AVERAGE(Table2[1W Return vs Nifty]))/_xlfn.STDEV.P(Table2[1W Return vs Nifty])</f>
        <v>-0.44071866962223516</v>
      </c>
      <c r="O700">
        <v>309.89</v>
      </c>
      <c r="P700">
        <v>303.52653687247499</v>
      </c>
      <c r="Q700">
        <v>321.86171487291699</v>
      </c>
      <c r="R700">
        <v>55.2965630696754</v>
      </c>
      <c r="S700" s="2">
        <f>(Table2[[#This Row],[Close Price]]-Table2[[#This Row],[20D EMA]])/Table2[[#This Row],[20D EMA]]</f>
        <v>1.6651069734421972E-2</v>
      </c>
      <c r="T700" s="2">
        <f>(Table2[[#This Row],[Close Price]]-Table2[[#This Row],[50D EMA]])/Table2[[#This Row],[50D EMA]]</f>
        <v>3.7965257490374028E-2</v>
      </c>
      <c r="U700" s="2">
        <f>(Table2[[#This Row],[Close Price]]-Table2[[#This Row],[200D EMA]])/Table2[[#This Row],[200D EMA]]</f>
        <v>-2.1163482819342147E-2</v>
      </c>
      <c r="V700">
        <v>0.61524883104599903</v>
      </c>
      <c r="W700">
        <v>314.55</v>
      </c>
      <c r="X700">
        <v>319.60000000000002</v>
      </c>
      <c r="Y700">
        <v>306.60000000000002</v>
      </c>
      <c r="Z700">
        <v>317</v>
      </c>
      <c r="AA700">
        <v>283</v>
      </c>
      <c r="AB700">
        <v>348.7</v>
      </c>
      <c r="AC700" s="2">
        <f>(Table2[[#This Row],[Close Price]]/Table2[[#This Row],[Day Low]])-1</f>
        <v>1.5895724050229987E-3</v>
      </c>
      <c r="AD700" s="2">
        <f>(Table2[[#This Row],[Day High]]/Table2[[#This Row],[Close Price]])-1</f>
        <v>1.4442152039358946E-2</v>
      </c>
      <c r="AE700" s="2">
        <f>(Table2[[#This Row],[Close Price]]/Table2[[#This Row],[Current Week Low]])-1</f>
        <v>2.7560339204174777E-2</v>
      </c>
      <c r="AF700" s="2">
        <f>(Table2[[#This Row],[Current Week High]]/Table2[[#This Row],[Close Price]])-1</f>
        <v>6.189493731153739E-3</v>
      </c>
      <c r="AG700" s="2">
        <f>(Table2[[#This Row],[Close Price]]/Table2[[#This Row],[Current Month Low]])-1</f>
        <v>0.11325088339222611</v>
      </c>
      <c r="AH700" s="2">
        <f>(Table2[[#This Row],[Current Month High]]/Table2[[#This Row],[Close Price]])-1</f>
        <v>0.10680844310426907</v>
      </c>
      <c r="AI700">
        <v>49.4683383589906</v>
      </c>
      <c r="AJ700">
        <v>22.041448770094899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0.02</v>
      </c>
      <c r="AM700" t="s">
        <v>10206</v>
      </c>
      <c r="AN700">
        <v>-1.61</v>
      </c>
      <c r="AO700" t="s">
        <v>10205</v>
      </c>
      <c r="AP700">
        <v>-7.9749614941920007E-3</v>
      </c>
      <c r="AQ700">
        <f>(Table2[[#This Row],[Sharpe Ratio]]-AVERAGE(Table2[Sharpe Ratio]))/_xlfn.STDEV.P(Table2[Sharpe Ratio])</f>
        <v>-0.75297887776075323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709</v>
      </c>
      <c r="AT700">
        <f>_xlfn.RANK.AVG(Table2[[#This Row],[6M Return vs Nifty Z-Score]],Table2[6M Return vs Nifty Z-Score])</f>
        <v>672</v>
      </c>
      <c r="AU700">
        <f>_xlfn.RANK.AVG(Table2[[#This Row],[Sharpe Ratio Z-Score]],Table2[Sharpe Ratio Z-Score])</f>
        <v>568</v>
      </c>
      <c r="AV700">
        <f>(Table2[[#This Row],[Rank 1Y]]+Table2[[#This Row],[Rank 6M]]+Table2[[#This Row],[Rank Sharpe]])/3</f>
        <v>649.66666666666663</v>
      </c>
    </row>
    <row r="701" spans="1:48" x14ac:dyDescent="0.3">
      <c r="A701" t="s">
        <v>1912</v>
      </c>
      <c r="B701" t="s">
        <v>1913</v>
      </c>
      <c r="C701" t="s">
        <v>10172</v>
      </c>
      <c r="D701" t="s">
        <v>1475</v>
      </c>
      <c r="E701">
        <v>3648.381196625</v>
      </c>
      <c r="F701">
        <v>136.25</v>
      </c>
      <c r="G701">
        <v>-58.502722818254199</v>
      </c>
      <c r="H701">
        <f>(Table2[[#This Row],[1Y Return vs Nifty]]-AVERAGE(Table2[1Y Return vs Nifty]))/_xlfn.STDEV.P(Table2[1Y Return vs Nifty])</f>
        <v>-1.3355759335530888</v>
      </c>
      <c r="I701">
        <v>0.10916772994980201</v>
      </c>
      <c r="J701">
        <f>(Table2[[#This Row],[1M Return vs Nifty]]-AVERAGE(Table2[1M Return vs Nifty]))/_xlfn.STDEV.P(Table2[1M Return vs Nifty])</f>
        <v>-0.1289229830297289</v>
      </c>
      <c r="K701">
        <v>-17.4044764186322</v>
      </c>
      <c r="L701">
        <f>(Table2[[#This Row],[6M Return vs Nifty]]-AVERAGE(Table2[6M Return vs Nifty]))/_xlfn.STDEV.P(Table2[6M Return vs Nifty])</f>
        <v>-0.82482354132454361</v>
      </c>
      <c r="M701">
        <v>-2.4690879870176801</v>
      </c>
      <c r="N701">
        <f>(Table2[[#This Row],[1W Return vs Nifty]]-AVERAGE(Table2[1W Return vs Nifty]))/_xlfn.STDEV.P(Table2[1W Return vs Nifty])</f>
        <v>-0.84564788956872738</v>
      </c>
      <c r="O701">
        <v>135.66999999999999</v>
      </c>
      <c r="P701">
        <v>132.34192403361499</v>
      </c>
      <c r="Q701">
        <v>140.343185424952</v>
      </c>
      <c r="R701">
        <v>51.255106133370496</v>
      </c>
      <c r="S701" s="2">
        <f>(Table2[[#This Row],[Close Price]]-Table2[[#This Row],[20D EMA]])/Table2[[#This Row],[20D EMA]]</f>
        <v>4.275079236382491E-3</v>
      </c>
      <c r="T701" s="2">
        <f>(Table2[[#This Row],[Close Price]]-Table2[[#This Row],[50D EMA]])/Table2[[#This Row],[50D EMA]]</f>
        <v>2.9530143187221289E-2</v>
      </c>
      <c r="U701" s="2">
        <f>(Table2[[#This Row],[Close Price]]-Table2[[#This Row],[200D EMA]])/Table2[[#This Row],[200D EMA]]</f>
        <v>-2.9165544536829777E-2</v>
      </c>
      <c r="V701">
        <v>0.51009527717865</v>
      </c>
      <c r="W701">
        <v>136.61000000000001</v>
      </c>
      <c r="X701">
        <v>138.5</v>
      </c>
      <c r="Y701">
        <v>134.19999999999999</v>
      </c>
      <c r="Z701">
        <v>139.93</v>
      </c>
      <c r="AA701">
        <v>127.62</v>
      </c>
      <c r="AB701">
        <v>149.28</v>
      </c>
      <c r="AC701" s="2">
        <f>(Table2[[#This Row],[Close Price]]/Table2[[#This Row],[Day Low]])-1</f>
        <v>-2.6352390015372817E-3</v>
      </c>
      <c r="AD701" s="2">
        <f>(Table2[[#This Row],[Day High]]/Table2[[#This Row],[Close Price]])-1</f>
        <v>1.6513761467889854E-2</v>
      </c>
      <c r="AE701" s="2">
        <f>(Table2[[#This Row],[Close Price]]/Table2[[#This Row],[Current Week Low]])-1</f>
        <v>1.527570789865873E-2</v>
      </c>
      <c r="AF701" s="2">
        <f>(Table2[[#This Row],[Current Week High]]/Table2[[#This Row],[Close Price]])-1</f>
        <v>2.7009174311926731E-2</v>
      </c>
      <c r="AG701" s="2">
        <f>(Table2[[#This Row],[Close Price]]/Table2[[#This Row],[Current Month Low]])-1</f>
        <v>6.7622629681868052E-2</v>
      </c>
      <c r="AH701" s="2">
        <f>(Table2[[#This Row],[Current Month High]]/Table2[[#This Row],[Close Price]])-1</f>
        <v>9.5633027522935787E-2</v>
      </c>
      <c r="AI701">
        <v>48.5137614678899</v>
      </c>
      <c r="AJ701">
        <v>30.445189085686899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0.03</v>
      </c>
      <c r="AM701" t="s">
        <v>10206</v>
      </c>
      <c r="AN701">
        <v>-6.72</v>
      </c>
      <c r="AO701" t="s">
        <v>10205</v>
      </c>
      <c r="AP701">
        <v>-4.5278875994058998E-2</v>
      </c>
      <c r="AQ701">
        <f>(Table2[[#This Row],[Sharpe Ratio]]-AVERAGE(Table2[Sharpe Ratio]))/_xlfn.STDEV.P(Table2[Sharpe Ratio])</f>
        <v>-1.183067212397817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723</v>
      </c>
      <c r="AT701">
        <f>_xlfn.RANK.AVG(Table2[[#This Row],[6M Return vs Nifty Z-Score]],Table2[6M Return vs Nifty Z-Score])</f>
        <v>594</v>
      </c>
      <c r="AU701">
        <f>_xlfn.RANK.AVG(Table2[[#This Row],[Sharpe Ratio Z-Score]],Table2[Sharpe Ratio Z-Score])</f>
        <v>638</v>
      </c>
      <c r="AV701">
        <f>(Table2[[#This Row],[Rank 1Y]]+Table2[[#This Row],[Rank 6M]]+Table2[[#This Row],[Rank Sharpe]])/3</f>
        <v>651.66666666666663</v>
      </c>
    </row>
    <row r="702" spans="1:48" x14ac:dyDescent="0.3">
      <c r="A702" t="s">
        <v>1928</v>
      </c>
      <c r="B702" t="s">
        <v>1929</v>
      </c>
      <c r="C702" t="s">
        <v>10173</v>
      </c>
      <c r="D702" t="s">
        <v>1447</v>
      </c>
      <c r="E702">
        <v>3592.5149999999999</v>
      </c>
      <c r="F702">
        <v>323.64999999999998</v>
      </c>
      <c r="G702">
        <v>-58.172995656093597</v>
      </c>
      <c r="H702">
        <f>(Table2[[#This Row],[1Y Return vs Nifty]]-AVERAGE(Table2[1Y Return vs Nifty]))/_xlfn.STDEV.P(Table2[1Y Return vs Nifty])</f>
        <v>-1.3310699561025285</v>
      </c>
      <c r="I702">
        <v>-4.0844122063935799</v>
      </c>
      <c r="J702">
        <f>(Table2[[#This Row],[1M Return vs Nifty]]-AVERAGE(Table2[1M Return vs Nifty]))/_xlfn.STDEV.P(Table2[1M Return vs Nifty])</f>
        <v>-0.5710059627176659</v>
      </c>
      <c r="K702">
        <v>-26.053489624009401</v>
      </c>
      <c r="L702">
        <f>(Table2[[#This Row],[6M Return vs Nifty]]-AVERAGE(Table2[6M Return vs Nifty]))/_xlfn.STDEV.P(Table2[6M Return vs Nifty])</f>
        <v>-1.112986247619661</v>
      </c>
      <c r="M702">
        <v>3.8332421028990302E-2</v>
      </c>
      <c r="N702">
        <f>(Table2[[#This Row],[1W Return vs Nifty]]-AVERAGE(Table2[1W Return vs Nifty]))/_xlfn.STDEV.P(Table2[1W Return vs Nifty])</f>
        <v>-0.32762107561422593</v>
      </c>
      <c r="O702">
        <v>323.45</v>
      </c>
      <c r="P702">
        <v>325.18067247807699</v>
      </c>
      <c r="Q702">
        <v>346.74517492237999</v>
      </c>
      <c r="R702">
        <v>53.420198107306</v>
      </c>
      <c r="S702" s="2">
        <f>(Table2[[#This Row],[Close Price]]-Table2[[#This Row],[20D EMA]])/Table2[[#This Row],[20D EMA]]</f>
        <v>6.1833359097229442E-4</v>
      </c>
      <c r="T702" s="2">
        <f>(Table2[[#This Row],[Close Price]]-Table2[[#This Row],[50D EMA]])/Table2[[#This Row],[50D EMA]]</f>
        <v>-4.7071446971689345E-3</v>
      </c>
      <c r="U702" s="2">
        <f>(Table2[[#This Row],[Close Price]]-Table2[[#This Row],[200D EMA]])/Table2[[#This Row],[200D EMA]]</f>
        <v>-6.6605612976589915E-2</v>
      </c>
      <c r="V702">
        <v>0.96846287635693995</v>
      </c>
      <c r="W702">
        <v>320.39999999999998</v>
      </c>
      <c r="X702">
        <v>326.7</v>
      </c>
      <c r="Y702">
        <v>319</v>
      </c>
      <c r="Z702">
        <v>326.05</v>
      </c>
      <c r="AA702">
        <v>304</v>
      </c>
      <c r="AB702">
        <v>352.95</v>
      </c>
      <c r="AC702" s="2">
        <f>(Table2[[#This Row],[Close Price]]/Table2[[#This Row],[Day Low]])-1</f>
        <v>1.0143570536828905E-2</v>
      </c>
      <c r="AD702" s="2">
        <f>(Table2[[#This Row],[Day High]]/Table2[[#This Row],[Close Price]])-1</f>
        <v>9.4237602348214988E-3</v>
      </c>
      <c r="AE702" s="2">
        <f>(Table2[[#This Row],[Close Price]]/Table2[[#This Row],[Current Week Low]])-1</f>
        <v>1.4576802507836994E-2</v>
      </c>
      <c r="AF702" s="2">
        <f>(Table2[[#This Row],[Current Week High]]/Table2[[#This Row],[Close Price]])-1</f>
        <v>7.4154178896956857E-3</v>
      </c>
      <c r="AG702" s="2">
        <f>(Table2[[#This Row],[Close Price]]/Table2[[#This Row],[Current Month Low]])-1</f>
        <v>6.4638157894736814E-2</v>
      </c>
      <c r="AH702" s="2">
        <f>(Table2[[#This Row],[Current Month High]]/Table2[[#This Row],[Close Price]])-1</f>
        <v>9.0529893403367812E-2</v>
      </c>
      <c r="AI702">
        <v>48.2311138575622</v>
      </c>
      <c r="AJ702">
        <v>11.449724517906301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-0.1</v>
      </c>
      <c r="AM702" t="s">
        <v>10205</v>
      </c>
      <c r="AN702">
        <v>-2.4</v>
      </c>
      <c r="AO702" t="s">
        <v>10205</v>
      </c>
      <c r="AP702">
        <v>-1.5621684487798E-2</v>
      </c>
      <c r="AQ702">
        <f>(Table2[[#This Row],[Sharpe Ratio]]-AVERAGE(Table2[Sharpe Ratio]))/_xlfn.STDEV.P(Table2[Sharpe Ratio])</f>
        <v>-0.84114030537078788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722</v>
      </c>
      <c r="AT702">
        <f>_xlfn.RANK.AVG(Table2[[#This Row],[6M Return vs Nifty Z-Score]],Table2[6M Return vs Nifty Z-Score])</f>
        <v>657</v>
      </c>
      <c r="AU702">
        <f>_xlfn.RANK.AVG(Table2[[#This Row],[Sharpe Ratio Z-Score]],Table2[Sharpe Ratio Z-Score])</f>
        <v>581</v>
      </c>
      <c r="AV702">
        <f>(Table2[[#This Row],[Rank 1Y]]+Table2[[#This Row],[Rank 6M]]+Table2[[#This Row],[Rank Sharpe]])/3</f>
        <v>653.33333333333337</v>
      </c>
    </row>
    <row r="703" spans="1:48" x14ac:dyDescent="0.3">
      <c r="A703" t="s">
        <v>71</v>
      </c>
      <c r="B703" t="s">
        <v>72</v>
      </c>
      <c r="C703" t="s">
        <v>10161</v>
      </c>
      <c r="D703" t="s">
        <v>24</v>
      </c>
      <c r="E703">
        <v>355098.11534332001</v>
      </c>
      <c r="F703">
        <v>1786.1</v>
      </c>
      <c r="G703">
        <v>-30.3203612847418</v>
      </c>
      <c r="H703">
        <f>(Table2[[#This Row],[1Y Return vs Nifty]]-AVERAGE(Table2[1Y Return vs Nifty]))/_xlfn.STDEV.P(Table2[1Y Return vs Nifty])</f>
        <v>-0.9504421012614902</v>
      </c>
      <c r="I703">
        <v>-4.5033960648391398</v>
      </c>
      <c r="J703">
        <f>(Table2[[#This Row],[1M Return vs Nifty]]-AVERAGE(Table2[1M Return vs Nifty]))/_xlfn.STDEV.P(Table2[1M Return vs Nifty])</f>
        <v>-0.61517481973110122</v>
      </c>
      <c r="K703">
        <v>-17.553001057827998</v>
      </c>
      <c r="L703">
        <f>(Table2[[#This Row],[6M Return vs Nifty]]-AVERAGE(Table2[6M Return vs Nifty]))/_xlfn.STDEV.P(Table2[6M Return vs Nifty])</f>
        <v>-0.82977199740454577</v>
      </c>
      <c r="M703">
        <v>-0.13762395263962701</v>
      </c>
      <c r="N703">
        <f>(Table2[[#This Row],[1W Return vs Nifty]]-AVERAGE(Table2[1W Return vs Nifty]))/_xlfn.STDEV.P(Table2[1W Return vs Nifty])</f>
        <v>-0.36397322436200985</v>
      </c>
      <c r="O703">
        <v>1795.02</v>
      </c>
      <c r="P703">
        <v>1774.2919876127601</v>
      </c>
      <c r="Q703">
        <v>1767.8886966958801</v>
      </c>
      <c r="R703">
        <v>46.688005933385703</v>
      </c>
      <c r="S703" s="2">
        <f>(Table2[[#This Row],[Close Price]]-Table2[[#This Row],[20D EMA]])/Table2[[#This Row],[20D EMA]]</f>
        <v>-4.96930396318708E-3</v>
      </c>
      <c r="T703" s="2">
        <f>(Table2[[#This Row],[Close Price]]-Table2[[#This Row],[50D EMA]])/Table2[[#This Row],[50D EMA]]</f>
        <v>6.6550559150791505E-3</v>
      </c>
      <c r="U703" s="2">
        <f>(Table2[[#This Row],[Close Price]]-Table2[[#This Row],[200D EMA]])/Table2[[#This Row],[200D EMA]]</f>
        <v>1.0301159421493051E-2</v>
      </c>
      <c r="V703">
        <v>0.84903277790138099</v>
      </c>
      <c r="W703">
        <v>1773.15</v>
      </c>
      <c r="X703">
        <v>1793.85</v>
      </c>
      <c r="Y703">
        <v>1781.3</v>
      </c>
      <c r="Z703">
        <v>1827</v>
      </c>
      <c r="AA703">
        <v>1729.05</v>
      </c>
      <c r="AB703">
        <v>1870</v>
      </c>
      <c r="AC703" s="2">
        <f>(Table2[[#This Row],[Close Price]]/Table2[[#This Row],[Day Low]])-1</f>
        <v>7.3033866283167548E-3</v>
      </c>
      <c r="AD703" s="2">
        <f>(Table2[[#This Row],[Day High]]/Table2[[#This Row],[Close Price]])-1</f>
        <v>4.3390627624433353E-3</v>
      </c>
      <c r="AE703" s="2">
        <f>(Table2[[#This Row],[Close Price]]/Table2[[#This Row],[Current Week Low]])-1</f>
        <v>2.6946612024925098E-3</v>
      </c>
      <c r="AF703" s="2">
        <f>(Table2[[#This Row],[Current Week High]]/Table2[[#This Row],[Close Price]])-1</f>
        <v>2.2899053804378289E-2</v>
      </c>
      <c r="AG703" s="2">
        <f>(Table2[[#This Row],[Close Price]]/Table2[[#This Row],[Current Month Low]])-1</f>
        <v>3.299499725282673E-2</v>
      </c>
      <c r="AH703" s="2">
        <f>(Table2[[#This Row],[Current Month High]]/Table2[[#This Row],[Close Price]])-1</f>
        <v>4.6973853647612085E-2</v>
      </c>
      <c r="AI703">
        <v>7.86070208834892</v>
      </c>
      <c r="AJ703">
        <v>15.691291252388501</v>
      </c>
      <c r="AK703" t="str">
        <f>IF(AND(Table2[[#This Row],[20D EMA]]&gt;Table2[[#This Row],[50D EMA]],Table2[[#This Row],[50D EMA]]&gt;Table2[[#This Row],[200D EMA]]),"Uptrend","Downtrend/NoTrend")</f>
        <v>Uptrend</v>
      </c>
      <c r="AL703">
        <v>0.01</v>
      </c>
      <c r="AM703" t="s">
        <v>10206</v>
      </c>
      <c r="AN703">
        <v>-3.17</v>
      </c>
      <c r="AO703" t="s">
        <v>10205</v>
      </c>
      <c r="AP703">
        <v>-9.210745653796E-2</v>
      </c>
      <c r="AQ703">
        <f>(Table2[[#This Row],[Sharpe Ratio]]-AVERAGE(Table2[Sharpe Ratio]))/_xlfn.STDEV.P(Table2[Sharpe Ratio])</f>
        <v>-1.722968359222925</v>
      </c>
      <c r="AR7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-4.4823305019820721</v>
      </c>
      <c r="AS703">
        <f>_xlfn.RANK.AVG(Table2[[#This Row],[1Y Return vs Nifty Z-Score]],Table2[1Y Return vs Nifty Z-Score])</f>
        <v>659</v>
      </c>
      <c r="AT703">
        <f>_xlfn.RANK.AVG(Table2[[#This Row],[6M Return vs Nifty Z-Score]],Table2[6M Return vs Nifty Z-Score])</f>
        <v>598</v>
      </c>
      <c r="AU703">
        <f>_xlfn.RANK.AVG(Table2[[#This Row],[Sharpe Ratio Z-Score]],Table2[Sharpe Ratio Z-Score])</f>
        <v>705</v>
      </c>
      <c r="AV703">
        <f>(Table2[[#This Row],[Rank 1Y]]+Table2[[#This Row],[Rank 6M]]+Table2[[#This Row],[Rank Sharpe]])/3</f>
        <v>654</v>
      </c>
    </row>
    <row r="704" spans="1:48" x14ac:dyDescent="0.3">
      <c r="A704" t="s">
        <v>1049</v>
      </c>
      <c r="B704" t="s">
        <v>1050</v>
      </c>
      <c r="C704" t="s">
        <v>10169</v>
      </c>
      <c r="D704" t="s">
        <v>77</v>
      </c>
      <c r="E704">
        <v>12512.965820355001</v>
      </c>
      <c r="F704">
        <v>350.35</v>
      </c>
      <c r="G704">
        <v>-31.066257956170698</v>
      </c>
      <c r="H704">
        <f>(Table2[[#This Row],[1Y Return vs Nifty]]-AVERAGE(Table2[1Y Return vs Nifty]))/_xlfn.STDEV.P(Table2[1Y Return vs Nifty])</f>
        <v>-0.96063535789186016</v>
      </c>
      <c r="I704">
        <v>-5.8090874641844401</v>
      </c>
      <c r="J704">
        <f>(Table2[[#This Row],[1M Return vs Nifty]]-AVERAGE(Table2[1M Return vs Nifty]))/_xlfn.STDEV.P(Table2[1M Return vs Nifty])</f>
        <v>-0.75281949400403192</v>
      </c>
      <c r="K704">
        <v>-16.875939391249599</v>
      </c>
      <c r="L704">
        <f>(Table2[[#This Row],[6M Return vs Nifty]]-AVERAGE(Table2[6M Return vs Nifty]))/_xlfn.STDEV.P(Table2[6M Return vs Nifty])</f>
        <v>-0.80721405726304896</v>
      </c>
      <c r="M704">
        <v>2.0408069771900998</v>
      </c>
      <c r="N704">
        <f>(Table2[[#This Row],[1W Return vs Nifty]]-AVERAGE(Table2[1W Return vs Nifty]))/_xlfn.STDEV.P(Table2[1W Return vs Nifty])</f>
        <v>8.6085182428556228E-2</v>
      </c>
      <c r="O704">
        <v>350.36</v>
      </c>
      <c r="P704">
        <v>345.49159764453901</v>
      </c>
      <c r="Q704">
        <v>343.02590720348798</v>
      </c>
      <c r="R704">
        <v>50.271005242212503</v>
      </c>
      <c r="S704" s="2">
        <f>(Table2[[#This Row],[Close Price]]-Table2[[#This Row],[20D EMA]])/Table2[[#This Row],[20D EMA]]</f>
        <v>-2.854207101264672E-5</v>
      </c>
      <c r="T704" s="2">
        <f>(Table2[[#This Row],[Close Price]]-Table2[[#This Row],[50D EMA]])/Table2[[#This Row],[50D EMA]]</f>
        <v>1.406228802258631E-2</v>
      </c>
      <c r="U704" s="2">
        <f>(Table2[[#This Row],[Close Price]]-Table2[[#This Row],[200D EMA]])/Table2[[#This Row],[200D EMA]]</f>
        <v>2.135142752400707E-2</v>
      </c>
      <c r="V704">
        <v>1.29018140684743</v>
      </c>
      <c r="W704">
        <v>349.85</v>
      </c>
      <c r="X704">
        <v>353.15</v>
      </c>
      <c r="Y704">
        <v>348.75</v>
      </c>
      <c r="Z704">
        <v>361</v>
      </c>
      <c r="AA704">
        <v>329.95</v>
      </c>
      <c r="AB704">
        <v>376.5</v>
      </c>
      <c r="AC704" s="2">
        <f>(Table2[[#This Row],[Close Price]]/Table2[[#This Row],[Day Low]])-1</f>
        <v>1.4291839359725778E-3</v>
      </c>
      <c r="AD704" s="2">
        <f>(Table2[[#This Row],[Day High]]/Table2[[#This Row],[Close Price]])-1</f>
        <v>7.9920079920079434E-3</v>
      </c>
      <c r="AE704" s="2">
        <f>(Table2[[#This Row],[Close Price]]/Table2[[#This Row],[Current Week Low]])-1</f>
        <v>4.5878136200716568E-3</v>
      </c>
      <c r="AF704" s="2">
        <f>(Table2[[#This Row],[Current Week High]]/Table2[[#This Row],[Close Price]])-1</f>
        <v>3.0398173255316019E-2</v>
      </c>
      <c r="AG704" s="2">
        <f>(Table2[[#This Row],[Close Price]]/Table2[[#This Row],[Current Month Low]])-1</f>
        <v>6.1827549628731715E-2</v>
      </c>
      <c r="AH704" s="2">
        <f>(Table2[[#This Row],[Current Month High]]/Table2[[#This Row],[Close Price]])-1</f>
        <v>7.4639646068217491E-2</v>
      </c>
      <c r="AI704">
        <v>13.6006850292564</v>
      </c>
      <c r="AJ704">
        <v>20.2711980775832</v>
      </c>
      <c r="AK704" t="str">
        <f>IF(AND(Table2[[#This Row],[20D EMA]]&gt;Table2[[#This Row],[50D EMA]],Table2[[#This Row],[50D EMA]]&gt;Table2[[#This Row],[200D EMA]]),"Uptrend","Downtrend/NoTrend")</f>
        <v>Uptrend</v>
      </c>
      <c r="AL704">
        <v>-0.02</v>
      </c>
      <c r="AM704" t="s">
        <v>10205</v>
      </c>
      <c r="AN704">
        <v>-1.32</v>
      </c>
      <c r="AO704" t="s">
        <v>10205</v>
      </c>
      <c r="AP704">
        <v>-0.109994804634391</v>
      </c>
      <c r="AQ704">
        <f>(Table2[[#This Row],[Sharpe Ratio]]-AVERAGE(Table2[Sharpe Ratio]))/_xlfn.STDEV.P(Table2[Sharpe Ratio])</f>
        <v>-1.9291971118085254</v>
      </c>
      <c r="AR7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-4.3637808385389096</v>
      </c>
      <c r="AS704">
        <f>_xlfn.RANK.AVG(Table2[[#This Row],[1Y Return vs Nifty Z-Score]],Table2[1Y Return vs Nifty Z-Score])</f>
        <v>662</v>
      </c>
      <c r="AT704">
        <f>_xlfn.RANK.AVG(Table2[[#This Row],[6M Return vs Nifty Z-Score]],Table2[6M Return vs Nifty Z-Score])</f>
        <v>586</v>
      </c>
      <c r="AU704">
        <f>_xlfn.RANK.AVG(Table2[[#This Row],[Sharpe Ratio Z-Score]],Table2[Sharpe Ratio Z-Score])</f>
        <v>717</v>
      </c>
      <c r="AV704">
        <f>(Table2[[#This Row],[Rank 1Y]]+Table2[[#This Row],[Rank 6M]]+Table2[[#This Row],[Rank Sharpe]])/3</f>
        <v>655</v>
      </c>
    </row>
    <row r="705" spans="1:48" x14ac:dyDescent="0.3">
      <c r="A705" t="s">
        <v>1710</v>
      </c>
      <c r="B705" t="s">
        <v>1711</v>
      </c>
      <c r="C705" t="s">
        <v>10166</v>
      </c>
      <c r="D705" t="s">
        <v>60</v>
      </c>
      <c r="E705">
        <v>4685.0075999999999</v>
      </c>
      <c r="F705">
        <v>509.6</v>
      </c>
      <c r="G705">
        <v>-40.821012957885003</v>
      </c>
      <c r="H705">
        <f>(Table2[[#This Row],[1Y Return vs Nifty]]-AVERAGE(Table2[1Y Return vs Nifty]))/_xlfn.STDEV.P(Table2[1Y Return vs Nifty])</f>
        <v>-1.0939416520577503</v>
      </c>
      <c r="I705">
        <v>-4.2757921861308397</v>
      </c>
      <c r="J705">
        <f>(Table2[[#This Row],[1M Return vs Nifty]]-AVERAGE(Table2[1M Return vs Nifty]))/_xlfn.STDEV.P(Table2[1M Return vs Nifty])</f>
        <v>-0.59118104772358981</v>
      </c>
      <c r="K705">
        <v>-16.439383444322701</v>
      </c>
      <c r="L705">
        <f>(Table2[[#This Row],[6M Return vs Nifty]]-AVERAGE(Table2[6M Return vs Nifty]))/_xlfn.STDEV.P(Table2[6M Return vs Nifty])</f>
        <v>-0.79266914443559811</v>
      </c>
      <c r="M705">
        <v>-5.2294093800294696</v>
      </c>
      <c r="N705">
        <f>(Table2[[#This Row],[1W Return vs Nifty]]-AVERAGE(Table2[1W Return vs Nifty]))/_xlfn.STDEV.P(Table2[1W Return vs Nifty])</f>
        <v>-1.4159234174074293</v>
      </c>
      <c r="O705">
        <v>523.20000000000005</v>
      </c>
      <c r="P705">
        <v>516.04402592985105</v>
      </c>
      <c r="Q705">
        <v>502.57425754113302</v>
      </c>
      <c r="R705">
        <v>37.529934351729302</v>
      </c>
      <c r="S705" s="2">
        <f>(Table2[[#This Row],[Close Price]]-Table2[[#This Row],[20D EMA]])/Table2[[#This Row],[20D EMA]]</f>
        <v>-2.599388379204897E-2</v>
      </c>
      <c r="T705" s="2">
        <f>(Table2[[#This Row],[Close Price]]-Table2[[#This Row],[50D EMA]])/Table2[[#This Row],[50D EMA]]</f>
        <v>-1.2487356903782852E-2</v>
      </c>
      <c r="U705" s="2">
        <f>(Table2[[#This Row],[Close Price]]-Table2[[#This Row],[200D EMA]])/Table2[[#This Row],[200D EMA]]</f>
        <v>1.39795111935115E-2</v>
      </c>
      <c r="V705">
        <v>0.89247304995477095</v>
      </c>
      <c r="W705">
        <v>507.6</v>
      </c>
      <c r="X705">
        <v>514.15</v>
      </c>
      <c r="Y705">
        <v>500</v>
      </c>
      <c r="Z705">
        <v>520</v>
      </c>
      <c r="AA705">
        <v>500</v>
      </c>
      <c r="AB705">
        <v>563.20000000000005</v>
      </c>
      <c r="AC705" s="2">
        <f>(Table2[[#This Row],[Close Price]]/Table2[[#This Row],[Day Low]])-1</f>
        <v>3.9401103230889412E-3</v>
      </c>
      <c r="AD705" s="2">
        <f>(Table2[[#This Row],[Day High]]/Table2[[#This Row],[Close Price]])-1</f>
        <v>8.9285714285713969E-3</v>
      </c>
      <c r="AE705" s="2">
        <f>(Table2[[#This Row],[Close Price]]/Table2[[#This Row],[Current Week Low]])-1</f>
        <v>1.9200000000000106E-2</v>
      </c>
      <c r="AF705" s="2">
        <f>(Table2[[#This Row],[Current Week High]]/Table2[[#This Row],[Close Price]])-1</f>
        <v>2.0408163265306145E-2</v>
      </c>
      <c r="AG705" s="2">
        <f>(Table2[[#This Row],[Close Price]]/Table2[[#This Row],[Current Month Low]])-1</f>
        <v>1.9200000000000106E-2</v>
      </c>
      <c r="AH705" s="2">
        <f>(Table2[[#This Row],[Current Month High]]/Table2[[#This Row],[Close Price]])-1</f>
        <v>0.10518053375196246</v>
      </c>
      <c r="AI705">
        <v>22.645211930926202</v>
      </c>
      <c r="AJ705">
        <v>18.2229439740169</v>
      </c>
      <c r="AK705" t="str">
        <f>IF(AND(Table2[[#This Row],[20D EMA]]&gt;Table2[[#This Row],[50D EMA]],Table2[[#This Row],[50D EMA]]&gt;Table2[[#This Row],[200D EMA]]),"Uptrend","Downtrend/NoTrend")</f>
        <v>Uptrend</v>
      </c>
      <c r="AL705">
        <v>-0.05</v>
      </c>
      <c r="AM705" t="s">
        <v>10205</v>
      </c>
      <c r="AN705">
        <v>-5.6</v>
      </c>
      <c r="AO705" t="s">
        <v>10205</v>
      </c>
      <c r="AP705">
        <v>-6.9669825771063995E-2</v>
      </c>
      <c r="AQ705">
        <f>(Table2[[#This Row],[Sharpe Ratio]]-AVERAGE(Table2[Sharpe Ratio]))/_xlfn.STDEV.P(Table2[Sharpe Ratio])</f>
        <v>-1.4642779944417692</v>
      </c>
      <c r="AR7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-5.3579932560661367</v>
      </c>
      <c r="AS705">
        <f>_xlfn.RANK.AVG(Table2[[#This Row],[1Y Return vs Nifty Z-Score]],Table2[1Y Return vs Nifty Z-Score])</f>
        <v>701</v>
      </c>
      <c r="AT705">
        <f>_xlfn.RANK.AVG(Table2[[#This Row],[6M Return vs Nifty Z-Score]],Table2[6M Return vs Nifty Z-Score])</f>
        <v>584</v>
      </c>
      <c r="AU705">
        <f>_xlfn.RANK.AVG(Table2[[#This Row],[Sharpe Ratio Z-Score]],Table2[Sharpe Ratio Z-Score])</f>
        <v>680</v>
      </c>
      <c r="AV705">
        <f>(Table2[[#This Row],[Rank 1Y]]+Table2[[#This Row],[Rank 6M]]+Table2[[#This Row],[Rank Sharpe]])/3</f>
        <v>655</v>
      </c>
    </row>
    <row r="706" spans="1:48" x14ac:dyDescent="0.3">
      <c r="A706" t="s">
        <v>384</v>
      </c>
      <c r="B706" t="s">
        <v>385</v>
      </c>
      <c r="C706" t="s">
        <v>10173</v>
      </c>
      <c r="D706" t="s">
        <v>101</v>
      </c>
      <c r="E706">
        <v>64217.875359165002</v>
      </c>
      <c r="F706">
        <v>550.85</v>
      </c>
      <c r="G706">
        <v>-29.6587481589068</v>
      </c>
      <c r="H706">
        <f>(Table2[[#This Row],[1Y Return vs Nifty]]-AVERAGE(Table2[1Y Return vs Nifty]))/_xlfn.STDEV.P(Table2[1Y Return vs Nifty])</f>
        <v>-0.94140064466303386</v>
      </c>
      <c r="I706">
        <v>3.16671011557353</v>
      </c>
      <c r="J706">
        <f>(Table2[[#This Row],[1M Return vs Nifty]]-AVERAGE(Table2[1M Return vs Nifty]))/_xlfn.STDEV.P(Table2[1M Return vs Nifty])</f>
        <v>0.1934000604979243</v>
      </c>
      <c r="K706">
        <v>-17.4457212500532</v>
      </c>
      <c r="L706">
        <f>(Table2[[#This Row],[6M Return vs Nifty]]-AVERAGE(Table2[6M Return vs Nifty]))/_xlfn.STDEV.P(Table2[6M Return vs Nifty])</f>
        <v>-0.82619771222251059</v>
      </c>
      <c r="M706">
        <v>1.1322666060290401</v>
      </c>
      <c r="N706">
        <f>(Table2[[#This Row],[1W Return vs Nifty]]-AVERAGE(Table2[1W Return vs Nifty]))/_xlfn.STDEV.P(Table2[1W Return vs Nifty])</f>
        <v>-0.101616996396832</v>
      </c>
      <c r="O706">
        <v>525.20000000000005</v>
      </c>
      <c r="P706">
        <v>516.29382477335696</v>
      </c>
      <c r="Q706">
        <v>534.64697216549996</v>
      </c>
      <c r="R706">
        <v>81.957256726298695</v>
      </c>
      <c r="S706" s="2">
        <f>(Table2[[#This Row],[Close Price]]-Table2[[#This Row],[20D EMA]])/Table2[[#This Row],[20D EMA]]</f>
        <v>4.8838537699923794E-2</v>
      </c>
      <c r="T706" s="2">
        <f>(Table2[[#This Row],[Close Price]]-Table2[[#This Row],[50D EMA]])/Table2[[#This Row],[50D EMA]]</f>
        <v>6.6931219333898784E-2</v>
      </c>
      <c r="U706" s="2">
        <f>(Table2[[#This Row],[Close Price]]-Table2[[#This Row],[200D EMA]])/Table2[[#This Row],[200D EMA]]</f>
        <v>3.0306031228181006E-2</v>
      </c>
      <c r="V706">
        <v>0.54522089002229202</v>
      </c>
      <c r="W706">
        <v>551</v>
      </c>
      <c r="X706">
        <v>558.45000000000005</v>
      </c>
      <c r="Y706">
        <v>537.75</v>
      </c>
      <c r="Z706">
        <v>555.95000000000005</v>
      </c>
      <c r="AA706">
        <v>503.7</v>
      </c>
      <c r="AB706">
        <v>555.95000000000005</v>
      </c>
      <c r="AC706" s="2">
        <f>(Table2[[#This Row],[Close Price]]/Table2[[#This Row],[Day Low]])-1</f>
        <v>-2.7223230490014405E-4</v>
      </c>
      <c r="AD706" s="2">
        <f>(Table2[[#This Row],[Day High]]/Table2[[#This Row],[Close Price]])-1</f>
        <v>1.3796859399110462E-2</v>
      </c>
      <c r="AE706" s="2">
        <f>(Table2[[#This Row],[Close Price]]/Table2[[#This Row],[Current Week Low]])-1</f>
        <v>2.4360762436076211E-2</v>
      </c>
      <c r="AF706" s="2">
        <f>(Table2[[#This Row],[Current Week High]]/Table2[[#This Row],[Close Price]])-1</f>
        <v>9.2584188072979412E-3</v>
      </c>
      <c r="AG706" s="2">
        <f>(Table2[[#This Row],[Close Price]]/Table2[[#This Row],[Current Month Low]])-1</f>
        <v>9.3607305936073137E-2</v>
      </c>
      <c r="AH706" s="2">
        <f>(Table2[[#This Row],[Current Month High]]/Table2[[#This Row],[Close Price]])-1</f>
        <v>9.2584188072979412E-3</v>
      </c>
      <c r="AI706">
        <v>23.400199691386</v>
      </c>
      <c r="AJ706">
        <v>25.4783599088838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0</v>
      </c>
      <c r="AM706" t="s">
        <v>10207</v>
      </c>
      <c r="AN706">
        <v>5.24</v>
      </c>
      <c r="AO706" t="s">
        <v>10206</v>
      </c>
      <c r="AP706">
        <v>-0.110611625658666</v>
      </c>
      <c r="AQ706">
        <f>(Table2[[#This Row],[Sharpe Ratio]]-AVERAGE(Table2[Sharpe Ratio]))/_xlfn.STDEV.P(Table2[Sharpe Ratio])</f>
        <v>-1.9363086316223646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653</v>
      </c>
      <c r="AT706">
        <f>_xlfn.RANK.AVG(Table2[[#This Row],[6M Return vs Nifty Z-Score]],Table2[6M Return vs Nifty Z-Score])</f>
        <v>596</v>
      </c>
      <c r="AU706">
        <f>_xlfn.RANK.AVG(Table2[[#This Row],[Sharpe Ratio Z-Score]],Table2[Sharpe Ratio Z-Score])</f>
        <v>719</v>
      </c>
      <c r="AV706">
        <f>(Table2[[#This Row],[Rank 1Y]]+Table2[[#This Row],[Rank 6M]]+Table2[[#This Row],[Rank Sharpe]])/3</f>
        <v>656</v>
      </c>
    </row>
    <row r="707" spans="1:48" x14ac:dyDescent="0.3">
      <c r="A707" t="s">
        <v>2223</v>
      </c>
      <c r="B707" t="s">
        <v>2224</v>
      </c>
      <c r="C707" t="s">
        <v>10172</v>
      </c>
      <c r="D707" t="s">
        <v>622</v>
      </c>
      <c r="E707">
        <v>2499.7921901549998</v>
      </c>
      <c r="F707">
        <v>169.65</v>
      </c>
      <c r="G707">
        <v>-57.252515646366099</v>
      </c>
      <c r="H707">
        <f>(Table2[[#This Row],[1Y Return vs Nifty]]-AVERAGE(Table2[1Y Return vs Nifty]))/_xlfn.STDEV.P(Table2[1Y Return vs Nifty])</f>
        <v>-1.3184908827245716</v>
      </c>
      <c r="I707">
        <v>-11.580407494368099</v>
      </c>
      <c r="J707">
        <f>(Table2[[#This Row],[1M Return vs Nifty]]-AVERAGE(Table2[1M Return vs Nifty]))/_xlfn.STDEV.P(Table2[1M Return vs Nifty])</f>
        <v>-1.3612262477574795</v>
      </c>
      <c r="K707">
        <v>-45.953689919551699</v>
      </c>
      <c r="L707">
        <f>(Table2[[#This Row],[6M Return vs Nifty]]-AVERAGE(Table2[6M Return vs Nifty]))/_xlfn.STDEV.P(Table2[6M Return vs Nifty])</f>
        <v>-1.7760093505804888</v>
      </c>
      <c r="M707">
        <v>2.3874529803211799</v>
      </c>
      <c r="N707">
        <f>(Table2[[#This Row],[1W Return vs Nifty]]-AVERAGE(Table2[1W Return vs Nifty]))/_xlfn.STDEV.P(Table2[1W Return vs Nifty])</f>
        <v>0.15770138368295442</v>
      </c>
      <c r="O707">
        <v>173.16</v>
      </c>
      <c r="P707">
        <v>179.09165910483699</v>
      </c>
      <c r="Q707">
        <v>221.875570726343</v>
      </c>
      <c r="R707">
        <v>43.314100037140598</v>
      </c>
      <c r="S707" s="2">
        <f>(Table2[[#This Row],[Close Price]]-Table2[[#This Row],[20D EMA]])/Table2[[#This Row],[20D EMA]]</f>
        <v>-2.0270270270270219E-2</v>
      </c>
      <c r="T707" s="2">
        <f>(Table2[[#This Row],[Close Price]]-Table2[[#This Row],[50D EMA]])/Table2[[#This Row],[50D EMA]]</f>
        <v>-5.2719703151055244E-2</v>
      </c>
      <c r="U707" s="2">
        <f>(Table2[[#This Row],[Close Price]]-Table2[[#This Row],[200D EMA]])/Table2[[#This Row],[200D EMA]]</f>
        <v>-0.23538224850701114</v>
      </c>
      <c r="V707">
        <v>0.70771456075598205</v>
      </c>
      <c r="W707">
        <v>169</v>
      </c>
      <c r="X707">
        <v>171.19</v>
      </c>
      <c r="Y707">
        <v>168.65</v>
      </c>
      <c r="Z707">
        <v>174.95</v>
      </c>
      <c r="AA707">
        <v>161</v>
      </c>
      <c r="AB707">
        <v>203.5</v>
      </c>
      <c r="AC707" s="2">
        <f>(Table2[[#This Row],[Close Price]]/Table2[[#This Row],[Day Low]])-1</f>
        <v>3.8461538461538325E-3</v>
      </c>
      <c r="AD707" s="2">
        <f>(Table2[[#This Row],[Day High]]/Table2[[#This Row],[Close Price]])-1</f>
        <v>9.0775125257882561E-3</v>
      </c>
      <c r="AE707" s="2">
        <f>(Table2[[#This Row],[Close Price]]/Table2[[#This Row],[Current Week Low]])-1</f>
        <v>5.9294396679514527E-3</v>
      </c>
      <c r="AF707" s="2">
        <f>(Table2[[#This Row],[Current Week High]]/Table2[[#This Row],[Close Price]])-1</f>
        <v>3.124078986147949E-2</v>
      </c>
      <c r="AG707" s="2">
        <f>(Table2[[#This Row],[Close Price]]/Table2[[#This Row],[Current Month Low]])-1</f>
        <v>5.372670807453428E-2</v>
      </c>
      <c r="AH707" s="2">
        <f>(Table2[[#This Row],[Current Month High]]/Table2[[#This Row],[Close Price]])-1</f>
        <v>0.19952844090775113</v>
      </c>
      <c r="AI707">
        <v>83.908045977011497</v>
      </c>
      <c r="AJ707">
        <v>17.8125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-0.19</v>
      </c>
      <c r="AM707" t="s">
        <v>10205</v>
      </c>
      <c r="AN707">
        <v>-2.13</v>
      </c>
      <c r="AO707" t="s">
        <v>10205</v>
      </c>
      <c r="AQ707">
        <f>(Table2[[#This Row],[Sharpe Ratio]]-AVERAGE(Table2[Sharpe Ratio]))/_xlfn.STDEV.P(Table2[Sharpe Ratio])</f>
        <v>-0.66103308725010923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720</v>
      </c>
      <c r="AT707">
        <f>_xlfn.RANK.AVG(Table2[[#This Row],[6M Return vs Nifty Z-Score]],Table2[6M Return vs Nifty Z-Score])</f>
        <v>720</v>
      </c>
      <c r="AU707">
        <f>_xlfn.RANK.AVG(Table2[[#This Row],[Sharpe Ratio Z-Score]],Table2[Sharpe Ratio Z-Score])</f>
        <v>532.5</v>
      </c>
      <c r="AV707">
        <f>(Table2[[#This Row],[Rank 1Y]]+Table2[[#This Row],[Rank 6M]]+Table2[[#This Row],[Rank Sharpe]])/3</f>
        <v>657.5</v>
      </c>
    </row>
    <row r="708" spans="1:48" x14ac:dyDescent="0.3">
      <c r="A708" t="s">
        <v>2087</v>
      </c>
      <c r="B708" t="s">
        <v>2088</v>
      </c>
      <c r="C708" t="s">
        <v>10176</v>
      </c>
      <c r="D708" t="s">
        <v>121</v>
      </c>
      <c r="E708">
        <v>2904.99382152</v>
      </c>
      <c r="F708">
        <v>18.84</v>
      </c>
      <c r="G708">
        <v>-59.598512526232199</v>
      </c>
      <c r="H708">
        <f>(Table2[[#This Row],[1Y Return vs Nifty]]-AVERAGE(Table2[1Y Return vs Nifty]))/_xlfn.STDEV.P(Table2[1Y Return vs Nifty])</f>
        <v>-1.3505507499508351</v>
      </c>
      <c r="I708">
        <v>-15.997275896801501</v>
      </c>
      <c r="J708">
        <f>(Table2[[#This Row],[1M Return vs Nifty]]-AVERAGE(Table2[1M Return vs Nifty]))/_xlfn.STDEV.P(Table2[1M Return vs Nifty])</f>
        <v>-1.826848072994429</v>
      </c>
      <c r="K708">
        <v>-49.041602591395602</v>
      </c>
      <c r="L708">
        <f>(Table2[[#This Row],[6M Return vs Nifty]]-AVERAGE(Table2[6M Return vs Nifty]))/_xlfn.STDEV.P(Table2[6M Return vs Nifty])</f>
        <v>-1.878890598555496</v>
      </c>
      <c r="M708">
        <v>3.8329524067905001</v>
      </c>
      <c r="N708">
        <f>(Table2[[#This Row],[1W Return vs Nifty]]-AVERAGE(Table2[1W Return vs Nifty]))/_xlfn.STDEV.P(Table2[1W Return vs Nifty])</f>
        <v>0.45633796654872788</v>
      </c>
      <c r="O708">
        <v>19.47</v>
      </c>
      <c r="P708">
        <v>21.170450998875001</v>
      </c>
      <c r="Q708">
        <v>24.691626002840099</v>
      </c>
      <c r="R708">
        <v>45.584004417516901</v>
      </c>
      <c r="S708" s="2">
        <f>(Table2[[#This Row],[Close Price]]-Table2[[#This Row],[20D EMA]])/Table2[[#This Row],[20D EMA]]</f>
        <v>-3.2357473035439087E-2</v>
      </c>
      <c r="T708" s="2">
        <f>(Table2[[#This Row],[Close Price]]-Table2[[#This Row],[50D EMA]])/Table2[[#This Row],[50D EMA]]</f>
        <v>-0.11008036621415583</v>
      </c>
      <c r="U708" s="2">
        <f>(Table2[[#This Row],[Close Price]]-Table2[[#This Row],[200D EMA]])/Table2[[#This Row],[200D EMA]]</f>
        <v>-0.23698828105395039</v>
      </c>
      <c r="V708">
        <v>1.01642170000782</v>
      </c>
      <c r="W708">
        <v>19</v>
      </c>
      <c r="X708">
        <v>19.440000000000001</v>
      </c>
      <c r="Y708">
        <v>18.66</v>
      </c>
      <c r="Z708">
        <v>20</v>
      </c>
      <c r="AA708">
        <v>17.010000000000002</v>
      </c>
      <c r="AB708">
        <v>21.78</v>
      </c>
      <c r="AC708" s="2">
        <f>(Table2[[#This Row],[Close Price]]/Table2[[#This Row],[Day Low]])-1</f>
        <v>-8.4210526315789958E-3</v>
      </c>
      <c r="AD708" s="2">
        <f>(Table2[[#This Row],[Day High]]/Table2[[#This Row],[Close Price]])-1</f>
        <v>3.1847133757961776E-2</v>
      </c>
      <c r="AE708" s="2">
        <f>(Table2[[#This Row],[Close Price]]/Table2[[#This Row],[Current Week Low]])-1</f>
        <v>9.6463022508037621E-3</v>
      </c>
      <c r="AF708" s="2">
        <f>(Table2[[#This Row],[Current Week High]]/Table2[[#This Row],[Close Price]])-1</f>
        <v>6.1571125265392768E-2</v>
      </c>
      <c r="AG708" s="2">
        <f>(Table2[[#This Row],[Close Price]]/Table2[[#This Row],[Current Month Low]])-1</f>
        <v>0.10758377425044086</v>
      </c>
      <c r="AH708" s="2">
        <f>(Table2[[#This Row],[Current Month High]]/Table2[[#This Row],[Close Price]])-1</f>
        <v>0.15605095541401282</v>
      </c>
      <c r="AI708">
        <v>139.649681528662</v>
      </c>
      <c r="AJ708">
        <v>12.814371257485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-0.23</v>
      </c>
      <c r="AM708" t="s">
        <v>10205</v>
      </c>
      <c r="AN708">
        <v>-8.2799999999999994</v>
      </c>
      <c r="AO708" t="s">
        <v>10205</v>
      </c>
      <c r="AQ708">
        <f>(Table2[[#This Row],[Sharpe Ratio]]-AVERAGE(Table2[Sharpe Ratio]))/_xlfn.STDEV.P(Table2[Sharpe Ratio])</f>
        <v>-0.66103308725010923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724</v>
      </c>
      <c r="AT708">
        <f>_xlfn.RANK.AVG(Table2[[#This Row],[6M Return vs Nifty Z-Score]],Table2[6M Return vs Nifty Z-Score])</f>
        <v>723</v>
      </c>
      <c r="AU708">
        <f>_xlfn.RANK.AVG(Table2[[#This Row],[Sharpe Ratio Z-Score]],Table2[Sharpe Ratio Z-Score])</f>
        <v>532.5</v>
      </c>
      <c r="AV708">
        <f>(Table2[[#This Row],[Rank 1Y]]+Table2[[#This Row],[Rank 6M]]+Table2[[#This Row],[Rank Sharpe]])/3</f>
        <v>659.83333333333337</v>
      </c>
    </row>
    <row r="709" spans="1:48" x14ac:dyDescent="0.3">
      <c r="A709" t="s">
        <v>1771</v>
      </c>
      <c r="B709" t="s">
        <v>1772</v>
      </c>
      <c r="C709" t="s">
        <v>10161</v>
      </c>
      <c r="D709" t="s">
        <v>54</v>
      </c>
      <c r="E709">
        <v>4343.5973574</v>
      </c>
      <c r="F709">
        <v>431.55</v>
      </c>
      <c r="G709">
        <v>-61.3220923889643</v>
      </c>
      <c r="H709">
        <f>(Table2[[#This Row],[1Y Return vs Nifty]]-AVERAGE(Table2[1Y Return vs Nifty]))/_xlfn.STDEV.P(Table2[1Y Return vs Nifty])</f>
        <v>-1.3741048058096847</v>
      </c>
      <c r="I709">
        <v>-7.4247578661224702</v>
      </c>
      <c r="J709">
        <f>(Table2[[#This Row],[1M Return vs Nifty]]-AVERAGE(Table2[1M Return vs Nifty]))/_xlfn.STDEV.P(Table2[1M Return vs Nifty])</f>
        <v>-0.92314184300524715</v>
      </c>
      <c r="K709">
        <v>-47.541349934541003</v>
      </c>
      <c r="L709">
        <f>(Table2[[#This Row],[6M Return vs Nifty]]-AVERAGE(Table2[6M Return vs Nifty]))/_xlfn.STDEV.P(Table2[6M Return vs Nifty])</f>
        <v>-1.8289060678974915</v>
      </c>
      <c r="M709">
        <v>-1.2917426325155199</v>
      </c>
      <c r="N709">
        <f>(Table2[[#This Row],[1W Return vs Nifty]]-AVERAGE(Table2[1W Return vs Nifty]))/_xlfn.STDEV.P(Table2[1W Return vs Nifty])</f>
        <v>-0.60241127038845665</v>
      </c>
      <c r="O709">
        <v>441.53</v>
      </c>
      <c r="P709">
        <v>455.57550467157398</v>
      </c>
      <c r="Q709">
        <v>498.01525768366702</v>
      </c>
      <c r="R709">
        <v>35.936040907416597</v>
      </c>
      <c r="S709" s="2">
        <f>(Table2[[#This Row],[Close Price]]-Table2[[#This Row],[20D EMA]])/Table2[[#This Row],[20D EMA]]</f>
        <v>-2.2603220619210388E-2</v>
      </c>
      <c r="T709" s="2">
        <f>(Table2[[#This Row],[Close Price]]-Table2[[#This Row],[50D EMA]])/Table2[[#This Row],[50D EMA]]</f>
        <v>-5.2736603318683788E-2</v>
      </c>
      <c r="U709" s="2">
        <f>(Table2[[#This Row],[Close Price]]-Table2[[#This Row],[200D EMA]])/Table2[[#This Row],[200D EMA]]</f>
        <v>-0.13346028391339948</v>
      </c>
      <c r="V709">
        <v>0.65858247391503399</v>
      </c>
      <c r="W709">
        <v>432</v>
      </c>
      <c r="X709">
        <v>434.8</v>
      </c>
      <c r="Y709">
        <v>430.05</v>
      </c>
      <c r="Z709">
        <v>440.85</v>
      </c>
      <c r="AA709">
        <v>424.6</v>
      </c>
      <c r="AB709">
        <v>466.6</v>
      </c>
      <c r="AC709" s="2">
        <f>(Table2[[#This Row],[Close Price]]/Table2[[#This Row],[Day Low]])-1</f>
        <v>-1.0416666666666075E-3</v>
      </c>
      <c r="AD709" s="2">
        <f>(Table2[[#This Row],[Day High]]/Table2[[#This Row],[Close Price]])-1</f>
        <v>7.5309929324527403E-3</v>
      </c>
      <c r="AE709" s="2">
        <f>(Table2[[#This Row],[Close Price]]/Table2[[#This Row],[Current Week Low]])-1</f>
        <v>3.4879665155214123E-3</v>
      </c>
      <c r="AF709" s="2">
        <f>(Table2[[#This Row],[Current Week High]]/Table2[[#This Row],[Close Price]])-1</f>
        <v>2.1550225929787947E-2</v>
      </c>
      <c r="AG709" s="2">
        <f>(Table2[[#This Row],[Close Price]]/Table2[[#This Row],[Current Month Low]])-1</f>
        <v>1.6368346679227486E-2</v>
      </c>
      <c r="AH709" s="2">
        <f>(Table2[[#This Row],[Current Month High]]/Table2[[#This Row],[Close Price]])-1</f>
        <v>8.1218862240760137E-2</v>
      </c>
      <c r="AI709">
        <v>60.120495886919201</v>
      </c>
      <c r="AJ709">
        <v>3.6881307063911501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-0.18</v>
      </c>
      <c r="AM709" t="s">
        <v>10205</v>
      </c>
      <c r="AN709">
        <v>-1.58</v>
      </c>
      <c r="AO709" t="s">
        <v>10205</v>
      </c>
      <c r="AQ709">
        <f>(Table2[[#This Row],[Sharpe Ratio]]-AVERAGE(Table2[Sharpe Ratio]))/_xlfn.STDEV.P(Table2[Sharpe Ratio])</f>
        <v>-0.66103308725010923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726</v>
      </c>
      <c r="AT709">
        <f>_xlfn.RANK.AVG(Table2[[#This Row],[6M Return vs Nifty Z-Score]],Table2[6M Return vs Nifty Z-Score])</f>
        <v>722</v>
      </c>
      <c r="AU709">
        <f>_xlfn.RANK.AVG(Table2[[#This Row],[Sharpe Ratio Z-Score]],Table2[Sharpe Ratio Z-Score])</f>
        <v>532.5</v>
      </c>
      <c r="AV709">
        <f>(Table2[[#This Row],[Rank 1Y]]+Table2[[#This Row],[Rank 6M]]+Table2[[#This Row],[Rank Sharpe]])/3</f>
        <v>660.16666666666663</v>
      </c>
    </row>
    <row r="710" spans="1:48" x14ac:dyDescent="0.3">
      <c r="A710" t="s">
        <v>1506</v>
      </c>
      <c r="B710" t="s">
        <v>1507</v>
      </c>
      <c r="C710" t="s">
        <v>10173</v>
      </c>
      <c r="D710" t="s">
        <v>469</v>
      </c>
      <c r="E710">
        <v>6664.9447369299996</v>
      </c>
      <c r="F710">
        <v>469.45</v>
      </c>
      <c r="G710">
        <v>-48.257932451287203</v>
      </c>
      <c r="H710">
        <f>(Table2[[#This Row],[1Y Return vs Nifty]]-AVERAGE(Table2[1Y Return vs Nifty]))/_xlfn.STDEV.P(Table2[1Y Return vs Nifty])</f>
        <v>-1.1955729259853156</v>
      </c>
      <c r="I710">
        <v>-7.44833044392389</v>
      </c>
      <c r="J710">
        <f>(Table2[[#This Row],[1M Return vs Nifty]]-AVERAGE(Table2[1M Return vs Nifty]))/_xlfn.STDEV.P(Table2[1M Return vs Nifty])</f>
        <v>-0.92562684045171617</v>
      </c>
      <c r="K710">
        <v>-29.1530572237257</v>
      </c>
      <c r="L710">
        <f>(Table2[[#This Row],[6M Return vs Nifty]]-AVERAGE(Table2[6M Return vs Nifty]))/_xlfn.STDEV.P(Table2[6M Return vs Nifty])</f>
        <v>-1.2162558075879137</v>
      </c>
      <c r="M710">
        <v>0.19430973510997099</v>
      </c>
      <c r="N710">
        <f>(Table2[[#This Row],[1W Return vs Nifty]]-AVERAGE(Table2[1W Return vs Nifty]))/_xlfn.STDEV.P(Table2[1W Return vs Nifty])</f>
        <v>-0.29539655083838423</v>
      </c>
      <c r="O710">
        <v>472.47</v>
      </c>
      <c r="P710">
        <v>484.871163835321</v>
      </c>
      <c r="Q710">
        <v>537.36412572798099</v>
      </c>
      <c r="R710">
        <v>47.574827372113603</v>
      </c>
      <c r="S710" s="2">
        <f>(Table2[[#This Row],[Close Price]]-Table2[[#This Row],[20D EMA]])/Table2[[#This Row],[20D EMA]]</f>
        <v>-6.3919402290093311E-3</v>
      </c>
      <c r="T710" s="2">
        <f>(Table2[[#This Row],[Close Price]]-Table2[[#This Row],[50D EMA]])/Table2[[#This Row],[50D EMA]]</f>
        <v>-3.1804662734199164E-2</v>
      </c>
      <c r="U710" s="2">
        <f>(Table2[[#This Row],[Close Price]]-Table2[[#This Row],[200D EMA]])/Table2[[#This Row],[200D EMA]]</f>
        <v>-0.12638381029990789</v>
      </c>
      <c r="V710">
        <v>0.70544418234265904</v>
      </c>
      <c r="W710">
        <v>465.95</v>
      </c>
      <c r="X710">
        <v>473.55</v>
      </c>
      <c r="Y710">
        <v>465.95</v>
      </c>
      <c r="Z710">
        <v>475</v>
      </c>
      <c r="AA710">
        <v>451.5</v>
      </c>
      <c r="AB710">
        <v>492</v>
      </c>
      <c r="AC710" s="2">
        <f>(Table2[[#This Row],[Close Price]]/Table2[[#This Row],[Day Low]])-1</f>
        <v>7.5115355724864052E-3</v>
      </c>
      <c r="AD710" s="2">
        <f>(Table2[[#This Row],[Day High]]/Table2[[#This Row],[Close Price]])-1</f>
        <v>8.733624454148492E-3</v>
      </c>
      <c r="AE710" s="2">
        <f>(Table2[[#This Row],[Close Price]]/Table2[[#This Row],[Current Week Low]])-1</f>
        <v>7.5115355724864052E-3</v>
      </c>
      <c r="AF710" s="2">
        <f>(Table2[[#This Row],[Current Week High]]/Table2[[#This Row],[Close Price]])-1</f>
        <v>1.1822345297688885E-2</v>
      </c>
      <c r="AG710" s="2">
        <f>(Table2[[#This Row],[Close Price]]/Table2[[#This Row],[Current Month Low]])-1</f>
        <v>3.9756367663344339E-2</v>
      </c>
      <c r="AH710" s="2">
        <f>(Table2[[#This Row],[Current Month High]]/Table2[[#This Row],[Close Price]])-1</f>
        <v>4.8034934497816595E-2</v>
      </c>
      <c r="AI710">
        <v>53.978059431249299</v>
      </c>
      <c r="AJ710">
        <v>9.5565927654609002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-0.2</v>
      </c>
      <c r="AM710" t="s">
        <v>10205</v>
      </c>
      <c r="AN710">
        <v>0.23</v>
      </c>
      <c r="AO710" t="s">
        <v>10206</v>
      </c>
      <c r="AP710">
        <v>-1.8946705243899999E-2</v>
      </c>
      <c r="AQ710">
        <f>(Table2[[#This Row],[Sharpe Ratio]]-AVERAGE(Table2[Sharpe Ratio]))/_xlfn.STDEV.P(Table2[Sharpe Ratio])</f>
        <v>-0.87947549509010481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713</v>
      </c>
      <c r="AT710">
        <f>_xlfn.RANK.AVG(Table2[[#This Row],[6M Return vs Nifty Z-Score]],Table2[6M Return vs Nifty Z-Score])</f>
        <v>681</v>
      </c>
      <c r="AU710">
        <f>_xlfn.RANK.AVG(Table2[[#This Row],[Sharpe Ratio Z-Score]],Table2[Sharpe Ratio Z-Score])</f>
        <v>589</v>
      </c>
      <c r="AV710">
        <f>(Table2[[#This Row],[Rank 1Y]]+Table2[[#This Row],[Rank 6M]]+Table2[[#This Row],[Rank Sharpe]])/3</f>
        <v>661</v>
      </c>
    </row>
    <row r="711" spans="1:48" x14ac:dyDescent="0.3">
      <c r="A711" t="s">
        <v>1694</v>
      </c>
      <c r="B711" t="s">
        <v>1695</v>
      </c>
      <c r="C711" t="s">
        <v>10161</v>
      </c>
      <c r="D711" t="s">
        <v>54</v>
      </c>
      <c r="E711">
        <v>4774.9489679600001</v>
      </c>
      <c r="F711">
        <v>669.65</v>
      </c>
      <c r="G711">
        <v>-44.856074369072999</v>
      </c>
      <c r="H711">
        <f>(Table2[[#This Row],[1Y Return vs Nifty]]-AVERAGE(Table2[1Y Return vs Nifty]))/_xlfn.STDEV.P(Table2[1Y Return vs Nifty])</f>
        <v>-1.1490838963645245</v>
      </c>
      <c r="I711">
        <v>-9.9358963582575797</v>
      </c>
      <c r="J711">
        <f>(Table2[[#This Row],[1M Return vs Nifty]]-AVERAGE(Table2[1M Return vs Nifty]))/_xlfn.STDEV.P(Table2[1M Return vs Nifty])</f>
        <v>-1.1878635375629878</v>
      </c>
      <c r="K711">
        <v>-51.905156656696903</v>
      </c>
      <c r="L711">
        <f>(Table2[[#This Row],[6M Return vs Nifty]]-AVERAGE(Table2[6M Return vs Nifty]))/_xlfn.STDEV.P(Table2[6M Return vs Nifty])</f>
        <v>-1.9742967991803939</v>
      </c>
      <c r="M711">
        <v>-7.4864209271508599</v>
      </c>
      <c r="N711">
        <f>(Table2[[#This Row],[1W Return vs Nifty]]-AVERAGE(Table2[1W Return vs Nifty]))/_xlfn.STDEV.P(Table2[1W Return vs Nifty])</f>
        <v>-1.8822163841000943</v>
      </c>
      <c r="O711">
        <v>712.77</v>
      </c>
      <c r="P711">
        <v>747.60485928656203</v>
      </c>
      <c r="Q711">
        <v>822.87332094344595</v>
      </c>
      <c r="R711">
        <v>24.9526087942073</v>
      </c>
      <c r="S711" s="2">
        <f>(Table2[[#This Row],[Close Price]]-Table2[[#This Row],[20D EMA]])/Table2[[#This Row],[20D EMA]]</f>
        <v>-6.0496373304151418E-2</v>
      </c>
      <c r="T711" s="2">
        <f>(Table2[[#This Row],[Close Price]]-Table2[[#This Row],[50D EMA]])/Table2[[#This Row],[50D EMA]]</f>
        <v>-0.1042728097847762</v>
      </c>
      <c r="U711" s="2">
        <f>(Table2[[#This Row],[Close Price]]-Table2[[#This Row],[200D EMA]])/Table2[[#This Row],[200D EMA]]</f>
        <v>-0.18620523602317232</v>
      </c>
      <c r="V711">
        <v>1.2157205405390299</v>
      </c>
      <c r="W711">
        <v>674.05</v>
      </c>
      <c r="X711">
        <v>680</v>
      </c>
      <c r="Y711">
        <v>642</v>
      </c>
      <c r="Z711">
        <v>690</v>
      </c>
      <c r="AA711">
        <v>642</v>
      </c>
      <c r="AB711">
        <v>750</v>
      </c>
      <c r="AC711" s="2">
        <f>(Table2[[#This Row],[Close Price]]/Table2[[#This Row],[Day Low]])-1</f>
        <v>-6.5277056598175287E-3</v>
      </c>
      <c r="AD711" s="2">
        <f>(Table2[[#This Row],[Day High]]/Table2[[#This Row],[Close Price]])-1</f>
        <v>1.54558351377585E-2</v>
      </c>
      <c r="AE711" s="2">
        <f>(Table2[[#This Row],[Close Price]]/Table2[[#This Row],[Current Week Low]])-1</f>
        <v>4.3068535825545151E-2</v>
      </c>
      <c r="AF711" s="2">
        <f>(Table2[[#This Row],[Current Week High]]/Table2[[#This Row],[Close Price]])-1</f>
        <v>3.0389009183902083E-2</v>
      </c>
      <c r="AG711" s="2">
        <f>(Table2[[#This Row],[Close Price]]/Table2[[#This Row],[Current Month Low]])-1</f>
        <v>4.3068535825545151E-2</v>
      </c>
      <c r="AH711" s="2">
        <f>(Table2[[#This Row],[Current Month High]]/Table2[[#This Row],[Close Price]])-1</f>
        <v>0.11998805346076313</v>
      </c>
      <c r="AI711">
        <v>85.649219741656097</v>
      </c>
      <c r="AJ711">
        <v>4.3068535825545098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-0.23</v>
      </c>
      <c r="AM711" t="s">
        <v>10205</v>
      </c>
      <c r="AN711">
        <v>-8</v>
      </c>
      <c r="AO711" t="s">
        <v>10205</v>
      </c>
      <c r="AP711">
        <v>-4.9854327225399998E-3</v>
      </c>
      <c r="AQ711">
        <f>(Table2[[#This Row],[Sharpe Ratio]]-AVERAGE(Table2[Sharpe Ratio]))/_xlfn.STDEV.P(Table2[Sharpe Ratio])</f>
        <v>-0.71851167859445719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708</v>
      </c>
      <c r="AT711">
        <f>_xlfn.RANK.AVG(Table2[[#This Row],[6M Return vs Nifty Z-Score]],Table2[6M Return vs Nifty Z-Score])</f>
        <v>725</v>
      </c>
      <c r="AU711">
        <f>_xlfn.RANK.AVG(Table2[[#This Row],[Sharpe Ratio Z-Score]],Table2[Sharpe Ratio Z-Score])</f>
        <v>563</v>
      </c>
      <c r="AV711">
        <f>(Table2[[#This Row],[Rank 1Y]]+Table2[[#This Row],[Rank 6M]]+Table2[[#This Row],[Rank Sharpe]])/3</f>
        <v>665.33333333333337</v>
      </c>
    </row>
    <row r="712" spans="1:48" x14ac:dyDescent="0.3">
      <c r="A712" t="s">
        <v>361</v>
      </c>
      <c r="B712" t="s">
        <v>362</v>
      </c>
      <c r="C712" t="s">
        <v>10161</v>
      </c>
      <c r="D712" t="s">
        <v>363</v>
      </c>
      <c r="E712">
        <v>68382.7263446</v>
      </c>
      <c r="F712">
        <v>719</v>
      </c>
      <c r="G712">
        <v>-42.466531299721602</v>
      </c>
      <c r="H712">
        <f>(Table2[[#This Row],[1Y Return vs Nifty]]-AVERAGE(Table2[1Y Return vs Nifty]))/_xlfn.STDEV.P(Table2[1Y Return vs Nifty])</f>
        <v>-1.116428936678808</v>
      </c>
      <c r="I712">
        <v>-5.7501160974344998</v>
      </c>
      <c r="J712">
        <f>(Table2[[#This Row],[1M Return vs Nifty]]-AVERAGE(Table2[1M Return vs Nifty]))/_xlfn.STDEV.P(Table2[1M Return vs Nifty])</f>
        <v>-0.74660279182479172</v>
      </c>
      <c r="K712">
        <v>-14.591429411308701</v>
      </c>
      <c r="L712">
        <f>(Table2[[#This Row],[6M Return vs Nifty]]-AVERAGE(Table2[6M Return vs Nifty]))/_xlfn.STDEV.P(Table2[6M Return vs Nifty])</f>
        <v>-0.73110010498364975</v>
      </c>
      <c r="M712">
        <v>-4.55931037584</v>
      </c>
      <c r="N712">
        <f>(Table2[[#This Row],[1W Return vs Nifty]]-AVERAGE(Table2[1W Return vs Nifty]))/_xlfn.STDEV.P(Table2[1W Return vs Nifty])</f>
        <v>-1.2774826313867176</v>
      </c>
      <c r="O712">
        <v>726.4</v>
      </c>
      <c r="P712">
        <v>723.99239667729898</v>
      </c>
      <c r="Q712">
        <v>740.936964194545</v>
      </c>
      <c r="R712">
        <v>44.051717307202701</v>
      </c>
      <c r="S712" s="2">
        <f>(Table2[[#This Row],[Close Price]]-Table2[[#This Row],[20D EMA]])/Table2[[#This Row],[20D EMA]]</f>
        <v>-1.0187224669603494E-2</v>
      </c>
      <c r="T712" s="2">
        <f>(Table2[[#This Row],[Close Price]]-Table2[[#This Row],[50D EMA]])/Table2[[#This Row],[50D EMA]]</f>
        <v>-6.8956479380324447E-3</v>
      </c>
      <c r="U712" s="2">
        <f>(Table2[[#This Row],[Close Price]]-Table2[[#This Row],[200D EMA]])/Table2[[#This Row],[200D EMA]]</f>
        <v>-2.9607058703559421E-2</v>
      </c>
      <c r="V712">
        <v>1.5517046429069801</v>
      </c>
      <c r="W712">
        <v>720.6</v>
      </c>
      <c r="X712">
        <v>724</v>
      </c>
      <c r="Y712">
        <v>702.25</v>
      </c>
      <c r="Z712">
        <v>724.95</v>
      </c>
      <c r="AA712">
        <v>702.25</v>
      </c>
      <c r="AB712">
        <v>750</v>
      </c>
      <c r="AC712" s="2">
        <f>(Table2[[#This Row],[Close Price]]/Table2[[#This Row],[Day Low]])-1</f>
        <v>-2.2203719122952936E-3</v>
      </c>
      <c r="AD712" s="2">
        <f>(Table2[[#This Row],[Day High]]/Table2[[#This Row],[Close Price]])-1</f>
        <v>6.9541029207231819E-3</v>
      </c>
      <c r="AE712" s="2">
        <f>(Table2[[#This Row],[Close Price]]/Table2[[#This Row],[Current Week Low]])-1</f>
        <v>2.3851904592381734E-2</v>
      </c>
      <c r="AF712" s="2">
        <f>(Table2[[#This Row],[Current Week High]]/Table2[[#This Row],[Close Price]])-1</f>
        <v>8.2753824756607308E-3</v>
      </c>
      <c r="AG712" s="2">
        <f>(Table2[[#This Row],[Close Price]]/Table2[[#This Row],[Current Month Low]])-1</f>
        <v>2.3851904592381734E-2</v>
      </c>
      <c r="AH712" s="2">
        <f>(Table2[[#This Row],[Current Month High]]/Table2[[#This Row],[Close Price]])-1</f>
        <v>4.311543810848395E-2</v>
      </c>
      <c r="AI712">
        <v>24.179415855354598</v>
      </c>
      <c r="AJ712">
        <v>10.9653522648352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</v>
      </c>
      <c r="AM712" t="s">
        <v>10205</v>
      </c>
      <c r="AN712">
        <v>-3</v>
      </c>
      <c r="AO712" t="s">
        <v>10205</v>
      </c>
      <c r="AP712">
        <v>-0.14194794192905</v>
      </c>
      <c r="AQ712">
        <f>(Table2[[#This Row],[Sharpe Ratio]]-AVERAGE(Table2[Sharpe Ratio]))/_xlfn.STDEV.P(Table2[Sharpe Ratio])</f>
        <v>-2.2975946858898819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705</v>
      </c>
      <c r="AT712">
        <f>_xlfn.RANK.AVG(Table2[[#This Row],[6M Return vs Nifty Z-Score]],Table2[6M Return vs Nifty Z-Score])</f>
        <v>569</v>
      </c>
      <c r="AU712">
        <f>_xlfn.RANK.AVG(Table2[[#This Row],[Sharpe Ratio Z-Score]],Table2[Sharpe Ratio Z-Score])</f>
        <v>726</v>
      </c>
      <c r="AV712">
        <f>(Table2[[#This Row],[Rank 1Y]]+Table2[[#This Row],[Rank 6M]]+Table2[[#This Row],[Rank Sharpe]])/3</f>
        <v>666.66666666666663</v>
      </c>
    </row>
    <row r="713" spans="1:48" x14ac:dyDescent="0.3">
      <c r="A713" t="s">
        <v>2183</v>
      </c>
      <c r="B713" t="s">
        <v>2184</v>
      </c>
      <c r="C713" t="s">
        <v>10175</v>
      </c>
      <c r="D713" t="s">
        <v>373</v>
      </c>
      <c r="E713">
        <v>2597.3977594319999</v>
      </c>
      <c r="F713">
        <v>225.54</v>
      </c>
      <c r="G713">
        <v>-24.839484582731099</v>
      </c>
      <c r="H713">
        <f>(Table2[[#This Row],[1Y Return vs Nifty]]-AVERAGE(Table2[1Y Return vs Nifty]))/_xlfn.STDEV.P(Table2[1Y Return vs Nifty])</f>
        <v>-0.87554166944164336</v>
      </c>
      <c r="I713">
        <v>-9.8231012183493291</v>
      </c>
      <c r="J713">
        <f>(Table2[[#This Row],[1M Return vs Nifty]]-AVERAGE(Table2[1M Return vs Nifty]))/_xlfn.STDEV.P(Table2[1M Return vs Nifty])</f>
        <v>-1.1759727873443482</v>
      </c>
      <c r="K713">
        <v>-55.616103359444701</v>
      </c>
      <c r="L713">
        <f>(Table2[[#This Row],[6M Return vs Nifty]]-AVERAGE(Table2[6M Return vs Nifty]))/_xlfn.STDEV.P(Table2[6M Return vs Nifty])</f>
        <v>-2.0979359264875321</v>
      </c>
      <c r="M713">
        <v>1.4597621668391001</v>
      </c>
      <c r="N713">
        <f>(Table2[[#This Row],[1W Return vs Nifty]]-AVERAGE(Table2[1W Return vs Nifty]))/_xlfn.STDEV.P(Table2[1W Return vs Nifty])</f>
        <v>-3.395722884997697E-2</v>
      </c>
      <c r="O713">
        <v>217.46</v>
      </c>
      <c r="P713">
        <v>225.95920637139801</v>
      </c>
      <c r="Q713">
        <v>262.145470924687</v>
      </c>
      <c r="R713">
        <v>72.067143917328707</v>
      </c>
      <c r="S713" s="2">
        <f>(Table2[[#This Row],[Close Price]]-Table2[[#This Row],[20D EMA]])/Table2[[#This Row],[20D EMA]]</f>
        <v>3.7156258622275284E-2</v>
      </c>
      <c r="T713" s="2">
        <f>(Table2[[#This Row],[Close Price]]-Table2[[#This Row],[50D EMA]])/Table2[[#This Row],[50D EMA]]</f>
        <v>-1.8552303228972673E-3</v>
      </c>
      <c r="U713" s="2">
        <f>(Table2[[#This Row],[Close Price]]-Table2[[#This Row],[200D EMA]])/Table2[[#This Row],[200D EMA]]</f>
        <v>-0.13963800631598006</v>
      </c>
      <c r="V713">
        <v>0.64537701226034605</v>
      </c>
      <c r="W713">
        <v>226.2</v>
      </c>
      <c r="X713">
        <v>231.9</v>
      </c>
      <c r="Y713">
        <v>217.01</v>
      </c>
      <c r="Z713">
        <v>228.6</v>
      </c>
      <c r="AA713">
        <v>204</v>
      </c>
      <c r="AB713">
        <v>235.2</v>
      </c>
      <c r="AC713" s="2">
        <f>(Table2[[#This Row],[Close Price]]/Table2[[#This Row],[Day Low]])-1</f>
        <v>-2.917771883289122E-3</v>
      </c>
      <c r="AD713" s="2">
        <f>(Table2[[#This Row],[Day High]]/Table2[[#This Row],[Close Price]])-1</f>
        <v>2.8198989092843796E-2</v>
      </c>
      <c r="AE713" s="2">
        <f>(Table2[[#This Row],[Close Price]]/Table2[[#This Row],[Current Week Low]])-1</f>
        <v>3.9306944380443243E-2</v>
      </c>
      <c r="AF713" s="2">
        <f>(Table2[[#This Row],[Current Week High]]/Table2[[#This Row],[Close Price]])-1</f>
        <v>1.3567438148443856E-2</v>
      </c>
      <c r="AG713" s="2">
        <f>(Table2[[#This Row],[Close Price]]/Table2[[#This Row],[Current Month Low]])-1</f>
        <v>0.10558823529411754</v>
      </c>
      <c r="AH713" s="2">
        <f>(Table2[[#This Row],[Current Month High]]/Table2[[#This Row],[Close Price]])-1</f>
        <v>4.2830540037243958E-2</v>
      </c>
      <c r="AI713">
        <v>91.429458189234694</v>
      </c>
      <c r="AJ713">
        <v>17.775456919060002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-0.06</v>
      </c>
      <c r="AM713" t="s">
        <v>10205</v>
      </c>
      <c r="AN713">
        <v>6.12</v>
      </c>
      <c r="AO713" t="s">
        <v>10206</v>
      </c>
      <c r="AP713">
        <v>-4.5396078001258E-2</v>
      </c>
      <c r="AQ713">
        <f>(Table2[[#This Row],[Sharpe Ratio]]-AVERAGE(Table2[Sharpe Ratio]))/_xlfn.STDEV.P(Table2[Sharpe Ratio])</f>
        <v>-1.1844184704834133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634</v>
      </c>
      <c r="AT713">
        <f>_xlfn.RANK.AVG(Table2[[#This Row],[6M Return vs Nifty Z-Score]],Table2[6M Return vs Nifty Z-Score])</f>
        <v>729</v>
      </c>
      <c r="AU713">
        <f>_xlfn.RANK.AVG(Table2[[#This Row],[Sharpe Ratio Z-Score]],Table2[Sharpe Ratio Z-Score])</f>
        <v>639</v>
      </c>
      <c r="AV713">
        <f>(Table2[[#This Row],[Rank 1Y]]+Table2[[#This Row],[Rank 6M]]+Table2[[#This Row],[Rank Sharpe]])/3</f>
        <v>667.33333333333337</v>
      </c>
    </row>
    <row r="714" spans="1:48" x14ac:dyDescent="0.3">
      <c r="A714" t="s">
        <v>2055</v>
      </c>
      <c r="B714" t="s">
        <v>2056</v>
      </c>
      <c r="C714" t="s">
        <v>10166</v>
      </c>
      <c r="D714" t="s">
        <v>60</v>
      </c>
      <c r="E714">
        <v>3005.1398829999998</v>
      </c>
      <c r="F714">
        <v>326</v>
      </c>
      <c r="G714">
        <v>-23.735210677982899</v>
      </c>
      <c r="H714">
        <f>(Table2[[#This Row],[1Y Return vs Nifty]]-AVERAGE(Table2[1Y Return vs Nifty]))/_xlfn.STDEV.P(Table2[1Y Return vs Nifty])</f>
        <v>-0.8604509099135762</v>
      </c>
      <c r="I714">
        <v>-2.5308009129071598</v>
      </c>
      <c r="J714">
        <f>(Table2[[#This Row],[1M Return vs Nifty]]-AVERAGE(Table2[1M Return vs Nifty]))/_xlfn.STDEV.P(Table2[1M Return vs Nifty])</f>
        <v>-0.40722582252074668</v>
      </c>
      <c r="K714">
        <v>-26.8012134567063</v>
      </c>
      <c r="L714">
        <f>(Table2[[#This Row],[6M Return vs Nifty]]-AVERAGE(Table2[6M Return vs Nifty]))/_xlfn.STDEV.P(Table2[6M Return vs Nifty])</f>
        <v>-1.1378984680169359</v>
      </c>
      <c r="M714">
        <v>-0.90417321268805495</v>
      </c>
      <c r="N714">
        <f>(Table2[[#This Row],[1W Return vs Nifty]]-AVERAGE(Table2[1W Return vs Nifty]))/_xlfn.STDEV.P(Table2[1W Return vs Nifty])</f>
        <v>-0.52234039312546865</v>
      </c>
      <c r="O714">
        <v>328.76</v>
      </c>
      <c r="P714">
        <v>328.95797241083602</v>
      </c>
      <c r="Q714">
        <v>338.911796212323</v>
      </c>
      <c r="R714">
        <v>45.686147998053102</v>
      </c>
      <c r="S714" s="2">
        <f>(Table2[[#This Row],[Close Price]]-Table2[[#This Row],[20D EMA]])/Table2[[#This Row],[20D EMA]]</f>
        <v>-8.3951818956077111E-3</v>
      </c>
      <c r="T714" s="2">
        <f>(Table2[[#This Row],[Close Price]]-Table2[[#This Row],[50D EMA]])/Table2[[#This Row],[50D EMA]]</f>
        <v>-8.9919462634023214E-3</v>
      </c>
      <c r="U714" s="2">
        <f>(Table2[[#This Row],[Close Price]]-Table2[[#This Row],[200D EMA]])/Table2[[#This Row],[200D EMA]]</f>
        <v>-3.8097807030103951E-2</v>
      </c>
      <c r="V714">
        <v>0.96410376327105696</v>
      </c>
      <c r="W714">
        <v>328</v>
      </c>
      <c r="X714">
        <v>332.6</v>
      </c>
      <c r="Y714">
        <v>323.10000000000002</v>
      </c>
      <c r="Z714">
        <v>336.2</v>
      </c>
      <c r="AA714">
        <v>316.7</v>
      </c>
      <c r="AB714">
        <v>358</v>
      </c>
      <c r="AC714" s="2">
        <f>(Table2[[#This Row],[Close Price]]/Table2[[#This Row],[Day Low]])-1</f>
        <v>-6.0975609756097615E-3</v>
      </c>
      <c r="AD714" s="2">
        <f>(Table2[[#This Row],[Day High]]/Table2[[#This Row],[Close Price]])-1</f>
        <v>2.024539877300624E-2</v>
      </c>
      <c r="AE714" s="2">
        <f>(Table2[[#This Row],[Close Price]]/Table2[[#This Row],[Current Week Low]])-1</f>
        <v>8.9755493655214735E-3</v>
      </c>
      <c r="AF714" s="2">
        <f>(Table2[[#This Row],[Current Week High]]/Table2[[#This Row],[Close Price]])-1</f>
        <v>3.128834355828225E-2</v>
      </c>
      <c r="AG714" s="2">
        <f>(Table2[[#This Row],[Close Price]]/Table2[[#This Row],[Current Month Low]])-1</f>
        <v>2.9365329965266751E-2</v>
      </c>
      <c r="AH714" s="2">
        <f>(Table2[[#This Row],[Current Month High]]/Table2[[#This Row],[Close Price]])-1</f>
        <v>9.8159509202454087E-2</v>
      </c>
      <c r="AI714">
        <v>27.300613496932499</v>
      </c>
      <c r="AJ714">
        <v>13.747383112351701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-0.12</v>
      </c>
      <c r="AM714" t="s">
        <v>10205</v>
      </c>
      <c r="AN714">
        <v>-1.61</v>
      </c>
      <c r="AO714" t="s">
        <v>10205</v>
      </c>
      <c r="AP714">
        <v>-0.101473603979104</v>
      </c>
      <c r="AQ714">
        <f>(Table2[[#This Row],[Sharpe Ratio]]-AVERAGE(Table2[Sharpe Ratio]))/_xlfn.STDEV.P(Table2[Sharpe Ratio])</f>
        <v>-1.83095356155179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628</v>
      </c>
      <c r="AT714">
        <f>_xlfn.RANK.AVG(Table2[[#This Row],[6M Return vs Nifty Z-Score]],Table2[6M Return vs Nifty Z-Score])</f>
        <v>662</v>
      </c>
      <c r="AU714">
        <f>_xlfn.RANK.AVG(Table2[[#This Row],[Sharpe Ratio Z-Score]],Table2[Sharpe Ratio Z-Score])</f>
        <v>713</v>
      </c>
      <c r="AV714">
        <f>(Table2[[#This Row],[Rank 1Y]]+Table2[[#This Row],[Rank 6M]]+Table2[[#This Row],[Rank Sharpe]])/3</f>
        <v>667.66666666666663</v>
      </c>
    </row>
    <row r="715" spans="1:48" x14ac:dyDescent="0.3">
      <c r="A715" t="s">
        <v>1420</v>
      </c>
      <c r="B715" t="s">
        <v>1421</v>
      </c>
      <c r="C715" t="s">
        <v>10166</v>
      </c>
      <c r="D715" t="s">
        <v>60</v>
      </c>
      <c r="E715">
        <v>7398.76768481199</v>
      </c>
      <c r="F715">
        <v>227.99</v>
      </c>
      <c r="G715">
        <v>-31.668188890001598</v>
      </c>
      <c r="H715">
        <f>(Table2[[#This Row],[1Y Return vs Nifty]]-AVERAGE(Table2[1Y Return vs Nifty]))/_xlfn.STDEV.P(Table2[1Y Return vs Nifty])</f>
        <v>-0.96886121103924405</v>
      </c>
      <c r="I715">
        <v>-9.7755847499875301</v>
      </c>
      <c r="J715">
        <f>(Table2[[#This Row],[1M Return vs Nifty]]-AVERAGE(Table2[1M Return vs Nifty]))/_xlfn.STDEV.P(Table2[1M Return vs Nifty])</f>
        <v>-1.1709636490337649</v>
      </c>
      <c r="K715">
        <v>-54.200755945198701</v>
      </c>
      <c r="L715">
        <f>(Table2[[#This Row],[6M Return vs Nifty]]-AVERAGE(Table2[6M Return vs Nifty]))/_xlfn.STDEV.P(Table2[6M Return vs Nifty])</f>
        <v>-2.0507802184833683</v>
      </c>
      <c r="M715">
        <v>-0.485537233054738</v>
      </c>
      <c r="N715">
        <f>(Table2[[#This Row],[1W Return vs Nifty]]-AVERAGE(Table2[1W Return vs Nifty]))/_xlfn.STDEV.P(Table2[1W Return vs Nifty])</f>
        <v>-0.43585124194833891</v>
      </c>
      <c r="O715">
        <v>231.22</v>
      </c>
      <c r="P715">
        <v>240.27642514166601</v>
      </c>
      <c r="Q715">
        <v>270.10231823983901</v>
      </c>
      <c r="R715">
        <v>43.9571189371106</v>
      </c>
      <c r="S715" s="2">
        <f>(Table2[[#This Row],[Close Price]]-Table2[[#This Row],[20D EMA]])/Table2[[#This Row],[20D EMA]]</f>
        <v>-1.3969379811434953E-2</v>
      </c>
      <c r="T715" s="2">
        <f>(Table2[[#This Row],[Close Price]]-Table2[[#This Row],[50D EMA]])/Table2[[#This Row],[50D EMA]]</f>
        <v>-5.1134542785135809E-2</v>
      </c>
      <c r="U715" s="2">
        <f>(Table2[[#This Row],[Close Price]]-Table2[[#This Row],[200D EMA]])/Table2[[#This Row],[200D EMA]]</f>
        <v>-0.15591246500315153</v>
      </c>
      <c r="V715">
        <v>0.38823932191798999</v>
      </c>
      <c r="W715">
        <v>0</v>
      </c>
      <c r="X715">
        <v>0</v>
      </c>
      <c r="Y715">
        <v>225</v>
      </c>
      <c r="Z715">
        <v>228.7</v>
      </c>
      <c r="AA715">
        <v>215.01</v>
      </c>
      <c r="AB715">
        <v>258</v>
      </c>
      <c r="AC715" s="2" t="e">
        <f>(Table2[[#This Row],[Close Price]]/Table2[[#This Row],[Day Low]])-1</f>
        <v>#DIV/0!</v>
      </c>
      <c r="AD715" s="2">
        <f>(Table2[[#This Row],[Day High]]/Table2[[#This Row],[Close Price]])-1</f>
        <v>-1</v>
      </c>
      <c r="AE715" s="2">
        <f>(Table2[[#This Row],[Close Price]]/Table2[[#This Row],[Current Week Low]])-1</f>
        <v>1.3288888888888906E-2</v>
      </c>
      <c r="AF715" s="2">
        <f>(Table2[[#This Row],[Current Week High]]/Table2[[#This Row],[Close Price]])-1</f>
        <v>3.1141716741962533E-3</v>
      </c>
      <c r="AG715" s="2">
        <f>(Table2[[#This Row],[Close Price]]/Table2[[#This Row],[Current Month Low]])-1</f>
        <v>6.0369285149528107E-2</v>
      </c>
      <c r="AH715" s="2">
        <f>(Table2[[#This Row],[Current Month High]]/Table2[[#This Row],[Close Price]])-1</f>
        <v>0.13162858020088586</v>
      </c>
      <c r="AI715">
        <v>107.37751655774299</v>
      </c>
      <c r="AJ715">
        <v>16.262111167771501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-0.1</v>
      </c>
      <c r="AM715" t="s">
        <v>10205</v>
      </c>
      <c r="AN715">
        <v>-4.12</v>
      </c>
      <c r="AO715" t="s">
        <v>10205</v>
      </c>
      <c r="AP715">
        <v>-3.0393012917154998E-2</v>
      </c>
      <c r="AQ715">
        <f>(Table2[[#This Row],[Sharpe Ratio]]-AVERAGE(Table2[Sharpe Ratio]))/_xlfn.STDEV.P(Table2[Sharpe Ratio])</f>
        <v>-1.0114435062475193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663</v>
      </c>
      <c r="AT715">
        <f>_xlfn.RANK.AVG(Table2[[#This Row],[6M Return vs Nifty Z-Score]],Table2[6M Return vs Nifty Z-Score])</f>
        <v>728</v>
      </c>
      <c r="AU715">
        <f>_xlfn.RANK.AVG(Table2[[#This Row],[Sharpe Ratio Z-Score]],Table2[Sharpe Ratio Z-Score])</f>
        <v>616</v>
      </c>
      <c r="AV715">
        <f>(Table2[[#This Row],[Rank 1Y]]+Table2[[#This Row],[Rank 6M]]+Table2[[#This Row],[Rank Sharpe]])/3</f>
        <v>669</v>
      </c>
    </row>
    <row r="716" spans="1:48" x14ac:dyDescent="0.3">
      <c r="A716" t="s">
        <v>1317</v>
      </c>
      <c r="B716" t="s">
        <v>1318</v>
      </c>
      <c r="C716" t="s">
        <v>10175</v>
      </c>
      <c r="D716" t="s">
        <v>557</v>
      </c>
      <c r="E716">
        <v>8594.5643359999995</v>
      </c>
      <c r="F716">
        <v>782.5</v>
      </c>
      <c r="G716">
        <v>-46.261045842488002</v>
      </c>
      <c r="H716">
        <f>(Table2[[#This Row],[1Y Return vs Nifty]]-AVERAGE(Table2[1Y Return vs Nifty]))/_xlfn.STDEV.P(Table2[1Y Return vs Nifty])</f>
        <v>-1.1682839214288987</v>
      </c>
      <c r="I716">
        <v>-1.40926562104874</v>
      </c>
      <c r="J716">
        <f>(Table2[[#This Row],[1M Return vs Nifty]]-AVERAGE(Table2[1M Return vs Nifty]))/_xlfn.STDEV.P(Table2[1M Return vs Nifty])</f>
        <v>-0.28899469990566751</v>
      </c>
      <c r="K716">
        <v>-30.557687391062402</v>
      </c>
      <c r="L716">
        <f>(Table2[[#This Row],[6M Return vs Nifty]]-AVERAGE(Table2[6M Return vs Nifty]))/_xlfn.STDEV.P(Table2[6M Return vs Nifty])</f>
        <v>-1.2630544446985452</v>
      </c>
      <c r="M716">
        <v>-3.51483879851359</v>
      </c>
      <c r="N716">
        <f>(Table2[[#This Row],[1W Return vs Nifty]]-AVERAGE(Table2[1W Return vs Nifty]))/_xlfn.STDEV.P(Table2[1W Return vs Nifty])</f>
        <v>-1.0616974037750733</v>
      </c>
      <c r="O716">
        <v>776.98</v>
      </c>
      <c r="P716">
        <v>784.45016075214005</v>
      </c>
      <c r="Q716">
        <v>855.47171220686505</v>
      </c>
      <c r="R716">
        <v>55.875721018498702</v>
      </c>
      <c r="S716" s="2">
        <f>(Table2[[#This Row],[Close Price]]-Table2[[#This Row],[20D EMA]])/Table2[[#This Row],[20D EMA]]</f>
        <v>7.1044299724574399E-3</v>
      </c>
      <c r="T716" s="2">
        <f>(Table2[[#This Row],[Close Price]]-Table2[[#This Row],[50D EMA]])/Table2[[#This Row],[50D EMA]]</f>
        <v>-2.4860225030360287E-3</v>
      </c>
      <c r="U716" s="2">
        <f>(Table2[[#This Row],[Close Price]]-Table2[[#This Row],[200D EMA]])/Table2[[#This Row],[200D EMA]]</f>
        <v>-8.5299970958267607E-2</v>
      </c>
      <c r="V716">
        <v>1.91438013999745</v>
      </c>
      <c r="W716">
        <v>779.65</v>
      </c>
      <c r="X716">
        <v>786.5</v>
      </c>
      <c r="Y716">
        <v>778</v>
      </c>
      <c r="Z716">
        <v>788.6</v>
      </c>
      <c r="AA716">
        <v>731.8</v>
      </c>
      <c r="AB716">
        <v>805</v>
      </c>
      <c r="AC716" s="2">
        <f>(Table2[[#This Row],[Close Price]]/Table2[[#This Row],[Day Low]])-1</f>
        <v>3.6554864362214889E-3</v>
      </c>
      <c r="AD716" s="2">
        <f>(Table2[[#This Row],[Day High]]/Table2[[#This Row],[Close Price]])-1</f>
        <v>5.1118210862619584E-3</v>
      </c>
      <c r="AE716" s="2">
        <f>(Table2[[#This Row],[Close Price]]/Table2[[#This Row],[Current Week Low]])-1</f>
        <v>5.7840616966580161E-3</v>
      </c>
      <c r="AF716" s="2">
        <f>(Table2[[#This Row],[Current Week High]]/Table2[[#This Row],[Close Price]])-1</f>
        <v>7.7955271565495199E-3</v>
      </c>
      <c r="AG716" s="2">
        <f>(Table2[[#This Row],[Close Price]]/Table2[[#This Row],[Current Month Low]])-1</f>
        <v>6.9281224378245465E-2</v>
      </c>
      <c r="AH716" s="2">
        <f>(Table2[[#This Row],[Current Month High]]/Table2[[#This Row],[Close Price]])-1</f>
        <v>2.8753993610223683E-2</v>
      </c>
      <c r="AI716">
        <v>41.380191693290698</v>
      </c>
      <c r="AJ716">
        <v>8.62021099389227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-0.12</v>
      </c>
      <c r="AM716" t="s">
        <v>10205</v>
      </c>
      <c r="AN716">
        <v>4.99</v>
      </c>
      <c r="AO716" t="s">
        <v>10206</v>
      </c>
      <c r="AP716">
        <v>-2.8876332144852E-2</v>
      </c>
      <c r="AQ716">
        <f>(Table2[[#This Row],[Sharpe Ratio]]-AVERAGE(Table2[Sharpe Ratio]))/_xlfn.STDEV.P(Table2[Sharpe Ratio])</f>
        <v>-0.99395722588575797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711</v>
      </c>
      <c r="AT716">
        <f>_xlfn.RANK.AVG(Table2[[#This Row],[6M Return vs Nifty Z-Score]],Table2[6M Return vs Nifty Z-Score])</f>
        <v>687</v>
      </c>
      <c r="AU716">
        <f>_xlfn.RANK.AVG(Table2[[#This Row],[Sharpe Ratio Z-Score]],Table2[Sharpe Ratio Z-Score])</f>
        <v>612</v>
      </c>
      <c r="AV716">
        <f>(Table2[[#This Row],[Rank 1Y]]+Table2[[#This Row],[Rank 6M]]+Table2[[#This Row],[Rank Sharpe]])/3</f>
        <v>670</v>
      </c>
    </row>
    <row r="717" spans="1:48" x14ac:dyDescent="0.3">
      <c r="A717" t="s">
        <v>570</v>
      </c>
      <c r="B717" t="s">
        <v>571</v>
      </c>
      <c r="C717" t="s">
        <v>10169</v>
      </c>
      <c r="D717" t="s">
        <v>77</v>
      </c>
      <c r="E717">
        <v>34730.069938219996</v>
      </c>
      <c r="F717">
        <v>1851.8</v>
      </c>
      <c r="G717">
        <v>-31.746284132031398</v>
      </c>
      <c r="H717">
        <f>(Table2[[#This Row],[1Y Return vs Nifty]]-AVERAGE(Table2[1Y Return vs Nifty]))/_xlfn.STDEV.P(Table2[1Y Return vs Nifty])</f>
        <v>-0.96992844310249438</v>
      </c>
      <c r="I717">
        <v>-2.85127686424409</v>
      </c>
      <c r="J717">
        <f>(Table2[[#This Row],[1M Return vs Nifty]]-AVERAGE(Table2[1M Return vs Nifty]))/_xlfn.STDEV.P(Table2[1M Return vs Nifty])</f>
        <v>-0.44101007502956913</v>
      </c>
      <c r="K717">
        <v>-33.560388697757197</v>
      </c>
      <c r="L717">
        <f>(Table2[[#This Row],[6M Return vs Nifty]]-AVERAGE(Table2[6M Return vs Nifty]))/_xlfn.STDEV.P(Table2[6M Return vs Nifty])</f>
        <v>-1.3630966708099717</v>
      </c>
      <c r="M717">
        <v>1.27430787274371</v>
      </c>
      <c r="N717">
        <f>(Table2[[#This Row],[1W Return vs Nifty]]-AVERAGE(Table2[1W Return vs Nifty]))/_xlfn.STDEV.P(Table2[1W Return vs Nifty])</f>
        <v>-7.2271624312386346E-2</v>
      </c>
      <c r="O717">
        <v>1835.06</v>
      </c>
      <c r="P717">
        <v>1845.98056105466</v>
      </c>
      <c r="Q717">
        <v>1957.517933546</v>
      </c>
      <c r="R717">
        <v>57.0789370508883</v>
      </c>
      <c r="S717" s="2">
        <f>(Table2[[#This Row],[Close Price]]-Table2[[#This Row],[20D EMA]])/Table2[[#This Row],[20D EMA]]</f>
        <v>9.1223175264024108E-3</v>
      </c>
      <c r="T717" s="2">
        <f>(Table2[[#This Row],[Close Price]]-Table2[[#This Row],[50D EMA]])/Table2[[#This Row],[50D EMA]]</f>
        <v>3.1524919969986671E-3</v>
      </c>
      <c r="U717" s="2">
        <f>(Table2[[#This Row],[Close Price]]-Table2[[#This Row],[200D EMA]])/Table2[[#This Row],[200D EMA]]</f>
        <v>-5.400611240097012E-2</v>
      </c>
      <c r="V717">
        <v>1.4238633465628101</v>
      </c>
      <c r="W717">
        <v>1847.65</v>
      </c>
      <c r="X717">
        <v>1869</v>
      </c>
      <c r="Y717">
        <v>1816.65</v>
      </c>
      <c r="Z717">
        <v>1855.75</v>
      </c>
      <c r="AA717">
        <v>1751.1</v>
      </c>
      <c r="AB717">
        <v>1960</v>
      </c>
      <c r="AC717" s="2">
        <f>(Table2[[#This Row],[Close Price]]/Table2[[#This Row],[Day Low]])-1</f>
        <v>2.2460963927148914E-3</v>
      </c>
      <c r="AD717" s="2">
        <f>(Table2[[#This Row],[Day High]]/Table2[[#This Row],[Close Price]])-1</f>
        <v>9.2882600712820285E-3</v>
      </c>
      <c r="AE717" s="2">
        <f>(Table2[[#This Row],[Close Price]]/Table2[[#This Row],[Current Week Low]])-1</f>
        <v>1.9348801365150159E-2</v>
      </c>
      <c r="AF717" s="2">
        <f>(Table2[[#This Row],[Current Week High]]/Table2[[#This Row],[Close Price]])-1</f>
        <v>2.1330597256723483E-3</v>
      </c>
      <c r="AG717" s="2">
        <f>(Table2[[#This Row],[Close Price]]/Table2[[#This Row],[Current Month Low]])-1</f>
        <v>5.7506710067957378E-2</v>
      </c>
      <c r="AH717" s="2">
        <f>(Table2[[#This Row],[Current Month High]]/Table2[[#This Row],[Close Price]])-1</f>
        <v>5.8429636029808885E-2</v>
      </c>
      <c r="AI717">
        <v>31.2614753213089</v>
      </c>
      <c r="AJ717">
        <v>12.135158047717001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-0.05</v>
      </c>
      <c r="AM717" t="s">
        <v>10205</v>
      </c>
      <c r="AN717">
        <v>-0.74</v>
      </c>
      <c r="AO717" t="s">
        <v>10205</v>
      </c>
      <c r="AP717">
        <v>-4.8023612099265998E-2</v>
      </c>
      <c r="AQ717">
        <f>(Table2[[#This Row],[Sharpe Ratio]]-AVERAGE(Table2[Sharpe Ratio]))/_xlfn.STDEV.P(Table2[Sharpe Ratio])</f>
        <v>-1.2147121214196543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665</v>
      </c>
      <c r="AT717">
        <f>_xlfn.RANK.AVG(Table2[[#This Row],[6M Return vs Nifty Z-Score]],Table2[6M Return vs Nifty Z-Score])</f>
        <v>699</v>
      </c>
      <c r="AU717">
        <f>_xlfn.RANK.AVG(Table2[[#This Row],[Sharpe Ratio Z-Score]],Table2[Sharpe Ratio Z-Score])</f>
        <v>647</v>
      </c>
      <c r="AV717">
        <f>(Table2[[#This Row],[Rank 1Y]]+Table2[[#This Row],[Rank 6M]]+Table2[[#This Row],[Rank Sharpe]])/3</f>
        <v>670.33333333333337</v>
      </c>
    </row>
    <row r="718" spans="1:48" x14ac:dyDescent="0.3">
      <c r="A718" t="s">
        <v>1616</v>
      </c>
      <c r="B718" t="s">
        <v>1617</v>
      </c>
      <c r="C718" t="s">
        <v>10172</v>
      </c>
      <c r="D718" t="s">
        <v>537</v>
      </c>
      <c r="E718">
        <v>5502.9578309939998</v>
      </c>
      <c r="F718">
        <v>110.49</v>
      </c>
      <c r="G718">
        <v>-33.008972330993203</v>
      </c>
      <c r="H718">
        <f>(Table2[[#This Row],[1Y Return vs Nifty]]-AVERAGE(Table2[1Y Return vs Nifty]))/_xlfn.STDEV.P(Table2[1Y Return vs Nifty])</f>
        <v>-0.98718405684789534</v>
      </c>
      <c r="I718">
        <v>6.5216312105624601</v>
      </c>
      <c r="J718">
        <f>(Table2[[#This Row],[1M Return vs Nifty]]-AVERAGE(Table2[1M Return vs Nifty]))/_xlfn.STDEV.P(Table2[1M Return vs Nifty])</f>
        <v>0.54707246851308355</v>
      </c>
      <c r="K718">
        <v>-21.141377124987301</v>
      </c>
      <c r="L718">
        <f>(Table2[[#This Row],[6M Return vs Nifty]]-AVERAGE(Table2[6M Return vs Nifty]))/_xlfn.STDEV.P(Table2[6M Return vs Nifty])</f>
        <v>-0.94932738877270573</v>
      </c>
      <c r="M718">
        <v>1.8554587320072999</v>
      </c>
      <c r="N718">
        <f>(Table2[[#This Row],[1W Return vs Nifty]]-AVERAGE(Table2[1W Return vs Nifty]))/_xlfn.STDEV.P(Table2[1W Return vs Nifty])</f>
        <v>4.7792696407473925E-2</v>
      </c>
      <c r="O718">
        <v>109.22</v>
      </c>
      <c r="P718">
        <v>107.71049387599901</v>
      </c>
      <c r="Q718">
        <v>108.79894726577299</v>
      </c>
      <c r="R718">
        <v>55.705197487274802</v>
      </c>
      <c r="S718" s="2">
        <f>(Table2[[#This Row],[Close Price]]-Table2[[#This Row],[20D EMA]])/Table2[[#This Row],[20D EMA]]</f>
        <v>1.1627906976744149E-2</v>
      </c>
      <c r="T718" s="2">
        <f>(Table2[[#This Row],[Close Price]]-Table2[[#This Row],[50D EMA]])/Table2[[#This Row],[50D EMA]]</f>
        <v>2.5805341930758174E-2</v>
      </c>
      <c r="U718" s="2">
        <f>(Table2[[#This Row],[Close Price]]-Table2[[#This Row],[200D EMA]])/Table2[[#This Row],[200D EMA]]</f>
        <v>1.5542914492509869E-2</v>
      </c>
      <c r="V718">
        <v>0.68738495908691599</v>
      </c>
      <c r="W718">
        <v>107.9</v>
      </c>
      <c r="X718">
        <v>110.95</v>
      </c>
      <c r="Y718">
        <v>108.96</v>
      </c>
      <c r="Z718">
        <v>113.2</v>
      </c>
      <c r="AA718">
        <v>99.46</v>
      </c>
      <c r="AB718">
        <v>118.9</v>
      </c>
      <c r="AC718" s="2">
        <f>(Table2[[#This Row],[Close Price]]/Table2[[#This Row],[Day Low]])-1</f>
        <v>2.4003707136237118E-2</v>
      </c>
      <c r="AD718" s="2">
        <f>(Table2[[#This Row],[Day High]]/Table2[[#This Row],[Close Price]])-1</f>
        <v>4.1632726943614529E-3</v>
      </c>
      <c r="AE718" s="2">
        <f>(Table2[[#This Row],[Close Price]]/Table2[[#This Row],[Current Week Low]])-1</f>
        <v>1.4041850220264385E-2</v>
      </c>
      <c r="AF718" s="2">
        <f>(Table2[[#This Row],[Current Week High]]/Table2[[#This Row],[Close Price]])-1</f>
        <v>2.4527106525477516E-2</v>
      </c>
      <c r="AG718" s="2">
        <f>(Table2[[#This Row],[Close Price]]/Table2[[#This Row],[Current Month Low]])-1</f>
        <v>0.11089885381057707</v>
      </c>
      <c r="AH718" s="2">
        <f>(Table2[[#This Row],[Current Month High]]/Table2[[#This Row],[Close Price]])-1</f>
        <v>7.6115485564304475E-2</v>
      </c>
      <c r="AI718">
        <v>24.626663046429499</v>
      </c>
      <c r="AJ718">
        <v>20.7540983606557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-0.05</v>
      </c>
      <c r="AM718" t="s">
        <v>10205</v>
      </c>
      <c r="AN718">
        <v>-4.3600000000000003</v>
      </c>
      <c r="AO718" t="s">
        <v>10205</v>
      </c>
      <c r="AP718">
        <v>-0.11096798029277399</v>
      </c>
      <c r="AQ718">
        <f>(Table2[[#This Row],[Sharpe Ratio]]-AVERAGE(Table2[Sharpe Ratio]))/_xlfn.STDEV.P(Table2[Sharpe Ratio])</f>
        <v>-1.9404171540972446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674</v>
      </c>
      <c r="AT718">
        <f>_xlfn.RANK.AVG(Table2[[#This Row],[6M Return vs Nifty Z-Score]],Table2[6M Return vs Nifty Z-Score])</f>
        <v>629</v>
      </c>
      <c r="AU718">
        <f>_xlfn.RANK.AVG(Table2[[#This Row],[Sharpe Ratio Z-Score]],Table2[Sharpe Ratio Z-Score])</f>
        <v>720</v>
      </c>
      <c r="AV718">
        <f>(Table2[[#This Row],[Rank 1Y]]+Table2[[#This Row],[Rank 6M]]+Table2[[#This Row],[Rank Sharpe]])/3</f>
        <v>674.33333333333337</v>
      </c>
    </row>
    <row r="719" spans="1:48" x14ac:dyDescent="0.3">
      <c r="A719" t="s">
        <v>2453</v>
      </c>
      <c r="B719" t="s">
        <v>2454</v>
      </c>
      <c r="C719" t="s">
        <v>10175</v>
      </c>
      <c r="D719" t="s">
        <v>557</v>
      </c>
      <c r="E719">
        <v>1991.015525609</v>
      </c>
      <c r="F719">
        <v>118.87</v>
      </c>
      <c r="G719">
        <v>-50.497546380799797</v>
      </c>
      <c r="H719">
        <f>(Table2[[#This Row],[1Y Return vs Nifty]]-AVERAGE(Table2[1Y Return vs Nifty]))/_xlfn.STDEV.P(Table2[1Y Return vs Nifty])</f>
        <v>-1.2261789876704285</v>
      </c>
      <c r="I719">
        <v>12.0833969062038</v>
      </c>
      <c r="J719">
        <f>(Table2[[#This Row],[1M Return vs Nifty]]-AVERAGE(Table2[1M Return vs Nifty]))/_xlfn.STDEV.P(Table2[1M Return vs Nifty])</f>
        <v>1.1333882150537848</v>
      </c>
      <c r="K719">
        <v>-22.045371184786799</v>
      </c>
      <c r="L719">
        <f>(Table2[[#This Row],[6M Return vs Nifty]]-AVERAGE(Table2[6M Return vs Nifty]))/_xlfn.STDEV.P(Table2[6M Return vs Nifty])</f>
        <v>-0.97944612816653376</v>
      </c>
      <c r="M719">
        <v>6.8778366683530496</v>
      </c>
      <c r="N719">
        <f>(Table2[[#This Row],[1W Return vs Nifty]]-AVERAGE(Table2[1W Return vs Nifty]))/_xlfn.STDEV.P(Table2[1W Return vs Nifty])</f>
        <v>1.0854034745965884</v>
      </c>
      <c r="O719">
        <v>112.4</v>
      </c>
      <c r="P719">
        <v>108.29198337411999</v>
      </c>
      <c r="Q719">
        <v>118.23279519875</v>
      </c>
      <c r="R719">
        <v>62.094525264909599</v>
      </c>
      <c r="S719" s="2">
        <f>(Table2[[#This Row],[Close Price]]-Table2[[#This Row],[20D EMA]])/Table2[[#This Row],[20D EMA]]</f>
        <v>5.756227758007116E-2</v>
      </c>
      <c r="T719" s="2">
        <f>(Table2[[#This Row],[Close Price]]-Table2[[#This Row],[50D EMA]])/Table2[[#This Row],[50D EMA]]</f>
        <v>9.7680514256865886E-2</v>
      </c>
      <c r="U719" s="2">
        <f>(Table2[[#This Row],[Close Price]]-Table2[[#This Row],[200D EMA]])/Table2[[#This Row],[200D EMA]]</f>
        <v>5.389408244800966E-3</v>
      </c>
      <c r="V719">
        <v>3.0168429753242201</v>
      </c>
      <c r="W719">
        <v>118</v>
      </c>
      <c r="X719">
        <v>119.75</v>
      </c>
      <c r="Y719">
        <v>118.59</v>
      </c>
      <c r="Z719">
        <v>124.89</v>
      </c>
      <c r="AA719">
        <v>101.05</v>
      </c>
      <c r="AB719">
        <v>124.94</v>
      </c>
      <c r="AC719" s="2">
        <f>(Table2[[#This Row],[Close Price]]/Table2[[#This Row],[Day Low]])-1</f>
        <v>7.3728813559321704E-3</v>
      </c>
      <c r="AD719" s="2">
        <f>(Table2[[#This Row],[Day High]]/Table2[[#This Row],[Close Price]])-1</f>
        <v>7.4030453436526589E-3</v>
      </c>
      <c r="AE719" s="2">
        <f>(Table2[[#This Row],[Close Price]]/Table2[[#This Row],[Current Week Low]])-1</f>
        <v>2.3610759760519517E-3</v>
      </c>
      <c r="AF719" s="2">
        <f>(Table2[[#This Row],[Current Week High]]/Table2[[#This Row],[Close Price]])-1</f>
        <v>5.0643560191806047E-2</v>
      </c>
      <c r="AG719" s="2">
        <f>(Table2[[#This Row],[Close Price]]/Table2[[#This Row],[Current Month Low]])-1</f>
        <v>0.17634834240475028</v>
      </c>
      <c r="AH719" s="2">
        <f>(Table2[[#This Row],[Current Month High]]/Table2[[#This Row],[Close Price]])-1</f>
        <v>5.1064187768149916E-2</v>
      </c>
      <c r="AI719">
        <v>56.7678977033734</v>
      </c>
      <c r="AJ719">
        <v>48.680425265791101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0.06</v>
      </c>
      <c r="AM719" t="s">
        <v>10206</v>
      </c>
      <c r="AN719">
        <v>11.65</v>
      </c>
      <c r="AO719" t="s">
        <v>10206</v>
      </c>
      <c r="AP719">
        <v>-6.8749191400251999E-2</v>
      </c>
      <c r="AQ719">
        <f>(Table2[[#This Row],[Sharpe Ratio]]-AVERAGE(Table2[Sharpe Ratio]))/_xlfn.STDEV.P(Table2[Sharpe Ratio])</f>
        <v>-1.4536637168609652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716</v>
      </c>
      <c r="AT719">
        <f>_xlfn.RANK.AVG(Table2[[#This Row],[6M Return vs Nifty Z-Score]],Table2[6M Return vs Nifty Z-Score])</f>
        <v>636</v>
      </c>
      <c r="AU719">
        <f>_xlfn.RANK.AVG(Table2[[#This Row],[Sharpe Ratio Z-Score]],Table2[Sharpe Ratio Z-Score])</f>
        <v>678</v>
      </c>
      <c r="AV719">
        <f>(Table2[[#This Row],[Rank 1Y]]+Table2[[#This Row],[Rank 6M]]+Table2[[#This Row],[Rank Sharpe]])/3</f>
        <v>676.66666666666663</v>
      </c>
    </row>
    <row r="720" spans="1:48" x14ac:dyDescent="0.3">
      <c r="A720" t="s">
        <v>1122</v>
      </c>
      <c r="B720" t="s">
        <v>1123</v>
      </c>
      <c r="C720" t="s">
        <v>10173</v>
      </c>
      <c r="D720" t="s">
        <v>1124</v>
      </c>
      <c r="E720">
        <v>11168.108301045</v>
      </c>
      <c r="F720">
        <v>1027.45</v>
      </c>
      <c r="G720">
        <v>-41.885273179219098</v>
      </c>
      <c r="H720">
        <f>(Table2[[#This Row],[1Y Return vs Nifty]]-AVERAGE(Table2[1Y Return vs Nifty]))/_xlfn.STDEV.P(Table2[1Y Return vs Nifty])</f>
        <v>-1.1084855935621023</v>
      </c>
      <c r="I720">
        <v>7.9872803769491298</v>
      </c>
      <c r="J720">
        <f>(Table2[[#This Row],[1M Return vs Nifty]]-AVERAGE(Table2[1M Return vs Nifty]))/_xlfn.STDEV.P(Table2[1M Return vs Nifty])</f>
        <v>0.70157972972874427</v>
      </c>
      <c r="K720">
        <v>-23.915382946056599</v>
      </c>
      <c r="L720">
        <f>(Table2[[#This Row],[6M Return vs Nifty]]-AVERAGE(Table2[6M Return vs Nifty]))/_xlfn.STDEV.P(Table2[6M Return vs Nifty])</f>
        <v>-1.0417500739618972</v>
      </c>
      <c r="M720">
        <v>2.8410332510685099</v>
      </c>
      <c r="N720">
        <f>(Table2[[#This Row],[1W Return vs Nifty]]-AVERAGE(Table2[1W Return vs Nifty]))/_xlfn.STDEV.P(Table2[1W Return vs Nifty])</f>
        <v>0.25140993840868675</v>
      </c>
      <c r="O720">
        <v>1005.93</v>
      </c>
      <c r="P720">
        <v>978.45142529788404</v>
      </c>
      <c r="Q720">
        <v>1027.36703601462</v>
      </c>
      <c r="R720">
        <v>60.315215479361299</v>
      </c>
      <c r="S720" s="2">
        <f>(Table2[[#This Row],[Close Price]]-Table2[[#This Row],[20D EMA]])/Table2[[#This Row],[20D EMA]]</f>
        <v>2.1393138687582729E-2</v>
      </c>
      <c r="T720" s="2">
        <f>(Table2[[#This Row],[Close Price]]-Table2[[#This Row],[50D EMA]])/Table2[[#This Row],[50D EMA]]</f>
        <v>5.0077677271713986E-2</v>
      </c>
      <c r="U720" s="2">
        <f>(Table2[[#This Row],[Close Price]]-Table2[[#This Row],[200D EMA]])/Table2[[#This Row],[200D EMA]]</f>
        <v>8.0753988079939338E-5</v>
      </c>
      <c r="V720">
        <v>0.87313946544346899</v>
      </c>
      <c r="W720">
        <v>1017</v>
      </c>
      <c r="X720">
        <v>1043.5999999999999</v>
      </c>
      <c r="Y720">
        <v>1023.1</v>
      </c>
      <c r="Z720">
        <v>1061.6500000000001</v>
      </c>
      <c r="AA720">
        <v>918.55</v>
      </c>
      <c r="AB720">
        <v>1067</v>
      </c>
      <c r="AC720" s="2">
        <f>(Table2[[#This Row],[Close Price]]/Table2[[#This Row],[Day Low]])-1</f>
        <v>1.0275319567355057E-2</v>
      </c>
      <c r="AD720" s="2">
        <f>(Table2[[#This Row],[Day High]]/Table2[[#This Row],[Close Price]])-1</f>
        <v>1.5718526448975423E-2</v>
      </c>
      <c r="AE720" s="2">
        <f>(Table2[[#This Row],[Close Price]]/Table2[[#This Row],[Current Week Low]])-1</f>
        <v>4.2517837943505388E-3</v>
      </c>
      <c r="AF720" s="2">
        <f>(Table2[[#This Row],[Current Week High]]/Table2[[#This Row],[Close Price]])-1</f>
        <v>3.3286291303713078E-2</v>
      </c>
      <c r="AG720" s="2">
        <f>(Table2[[#This Row],[Close Price]]/Table2[[#This Row],[Current Month Low]])-1</f>
        <v>0.11855642044526715</v>
      </c>
      <c r="AH720" s="2">
        <f>(Table2[[#This Row],[Current Month High]]/Table2[[#This Row],[Close Price]])-1</f>
        <v>3.8493357340989798E-2</v>
      </c>
      <c r="AI720">
        <v>26.234853277531698</v>
      </c>
      <c r="AJ720">
        <v>20.310304449648701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0.01</v>
      </c>
      <c r="AM720" t="s">
        <v>10206</v>
      </c>
      <c r="AN720">
        <v>-0.51</v>
      </c>
      <c r="AO720" t="s">
        <v>10205</v>
      </c>
      <c r="AP720">
        <v>-7.0268992494052995E-2</v>
      </c>
      <c r="AQ720">
        <f>(Table2[[#This Row],[Sharpe Ratio]]-AVERAGE(Table2[Sharpe Ratio]))/_xlfn.STDEV.P(Table2[Sharpe Ratio])</f>
        <v>-1.471185972371571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704</v>
      </c>
      <c r="AT720">
        <f>_xlfn.RANK.AVG(Table2[[#This Row],[6M Return vs Nifty Z-Score]],Table2[6M Return vs Nifty Z-Score])</f>
        <v>645</v>
      </c>
      <c r="AU720">
        <f>_xlfn.RANK.AVG(Table2[[#This Row],[Sharpe Ratio Z-Score]],Table2[Sharpe Ratio Z-Score])</f>
        <v>682</v>
      </c>
      <c r="AV720">
        <f>(Table2[[#This Row],[Rank 1Y]]+Table2[[#This Row],[Rank 6M]]+Table2[[#This Row],[Rank Sharpe]])/3</f>
        <v>677</v>
      </c>
    </row>
    <row r="721" spans="1:48" x14ac:dyDescent="0.3">
      <c r="A721" t="s">
        <v>1059</v>
      </c>
      <c r="B721" t="s">
        <v>1060</v>
      </c>
      <c r="C721" t="s">
        <v>10160</v>
      </c>
      <c r="D721" t="s">
        <v>21</v>
      </c>
      <c r="E721">
        <v>12218.342353800001</v>
      </c>
      <c r="F721">
        <v>817</v>
      </c>
      <c r="G721">
        <v>-38.187038859195297</v>
      </c>
      <c r="H721">
        <f>(Table2[[#This Row],[1Y Return vs Nifty]]-AVERAGE(Table2[1Y Return vs Nifty]))/_xlfn.STDEV.P(Table2[1Y Return vs Nifty])</f>
        <v>-1.0579463527433586</v>
      </c>
      <c r="I721">
        <v>-4.1243212390720903</v>
      </c>
      <c r="J721">
        <f>(Table2[[#This Row],[1M Return vs Nifty]]-AVERAGE(Table2[1M Return vs Nifty]))/_xlfn.STDEV.P(Table2[1M Return vs Nifty])</f>
        <v>-0.5752131328088036</v>
      </c>
      <c r="K721">
        <v>-20.208548803828101</v>
      </c>
      <c r="L721">
        <f>(Table2[[#This Row],[6M Return vs Nifty]]-AVERAGE(Table2[6M Return vs Nifty]))/_xlfn.STDEV.P(Table2[6M Return vs Nifty])</f>
        <v>-0.9182479665136617</v>
      </c>
      <c r="M721">
        <v>-0.98347045865196303</v>
      </c>
      <c r="N721">
        <f>(Table2[[#This Row],[1W Return vs Nifty]]-AVERAGE(Table2[1W Return vs Nifty]))/_xlfn.STDEV.P(Table2[1W Return vs Nifty])</f>
        <v>-0.53872300672717033</v>
      </c>
      <c r="O721">
        <v>823.22</v>
      </c>
      <c r="P721">
        <v>827.54584149000596</v>
      </c>
      <c r="Q721">
        <v>843.90681118341001</v>
      </c>
      <c r="R721">
        <v>46.0828013906292</v>
      </c>
      <c r="S721" s="2">
        <f>(Table2[[#This Row],[Close Price]]-Table2[[#This Row],[20D EMA]])/Table2[[#This Row],[20D EMA]]</f>
        <v>-7.5556959257549955E-3</v>
      </c>
      <c r="T721" s="2">
        <f>(Table2[[#This Row],[Close Price]]-Table2[[#This Row],[50D EMA]])/Table2[[#This Row],[50D EMA]]</f>
        <v>-1.2743513363583635E-2</v>
      </c>
      <c r="U721" s="2">
        <f>(Table2[[#This Row],[Close Price]]-Table2[[#This Row],[200D EMA]])/Table2[[#This Row],[200D EMA]]</f>
        <v>-3.1883628413519507E-2</v>
      </c>
      <c r="V721">
        <v>0.602206358604637</v>
      </c>
      <c r="W721">
        <v>816</v>
      </c>
      <c r="X721">
        <v>821.95</v>
      </c>
      <c r="Y721">
        <v>811.1</v>
      </c>
      <c r="Z721">
        <v>827.45</v>
      </c>
      <c r="AA721">
        <v>791</v>
      </c>
      <c r="AB721">
        <v>849.4</v>
      </c>
      <c r="AC721" s="2">
        <f>(Table2[[#This Row],[Close Price]]/Table2[[#This Row],[Day Low]])-1</f>
        <v>1.225490196078427E-3</v>
      </c>
      <c r="AD721" s="2">
        <f>(Table2[[#This Row],[Day High]]/Table2[[#This Row],[Close Price]])-1</f>
        <v>6.0587515299879158E-3</v>
      </c>
      <c r="AE721" s="2">
        <f>(Table2[[#This Row],[Close Price]]/Table2[[#This Row],[Current Week Low]])-1</f>
        <v>7.2740722475650443E-3</v>
      </c>
      <c r="AF721" s="2">
        <f>(Table2[[#This Row],[Current Week High]]/Table2[[#This Row],[Close Price]])-1</f>
        <v>1.2790697674418761E-2</v>
      </c>
      <c r="AG721" s="2">
        <f>(Table2[[#This Row],[Close Price]]/Table2[[#This Row],[Current Month Low]])-1</f>
        <v>3.2869785082174419E-2</v>
      </c>
      <c r="AH721" s="2">
        <f>(Table2[[#This Row],[Current Month High]]/Table2[[#This Row],[Close Price]])-1</f>
        <v>3.9657282741738076E-2</v>
      </c>
      <c r="AI721">
        <v>18.7270501835985</v>
      </c>
      <c r="AJ721">
        <v>10.2564102564102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-0.18</v>
      </c>
      <c r="AM721" t="s">
        <v>10205</v>
      </c>
      <c r="AN721">
        <v>0.49</v>
      </c>
      <c r="AO721" t="s">
        <v>10206</v>
      </c>
      <c r="AP721">
        <v>-0.156075137859149</v>
      </c>
      <c r="AQ721">
        <f>(Table2[[#This Row],[Sharpe Ratio]]-AVERAGE(Table2[Sharpe Ratio]))/_xlfn.STDEV.P(Table2[Sharpe Ratio])</f>
        <v>-2.4604714845349531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693</v>
      </c>
      <c r="AT721">
        <f>_xlfn.RANK.AVG(Table2[[#This Row],[6M Return vs Nifty Z-Score]],Table2[6M Return vs Nifty Z-Score])</f>
        <v>624</v>
      </c>
      <c r="AU721">
        <f>_xlfn.RANK.AVG(Table2[[#This Row],[Sharpe Ratio Z-Score]],Table2[Sharpe Ratio Z-Score])</f>
        <v>728</v>
      </c>
      <c r="AV721">
        <f>(Table2[[#This Row],[Rank 1Y]]+Table2[[#This Row],[Rank 6M]]+Table2[[#This Row],[Rank Sharpe]])/3</f>
        <v>681.66666666666663</v>
      </c>
    </row>
    <row r="722" spans="1:48" x14ac:dyDescent="0.3">
      <c r="A722" t="s">
        <v>994</v>
      </c>
      <c r="B722" t="s">
        <v>995</v>
      </c>
      <c r="C722" t="s">
        <v>10177</v>
      </c>
      <c r="D722" t="s">
        <v>574</v>
      </c>
      <c r="E722">
        <v>13942.89990072</v>
      </c>
      <c r="F722">
        <v>145.16</v>
      </c>
      <c r="G722">
        <v>-67.103365283481494</v>
      </c>
      <c r="H722">
        <f>(Table2[[#This Row],[1Y Return vs Nifty]]-AVERAGE(Table2[1Y Return vs Nifty]))/_xlfn.STDEV.P(Table2[1Y Return vs Nifty])</f>
        <v>-1.4531103846268212</v>
      </c>
      <c r="I722">
        <v>-8.8452283563801597</v>
      </c>
      <c r="J722">
        <f>(Table2[[#This Row],[1M Return vs Nifty]]-AVERAGE(Table2[1M Return vs Nifty]))/_xlfn.STDEV.P(Table2[1M Return vs Nifty])</f>
        <v>-1.0728864136165475</v>
      </c>
      <c r="K722">
        <v>-30.558068484690001</v>
      </c>
      <c r="L722">
        <f>(Table2[[#This Row],[6M Return vs Nifty]]-AVERAGE(Table2[6M Return vs Nifty]))/_xlfn.STDEV.P(Table2[6M Return vs Nifty])</f>
        <v>-1.2630671417506221</v>
      </c>
      <c r="M722">
        <v>4.8373083487683903</v>
      </c>
      <c r="N722">
        <f>(Table2[[#This Row],[1W Return vs Nifty]]-AVERAGE(Table2[1W Return vs Nifty]))/_xlfn.STDEV.P(Table2[1W Return vs Nifty])</f>
        <v>0.66383540376723948</v>
      </c>
      <c r="O722">
        <v>145.44999999999999</v>
      </c>
      <c r="P722">
        <v>148.56217799055599</v>
      </c>
      <c r="Q722">
        <v>178.402077107487</v>
      </c>
      <c r="R722">
        <v>52.863822633821002</v>
      </c>
      <c r="S722" s="2">
        <f>(Table2[[#This Row],[Close Price]]-Table2[[#This Row],[20D EMA]])/Table2[[#This Row],[20D EMA]]</f>
        <v>-1.9938123066345279E-3</v>
      </c>
      <c r="T722" s="2">
        <f>(Table2[[#This Row],[Close Price]]-Table2[[#This Row],[50D EMA]])/Table2[[#This Row],[50D EMA]]</f>
        <v>-2.2900700814794683E-2</v>
      </c>
      <c r="U722" s="2">
        <f>(Table2[[#This Row],[Close Price]]-Table2[[#This Row],[200D EMA]])/Table2[[#This Row],[200D EMA]]</f>
        <v>-0.18633234347074726</v>
      </c>
      <c r="V722">
        <v>1.05560159682237</v>
      </c>
      <c r="W722">
        <v>145.35</v>
      </c>
      <c r="X722">
        <v>147.29</v>
      </c>
      <c r="Y722">
        <v>143.19999999999999</v>
      </c>
      <c r="Z722">
        <v>147.94</v>
      </c>
      <c r="AA722">
        <v>129.77000000000001</v>
      </c>
      <c r="AB722">
        <v>164.03</v>
      </c>
      <c r="AC722" s="2">
        <f>(Table2[[#This Row],[Close Price]]/Table2[[#This Row],[Day Low]])-1</f>
        <v>-1.3071895424836555E-3</v>
      </c>
      <c r="AD722" s="2">
        <f>(Table2[[#This Row],[Day High]]/Table2[[#This Row],[Close Price]])-1</f>
        <v>1.4673463764122374E-2</v>
      </c>
      <c r="AE722" s="2">
        <f>(Table2[[#This Row],[Close Price]]/Table2[[#This Row],[Current Week Low]])-1</f>
        <v>1.3687150837988993E-2</v>
      </c>
      <c r="AF722" s="2">
        <f>(Table2[[#This Row],[Current Week High]]/Table2[[#This Row],[Close Price]])-1</f>
        <v>1.9151281344722992E-2</v>
      </c>
      <c r="AG722" s="2">
        <f>(Table2[[#This Row],[Close Price]]/Table2[[#This Row],[Current Month Low]])-1</f>
        <v>0.11859443631039523</v>
      </c>
      <c r="AH722" s="2">
        <f>(Table2[[#This Row],[Current Month High]]/Table2[[#This Row],[Close Price]])-1</f>
        <v>0.12999448883990072</v>
      </c>
      <c r="AI722">
        <v>106.46183521631301</v>
      </c>
      <c r="AJ722">
        <v>15.6653386454183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-0.08</v>
      </c>
      <c r="AM722" t="s">
        <v>10205</v>
      </c>
      <c r="AN722">
        <v>-1.37</v>
      </c>
      <c r="AO722" t="s">
        <v>10205</v>
      </c>
      <c r="AP722">
        <v>-3.5037161120114999E-2</v>
      </c>
      <c r="AQ722">
        <f>(Table2[[#This Row],[Sharpe Ratio]]-AVERAGE(Table2[Sharpe Ratio]))/_xlfn.STDEV.P(Table2[Sharpe Ratio])</f>
        <v>-1.0649873231149394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730</v>
      </c>
      <c r="AT722">
        <f>_xlfn.RANK.AVG(Table2[[#This Row],[6M Return vs Nifty Z-Score]],Table2[6M Return vs Nifty Z-Score])</f>
        <v>688</v>
      </c>
      <c r="AU722">
        <f>_xlfn.RANK.AVG(Table2[[#This Row],[Sharpe Ratio Z-Score]],Table2[Sharpe Ratio Z-Score])</f>
        <v>628</v>
      </c>
      <c r="AV722">
        <f>(Table2[[#This Row],[Rank 1Y]]+Table2[[#This Row],[Rank 6M]]+Table2[[#This Row],[Rank Sharpe]])/3</f>
        <v>682</v>
      </c>
    </row>
    <row r="723" spans="1:48" x14ac:dyDescent="0.3">
      <c r="A723" t="s">
        <v>701</v>
      </c>
      <c r="B723" t="s">
        <v>702</v>
      </c>
      <c r="C723" t="s">
        <v>10173</v>
      </c>
      <c r="D723" t="s">
        <v>101</v>
      </c>
      <c r="E723">
        <v>24619.256907474999</v>
      </c>
      <c r="F723">
        <v>304.55</v>
      </c>
      <c r="G723">
        <v>-35.7236609399923</v>
      </c>
      <c r="H723">
        <f>(Table2[[#This Row],[1Y Return vs Nifty]]-AVERAGE(Table2[1Y Return vs Nifty]))/_xlfn.STDEV.P(Table2[1Y Return vs Nifty])</f>
        <v>-1.024282382558426</v>
      </c>
      <c r="I723">
        <v>-0.22602915835385301</v>
      </c>
      <c r="J723">
        <f>(Table2[[#This Row],[1M Return vs Nifty]]-AVERAGE(Table2[1M Return vs Nifty]))/_xlfn.STDEV.P(Table2[1M Return vs Nifty])</f>
        <v>-0.16425910190972695</v>
      </c>
      <c r="K723">
        <v>-24.789257490204601</v>
      </c>
      <c r="L723">
        <f>(Table2[[#This Row],[6M Return vs Nifty]]-AVERAGE(Table2[6M Return vs Nifty]))/_xlfn.STDEV.P(Table2[6M Return vs Nifty])</f>
        <v>-1.0708653091482123</v>
      </c>
      <c r="M723">
        <v>1.7930256510551901</v>
      </c>
      <c r="N723">
        <f>(Table2[[#This Row],[1W Return vs Nifty]]-AVERAGE(Table2[1W Return vs Nifty]))/_xlfn.STDEV.P(Table2[1W Return vs Nifty])</f>
        <v>3.4894177313031363E-2</v>
      </c>
      <c r="O723">
        <v>278.07</v>
      </c>
      <c r="P723">
        <v>277.215611767871</v>
      </c>
      <c r="Q723">
        <v>290.85650555180899</v>
      </c>
      <c r="R723">
        <v>87.155460191664005</v>
      </c>
      <c r="S723" s="2">
        <f>(Table2[[#This Row],[Close Price]]-Table2[[#This Row],[20D EMA]])/Table2[[#This Row],[20D EMA]]</f>
        <v>9.5227820333009736E-2</v>
      </c>
      <c r="T723" s="2">
        <f>(Table2[[#This Row],[Close Price]]-Table2[[#This Row],[50D EMA]])/Table2[[#This Row],[50D EMA]]</f>
        <v>9.8603350864011632E-2</v>
      </c>
      <c r="U723" s="2">
        <f>(Table2[[#This Row],[Close Price]]-Table2[[#This Row],[200D EMA]])/Table2[[#This Row],[200D EMA]]</f>
        <v>4.7079897429874937E-2</v>
      </c>
      <c r="V723">
        <v>2.3707337707759901</v>
      </c>
      <c r="W723">
        <v>304.60000000000002</v>
      </c>
      <c r="X723">
        <v>309.8</v>
      </c>
      <c r="Y723">
        <v>276.5</v>
      </c>
      <c r="Z723">
        <v>314.2</v>
      </c>
      <c r="AA723">
        <v>265.60000000000002</v>
      </c>
      <c r="AB723">
        <v>314.2</v>
      </c>
      <c r="AC723" s="2">
        <f>(Table2[[#This Row],[Close Price]]/Table2[[#This Row],[Day Low]])-1</f>
        <v>-1.6414970453060285E-4</v>
      </c>
      <c r="AD723" s="2">
        <f>(Table2[[#This Row],[Day High]]/Table2[[#This Row],[Close Price]])-1</f>
        <v>1.723854867837793E-2</v>
      </c>
      <c r="AE723" s="2">
        <f>(Table2[[#This Row],[Close Price]]/Table2[[#This Row],[Current Week Low]])-1</f>
        <v>0.10144665461121161</v>
      </c>
      <c r="AF723" s="2">
        <f>(Table2[[#This Row],[Current Week High]]/Table2[[#This Row],[Close Price]])-1</f>
        <v>3.168609423739932E-2</v>
      </c>
      <c r="AG723" s="2">
        <f>(Table2[[#This Row],[Close Price]]/Table2[[#This Row],[Current Month Low]])-1</f>
        <v>0.14664909638554202</v>
      </c>
      <c r="AH723" s="2">
        <f>(Table2[[#This Row],[Current Month High]]/Table2[[#This Row],[Close Price]])-1</f>
        <v>3.168609423739932E-2</v>
      </c>
      <c r="AI723">
        <v>17.320637005417801</v>
      </c>
      <c r="AJ723">
        <v>20.9251538614254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-0.02</v>
      </c>
      <c r="AM723" t="s">
        <v>10205</v>
      </c>
      <c r="AN723">
        <v>9.02</v>
      </c>
      <c r="AO723" t="s">
        <v>10206</v>
      </c>
      <c r="AP723">
        <v>-0.11754563116040299</v>
      </c>
      <c r="AQ723">
        <f>(Table2[[#This Row],[Sharpe Ratio]]-AVERAGE(Table2[Sharpe Ratio]))/_xlfn.STDEV.P(Table2[Sharpe Ratio])</f>
        <v>-2.0162529194696073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682</v>
      </c>
      <c r="AT723">
        <f>_xlfn.RANK.AVG(Table2[[#This Row],[6M Return vs Nifty Z-Score]],Table2[6M Return vs Nifty Z-Score])</f>
        <v>652</v>
      </c>
      <c r="AU723">
        <f>_xlfn.RANK.AVG(Table2[[#This Row],[Sharpe Ratio Z-Score]],Table2[Sharpe Ratio Z-Score])</f>
        <v>722</v>
      </c>
      <c r="AV723">
        <f>(Table2[[#This Row],[Rank 1Y]]+Table2[[#This Row],[Rank 6M]]+Table2[[#This Row],[Rank Sharpe]])/3</f>
        <v>685.33333333333337</v>
      </c>
    </row>
    <row r="724" spans="1:48" x14ac:dyDescent="0.3">
      <c r="A724" t="s">
        <v>1357</v>
      </c>
      <c r="B724" t="s">
        <v>1358</v>
      </c>
      <c r="C724" t="s">
        <v>10172</v>
      </c>
      <c r="D724" t="s">
        <v>146</v>
      </c>
      <c r="E724">
        <v>8089.4336836000002</v>
      </c>
      <c r="F724">
        <v>677.2</v>
      </c>
      <c r="G724">
        <v>-55.914145697490497</v>
      </c>
      <c r="H724">
        <f>(Table2[[#This Row],[1Y Return vs Nifty]]-AVERAGE(Table2[1Y Return vs Nifty]))/_xlfn.STDEV.P(Table2[1Y Return vs Nifty])</f>
        <v>-1.3002010191579065</v>
      </c>
      <c r="I724">
        <v>-4.1910779641840197</v>
      </c>
      <c r="J724">
        <f>(Table2[[#This Row],[1M Return vs Nifty]]-AVERAGE(Table2[1M Return vs Nifty]))/_xlfn.STDEV.P(Table2[1M Return vs Nifty])</f>
        <v>-0.58225055963735317</v>
      </c>
      <c r="K724">
        <v>-21.349541600293801</v>
      </c>
      <c r="L724">
        <f>(Table2[[#This Row],[6M Return vs Nifty]]-AVERAGE(Table2[6M Return vs Nifty]))/_xlfn.STDEV.P(Table2[6M Return vs Nifty])</f>
        <v>-0.9562628896367269</v>
      </c>
      <c r="M724">
        <v>-0.81186552038034498</v>
      </c>
      <c r="N724">
        <f>(Table2[[#This Row],[1W Return vs Nifty]]-AVERAGE(Table2[1W Return vs Nifty]))/_xlfn.STDEV.P(Table2[1W Return vs Nifty])</f>
        <v>-0.50326985369929134</v>
      </c>
      <c r="O724">
        <v>677.54</v>
      </c>
      <c r="P724">
        <v>684.25185063816696</v>
      </c>
      <c r="Q724">
        <v>712.85071996027295</v>
      </c>
      <c r="R724">
        <v>51.6557879112287</v>
      </c>
      <c r="S724" s="2">
        <f>(Table2[[#This Row],[Close Price]]-Table2[[#This Row],[20D EMA]])/Table2[[#This Row],[20D EMA]]</f>
        <v>-5.0181539097310585E-4</v>
      </c>
      <c r="T724" s="2">
        <f>(Table2[[#This Row],[Close Price]]-Table2[[#This Row],[50D EMA]])/Table2[[#This Row],[50D EMA]]</f>
        <v>-1.0305928484650803E-2</v>
      </c>
      <c r="U724" s="2">
        <f>(Table2[[#This Row],[Close Price]]-Table2[[#This Row],[200D EMA]])/Table2[[#This Row],[200D EMA]]</f>
        <v>-5.0011480611620501E-2</v>
      </c>
      <c r="V724">
        <v>0.537551023180874</v>
      </c>
      <c r="W724">
        <v>676.45</v>
      </c>
      <c r="X724">
        <v>681.55</v>
      </c>
      <c r="Y724">
        <v>671.75</v>
      </c>
      <c r="Z724">
        <v>689.6</v>
      </c>
      <c r="AA724">
        <v>654.6</v>
      </c>
      <c r="AB724">
        <v>697</v>
      </c>
      <c r="AC724" s="2">
        <f>(Table2[[#This Row],[Close Price]]/Table2[[#This Row],[Day Low]])-1</f>
        <v>1.1087293961120626E-3</v>
      </c>
      <c r="AD724" s="2">
        <f>(Table2[[#This Row],[Day High]]/Table2[[#This Row],[Close Price]])-1</f>
        <v>6.4235085646779932E-3</v>
      </c>
      <c r="AE724" s="2">
        <f>(Table2[[#This Row],[Close Price]]/Table2[[#This Row],[Current Week Low]])-1</f>
        <v>8.1131373278751084E-3</v>
      </c>
      <c r="AF724" s="2">
        <f>(Table2[[#This Row],[Current Week High]]/Table2[[#This Row],[Close Price]])-1</f>
        <v>1.8310691080921426E-2</v>
      </c>
      <c r="AG724" s="2">
        <f>(Table2[[#This Row],[Close Price]]/Table2[[#This Row],[Current Month Low]])-1</f>
        <v>3.4524900702719297E-2</v>
      </c>
      <c r="AH724" s="2">
        <f>(Table2[[#This Row],[Current Month High]]/Table2[[#This Row],[Close Price]])-1</f>
        <v>2.9238038984051862E-2</v>
      </c>
      <c r="AI724">
        <v>44.418192557589997</v>
      </c>
      <c r="AJ724">
        <v>13.1306381556966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-0.17</v>
      </c>
      <c r="AM724" t="s">
        <v>10205</v>
      </c>
      <c r="AN724">
        <v>1.38</v>
      </c>
      <c r="AO724" t="s">
        <v>10206</v>
      </c>
      <c r="AP724">
        <v>-0.105212963577897</v>
      </c>
      <c r="AQ724">
        <f>(Table2[[#This Row],[Sharpe Ratio]]-AVERAGE(Table2[Sharpe Ratio]))/_xlfn.STDEV.P(Table2[Sharpe Ratio])</f>
        <v>-1.8740657915688232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718</v>
      </c>
      <c r="AT724">
        <f>_xlfn.RANK.AVG(Table2[[#This Row],[6M Return vs Nifty Z-Score]],Table2[6M Return vs Nifty Z-Score])</f>
        <v>630</v>
      </c>
      <c r="AU724">
        <f>_xlfn.RANK.AVG(Table2[[#This Row],[Sharpe Ratio Z-Score]],Table2[Sharpe Ratio Z-Score])</f>
        <v>715</v>
      </c>
      <c r="AV724">
        <f>(Table2[[#This Row],[Rank 1Y]]+Table2[[#This Row],[Rank 6M]]+Table2[[#This Row],[Rank Sharpe]])/3</f>
        <v>687.66666666666663</v>
      </c>
    </row>
    <row r="725" spans="1:48" x14ac:dyDescent="0.3">
      <c r="A725" t="s">
        <v>1151</v>
      </c>
      <c r="B725" t="s">
        <v>1152</v>
      </c>
      <c r="C725" t="s">
        <v>10175</v>
      </c>
      <c r="D725" t="s">
        <v>557</v>
      </c>
      <c r="E725">
        <v>10703.51458372</v>
      </c>
      <c r="F725">
        <v>2093.35</v>
      </c>
      <c r="G725">
        <v>-40.993808249801702</v>
      </c>
      <c r="H725">
        <f>(Table2[[#This Row],[1Y Return vs Nifty]]-AVERAGE(Table2[1Y Return vs Nifty]))/_xlfn.STDEV.P(Table2[1Y Return vs Nifty])</f>
        <v>-1.096303033764485</v>
      </c>
      <c r="I725">
        <v>-7.3117081860562703</v>
      </c>
      <c r="J725">
        <f>(Table2[[#This Row],[1M Return vs Nifty]]-AVERAGE(Table2[1M Return vs Nifty]))/_xlfn.STDEV.P(Table2[1M Return vs Nifty])</f>
        <v>-0.91122425941913043</v>
      </c>
      <c r="K725">
        <v>-23.349605826437401</v>
      </c>
      <c r="L725">
        <f>(Table2[[#This Row],[6M Return vs Nifty]]-AVERAGE(Table2[6M Return vs Nifty]))/_xlfn.STDEV.P(Table2[6M Return vs Nifty])</f>
        <v>-1.0228998465338754</v>
      </c>
      <c r="M725">
        <v>0.33907414331895003</v>
      </c>
      <c r="N725">
        <f>(Table2[[#This Row],[1W Return vs Nifty]]-AVERAGE(Table2[1W Return vs Nifty]))/_xlfn.STDEV.P(Table2[1W Return vs Nifty])</f>
        <v>-0.26548858450061069</v>
      </c>
      <c r="O725">
        <v>2054.79</v>
      </c>
      <c r="P725">
        <v>2049.97326014706</v>
      </c>
      <c r="Q725">
        <v>2156.6354817105298</v>
      </c>
      <c r="R725">
        <v>65.886320031123006</v>
      </c>
      <c r="S725" s="2">
        <f>(Table2[[#This Row],[Close Price]]-Table2[[#This Row],[20D EMA]])/Table2[[#This Row],[20D EMA]]</f>
        <v>1.8765907951664135E-2</v>
      </c>
      <c r="T725" s="2">
        <f>(Table2[[#This Row],[Close Price]]-Table2[[#This Row],[50D EMA]])/Table2[[#This Row],[50D EMA]]</f>
        <v>2.1159661297156688E-2</v>
      </c>
      <c r="U725" s="2">
        <f>(Table2[[#This Row],[Close Price]]-Table2[[#This Row],[200D EMA]])/Table2[[#This Row],[200D EMA]]</f>
        <v>-2.9344542574406305E-2</v>
      </c>
      <c r="V725">
        <v>0.84405191854497896</v>
      </c>
      <c r="W725">
        <v>2083.3000000000002</v>
      </c>
      <c r="X725">
        <v>2133.65</v>
      </c>
      <c r="Y725">
        <v>2052</v>
      </c>
      <c r="Z725">
        <v>2120.3000000000002</v>
      </c>
      <c r="AA725">
        <v>1979.25</v>
      </c>
      <c r="AB725">
        <v>2204</v>
      </c>
      <c r="AC725" s="2">
        <f>(Table2[[#This Row],[Close Price]]/Table2[[#This Row],[Day Low]])-1</f>
        <v>4.8240771852348097E-3</v>
      </c>
      <c r="AD725" s="2">
        <f>(Table2[[#This Row],[Day High]]/Table2[[#This Row],[Close Price]])-1</f>
        <v>1.9251439080899102E-2</v>
      </c>
      <c r="AE725" s="2">
        <f>(Table2[[#This Row],[Close Price]]/Table2[[#This Row],[Current Week Low]])-1</f>
        <v>2.0151072124756197E-2</v>
      </c>
      <c r="AF725" s="2">
        <f>(Table2[[#This Row],[Current Week High]]/Table2[[#This Row],[Close Price]])-1</f>
        <v>1.287410132084954E-2</v>
      </c>
      <c r="AG725" s="2">
        <f>(Table2[[#This Row],[Close Price]]/Table2[[#This Row],[Current Month Low]])-1</f>
        <v>5.7648099027409305E-2</v>
      </c>
      <c r="AH725" s="2">
        <f>(Table2[[#This Row],[Current Month High]]/Table2[[#This Row],[Close Price]])-1</f>
        <v>5.2857859411947317E-2</v>
      </c>
      <c r="AI725">
        <v>30.651826020493399</v>
      </c>
      <c r="AJ725">
        <v>15.7826327433628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-0.06</v>
      </c>
      <c r="AM725" t="s">
        <v>10205</v>
      </c>
      <c r="AN725">
        <v>2.09</v>
      </c>
      <c r="AO725" t="s">
        <v>10206</v>
      </c>
      <c r="AP725">
        <v>-0.17173677446041699</v>
      </c>
      <c r="AQ725">
        <f>(Table2[[#This Row],[Sharpe Ratio]]-AVERAGE(Table2[Sharpe Ratio]))/_xlfn.STDEV.P(Table2[Sharpe Ratio])</f>
        <v>-2.6410393228928886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702</v>
      </c>
      <c r="AT725">
        <f>_xlfn.RANK.AVG(Table2[[#This Row],[6M Return vs Nifty Z-Score]],Table2[6M Return vs Nifty Z-Score])</f>
        <v>640</v>
      </c>
      <c r="AU725">
        <f>_xlfn.RANK.AVG(Table2[[#This Row],[Sharpe Ratio Z-Score]],Table2[Sharpe Ratio Z-Score])</f>
        <v>730</v>
      </c>
      <c r="AV725">
        <f>(Table2[[#This Row],[Rank 1Y]]+Table2[[#This Row],[Rank 6M]]+Table2[[#This Row],[Rank Sharpe]])/3</f>
        <v>690.66666666666663</v>
      </c>
    </row>
    <row r="726" spans="1:48" x14ac:dyDescent="0.3">
      <c r="A726" t="s">
        <v>816</v>
      </c>
      <c r="B726" t="s">
        <v>817</v>
      </c>
      <c r="C726" t="s">
        <v>10169</v>
      </c>
      <c r="D726" t="s">
        <v>77</v>
      </c>
      <c r="E726">
        <v>19463.403340600002</v>
      </c>
      <c r="F726">
        <v>823.7</v>
      </c>
      <c r="G726">
        <v>-33.578272436728803</v>
      </c>
      <c r="H726">
        <f>(Table2[[#This Row],[1Y Return vs Nifty]]-AVERAGE(Table2[1Y Return vs Nifty]))/_xlfn.STDEV.P(Table2[1Y Return vs Nifty])</f>
        <v>-0.99496398441660672</v>
      </c>
      <c r="I726">
        <v>-6.1845418745160297</v>
      </c>
      <c r="J726">
        <f>(Table2[[#This Row],[1M Return vs Nifty]]-AVERAGE(Table2[1M Return vs Nifty]))/_xlfn.STDEV.P(Table2[1M Return vs Nifty])</f>
        <v>-0.79239952037193173</v>
      </c>
      <c r="K726">
        <v>-31.884996300139701</v>
      </c>
      <c r="L726">
        <f>(Table2[[#This Row],[6M Return vs Nifty]]-AVERAGE(Table2[6M Return vs Nifty]))/_xlfn.STDEV.P(Table2[6M Return vs Nifty])</f>
        <v>-1.3072769378601399</v>
      </c>
      <c r="M726">
        <v>3.0223238241961101</v>
      </c>
      <c r="N726">
        <f>(Table2[[#This Row],[1W Return vs Nifty]]-AVERAGE(Table2[1W Return vs Nifty]))/_xlfn.STDEV.P(Table2[1W Return vs Nifty])</f>
        <v>0.2888641194849414</v>
      </c>
      <c r="O726">
        <v>808.52</v>
      </c>
      <c r="P726">
        <v>811.99805022451596</v>
      </c>
      <c r="Q726">
        <v>848.42306522653701</v>
      </c>
      <c r="R726">
        <v>62.3838532751397</v>
      </c>
      <c r="S726" s="2">
        <f>(Table2[[#This Row],[Close Price]]-Table2[[#This Row],[20D EMA]])/Table2[[#This Row],[20D EMA]]</f>
        <v>1.877504576262809E-2</v>
      </c>
      <c r="T726" s="2">
        <f>(Table2[[#This Row],[Close Price]]-Table2[[#This Row],[50D EMA]])/Table2[[#This Row],[50D EMA]]</f>
        <v>1.4411302800848493E-2</v>
      </c>
      <c r="U726" s="2">
        <f>(Table2[[#This Row],[Close Price]]-Table2[[#This Row],[200D EMA]])/Table2[[#This Row],[200D EMA]]</f>
        <v>-2.9140020161917295E-2</v>
      </c>
      <c r="V726">
        <v>1.0430963697003399</v>
      </c>
      <c r="W726">
        <v>822.8</v>
      </c>
      <c r="X726">
        <v>833.95</v>
      </c>
      <c r="Y726">
        <v>814.05</v>
      </c>
      <c r="Z726">
        <v>835.6</v>
      </c>
      <c r="AA726">
        <v>765</v>
      </c>
      <c r="AB726">
        <v>869.65</v>
      </c>
      <c r="AC726" s="2">
        <f>(Table2[[#This Row],[Close Price]]/Table2[[#This Row],[Day Low]])-1</f>
        <v>1.0938259601362965E-3</v>
      </c>
      <c r="AD726" s="2">
        <f>(Table2[[#This Row],[Day High]]/Table2[[#This Row],[Close Price]])-1</f>
        <v>1.2443850916595833E-2</v>
      </c>
      <c r="AE726" s="2">
        <f>(Table2[[#This Row],[Close Price]]/Table2[[#This Row],[Current Week Low]])-1</f>
        <v>1.1854308703396654E-2</v>
      </c>
      <c r="AF726" s="2">
        <f>(Table2[[#This Row],[Current Week High]]/Table2[[#This Row],[Close Price]])-1</f>
        <v>1.4447007405608892E-2</v>
      </c>
      <c r="AG726" s="2">
        <f>(Table2[[#This Row],[Close Price]]/Table2[[#This Row],[Current Month Low]])-1</f>
        <v>7.6732026143790932E-2</v>
      </c>
      <c r="AH726" s="2">
        <f>(Table2[[#This Row],[Current Month High]]/Table2[[#This Row],[Close Price]])-1</f>
        <v>5.5784873133422286E-2</v>
      </c>
      <c r="AI726">
        <v>28.4691028286997</v>
      </c>
      <c r="AJ726">
        <v>17.6714285714285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-0.05</v>
      </c>
      <c r="AM726" t="s">
        <v>10205</v>
      </c>
      <c r="AN726">
        <v>3.38</v>
      </c>
      <c r="AO726" t="s">
        <v>10206</v>
      </c>
      <c r="AP726">
        <v>-0.100997664826479</v>
      </c>
      <c r="AQ726">
        <f>(Table2[[#This Row],[Sharpe Ratio]]-AVERAGE(Table2[Sharpe Ratio]))/_xlfn.STDEV.P(Table2[Sharpe Ratio])</f>
        <v>-1.8254663122835721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676</v>
      </c>
      <c r="AT726">
        <f>_xlfn.RANK.AVG(Table2[[#This Row],[6M Return vs Nifty Z-Score]],Table2[6M Return vs Nifty Z-Score])</f>
        <v>693</v>
      </c>
      <c r="AU726">
        <f>_xlfn.RANK.AVG(Table2[[#This Row],[Sharpe Ratio Z-Score]],Table2[Sharpe Ratio Z-Score])</f>
        <v>712</v>
      </c>
      <c r="AV726">
        <f>(Table2[[#This Row],[Rank 1Y]]+Table2[[#This Row],[Rank 6M]]+Table2[[#This Row],[Rank Sharpe]])/3</f>
        <v>693.66666666666663</v>
      </c>
    </row>
    <row r="727" spans="1:48" x14ac:dyDescent="0.3">
      <c r="A727" t="s">
        <v>2363</v>
      </c>
      <c r="B727" t="s">
        <v>2364</v>
      </c>
      <c r="C727" t="s">
        <v>10172</v>
      </c>
      <c r="D727" t="s">
        <v>537</v>
      </c>
      <c r="E727">
        <v>2168.3045801449998</v>
      </c>
      <c r="F727">
        <v>554.95000000000005</v>
      </c>
      <c r="G727">
        <v>-44.734973557841201</v>
      </c>
      <c r="H727">
        <f>(Table2[[#This Row],[1Y Return vs Nifty]]-AVERAGE(Table2[1Y Return vs Nifty]))/_xlfn.STDEV.P(Table2[1Y Return vs Nifty])</f>
        <v>-1.1474289598373686</v>
      </c>
      <c r="I727">
        <v>-9.6446111193777195</v>
      </c>
      <c r="J727">
        <f>(Table2[[#This Row],[1M Return vs Nifty]]-AVERAGE(Table2[1M Return vs Nifty]))/_xlfn.STDEV.P(Table2[1M Return vs Nifty])</f>
        <v>-1.1571565406062527</v>
      </c>
      <c r="K727">
        <v>-26.605070500850999</v>
      </c>
      <c r="L727">
        <f>(Table2[[#This Row],[6M Return vs Nifty]]-AVERAGE(Table2[6M Return vs Nifty]))/_xlfn.STDEV.P(Table2[6M Return vs Nifty])</f>
        <v>-1.1313634930275522</v>
      </c>
      <c r="M727">
        <v>2.3129867562967199</v>
      </c>
      <c r="N727">
        <f>(Table2[[#This Row],[1W Return vs Nifty]]-AVERAGE(Table2[1W Return vs Nifty]))/_xlfn.STDEV.P(Table2[1W Return vs Nifty])</f>
        <v>0.14231684718687307</v>
      </c>
      <c r="O727">
        <v>549.19000000000005</v>
      </c>
      <c r="P727">
        <v>550.00919407449805</v>
      </c>
      <c r="Q727">
        <v>594.19136469017405</v>
      </c>
      <c r="R727">
        <v>57.025000315262297</v>
      </c>
      <c r="S727" s="2">
        <f>(Table2[[#This Row],[Close Price]]-Table2[[#This Row],[20D EMA]])/Table2[[#This Row],[20D EMA]]</f>
        <v>1.0488173491869828E-2</v>
      </c>
      <c r="T727" s="2">
        <f>(Table2[[#This Row],[Close Price]]-Table2[[#This Row],[50D EMA]])/Table2[[#This Row],[50D EMA]]</f>
        <v>8.9831333343725252E-3</v>
      </c>
      <c r="U727" s="2">
        <f>(Table2[[#This Row],[Close Price]]-Table2[[#This Row],[200D EMA]])/Table2[[#This Row],[200D EMA]]</f>
        <v>-6.604162736467134E-2</v>
      </c>
      <c r="V727">
        <v>0.978750649394178</v>
      </c>
      <c r="W727">
        <v>555.45000000000005</v>
      </c>
      <c r="X727">
        <v>566</v>
      </c>
      <c r="Y727">
        <v>545.25</v>
      </c>
      <c r="Z727">
        <v>556</v>
      </c>
      <c r="AA727">
        <v>495.05</v>
      </c>
      <c r="AB727">
        <v>599.20000000000005</v>
      </c>
      <c r="AC727" s="2">
        <f>(Table2[[#This Row],[Close Price]]/Table2[[#This Row],[Day Low]])-1</f>
        <v>-9.0017103249617758E-4</v>
      </c>
      <c r="AD727" s="2">
        <f>(Table2[[#This Row],[Day High]]/Table2[[#This Row],[Close Price]])-1</f>
        <v>1.9911703757095056E-2</v>
      </c>
      <c r="AE727" s="2">
        <f>(Table2[[#This Row],[Close Price]]/Table2[[#This Row],[Current Week Low]])-1</f>
        <v>1.7790004585052754E-2</v>
      </c>
      <c r="AF727" s="2">
        <f>(Table2[[#This Row],[Current Week High]]/Table2[[#This Row],[Close Price]])-1</f>
        <v>1.8920623479592447E-3</v>
      </c>
      <c r="AG727" s="2">
        <f>(Table2[[#This Row],[Close Price]]/Table2[[#This Row],[Current Month Low]])-1</f>
        <v>0.12099787900212111</v>
      </c>
      <c r="AH727" s="2">
        <f>(Table2[[#This Row],[Current Month High]]/Table2[[#This Row],[Close Price]])-1</f>
        <v>7.9736913235426643E-2</v>
      </c>
      <c r="AI727">
        <v>42.661501036129302</v>
      </c>
      <c r="AJ727">
        <v>20.366554603622099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-0.04</v>
      </c>
      <c r="AM727" t="s">
        <v>10205</v>
      </c>
      <c r="AN727">
        <v>0.53</v>
      </c>
      <c r="AO727" t="s">
        <v>10206</v>
      </c>
      <c r="AP727">
        <v>-0.12290228264587701</v>
      </c>
      <c r="AQ727">
        <f>(Table2[[#This Row],[Sharpe Ratio]]-AVERAGE(Table2[Sharpe Ratio]))/_xlfn.STDEV.P(Table2[Sharpe Ratio])</f>
        <v>-2.0780114064141042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707</v>
      </c>
      <c r="AT727">
        <f>_xlfn.RANK.AVG(Table2[[#This Row],[6M Return vs Nifty Z-Score]],Table2[6M Return vs Nifty Z-Score])</f>
        <v>660</v>
      </c>
      <c r="AU727">
        <f>_xlfn.RANK.AVG(Table2[[#This Row],[Sharpe Ratio Z-Score]],Table2[Sharpe Ratio Z-Score])</f>
        <v>724</v>
      </c>
      <c r="AV727">
        <f>(Table2[[#This Row],[Rank 1Y]]+Table2[[#This Row],[Rank 6M]]+Table2[[#This Row],[Rank Sharpe]])/3</f>
        <v>697</v>
      </c>
    </row>
    <row r="728" spans="1:48" x14ac:dyDescent="0.3">
      <c r="A728" t="s">
        <v>1246</v>
      </c>
      <c r="B728" t="s">
        <v>1247</v>
      </c>
      <c r="C728" t="s">
        <v>10173</v>
      </c>
      <c r="D728" t="s">
        <v>95</v>
      </c>
      <c r="E728">
        <v>9321.3569056300003</v>
      </c>
      <c r="F728">
        <v>315.7</v>
      </c>
      <c r="G728">
        <v>-65.708890065168504</v>
      </c>
      <c r="H728">
        <f>(Table2[[#This Row],[1Y Return vs Nifty]]-AVERAGE(Table2[1Y Return vs Nifty]))/_xlfn.STDEV.P(Table2[1Y Return vs Nifty])</f>
        <v>-1.4340537990306881</v>
      </c>
      <c r="I728">
        <v>7.4732888199064798</v>
      </c>
      <c r="J728">
        <f>(Table2[[#This Row],[1M Return vs Nifty]]-AVERAGE(Table2[1M Return vs Nifty]))/_xlfn.STDEV.P(Table2[1M Return vs Nifty])</f>
        <v>0.64739525667205811</v>
      </c>
      <c r="K728">
        <v>-26.567051581633301</v>
      </c>
      <c r="L728">
        <f>(Table2[[#This Row],[6M Return vs Nifty]]-AVERAGE(Table2[6M Return vs Nifty]))/_xlfn.STDEV.P(Table2[6M Return vs Nifty])</f>
        <v>-1.1300968011643262</v>
      </c>
      <c r="M728">
        <v>2.8407660585670098</v>
      </c>
      <c r="N728">
        <f>(Table2[[#This Row],[1W Return vs Nifty]]-AVERAGE(Table2[1W Return vs Nifty]))/_xlfn.STDEV.P(Table2[1W Return vs Nifty])</f>
        <v>0.25135473710306588</v>
      </c>
      <c r="O728">
        <v>305.95999999999998</v>
      </c>
      <c r="P728">
        <v>300.55997380255099</v>
      </c>
      <c r="Q728">
        <v>351.62823369171298</v>
      </c>
      <c r="R728">
        <v>62.788368282815703</v>
      </c>
      <c r="S728" s="2">
        <f>(Table2[[#This Row],[Close Price]]-Table2[[#This Row],[20D EMA]])/Table2[[#This Row],[20D EMA]]</f>
        <v>3.1834226696300205E-2</v>
      </c>
      <c r="T728" s="2">
        <f>(Table2[[#This Row],[Close Price]]-Table2[[#This Row],[50D EMA]])/Table2[[#This Row],[50D EMA]]</f>
        <v>5.0372729295601583E-2</v>
      </c>
      <c r="U728" s="2">
        <f>(Table2[[#This Row],[Close Price]]-Table2[[#This Row],[200D EMA]])/Table2[[#This Row],[200D EMA]]</f>
        <v>-0.10217676013813146</v>
      </c>
      <c r="V728">
        <v>1.4493619284383701</v>
      </c>
      <c r="W728">
        <v>314.8</v>
      </c>
      <c r="X728">
        <v>317.75</v>
      </c>
      <c r="Y728">
        <v>314</v>
      </c>
      <c r="Z728">
        <v>322.60000000000002</v>
      </c>
      <c r="AA728">
        <v>281.75</v>
      </c>
      <c r="AB728">
        <v>332.5</v>
      </c>
      <c r="AC728" s="2">
        <f>(Table2[[#This Row],[Close Price]]/Table2[[#This Row],[Day Low]])-1</f>
        <v>2.8589580686149141E-3</v>
      </c>
      <c r="AD728" s="2">
        <f>(Table2[[#This Row],[Day High]]/Table2[[#This Row],[Close Price]])-1</f>
        <v>6.4935064935065512E-3</v>
      </c>
      <c r="AE728" s="2">
        <f>(Table2[[#This Row],[Close Price]]/Table2[[#This Row],[Current Week Low]])-1</f>
        <v>5.4140127388535575E-3</v>
      </c>
      <c r="AF728" s="2">
        <f>(Table2[[#This Row],[Current Week High]]/Table2[[#This Row],[Close Price]])-1</f>
        <v>2.1856192587899947E-2</v>
      </c>
      <c r="AG728" s="2">
        <f>(Table2[[#This Row],[Close Price]]/Table2[[#This Row],[Current Month Low]])-1</f>
        <v>0.12049689440993783</v>
      </c>
      <c r="AH728" s="2">
        <f>(Table2[[#This Row],[Current Month High]]/Table2[[#This Row],[Close Price]])-1</f>
        <v>5.3215077605321515E-2</v>
      </c>
      <c r="AI728">
        <v>77.383592017738295</v>
      </c>
      <c r="AJ728">
        <v>20.957854406130199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-0.08</v>
      </c>
      <c r="AM728" t="s">
        <v>10205</v>
      </c>
      <c r="AN728">
        <v>0.3</v>
      </c>
      <c r="AO728" t="s">
        <v>10206</v>
      </c>
      <c r="AP728">
        <v>-9.4321870657361001E-2</v>
      </c>
      <c r="AQ728">
        <f>(Table2[[#This Row],[Sharpe Ratio]]-AVERAGE(Table2[Sharpe Ratio]))/_xlfn.STDEV.P(Table2[Sharpe Ratio])</f>
        <v>-1.7484990225213675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728</v>
      </c>
      <c r="AT728">
        <f>_xlfn.RANK.AVG(Table2[[#This Row],[6M Return vs Nifty Z-Score]],Table2[6M Return vs Nifty Z-Score])</f>
        <v>659</v>
      </c>
      <c r="AU728">
        <f>_xlfn.RANK.AVG(Table2[[#This Row],[Sharpe Ratio Z-Score]],Table2[Sharpe Ratio Z-Score])</f>
        <v>707</v>
      </c>
      <c r="AV728">
        <f>(Table2[[#This Row],[Rank 1Y]]+Table2[[#This Row],[Rank 6M]]+Table2[[#This Row],[Rank Sharpe]])/3</f>
        <v>698</v>
      </c>
    </row>
    <row r="729" spans="1:48" x14ac:dyDescent="0.3">
      <c r="A729" t="s">
        <v>2053</v>
      </c>
      <c r="B729" t="s">
        <v>2054</v>
      </c>
      <c r="C729" t="s">
        <v>10171</v>
      </c>
      <c r="D729" t="s">
        <v>261</v>
      </c>
      <c r="E729">
        <v>3006.4117391999998</v>
      </c>
      <c r="F729">
        <v>440.4</v>
      </c>
      <c r="G729">
        <v>-57.659386571646799</v>
      </c>
      <c r="H729">
        <f>(Table2[[#This Row],[1Y Return vs Nifty]]-AVERAGE(Table2[1Y Return vs Nifty]))/_xlfn.STDEV.P(Table2[1Y Return vs Nifty])</f>
        <v>-1.3240510895409892</v>
      </c>
      <c r="I729">
        <v>-12.8646020061265</v>
      </c>
      <c r="J729">
        <f>(Table2[[#This Row],[1M Return vs Nifty]]-AVERAGE(Table2[1M Return vs Nifty]))/_xlfn.STDEV.P(Table2[1M Return vs Nifty])</f>
        <v>-1.4966047417589738</v>
      </c>
      <c r="K729">
        <v>-33.789764482414597</v>
      </c>
      <c r="L729">
        <f>(Table2[[#This Row],[6M Return vs Nifty]]-AVERAGE(Table2[6M Return vs Nifty]))/_xlfn.STDEV.P(Table2[6M Return vs Nifty])</f>
        <v>-1.3707388775329707</v>
      </c>
      <c r="M729">
        <v>3.57814080473032</v>
      </c>
      <c r="N729">
        <f>(Table2[[#This Row],[1W Return vs Nifty]]-AVERAGE(Table2[1W Return vs Nifty]))/_xlfn.STDEV.P(Table2[1W Return vs Nifty])</f>
        <v>0.40369452392926414</v>
      </c>
      <c r="O729">
        <v>451.2</v>
      </c>
      <c r="P729">
        <v>454.13312048770803</v>
      </c>
      <c r="Q729">
        <v>491.31840692119403</v>
      </c>
      <c r="R729">
        <v>42.4016422341547</v>
      </c>
      <c r="S729" s="2">
        <f>(Table2[[#This Row],[Close Price]]-Table2[[#This Row],[20D EMA]])/Table2[[#This Row],[20D EMA]]</f>
        <v>-2.3936170212765982E-2</v>
      </c>
      <c r="T729" s="2">
        <f>(Table2[[#This Row],[Close Price]]-Table2[[#This Row],[50D EMA]])/Table2[[#This Row],[50D EMA]]</f>
        <v>-3.0240297102663672E-2</v>
      </c>
      <c r="U729" s="2">
        <f>(Table2[[#This Row],[Close Price]]-Table2[[#This Row],[200D EMA]])/Table2[[#This Row],[200D EMA]]</f>
        <v>-0.10363626968561999</v>
      </c>
      <c r="V729">
        <v>0.88303763788651801</v>
      </c>
      <c r="W729">
        <v>438</v>
      </c>
      <c r="X729">
        <v>444.3</v>
      </c>
      <c r="Y729">
        <v>439</v>
      </c>
      <c r="Z729">
        <v>456.9</v>
      </c>
      <c r="AA729">
        <v>416.05</v>
      </c>
      <c r="AB729">
        <v>519.9</v>
      </c>
      <c r="AC729" s="2">
        <f>(Table2[[#This Row],[Close Price]]/Table2[[#This Row],[Day Low]])-1</f>
        <v>5.479452054794498E-3</v>
      </c>
      <c r="AD729" s="2">
        <f>(Table2[[#This Row],[Day High]]/Table2[[#This Row],[Close Price]])-1</f>
        <v>8.8555858310628288E-3</v>
      </c>
      <c r="AE729" s="2">
        <f>(Table2[[#This Row],[Close Price]]/Table2[[#This Row],[Current Week Low]])-1</f>
        <v>3.1890660592255315E-3</v>
      </c>
      <c r="AF729" s="2">
        <f>(Table2[[#This Row],[Current Week High]]/Table2[[#This Row],[Close Price]])-1</f>
        <v>3.7465940054495883E-2</v>
      </c>
      <c r="AG729" s="2">
        <f>(Table2[[#This Row],[Close Price]]/Table2[[#This Row],[Current Month Low]])-1</f>
        <v>5.8526619396707114E-2</v>
      </c>
      <c r="AH729" s="2">
        <f>(Table2[[#This Row],[Current Month High]]/Table2[[#This Row],[Close Price]])-1</f>
        <v>0.18051771117166204</v>
      </c>
      <c r="AI729">
        <v>48.2629427792915</v>
      </c>
      <c r="AJ729">
        <v>10.0999999999999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-0.1</v>
      </c>
      <c r="AM729" t="s">
        <v>10205</v>
      </c>
      <c r="AN729">
        <v>-4.71</v>
      </c>
      <c r="AO729" t="s">
        <v>10205</v>
      </c>
      <c r="AP729">
        <v>-7.0100973469802999E-2</v>
      </c>
      <c r="AQ729">
        <f>(Table2[[#This Row],[Sharpe Ratio]]-AVERAGE(Table2[Sharpe Ratio]))/_xlfn.STDEV.P(Table2[Sharpe Ratio])</f>
        <v>-1.4692488292246424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721</v>
      </c>
      <c r="AT729">
        <f>_xlfn.RANK.AVG(Table2[[#This Row],[6M Return vs Nifty Z-Score]],Table2[6M Return vs Nifty Z-Score])</f>
        <v>700</v>
      </c>
      <c r="AU729">
        <f>_xlfn.RANK.AVG(Table2[[#This Row],[Sharpe Ratio Z-Score]],Table2[Sharpe Ratio Z-Score])</f>
        <v>681</v>
      </c>
      <c r="AV729">
        <f>(Table2[[#This Row],[Rank 1Y]]+Table2[[#This Row],[Rank 6M]]+Table2[[#This Row],[Rank Sharpe]])/3</f>
        <v>700.66666666666663</v>
      </c>
    </row>
    <row r="730" spans="1:48" x14ac:dyDescent="0.3">
      <c r="A730" t="s">
        <v>1618</v>
      </c>
      <c r="B730" t="s">
        <v>1619</v>
      </c>
      <c r="C730" t="s">
        <v>10173</v>
      </c>
      <c r="D730" t="s">
        <v>469</v>
      </c>
      <c r="E730">
        <v>5490.2246975449998</v>
      </c>
      <c r="F730">
        <v>331.15</v>
      </c>
      <c r="G730">
        <v>-30.609685473474901</v>
      </c>
      <c r="H730">
        <f>(Table2[[#This Row],[1Y Return vs Nifty]]-AVERAGE(Table2[1Y Return vs Nifty]))/_xlfn.STDEV.P(Table2[1Y Return vs Nifty])</f>
        <v>-0.9543959407383179</v>
      </c>
      <c r="I730">
        <v>2.3841839396332598</v>
      </c>
      <c r="J730">
        <f>(Table2[[#This Row],[1M Return vs Nifty]]-AVERAGE(Table2[1M Return vs Nifty]))/_xlfn.STDEV.P(Table2[1M Return vs Nifty])</f>
        <v>0.11090693796426221</v>
      </c>
      <c r="K730">
        <v>-52.003196010279702</v>
      </c>
      <c r="L730">
        <f>(Table2[[#This Row],[6M Return vs Nifty]]-AVERAGE(Table2[6M Return vs Nifty]))/_xlfn.STDEV.P(Table2[6M Return vs Nifty])</f>
        <v>-1.9775632163751649</v>
      </c>
      <c r="M730">
        <v>5.3213388638878598</v>
      </c>
      <c r="N730">
        <f>(Table2[[#This Row],[1W Return vs Nifty]]-AVERAGE(Table2[1W Return vs Nifty]))/_xlfn.STDEV.P(Table2[1W Return vs Nifty])</f>
        <v>0.76383490317285652</v>
      </c>
      <c r="O730">
        <v>325.62</v>
      </c>
      <c r="P730">
        <v>336.15608607071101</v>
      </c>
      <c r="Q730">
        <v>373.241014185658</v>
      </c>
      <c r="R730">
        <v>59.449221921879399</v>
      </c>
      <c r="S730" s="2">
        <f>(Table2[[#This Row],[Close Price]]-Table2[[#This Row],[20D EMA]])/Table2[[#This Row],[20D EMA]]</f>
        <v>1.6982986303052554E-2</v>
      </c>
      <c r="T730" s="2">
        <f>(Table2[[#This Row],[Close Price]]-Table2[[#This Row],[50D EMA]])/Table2[[#This Row],[50D EMA]]</f>
        <v>-1.4892147660411527E-2</v>
      </c>
      <c r="U730" s="2">
        <f>(Table2[[#This Row],[Close Price]]-Table2[[#This Row],[200D EMA]])/Table2[[#This Row],[200D EMA]]</f>
        <v>-0.11277167456393487</v>
      </c>
      <c r="V730">
        <v>1.2992518950208101</v>
      </c>
      <c r="W730">
        <v>332</v>
      </c>
      <c r="X730">
        <v>336.5</v>
      </c>
      <c r="Y730">
        <v>328.05</v>
      </c>
      <c r="Z730">
        <v>338.95</v>
      </c>
      <c r="AA730">
        <v>303.05</v>
      </c>
      <c r="AB730">
        <v>345.5</v>
      </c>
      <c r="AC730" s="2">
        <f>(Table2[[#This Row],[Close Price]]/Table2[[#This Row],[Day Low]])-1</f>
        <v>-2.5602409638555423E-3</v>
      </c>
      <c r="AD730" s="2">
        <f>(Table2[[#This Row],[Day High]]/Table2[[#This Row],[Close Price]])-1</f>
        <v>1.6155820625094464E-2</v>
      </c>
      <c r="AE730" s="2">
        <f>(Table2[[#This Row],[Close Price]]/Table2[[#This Row],[Current Week Low]])-1</f>
        <v>9.4497789971039747E-3</v>
      </c>
      <c r="AF730" s="2">
        <f>(Table2[[#This Row],[Current Week High]]/Table2[[#This Row],[Close Price]])-1</f>
        <v>2.3554280537520844E-2</v>
      </c>
      <c r="AG730" s="2">
        <f>(Table2[[#This Row],[Close Price]]/Table2[[#This Row],[Current Month Low]])-1</f>
        <v>9.2723972941758603E-2</v>
      </c>
      <c r="AH730" s="2">
        <f>(Table2[[#This Row],[Current Month High]]/Table2[[#This Row],[Close Price]])-1</f>
        <v>4.333383662992607E-2</v>
      </c>
      <c r="AI730">
        <v>63.792843122451998</v>
      </c>
      <c r="AJ730">
        <v>26.080335046639998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-0.2</v>
      </c>
      <c r="AM730" t="s">
        <v>10205</v>
      </c>
      <c r="AN730">
        <v>1.49</v>
      </c>
      <c r="AO730" t="s">
        <v>10206</v>
      </c>
      <c r="AP730">
        <v>-0.11998089161518601</v>
      </c>
      <c r="AQ730">
        <f>(Table2[[#This Row],[Sharpe Ratio]]-AVERAGE(Table2[Sharpe Ratio]))/_xlfn.STDEV.P(Table2[Sharpe Ratio])</f>
        <v>-2.0443297882767362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661</v>
      </c>
      <c r="AT730">
        <f>_xlfn.RANK.AVG(Table2[[#This Row],[6M Return vs Nifty Z-Score]],Table2[6M Return vs Nifty Z-Score])</f>
        <v>726</v>
      </c>
      <c r="AU730">
        <f>_xlfn.RANK.AVG(Table2[[#This Row],[Sharpe Ratio Z-Score]],Table2[Sharpe Ratio Z-Score])</f>
        <v>723</v>
      </c>
      <c r="AV730">
        <f>(Table2[[#This Row],[Rank 1Y]]+Table2[[#This Row],[Rank 6M]]+Table2[[#This Row],[Rank Sharpe]])/3</f>
        <v>703.33333333333337</v>
      </c>
    </row>
    <row r="731" spans="1:48" x14ac:dyDescent="0.3">
      <c r="A731" t="s">
        <v>604</v>
      </c>
      <c r="B731" t="s">
        <v>605</v>
      </c>
      <c r="C731" t="s">
        <v>10161</v>
      </c>
      <c r="D731" t="s">
        <v>606</v>
      </c>
      <c r="E731">
        <v>31616.459532100002</v>
      </c>
      <c r="F731">
        <v>496.9</v>
      </c>
      <c r="G731">
        <v>-64.444229099561895</v>
      </c>
      <c r="H731">
        <f>(Table2[[#This Row],[1Y Return vs Nifty]]-AVERAGE(Table2[1Y Return vs Nifty]))/_xlfn.STDEV.P(Table2[1Y Return vs Nifty])</f>
        <v>-1.4167712258987493</v>
      </c>
      <c r="I731">
        <v>18.642285714676401</v>
      </c>
      <c r="J731">
        <f>(Table2[[#This Row],[1M Return vs Nifty]]-AVERAGE(Table2[1M Return vs Nifty]))/_xlfn.STDEV.P(Table2[1M Return vs Nifty])</f>
        <v>1.8248196774094851</v>
      </c>
      <c r="K731">
        <v>-50.2095445634369</v>
      </c>
      <c r="L731">
        <f>(Table2[[#This Row],[6M Return vs Nifty]]-AVERAGE(Table2[6M Return vs Nifty]))/_xlfn.STDEV.P(Table2[6M Return vs Nifty])</f>
        <v>-1.9178033983706051</v>
      </c>
      <c r="M731">
        <v>7.3123532009299099</v>
      </c>
      <c r="N731">
        <f>(Table2[[#This Row],[1W Return vs Nifty]]-AVERAGE(Table2[1W Return vs Nifty]))/_xlfn.STDEV.P(Table2[1W Return vs Nifty])</f>
        <v>1.175173508476427</v>
      </c>
      <c r="O731">
        <v>459.69</v>
      </c>
      <c r="P731">
        <v>431.54642079145998</v>
      </c>
      <c r="Q731">
        <v>514.96346631066103</v>
      </c>
      <c r="R731">
        <v>67.562607660427801</v>
      </c>
      <c r="S731" s="2">
        <f>(Table2[[#This Row],[Close Price]]-Table2[[#This Row],[20D EMA]])/Table2[[#This Row],[20D EMA]]</f>
        <v>8.0945854815201501E-2</v>
      </c>
      <c r="T731" s="2">
        <f>(Table2[[#This Row],[Close Price]]-Table2[[#This Row],[50D EMA]])/Table2[[#This Row],[50D EMA]]</f>
        <v>0.15144043852497016</v>
      </c>
      <c r="U731" s="2">
        <f>(Table2[[#This Row],[Close Price]]-Table2[[#This Row],[200D EMA]])/Table2[[#This Row],[200D EMA]]</f>
        <v>-3.5077180212555008E-2</v>
      </c>
      <c r="V731">
        <v>0.99865628832172304</v>
      </c>
      <c r="W731">
        <v>493.65</v>
      </c>
      <c r="X731">
        <v>507.45</v>
      </c>
      <c r="Y731">
        <v>490</v>
      </c>
      <c r="Z731">
        <v>518.29999999999995</v>
      </c>
      <c r="AA731">
        <v>403</v>
      </c>
      <c r="AB731">
        <v>518.29999999999995</v>
      </c>
      <c r="AC731" s="2">
        <f>(Table2[[#This Row],[Close Price]]/Table2[[#This Row],[Day Low]])-1</f>
        <v>6.5836118707587321E-3</v>
      </c>
      <c r="AD731" s="2">
        <f>(Table2[[#This Row],[Day High]]/Table2[[#This Row],[Close Price]])-1</f>
        <v>2.1231636144093402E-2</v>
      </c>
      <c r="AE731" s="2">
        <f>(Table2[[#This Row],[Close Price]]/Table2[[#This Row],[Current Week Low]])-1</f>
        <v>1.4081632653061282E-2</v>
      </c>
      <c r="AF731" s="2">
        <f>(Table2[[#This Row],[Current Week High]]/Table2[[#This Row],[Close Price]])-1</f>
        <v>4.3067015496075722E-2</v>
      </c>
      <c r="AG731" s="2">
        <f>(Table2[[#This Row],[Close Price]]/Table2[[#This Row],[Current Month Low]])-1</f>
        <v>0.23300248138957813</v>
      </c>
      <c r="AH731" s="2">
        <f>(Table2[[#This Row],[Current Month High]]/Table2[[#This Row],[Close Price]])-1</f>
        <v>4.3067015496075722E-2</v>
      </c>
      <c r="AI731">
        <v>100.905614811833</v>
      </c>
      <c r="AJ731">
        <v>60.290322580645103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0.15</v>
      </c>
      <c r="AM731" t="s">
        <v>10206</v>
      </c>
      <c r="AN731">
        <v>3.47</v>
      </c>
      <c r="AO731" t="s">
        <v>10206</v>
      </c>
      <c r="AP731">
        <v>-8.5968931162847997E-2</v>
      </c>
      <c r="AQ731">
        <f>(Table2[[#This Row],[Sharpe Ratio]]-AVERAGE(Table2[Sharpe Ratio]))/_xlfn.STDEV.P(Table2[Sharpe Ratio])</f>
        <v>-1.6521954070782194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727</v>
      </c>
      <c r="AT731">
        <f>_xlfn.RANK.AVG(Table2[[#This Row],[6M Return vs Nifty Z-Score]],Table2[6M Return vs Nifty Z-Score])</f>
        <v>724</v>
      </c>
      <c r="AU731">
        <f>_xlfn.RANK.AVG(Table2[[#This Row],[Sharpe Ratio Z-Score]],Table2[Sharpe Ratio Z-Score])</f>
        <v>699</v>
      </c>
      <c r="AV731">
        <f>(Table2[[#This Row],[Rank 1Y]]+Table2[[#This Row],[Rank 6M]]+Table2[[#This Row],[Rank Sharpe]])/3</f>
        <v>716.66666666666663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2D537-6E1F-4253-BE6C-9C3E12430334}">
  <dimension ref="A1:Q5001"/>
  <sheetViews>
    <sheetView topLeftCell="D1" workbookViewId="0">
      <selection activeCell="L2" sqref="L2"/>
    </sheetView>
  </sheetViews>
  <sheetFormatPr defaultRowHeight="14.4" x14ac:dyDescent="0.3"/>
  <cols>
    <col min="1" max="1" width="48.109375" bestFit="1" customWidth="1"/>
    <col min="2" max="2" width="15.109375" bestFit="1" customWidth="1"/>
    <col min="3" max="3" width="30" bestFit="1" customWidth="1"/>
    <col min="4" max="4" width="39.5546875" bestFit="1" customWidth="1"/>
    <col min="5" max="5" width="13" bestFit="1" customWidth="1"/>
    <col min="6" max="6" width="12.33203125" bestFit="1" customWidth="1"/>
    <col min="7" max="7" width="18.3320312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3320312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10158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10222</v>
      </c>
      <c r="D2" t="s">
        <v>18</v>
      </c>
      <c r="E2">
        <v>2047537.5632974801</v>
      </c>
      <c r="F2">
        <v>3026.3</v>
      </c>
      <c r="G2">
        <v>-7.8123413070651404</v>
      </c>
      <c r="H2">
        <v>-6.2415157488522404</v>
      </c>
      <c r="I2">
        <v>-7.9999591236798402</v>
      </c>
      <c r="J2">
        <v>-0.414202911993241</v>
      </c>
      <c r="K2">
        <v>3018.0943934861698</v>
      </c>
      <c r="L2">
        <v>2809.9214682770898</v>
      </c>
      <c r="M2">
        <v>42.143309746713101</v>
      </c>
      <c r="N2">
        <v>0.97676708596680095</v>
      </c>
      <c r="O2">
        <v>6.3212503717410398</v>
      </c>
      <c r="P2">
        <v>36.3014007116155</v>
      </c>
      <c r="Q2">
        <v>2.9455263978477E-2</v>
      </c>
    </row>
    <row r="3" spans="1:17" x14ac:dyDescent="0.3">
      <c r="A3" t="s">
        <v>19</v>
      </c>
      <c r="B3" t="s">
        <v>20</v>
      </c>
      <c r="C3" t="s">
        <v>10222</v>
      </c>
      <c r="D3" t="s">
        <v>21</v>
      </c>
      <c r="E3">
        <v>1579421.8346701299</v>
      </c>
      <c r="F3">
        <v>4365.3500000000004</v>
      </c>
      <c r="G3">
        <v>1.0620302873676599</v>
      </c>
      <c r="H3">
        <v>8.8095382445402901</v>
      </c>
      <c r="I3">
        <v>-0.63562208690303301</v>
      </c>
      <c r="J3">
        <v>0.365732885431932</v>
      </c>
      <c r="K3">
        <v>4048.8501235535</v>
      </c>
      <c r="L3">
        <v>3846.8387865396598</v>
      </c>
      <c r="M3">
        <v>75.934262599289298</v>
      </c>
      <c r="N3">
        <v>1.0375886422932501</v>
      </c>
      <c r="O3">
        <v>1.5038885770900201</v>
      </c>
      <c r="P3">
        <v>31.843853820598</v>
      </c>
      <c r="Q3">
        <v>-1.5453786415938E-2</v>
      </c>
    </row>
    <row r="4" spans="1:17" x14ac:dyDescent="0.3">
      <c r="A4" t="s">
        <v>22</v>
      </c>
      <c r="B4" t="s">
        <v>23</v>
      </c>
      <c r="C4" t="s">
        <v>10222</v>
      </c>
      <c r="D4" t="s">
        <v>24</v>
      </c>
      <c r="E4">
        <v>1230097.32424319</v>
      </c>
      <c r="F4">
        <v>1615.55</v>
      </c>
      <c r="G4">
        <v>-28.6847242226399</v>
      </c>
      <c r="H4">
        <v>-8.1012700118089995</v>
      </c>
      <c r="I4">
        <v>-3.6396741201601901</v>
      </c>
      <c r="J4">
        <v>-3.7776408345871699</v>
      </c>
      <c r="K4">
        <v>1604.47813449053</v>
      </c>
      <c r="L4">
        <v>1557.9421166351401</v>
      </c>
      <c r="M4">
        <v>45.520970474921398</v>
      </c>
      <c r="N4">
        <v>0.99633602787528597</v>
      </c>
      <c r="O4">
        <v>11.045773885054601</v>
      </c>
      <c r="P4">
        <v>18.48117047413</v>
      </c>
      <c r="Q4">
        <v>-9.4918117715374006E-2</v>
      </c>
    </row>
    <row r="5" spans="1:17" x14ac:dyDescent="0.3">
      <c r="A5" t="s">
        <v>25</v>
      </c>
      <c r="B5" t="s">
        <v>26</v>
      </c>
      <c r="C5" t="s">
        <v>10222</v>
      </c>
      <c r="D5" t="s">
        <v>27</v>
      </c>
      <c r="E5">
        <v>878497.29319992498</v>
      </c>
      <c r="F5">
        <v>1470.35</v>
      </c>
      <c r="G5">
        <v>38.700741566021001</v>
      </c>
      <c r="H5">
        <v>-1.62431612882706</v>
      </c>
      <c r="I5">
        <v>11.405368968509</v>
      </c>
      <c r="J5">
        <v>-0.46020789530501499</v>
      </c>
      <c r="K5">
        <v>1413.2122145894</v>
      </c>
      <c r="L5">
        <v>1218.42100298221</v>
      </c>
      <c r="M5">
        <v>52.887236701453901</v>
      </c>
      <c r="N5">
        <v>0.66026492169030604</v>
      </c>
      <c r="O5">
        <v>4.4819260720236596</v>
      </c>
      <c r="P5">
        <v>73.584794286051505</v>
      </c>
      <c r="Q5">
        <v>0.13964184874160801</v>
      </c>
    </row>
    <row r="6" spans="1:17" x14ac:dyDescent="0.3">
      <c r="A6" t="s">
        <v>28</v>
      </c>
      <c r="B6" t="s">
        <v>29</v>
      </c>
      <c r="C6" t="s">
        <v>10222</v>
      </c>
      <c r="D6" t="s">
        <v>24</v>
      </c>
      <c r="E6">
        <v>851327.43059001002</v>
      </c>
      <c r="F6">
        <v>1209.45</v>
      </c>
      <c r="G6">
        <v>-5.37473174366212</v>
      </c>
      <c r="H6">
        <v>-2.4511799948243902</v>
      </c>
      <c r="I6">
        <v>3.4383694785066501</v>
      </c>
      <c r="J6">
        <v>-3.9121580357440999</v>
      </c>
      <c r="K6">
        <v>1184.4395665787599</v>
      </c>
      <c r="L6">
        <v>1084.15645050494</v>
      </c>
      <c r="M6">
        <v>41.429299469217497</v>
      </c>
      <c r="N6">
        <v>0.96405539833988596</v>
      </c>
      <c r="O6">
        <v>3.9976848980941702</v>
      </c>
      <c r="P6">
        <v>34.532814238042199</v>
      </c>
      <c r="Q6">
        <v>5.9226261088563999E-2</v>
      </c>
    </row>
    <row r="7" spans="1:17" x14ac:dyDescent="0.3">
      <c r="A7" t="s">
        <v>30</v>
      </c>
      <c r="B7" t="s">
        <v>31</v>
      </c>
      <c r="C7" t="s">
        <v>10222</v>
      </c>
      <c r="D7" t="s">
        <v>32</v>
      </c>
      <c r="E7">
        <v>778940.17323952005</v>
      </c>
      <c r="F7">
        <v>872.8</v>
      </c>
      <c r="G7">
        <v>14.203108792278901</v>
      </c>
      <c r="H7">
        <v>-0.90670887052357496</v>
      </c>
      <c r="I7">
        <v>23.7614483369046</v>
      </c>
      <c r="J7">
        <v>-2.39270468387123</v>
      </c>
      <c r="K7">
        <v>843.292076670705</v>
      </c>
      <c r="L7">
        <v>746.82894732883199</v>
      </c>
      <c r="M7">
        <v>57.075994896141502</v>
      </c>
      <c r="N7">
        <v>0.74876197735029404</v>
      </c>
      <c r="O7">
        <v>4.4912923923006298</v>
      </c>
      <c r="P7">
        <v>60.6774668630338</v>
      </c>
      <c r="Q7">
        <v>8.4131058263850006E-2</v>
      </c>
    </row>
    <row r="8" spans="1:17" x14ac:dyDescent="0.3">
      <c r="A8" t="s">
        <v>33</v>
      </c>
      <c r="B8" t="s">
        <v>34</v>
      </c>
      <c r="C8" t="s">
        <v>10222</v>
      </c>
      <c r="D8" t="s">
        <v>21</v>
      </c>
      <c r="E8">
        <v>777490.83421460004</v>
      </c>
      <c r="F8">
        <v>1877.15</v>
      </c>
      <c r="G8">
        <v>11.937836008623</v>
      </c>
      <c r="H8">
        <v>16.293056792249399</v>
      </c>
      <c r="I8">
        <v>-1.82985136620163</v>
      </c>
      <c r="J8">
        <v>1.6452051170570201</v>
      </c>
      <c r="K8">
        <v>1641.38841803112</v>
      </c>
      <c r="L8">
        <v>1543.1907828639401</v>
      </c>
      <c r="M8">
        <v>86.258533865502699</v>
      </c>
      <c r="N8">
        <v>1.0840418999532699</v>
      </c>
      <c r="O8">
        <v>1.37708760621153</v>
      </c>
      <c r="P8">
        <v>40.795049690605602</v>
      </c>
      <c r="Q8">
        <v>-4.5709475345003997E-2</v>
      </c>
    </row>
    <row r="9" spans="1:17" x14ac:dyDescent="0.3">
      <c r="A9" t="s">
        <v>35</v>
      </c>
      <c r="B9" t="s">
        <v>36</v>
      </c>
      <c r="C9" t="s">
        <v>10222</v>
      </c>
      <c r="D9" t="s">
        <v>37</v>
      </c>
      <c r="E9">
        <v>751472.97685580899</v>
      </c>
      <c r="F9">
        <v>1188.0999999999999</v>
      </c>
      <c r="G9">
        <v>59.129440937050198</v>
      </c>
      <c r="H9">
        <v>14.127776146988699</v>
      </c>
      <c r="I9">
        <v>11.8589288911918</v>
      </c>
      <c r="J9">
        <v>2.3132082259323199</v>
      </c>
      <c r="K9">
        <v>1050.91159601965</v>
      </c>
      <c r="L9">
        <v>922.73808978241095</v>
      </c>
      <c r="M9">
        <v>76.542507717846803</v>
      </c>
      <c r="N9">
        <v>1.6969026053902201</v>
      </c>
      <c r="O9">
        <v>0.74909519400725399</v>
      </c>
      <c r="P9">
        <v>98.895120113836001</v>
      </c>
      <c r="Q9">
        <v>1.0010873194397999E-2</v>
      </c>
    </row>
    <row r="10" spans="1:17" x14ac:dyDescent="0.3">
      <c r="A10" t="s">
        <v>38</v>
      </c>
      <c r="B10" t="s">
        <v>39</v>
      </c>
      <c r="C10" t="s">
        <v>10222</v>
      </c>
      <c r="D10" t="s">
        <v>40</v>
      </c>
      <c r="E10">
        <v>632368.99225468002</v>
      </c>
      <c r="F10">
        <v>2691.4</v>
      </c>
      <c r="G10">
        <v>-21.425719610164201</v>
      </c>
      <c r="H10">
        <v>6.6117399150603902</v>
      </c>
      <c r="I10">
        <v>-6.03005185975457</v>
      </c>
      <c r="J10">
        <v>-2.7979300991616101</v>
      </c>
      <c r="K10">
        <v>2550.0501605312302</v>
      </c>
      <c r="L10">
        <v>2471.8307510365298</v>
      </c>
      <c r="M10">
        <v>55.242709969824297</v>
      </c>
      <c r="N10">
        <v>1.12762987399601</v>
      </c>
      <c r="O10">
        <v>4.4549305194322599</v>
      </c>
      <c r="P10">
        <v>23.910591376809901</v>
      </c>
      <c r="Q10">
        <v>-5.3986197215405998E-2</v>
      </c>
    </row>
    <row r="11" spans="1:17" x14ac:dyDescent="0.3">
      <c r="A11" t="s">
        <v>41</v>
      </c>
      <c r="B11" t="s">
        <v>42</v>
      </c>
      <c r="C11" t="s">
        <v>10222</v>
      </c>
      <c r="D11" t="s">
        <v>43</v>
      </c>
      <c r="E11">
        <v>612515.19669159001</v>
      </c>
      <c r="F11">
        <v>489.9</v>
      </c>
      <c r="G11">
        <v>-21.329209950343301</v>
      </c>
      <c r="H11">
        <v>13.026742312402201</v>
      </c>
      <c r="I11">
        <v>-3.6600807071913799</v>
      </c>
      <c r="J11">
        <v>4.62988676272467</v>
      </c>
      <c r="K11">
        <v>451.287740295199</v>
      </c>
      <c r="L11">
        <v>436.05501931561002</v>
      </c>
      <c r="M11">
        <v>63.913234077365999</v>
      </c>
      <c r="N11">
        <v>1.3632170451324499</v>
      </c>
      <c r="O11">
        <v>4.2355582771994298</v>
      </c>
      <c r="P11">
        <v>22.674345811944399</v>
      </c>
      <c r="Q11">
        <v>0.10924097608950099</v>
      </c>
    </row>
    <row r="12" spans="1:17" x14ac:dyDescent="0.3">
      <c r="A12" t="s">
        <v>44</v>
      </c>
      <c r="B12" t="s">
        <v>45</v>
      </c>
      <c r="C12" t="s">
        <v>10222</v>
      </c>
      <c r="D12" t="s">
        <v>46</v>
      </c>
      <c r="E12">
        <v>520387.44482849998</v>
      </c>
      <c r="F12">
        <v>3784.65</v>
      </c>
      <c r="G12">
        <v>14.6214949519073</v>
      </c>
      <c r="H12">
        <v>3.1724353082824601</v>
      </c>
      <c r="I12">
        <v>-11.3309944993161</v>
      </c>
      <c r="J12">
        <v>1.2598502346453599</v>
      </c>
      <c r="K12">
        <v>3609.5362333120202</v>
      </c>
      <c r="L12">
        <v>3383.56946234621</v>
      </c>
      <c r="M12">
        <v>70.510087969717702</v>
      </c>
      <c r="N12">
        <v>1.0154425203492901</v>
      </c>
      <c r="O12">
        <v>3.5736461760004201</v>
      </c>
      <c r="P12">
        <v>46.334531956849503</v>
      </c>
      <c r="Q12">
        <v>0.12973313825695601</v>
      </c>
    </row>
    <row r="13" spans="1:17" x14ac:dyDescent="0.3">
      <c r="A13" t="s">
        <v>47</v>
      </c>
      <c r="B13" t="s">
        <v>48</v>
      </c>
      <c r="C13" t="s">
        <v>10222</v>
      </c>
      <c r="D13" t="s">
        <v>21</v>
      </c>
      <c r="E13">
        <v>441167.37291822501</v>
      </c>
      <c r="F13">
        <v>1630.25</v>
      </c>
      <c r="G13">
        <v>19.4624910874028</v>
      </c>
      <c r="H13">
        <v>8.2516392336779401</v>
      </c>
      <c r="I13">
        <v>-10.9465104034412</v>
      </c>
      <c r="J13">
        <v>2.4725160510209001</v>
      </c>
      <c r="K13">
        <v>1505.50495293518</v>
      </c>
      <c r="L13">
        <v>1433.6435064468101</v>
      </c>
      <c r="M13">
        <v>75.658606875703001</v>
      </c>
      <c r="N13">
        <v>0.773798301786631</v>
      </c>
      <c r="O13">
        <v>4.1159331390890896</v>
      </c>
      <c r="P13">
        <v>48.745437956204299</v>
      </c>
      <c r="Q13">
        <v>2.266815806651E-2</v>
      </c>
    </row>
    <row r="14" spans="1:17" x14ac:dyDescent="0.3">
      <c r="A14" t="s">
        <v>49</v>
      </c>
      <c r="B14" t="s">
        <v>50</v>
      </c>
      <c r="C14" t="s">
        <v>10222</v>
      </c>
      <c r="D14" t="s">
        <v>51</v>
      </c>
      <c r="E14">
        <v>426597.18821400002</v>
      </c>
      <c r="F14">
        <v>1161.8499999999999</v>
      </c>
      <c r="G14">
        <v>53.801798825478997</v>
      </c>
      <c r="H14">
        <v>10.15252829284</v>
      </c>
      <c r="I14">
        <v>19.783105482308201</v>
      </c>
      <c r="J14">
        <v>10.156664500323499</v>
      </c>
      <c r="K14">
        <v>1007.07741209739</v>
      </c>
      <c r="L14">
        <v>886.47795566412401</v>
      </c>
      <c r="M14">
        <v>87.244767696934105</v>
      </c>
      <c r="N14">
        <v>1.09877712262003</v>
      </c>
      <c r="O14">
        <v>1.4760941601755999</v>
      </c>
      <c r="P14">
        <v>95.828417326816094</v>
      </c>
      <c r="Q14">
        <v>0.175907766892933</v>
      </c>
    </row>
    <row r="15" spans="1:17" x14ac:dyDescent="0.3">
      <c r="A15" t="s">
        <v>52</v>
      </c>
      <c r="B15" t="s">
        <v>53</v>
      </c>
      <c r="C15" t="s">
        <v>10222</v>
      </c>
      <c r="D15" t="s">
        <v>54</v>
      </c>
      <c r="E15">
        <v>422032.52592619997</v>
      </c>
      <c r="F15">
        <v>6823.6</v>
      </c>
      <c r="G15">
        <v>-33.055557005462298</v>
      </c>
      <c r="H15">
        <v>-7.5635190930341398</v>
      </c>
      <c r="I15">
        <v>-15.4027488610086</v>
      </c>
      <c r="J15">
        <v>-3.2768973751705901</v>
      </c>
      <c r="K15">
        <v>6964.5922207529102</v>
      </c>
      <c r="L15">
        <v>7001.3795344267101</v>
      </c>
      <c r="M15">
        <v>44.628422751944598</v>
      </c>
      <c r="N15">
        <v>1.0035650815100401</v>
      </c>
      <c r="O15">
        <v>20.053930476581201</v>
      </c>
      <c r="P15">
        <v>10.2750573709557</v>
      </c>
      <c r="Q15">
        <v>-4.9325739523231001E-2</v>
      </c>
    </row>
    <row r="16" spans="1:17" x14ac:dyDescent="0.3">
      <c r="A16" t="s">
        <v>55</v>
      </c>
      <c r="B16" t="s">
        <v>56</v>
      </c>
      <c r="C16" t="s">
        <v>10222</v>
      </c>
      <c r="D16" t="s">
        <v>57</v>
      </c>
      <c r="E16">
        <v>417539.46684713999</v>
      </c>
      <c r="F16">
        <v>331.9</v>
      </c>
      <c r="G16">
        <v>60.935480791327002</v>
      </c>
      <c r="H16">
        <v>17.484182429871399</v>
      </c>
      <c r="I16">
        <v>17.689566780223199</v>
      </c>
      <c r="J16">
        <v>2.2266215951641</v>
      </c>
      <c r="K16">
        <v>294.41429303674403</v>
      </c>
      <c r="L16">
        <v>253.81906479619499</v>
      </c>
      <c r="M16">
        <v>68.172928632838506</v>
      </c>
      <c r="N16">
        <v>1.4435414279563901</v>
      </c>
      <c r="O16">
        <v>2.30491111780657</v>
      </c>
      <c r="P16">
        <v>93.640606767794594</v>
      </c>
      <c r="Q16">
        <v>0.12620644254830601</v>
      </c>
    </row>
    <row r="17" spans="1:17" x14ac:dyDescent="0.3">
      <c r="A17" t="s">
        <v>58</v>
      </c>
      <c r="B17" t="s">
        <v>59</v>
      </c>
      <c r="C17" t="s">
        <v>10222</v>
      </c>
      <c r="D17" t="s">
        <v>60</v>
      </c>
      <c r="E17">
        <v>408270.83849519998</v>
      </c>
      <c r="F17">
        <v>1701.6</v>
      </c>
      <c r="G17">
        <v>22.2936224574302</v>
      </c>
      <c r="H17">
        <v>9.7261381798310698</v>
      </c>
      <c r="I17">
        <v>8.5492976894992001</v>
      </c>
      <c r="J17">
        <v>6.4650803778510699</v>
      </c>
      <c r="K17">
        <v>1564.7813047014499</v>
      </c>
      <c r="L17">
        <v>1430.0544200459001</v>
      </c>
      <c r="M17">
        <v>74.788204878397494</v>
      </c>
      <c r="N17">
        <v>0.98123773908353096</v>
      </c>
      <c r="O17">
        <v>1.5955571227080401</v>
      </c>
      <c r="P17">
        <v>59.273646276969103</v>
      </c>
      <c r="Q17">
        <v>9.5550448825717005E-2</v>
      </c>
    </row>
    <row r="18" spans="1:17" x14ac:dyDescent="0.3">
      <c r="A18" t="s">
        <v>61</v>
      </c>
      <c r="B18" t="s">
        <v>62</v>
      </c>
      <c r="C18" t="s">
        <v>10222</v>
      </c>
      <c r="D18" t="s">
        <v>51</v>
      </c>
      <c r="E18">
        <v>404750.86967751</v>
      </c>
      <c r="F18">
        <v>12873.65</v>
      </c>
      <c r="G18">
        <v>4.5605321325806596</v>
      </c>
      <c r="H18">
        <v>2.2513024525182299</v>
      </c>
      <c r="I18">
        <v>13.8653360548425</v>
      </c>
      <c r="J18">
        <v>-1.28928250808903</v>
      </c>
      <c r="K18">
        <v>12485.197307598901</v>
      </c>
      <c r="L18">
        <v>11604.9669594106</v>
      </c>
      <c r="M18">
        <v>70.129642121656303</v>
      </c>
      <c r="N18">
        <v>0.65493263299100102</v>
      </c>
      <c r="O18">
        <v>3.31180356775273</v>
      </c>
      <c r="P18">
        <v>39.112182102083899</v>
      </c>
      <c r="Q18">
        <v>5.1329763965171998E-2</v>
      </c>
    </row>
    <row r="19" spans="1:17" x14ac:dyDescent="0.3">
      <c r="A19" t="s">
        <v>63</v>
      </c>
      <c r="B19" t="s">
        <v>64</v>
      </c>
      <c r="C19" t="s">
        <v>10222</v>
      </c>
      <c r="D19" t="s">
        <v>65</v>
      </c>
      <c r="E19">
        <v>394605.82832312997</v>
      </c>
      <c r="F19">
        <v>406.95</v>
      </c>
      <c r="G19">
        <v>53.872754497029902</v>
      </c>
      <c r="H19">
        <v>-0.12696294513061801</v>
      </c>
      <c r="I19">
        <v>13.5095525988466</v>
      </c>
      <c r="J19">
        <v>3.2711928439978499</v>
      </c>
      <c r="K19">
        <v>372.93991317916198</v>
      </c>
      <c r="L19">
        <v>326.01723580168601</v>
      </c>
      <c r="M19">
        <v>74.917237955735402</v>
      </c>
      <c r="N19">
        <v>1.3254122581821499</v>
      </c>
      <c r="O19">
        <v>1.41294999385674</v>
      </c>
      <c r="P19">
        <v>94.109229668495104</v>
      </c>
      <c r="Q19">
        <v>0.18169812648573999</v>
      </c>
    </row>
    <row r="20" spans="1:17" x14ac:dyDescent="0.3">
      <c r="A20" t="s">
        <v>66</v>
      </c>
      <c r="B20" t="s">
        <v>67</v>
      </c>
      <c r="C20" t="s">
        <v>10222</v>
      </c>
      <c r="D20" t="s">
        <v>24</v>
      </c>
      <c r="E20">
        <v>361648.52345699997</v>
      </c>
      <c r="F20">
        <v>1170</v>
      </c>
      <c r="G20">
        <v>-3.8660804445677299</v>
      </c>
      <c r="H20">
        <v>-11.0834422284117</v>
      </c>
      <c r="I20">
        <v>-4.5014672970624003</v>
      </c>
      <c r="J20">
        <v>-10.642817623864801</v>
      </c>
      <c r="K20">
        <v>1220.0611729177001</v>
      </c>
      <c r="L20">
        <v>1117.6936282941399</v>
      </c>
      <c r="M20">
        <v>15.017204964459401</v>
      </c>
      <c r="N20">
        <v>1.2261360190527499</v>
      </c>
      <c r="O20">
        <v>14.5</v>
      </c>
      <c r="P20">
        <v>26.193172625788701</v>
      </c>
      <c r="Q20">
        <v>2.6629603319718999E-2</v>
      </c>
    </row>
    <row r="21" spans="1:17" x14ac:dyDescent="0.3">
      <c r="A21" t="s">
        <v>68</v>
      </c>
      <c r="B21" t="s">
        <v>69</v>
      </c>
      <c r="C21" t="s">
        <v>10222</v>
      </c>
      <c r="D21" t="s">
        <v>70</v>
      </c>
      <c r="E21">
        <v>356677.850732875</v>
      </c>
      <c r="F21">
        <v>3128.75</v>
      </c>
      <c r="G21">
        <v>-0.98399829689892404</v>
      </c>
      <c r="H21">
        <v>-6.0382322092337297</v>
      </c>
      <c r="I21">
        <v>-14.2786160413429</v>
      </c>
      <c r="J21">
        <v>0.785042948207477</v>
      </c>
      <c r="K21">
        <v>3117.0892796686298</v>
      </c>
      <c r="L21">
        <v>2977.61349489845</v>
      </c>
      <c r="M21">
        <v>64.717944615859096</v>
      </c>
      <c r="N21">
        <v>0.42813943665392101</v>
      </c>
      <c r="O21">
        <v>19.661206552137401</v>
      </c>
      <c r="P21">
        <v>46.066760037348203</v>
      </c>
      <c r="Q21">
        <v>6.6947023657902005E-2</v>
      </c>
    </row>
    <row r="22" spans="1:17" x14ac:dyDescent="0.3">
      <c r="A22" t="s">
        <v>71</v>
      </c>
      <c r="B22" t="s">
        <v>72</v>
      </c>
      <c r="C22" t="s">
        <v>10222</v>
      </c>
      <c r="D22" t="s">
        <v>24</v>
      </c>
      <c r="E22">
        <v>355098.11534332001</v>
      </c>
      <c r="F22">
        <v>1786.1</v>
      </c>
      <c r="G22">
        <v>-30.3203612847418</v>
      </c>
      <c r="H22">
        <v>-4.5033960648391398</v>
      </c>
      <c r="I22">
        <v>-17.553001057827998</v>
      </c>
      <c r="J22">
        <v>-0.13762395263962701</v>
      </c>
      <c r="K22">
        <v>1774.2919876127601</v>
      </c>
      <c r="L22">
        <v>1767.8886966958801</v>
      </c>
      <c r="M22">
        <v>46.688005933385703</v>
      </c>
      <c r="N22">
        <v>0.84903277790138099</v>
      </c>
      <c r="O22">
        <v>7.86070208834892</v>
      </c>
      <c r="P22">
        <v>15.691291252388501</v>
      </c>
      <c r="Q22">
        <v>-9.210745653796E-2</v>
      </c>
    </row>
    <row r="23" spans="1:17" x14ac:dyDescent="0.3">
      <c r="A23" t="s">
        <v>73</v>
      </c>
      <c r="B23" t="s">
        <v>74</v>
      </c>
      <c r="C23" t="s">
        <v>10222</v>
      </c>
      <c r="D23" t="s">
        <v>51</v>
      </c>
      <c r="E23">
        <v>350134.31141327898</v>
      </c>
      <c r="F23">
        <v>2922.1</v>
      </c>
      <c r="G23">
        <v>71.555927682133898</v>
      </c>
      <c r="H23">
        <v>-0.72409494782830497</v>
      </c>
      <c r="I23">
        <v>64.840952340315297</v>
      </c>
      <c r="J23">
        <v>2.2227119900860601</v>
      </c>
      <c r="K23">
        <v>2709.1916647592202</v>
      </c>
      <c r="L23">
        <v>2164.0708342616599</v>
      </c>
      <c r="M23">
        <v>66.401045520265896</v>
      </c>
      <c r="N23">
        <v>0.68020336474034304</v>
      </c>
      <c r="O23">
        <v>3.12788747818351</v>
      </c>
      <c r="P23">
        <v>106.399434928483</v>
      </c>
      <c r="Q23">
        <v>0.196625252654828</v>
      </c>
    </row>
    <row r="24" spans="1:17" x14ac:dyDescent="0.3">
      <c r="A24" t="s">
        <v>75</v>
      </c>
      <c r="B24" t="s">
        <v>76</v>
      </c>
      <c r="C24" t="s">
        <v>10222</v>
      </c>
      <c r="D24" t="s">
        <v>77</v>
      </c>
      <c r="E24">
        <v>340261.41438070999</v>
      </c>
      <c r="F24">
        <v>11806.45</v>
      </c>
      <c r="G24">
        <v>15.410319035565999</v>
      </c>
      <c r="H24">
        <v>-2.3120914387114699</v>
      </c>
      <c r="I24">
        <v>2.9991957558582398</v>
      </c>
      <c r="J24">
        <v>0.288857038464226</v>
      </c>
      <c r="K24">
        <v>11088.933721474999</v>
      </c>
      <c r="L24">
        <v>9947.5213597469101</v>
      </c>
      <c r="M24">
        <v>61.132984755752801</v>
      </c>
      <c r="N24">
        <v>1.0155965600891701</v>
      </c>
      <c r="O24">
        <v>2.3000139754117299</v>
      </c>
      <c r="P24">
        <v>47.808804842475503</v>
      </c>
      <c r="Q24">
        <v>2.5597170781775001E-2</v>
      </c>
    </row>
    <row r="25" spans="1:17" x14ac:dyDescent="0.3">
      <c r="A25" t="s">
        <v>78</v>
      </c>
      <c r="B25" t="s">
        <v>79</v>
      </c>
      <c r="C25" t="s">
        <v>10222</v>
      </c>
      <c r="D25" t="s">
        <v>80</v>
      </c>
      <c r="E25">
        <v>334011.484370625</v>
      </c>
      <c r="F25">
        <v>1546.25</v>
      </c>
      <c r="G25">
        <v>72.259424441026397</v>
      </c>
      <c r="H25">
        <v>0.92145736571585501</v>
      </c>
      <c r="I25">
        <v>14.7303469926565</v>
      </c>
      <c r="J25">
        <v>3.77272022143082</v>
      </c>
      <c r="K25">
        <v>1451.4043454779301</v>
      </c>
      <c r="L25">
        <v>1242.97833894872</v>
      </c>
      <c r="M25">
        <v>70.160516248018894</v>
      </c>
      <c r="N25">
        <v>0.50763677506844196</v>
      </c>
      <c r="O25">
        <v>4.8601455133387299</v>
      </c>
      <c r="P25">
        <v>105.74146763355699</v>
      </c>
      <c r="Q25">
        <v>7.6077382191737999E-2</v>
      </c>
    </row>
    <row r="26" spans="1:17" x14ac:dyDescent="0.3">
      <c r="A26" t="s">
        <v>81</v>
      </c>
      <c r="B26" t="s">
        <v>82</v>
      </c>
      <c r="C26" t="s">
        <v>10222</v>
      </c>
      <c r="D26" t="s">
        <v>83</v>
      </c>
      <c r="E26">
        <v>331287.72787499998</v>
      </c>
      <c r="F26">
        <v>4953.6499999999996</v>
      </c>
      <c r="G26">
        <v>123.56392415058301</v>
      </c>
      <c r="H26">
        <v>-8.2422591335805002</v>
      </c>
      <c r="I26">
        <v>48.9371562849417</v>
      </c>
      <c r="J26">
        <v>-1.70399202560729</v>
      </c>
      <c r="K26">
        <v>4946.9031056981703</v>
      </c>
      <c r="L26">
        <v>3742.94946735756</v>
      </c>
      <c r="M26">
        <v>41.8576705042789</v>
      </c>
      <c r="N26">
        <v>1.03096956886362</v>
      </c>
      <c r="O26">
        <v>14.5569428603151</v>
      </c>
      <c r="P26">
        <v>180.215522117886</v>
      </c>
      <c r="Q26">
        <v>0.27032114163491899</v>
      </c>
    </row>
    <row r="27" spans="1:17" x14ac:dyDescent="0.3">
      <c r="A27" t="s">
        <v>84</v>
      </c>
      <c r="B27" t="s">
        <v>85</v>
      </c>
      <c r="C27" t="s">
        <v>10222</v>
      </c>
      <c r="D27" t="s">
        <v>86</v>
      </c>
      <c r="E27">
        <v>327136.52794495999</v>
      </c>
      <c r="F27">
        <v>5027.2</v>
      </c>
      <c r="G27">
        <v>7.43295584239468</v>
      </c>
      <c r="H27">
        <v>4.5962947869669302</v>
      </c>
      <c r="I27">
        <v>20.8416130277243</v>
      </c>
      <c r="J27">
        <v>-0.15005755475482799</v>
      </c>
      <c r="K27">
        <v>4837.6797623042503</v>
      </c>
      <c r="L27">
        <v>4364.6530809840096</v>
      </c>
      <c r="M27">
        <v>50.150368918579403</v>
      </c>
      <c r="N27">
        <v>0.96582614412579604</v>
      </c>
      <c r="O27">
        <v>3.8152450668364102</v>
      </c>
      <c r="P27">
        <v>43.994271392767601</v>
      </c>
      <c r="Q27">
        <v>1.2080288199569999E-2</v>
      </c>
    </row>
    <row r="28" spans="1:17" x14ac:dyDescent="0.3">
      <c r="A28" t="s">
        <v>87</v>
      </c>
      <c r="B28" t="s">
        <v>88</v>
      </c>
      <c r="C28" t="s">
        <v>10222</v>
      </c>
      <c r="D28" t="s">
        <v>89</v>
      </c>
      <c r="E28">
        <v>325335.12158862001</v>
      </c>
      <c r="F28">
        <v>349.8</v>
      </c>
      <c r="G28">
        <v>48.779705353057501</v>
      </c>
      <c r="H28">
        <v>-0.17541579513073199</v>
      </c>
      <c r="I28">
        <v>22.165708615915602</v>
      </c>
      <c r="J28">
        <v>-0.69087568388012099</v>
      </c>
      <c r="K28">
        <v>327.54048330412098</v>
      </c>
      <c r="L28">
        <v>279.30524173609803</v>
      </c>
      <c r="M28">
        <v>68.540993789785205</v>
      </c>
      <c r="N28">
        <v>0.86087013338707297</v>
      </c>
      <c r="O28">
        <v>2.04402515723269</v>
      </c>
      <c r="P28">
        <v>94.535974973931104</v>
      </c>
      <c r="Q28">
        <v>0.117624864516059</v>
      </c>
    </row>
    <row r="29" spans="1:17" x14ac:dyDescent="0.3">
      <c r="A29" t="s">
        <v>90</v>
      </c>
      <c r="B29" t="s">
        <v>91</v>
      </c>
      <c r="C29" t="s">
        <v>10222</v>
      </c>
      <c r="D29" t="s">
        <v>92</v>
      </c>
      <c r="E29">
        <v>320061.29566274502</v>
      </c>
      <c r="F29">
        <v>519.35</v>
      </c>
      <c r="G29">
        <v>100.01738687543801</v>
      </c>
      <c r="H29">
        <v>4.4652064385848496</v>
      </c>
      <c r="I29">
        <v>13.5184001424985</v>
      </c>
      <c r="J29">
        <v>1.83590732311312</v>
      </c>
      <c r="K29">
        <v>485.11180645842302</v>
      </c>
      <c r="L29">
        <v>420.50607032856698</v>
      </c>
      <c r="M29">
        <v>72.926061607213597</v>
      </c>
      <c r="N29">
        <v>0.91997834143439505</v>
      </c>
      <c r="O29">
        <v>1.5500144411283201</v>
      </c>
      <c r="P29">
        <v>128.93982808022901</v>
      </c>
      <c r="Q29">
        <v>0.148770506413196</v>
      </c>
    </row>
    <row r="30" spans="1:17" x14ac:dyDescent="0.3">
      <c r="A30" t="s">
        <v>93</v>
      </c>
      <c r="B30" t="s">
        <v>94</v>
      </c>
      <c r="C30" t="s">
        <v>10222</v>
      </c>
      <c r="D30" t="s">
        <v>95</v>
      </c>
      <c r="E30">
        <v>307655.12554699997</v>
      </c>
      <c r="F30">
        <v>3468.25</v>
      </c>
      <c r="G30">
        <v>-11.073215874462299</v>
      </c>
      <c r="H30">
        <v>-3.4089779664840698</v>
      </c>
      <c r="I30">
        <v>-22.657172444668699</v>
      </c>
      <c r="J30">
        <v>3.2689332507409898</v>
      </c>
      <c r="K30">
        <v>3380.8126108381698</v>
      </c>
      <c r="L30">
        <v>3390.1101998044601</v>
      </c>
      <c r="M30">
        <v>62.371689186308501</v>
      </c>
      <c r="N30">
        <v>1.2510598267586901</v>
      </c>
      <c r="O30">
        <v>12.0723707921862</v>
      </c>
      <c r="P30">
        <v>20.322989123835601</v>
      </c>
      <c r="Q30">
        <v>7.4594494596468996E-2</v>
      </c>
    </row>
    <row r="31" spans="1:17" x14ac:dyDescent="0.3">
      <c r="A31" t="s">
        <v>96</v>
      </c>
      <c r="B31" t="s">
        <v>97</v>
      </c>
      <c r="C31" t="s">
        <v>10222</v>
      </c>
      <c r="D31" t="s">
        <v>98</v>
      </c>
      <c r="E31">
        <v>290258.11126872001</v>
      </c>
      <c r="F31">
        <v>1832.4</v>
      </c>
      <c r="G31">
        <v>41.076982443207697</v>
      </c>
      <c r="H31">
        <v>-0.37493936718503801</v>
      </c>
      <c r="I31">
        <v>-6.38948087291286</v>
      </c>
      <c r="J31">
        <v>3.38637061969983</v>
      </c>
      <c r="K31">
        <v>1789.9383916694901</v>
      </c>
      <c r="L31">
        <v>1653.06178424156</v>
      </c>
      <c r="M31">
        <v>69.629879473344801</v>
      </c>
      <c r="N31">
        <v>1.55966252945999</v>
      </c>
      <c r="O31">
        <v>18.6476751800916</v>
      </c>
      <c r="P31">
        <v>124.682729446385</v>
      </c>
      <c r="Q31">
        <v>6.4572111687885E-2</v>
      </c>
    </row>
    <row r="32" spans="1:17" x14ac:dyDescent="0.3">
      <c r="A32" t="s">
        <v>99</v>
      </c>
      <c r="B32" t="s">
        <v>100</v>
      </c>
      <c r="C32" t="s">
        <v>10222</v>
      </c>
      <c r="D32" t="s">
        <v>101</v>
      </c>
      <c r="E32">
        <v>288084.70734249498</v>
      </c>
      <c r="F32">
        <v>3005.05</v>
      </c>
      <c r="G32">
        <v>-37.549123903703197</v>
      </c>
      <c r="H32">
        <v>-1.84701716306988</v>
      </c>
      <c r="I32">
        <v>-13.771907473015499</v>
      </c>
      <c r="J32">
        <v>-0.84997341664182402</v>
      </c>
      <c r="K32">
        <v>2921.5318805659599</v>
      </c>
      <c r="L32">
        <v>2979.65315287559</v>
      </c>
      <c r="M32">
        <v>66.964888513570102</v>
      </c>
      <c r="N32">
        <v>1.3580734012722699</v>
      </c>
      <c r="O32">
        <v>13.906590572536199</v>
      </c>
      <c r="P32">
        <v>12.544473989738201</v>
      </c>
      <c r="Q32">
        <v>-7.0452197567897001E-2</v>
      </c>
    </row>
    <row r="33" spans="1:17" x14ac:dyDescent="0.3">
      <c r="A33" t="s">
        <v>102</v>
      </c>
      <c r="B33" t="s">
        <v>103</v>
      </c>
      <c r="C33" t="s">
        <v>10222</v>
      </c>
      <c r="D33" t="s">
        <v>65</v>
      </c>
      <c r="E33">
        <v>281267.27227242501</v>
      </c>
      <c r="F33">
        <v>729.25</v>
      </c>
      <c r="G33">
        <v>140.30563252286501</v>
      </c>
      <c r="H33">
        <v>-3.8255728856025</v>
      </c>
      <c r="I33">
        <v>15.1231094454282</v>
      </c>
      <c r="J33">
        <v>8.6238229560537505E-2</v>
      </c>
      <c r="K33">
        <v>699.89155177076304</v>
      </c>
      <c r="L33">
        <v>578.48190719181605</v>
      </c>
      <c r="M33">
        <v>70.416925536450094</v>
      </c>
      <c r="N33">
        <v>0.47198113405747899</v>
      </c>
      <c r="O33">
        <v>22.845389098388701</v>
      </c>
      <c r="P33">
        <v>181.02119460500899</v>
      </c>
      <c r="Q33">
        <v>0.17949249288731001</v>
      </c>
    </row>
    <row r="34" spans="1:17" x14ac:dyDescent="0.3">
      <c r="A34" t="s">
        <v>104</v>
      </c>
      <c r="B34" t="s">
        <v>105</v>
      </c>
      <c r="C34" t="s">
        <v>10222</v>
      </c>
      <c r="D34" t="s">
        <v>21</v>
      </c>
      <c r="E34">
        <v>272461.97596695001</v>
      </c>
      <c r="F34">
        <v>521.5</v>
      </c>
      <c r="G34">
        <v>2.2238487242591098</v>
      </c>
      <c r="H34">
        <v>-2.0950245685331699</v>
      </c>
      <c r="I34">
        <v>-5.1262586760516804</v>
      </c>
      <c r="J34">
        <v>1.8561616905039999</v>
      </c>
      <c r="K34">
        <v>507.53435523031402</v>
      </c>
      <c r="L34">
        <v>472.47965550629101</v>
      </c>
      <c r="M34">
        <v>46.980443195377497</v>
      </c>
      <c r="N34">
        <v>1.4167612141797501</v>
      </c>
      <c r="O34">
        <v>11.1984659635666</v>
      </c>
      <c r="P34">
        <v>39.0481269164111</v>
      </c>
      <c r="Q34">
        <v>-0.10977960512806401</v>
      </c>
    </row>
    <row r="35" spans="1:17" x14ac:dyDescent="0.3">
      <c r="A35" t="s">
        <v>106</v>
      </c>
      <c r="B35" t="s">
        <v>107</v>
      </c>
      <c r="C35" t="s">
        <v>10222</v>
      </c>
      <c r="D35" t="s">
        <v>108</v>
      </c>
      <c r="E35">
        <v>271054.21385</v>
      </c>
      <c r="F35">
        <v>641.5</v>
      </c>
      <c r="G35">
        <v>72.728854260916506</v>
      </c>
      <c r="H35">
        <v>-9.3588876110020003</v>
      </c>
      <c r="I35">
        <v>86.201217204167406</v>
      </c>
      <c r="J35">
        <v>-1.5925174657010599</v>
      </c>
      <c r="K35">
        <v>625.12439314004803</v>
      </c>
      <c r="L35">
        <v>472.076143895028</v>
      </c>
      <c r="M35">
        <v>51.2956609265811</v>
      </c>
      <c r="N35">
        <v>0.16644171741543001</v>
      </c>
      <c r="O35">
        <v>25.908028059236099</v>
      </c>
      <c r="P35">
        <v>125.404075895994</v>
      </c>
      <c r="Q35">
        <v>6.0118071680165003E-2</v>
      </c>
    </row>
    <row r="36" spans="1:17" x14ac:dyDescent="0.3">
      <c r="A36" t="s">
        <v>109</v>
      </c>
      <c r="B36" t="s">
        <v>110</v>
      </c>
      <c r="C36" t="s">
        <v>10222</v>
      </c>
      <c r="D36" t="s">
        <v>111</v>
      </c>
      <c r="E36">
        <v>267017.28992985998</v>
      </c>
      <c r="F36">
        <v>9564.35</v>
      </c>
      <c r="G36">
        <v>67.422277724894101</v>
      </c>
      <c r="H36">
        <v>-3.6601042085716098</v>
      </c>
      <c r="I36">
        <v>10.9089270965257</v>
      </c>
      <c r="J36">
        <v>-0.447768163733889</v>
      </c>
      <c r="K36">
        <v>9384.0604647476393</v>
      </c>
      <c r="L36">
        <v>8043.8698235111697</v>
      </c>
      <c r="M36">
        <v>57.742035631012101</v>
      </c>
      <c r="N36">
        <v>1.1504361195025501</v>
      </c>
      <c r="O36">
        <v>4.9606089279459598</v>
      </c>
      <c r="P36">
        <v>110.62210966747401</v>
      </c>
      <c r="Q36">
        <v>0.118614466179555</v>
      </c>
    </row>
    <row r="37" spans="1:17" x14ac:dyDescent="0.3">
      <c r="A37" t="s">
        <v>112</v>
      </c>
      <c r="B37" t="s">
        <v>113</v>
      </c>
      <c r="C37" t="s">
        <v>10222</v>
      </c>
      <c r="D37" t="s">
        <v>37</v>
      </c>
      <c r="E37">
        <v>264866.91142740002</v>
      </c>
      <c r="F37">
        <v>1642.65</v>
      </c>
      <c r="G37">
        <v>-23.750865120223899</v>
      </c>
      <c r="H37">
        <v>-1.8188120215458199</v>
      </c>
      <c r="I37">
        <v>-12.221032554642401</v>
      </c>
      <c r="J37">
        <v>-3.21130812372675</v>
      </c>
      <c r="K37">
        <v>1596.2524022667501</v>
      </c>
      <c r="L37">
        <v>1590.77656773747</v>
      </c>
      <c r="M37">
        <v>69.877908143427504</v>
      </c>
      <c r="N37">
        <v>1.3818885289727501</v>
      </c>
      <c r="O37">
        <v>5.9872766566218996</v>
      </c>
      <c r="P37">
        <v>15.7570205419118</v>
      </c>
      <c r="Q37">
        <v>-3.0416990189392999E-2</v>
      </c>
    </row>
    <row r="38" spans="1:17" x14ac:dyDescent="0.3">
      <c r="A38" t="s">
        <v>114</v>
      </c>
      <c r="B38" t="s">
        <v>115</v>
      </c>
      <c r="C38" t="s">
        <v>10222</v>
      </c>
      <c r="D38" t="s">
        <v>18</v>
      </c>
      <c r="E38">
        <v>258348.05621698499</v>
      </c>
      <c r="F38">
        <v>182.95</v>
      </c>
      <c r="G38">
        <v>68.620978296739807</v>
      </c>
      <c r="H38">
        <v>4.9136768771730397</v>
      </c>
      <c r="I38">
        <v>8.3693154356361692</v>
      </c>
      <c r="J38">
        <v>5.3969401076332302</v>
      </c>
      <c r="K38">
        <v>169.231962515042</v>
      </c>
      <c r="L38">
        <v>150.05923093589101</v>
      </c>
      <c r="M38">
        <v>75.600059033037994</v>
      </c>
      <c r="N38">
        <v>1.2569503024102999</v>
      </c>
      <c r="O38">
        <v>7.57037441924024</v>
      </c>
      <c r="P38">
        <v>113.976608187134</v>
      </c>
      <c r="Q38">
        <v>0.118216045939377</v>
      </c>
    </row>
    <row r="39" spans="1:17" x14ac:dyDescent="0.3">
      <c r="A39" t="s">
        <v>116</v>
      </c>
      <c r="B39" t="s">
        <v>117</v>
      </c>
      <c r="C39" t="s">
        <v>10222</v>
      </c>
      <c r="D39" t="s">
        <v>118</v>
      </c>
      <c r="E39">
        <v>255437.01827599999</v>
      </c>
      <c r="F39">
        <v>195.46</v>
      </c>
      <c r="G39">
        <v>385.14970430022998</v>
      </c>
      <c r="H39">
        <v>9.0082189552541791</v>
      </c>
      <c r="I39">
        <v>1.79109972645523</v>
      </c>
      <c r="J39">
        <v>-7.6653911614059798</v>
      </c>
      <c r="K39">
        <v>183.534780237711</v>
      </c>
      <c r="L39">
        <v>141.26009470758501</v>
      </c>
      <c r="M39">
        <v>51.033818159300203</v>
      </c>
      <c r="N39">
        <v>1.12716122511678</v>
      </c>
      <c r="O39">
        <v>17.159521129642801</v>
      </c>
      <c r="P39">
        <v>456.07396870554697</v>
      </c>
      <c r="Q39">
        <v>0.17669591663702</v>
      </c>
    </row>
    <row r="40" spans="1:17" x14ac:dyDescent="0.3">
      <c r="A40" t="s">
        <v>119</v>
      </c>
      <c r="B40" t="s">
        <v>120</v>
      </c>
      <c r="C40" t="s">
        <v>10222</v>
      </c>
      <c r="D40" t="s">
        <v>121</v>
      </c>
      <c r="E40">
        <v>250037.37283932499</v>
      </c>
      <c r="F40">
        <v>7021.15</v>
      </c>
      <c r="G40">
        <v>49.752242837705602</v>
      </c>
      <c r="H40">
        <v>-11.663034099770099</v>
      </c>
      <c r="I40">
        <v>53.951066769967198</v>
      </c>
      <c r="J40">
        <v>-0.16949439445982001</v>
      </c>
      <c r="K40">
        <v>7090.9006437382504</v>
      </c>
      <c r="L40">
        <v>5626.9021901420701</v>
      </c>
      <c r="M40">
        <v>42.614960786549197</v>
      </c>
      <c r="N40">
        <v>0.92806308885145805</v>
      </c>
      <c r="O40">
        <v>13.495652421611799</v>
      </c>
      <c r="P40">
        <v>116.30160197165701</v>
      </c>
      <c r="Q40">
        <v>0.16096615394781</v>
      </c>
    </row>
    <row r="41" spans="1:17" x14ac:dyDescent="0.3">
      <c r="A41" t="s">
        <v>122</v>
      </c>
      <c r="B41" t="s">
        <v>123</v>
      </c>
      <c r="C41" t="s">
        <v>10222</v>
      </c>
      <c r="D41" t="s">
        <v>124</v>
      </c>
      <c r="E41">
        <v>236956.0844274</v>
      </c>
      <c r="F41">
        <v>2457.65</v>
      </c>
      <c r="G41">
        <v>-17.5549390782488</v>
      </c>
      <c r="H41">
        <v>-7.3683210442181801</v>
      </c>
      <c r="I41">
        <v>-16.877018685474201</v>
      </c>
      <c r="J41">
        <v>-6.6285770140149101</v>
      </c>
      <c r="K41">
        <v>2536.1812904130602</v>
      </c>
      <c r="L41">
        <v>2468.1828592755401</v>
      </c>
      <c r="M41">
        <v>18.858199785126999</v>
      </c>
      <c r="N41">
        <v>1.4463003371318</v>
      </c>
      <c r="O41">
        <v>12.6808129717413</v>
      </c>
      <c r="P41">
        <v>14.5757575757575</v>
      </c>
      <c r="Q41">
        <v>-1.9017367661940999E-2</v>
      </c>
    </row>
    <row r="42" spans="1:17" x14ac:dyDescent="0.3">
      <c r="A42" t="s">
        <v>125</v>
      </c>
      <c r="B42" t="s">
        <v>126</v>
      </c>
      <c r="C42" t="s">
        <v>10222</v>
      </c>
      <c r="D42" t="s">
        <v>127</v>
      </c>
      <c r="E42">
        <v>232524.06455049</v>
      </c>
      <c r="F42">
        <v>318.10000000000002</v>
      </c>
      <c r="G42">
        <v>116.856101989675</v>
      </c>
      <c r="H42">
        <v>-0.41389328408937098</v>
      </c>
      <c r="I42">
        <v>53.795547643306499</v>
      </c>
      <c r="J42">
        <v>0.21224256490569701</v>
      </c>
      <c r="K42">
        <v>298.15074694125099</v>
      </c>
      <c r="L42">
        <v>229.149460410747</v>
      </c>
      <c r="M42">
        <v>55.232947747617999</v>
      </c>
      <c r="N42">
        <v>0.81511869522186997</v>
      </c>
      <c r="O42">
        <v>7.0418107513360502</v>
      </c>
      <c r="P42">
        <v>157.570850202429</v>
      </c>
      <c r="Q42">
        <v>0.231799175066499</v>
      </c>
    </row>
    <row r="43" spans="1:17" x14ac:dyDescent="0.3">
      <c r="A43" t="s">
        <v>128</v>
      </c>
      <c r="B43" t="s">
        <v>129</v>
      </c>
      <c r="C43" t="s">
        <v>10222</v>
      </c>
      <c r="D43" t="s">
        <v>130</v>
      </c>
      <c r="E43">
        <v>219856.10039976001</v>
      </c>
      <c r="F43">
        <v>902.1</v>
      </c>
      <c r="G43">
        <v>-16.075734283608998</v>
      </c>
      <c r="H43">
        <v>-7.44530701000558</v>
      </c>
      <c r="I43">
        <v>-4.4005699331215498</v>
      </c>
      <c r="J43">
        <v>-0.816540146242131</v>
      </c>
      <c r="K43">
        <v>906.96277234682395</v>
      </c>
      <c r="L43">
        <v>853.89721486813198</v>
      </c>
      <c r="M43">
        <v>47.220518545877901</v>
      </c>
      <c r="N43">
        <v>0.75649736604956896</v>
      </c>
      <c r="O43">
        <v>6.3518456933820904</v>
      </c>
      <c r="P43">
        <v>24.7717842323651</v>
      </c>
      <c r="Q43">
        <v>-3.2918702144494001E-2</v>
      </c>
    </row>
    <row r="44" spans="1:17" x14ac:dyDescent="0.3">
      <c r="A44" t="s">
        <v>131</v>
      </c>
      <c r="B44" t="s">
        <v>132</v>
      </c>
      <c r="C44" t="s">
        <v>10222</v>
      </c>
      <c r="D44" t="s">
        <v>133</v>
      </c>
      <c r="E44">
        <v>217802.67701093899</v>
      </c>
      <c r="F44">
        <v>879.9</v>
      </c>
      <c r="G44">
        <v>43.093588738506902</v>
      </c>
      <c r="H44">
        <v>1.7559061925600701</v>
      </c>
      <c r="I44">
        <v>-3.6781006438296</v>
      </c>
      <c r="J44">
        <v>2.5965296595733598</v>
      </c>
      <c r="K44">
        <v>840.46601106428102</v>
      </c>
      <c r="L44">
        <v>772.05214300686305</v>
      </c>
      <c r="M44">
        <v>70.696980985113896</v>
      </c>
      <c r="N44">
        <v>1.2649478223114099</v>
      </c>
      <c r="O44">
        <v>9.9670417092851498</v>
      </c>
      <c r="P44">
        <v>90.022675736961403</v>
      </c>
      <c r="Q44">
        <v>0.11494537301011599</v>
      </c>
    </row>
    <row r="45" spans="1:17" x14ac:dyDescent="0.3">
      <c r="A45" t="s">
        <v>134</v>
      </c>
      <c r="B45" t="s">
        <v>135</v>
      </c>
      <c r="C45" t="s">
        <v>10222</v>
      </c>
      <c r="D45" t="s">
        <v>54</v>
      </c>
      <c r="E45">
        <v>209245.41473178001</v>
      </c>
      <c r="F45">
        <v>329.35</v>
      </c>
      <c r="G45">
        <v>5.7965293882090201</v>
      </c>
      <c r="H45">
        <v>-10.9166270359792</v>
      </c>
      <c r="I45">
        <v>17.466632964074499</v>
      </c>
      <c r="J45">
        <v>-4.9107241683171301</v>
      </c>
      <c r="K45">
        <v>346.66948994991299</v>
      </c>
      <c r="L45">
        <v>299.09844618093501</v>
      </c>
      <c r="M45">
        <v>28.679344816777899</v>
      </c>
      <c r="N45">
        <v>0.79116559698439404</v>
      </c>
      <c r="O45">
        <v>19.8421132533778</v>
      </c>
      <c r="P45">
        <v>62.401380670611402</v>
      </c>
    </row>
    <row r="46" spans="1:17" x14ac:dyDescent="0.3">
      <c r="A46" t="s">
        <v>136</v>
      </c>
      <c r="B46" t="s">
        <v>137</v>
      </c>
      <c r="C46" t="s">
        <v>10222</v>
      </c>
      <c r="D46" t="s">
        <v>138</v>
      </c>
      <c r="E46">
        <v>204974.99250888001</v>
      </c>
      <c r="F46">
        <v>1577.4</v>
      </c>
      <c r="G46">
        <v>69.570781048273105</v>
      </c>
      <c r="H46">
        <v>0.15250884924573399</v>
      </c>
      <c r="I46">
        <v>10.574342820585599</v>
      </c>
      <c r="J46">
        <v>5.5906200967328896</v>
      </c>
      <c r="K46">
        <v>1565.07130702021</v>
      </c>
      <c r="L46">
        <v>1344.2918636249999</v>
      </c>
      <c r="M46">
        <v>42.183869207177104</v>
      </c>
      <c r="N46">
        <v>1.41455891422822</v>
      </c>
      <c r="O46">
        <v>7.9497907949790596</v>
      </c>
      <c r="P46">
        <v>98.2903834066625</v>
      </c>
      <c r="Q46">
        <v>0.22622807820346999</v>
      </c>
    </row>
    <row r="47" spans="1:17" x14ac:dyDescent="0.3">
      <c r="A47" t="s">
        <v>139</v>
      </c>
      <c r="B47" t="s">
        <v>140</v>
      </c>
      <c r="C47" t="s">
        <v>10222</v>
      </c>
      <c r="D47" t="s">
        <v>130</v>
      </c>
      <c r="E47">
        <v>204817.30199318699</v>
      </c>
      <c r="F47">
        <v>164.07</v>
      </c>
      <c r="G47">
        <v>6.7020826410354397</v>
      </c>
      <c r="H47">
        <v>-9.9927923160341106</v>
      </c>
      <c r="I47">
        <v>6.3073798622639101</v>
      </c>
      <c r="J47">
        <v>-0.94606358502931298</v>
      </c>
      <c r="K47">
        <v>167.98271748958601</v>
      </c>
      <c r="L47">
        <v>152.459719157568</v>
      </c>
      <c r="M47">
        <v>49.452948481998398</v>
      </c>
      <c r="N47">
        <v>0.90875579628341996</v>
      </c>
      <c r="O47">
        <v>12.512951788870501</v>
      </c>
      <c r="P47">
        <v>43.167539267015698</v>
      </c>
      <c r="Q47">
        <v>-2.462969179861E-2</v>
      </c>
    </row>
    <row r="48" spans="1:17" x14ac:dyDescent="0.3">
      <c r="A48" t="s">
        <v>141</v>
      </c>
      <c r="B48" t="s">
        <v>142</v>
      </c>
      <c r="C48" t="s">
        <v>10222</v>
      </c>
      <c r="D48" t="s">
        <v>143</v>
      </c>
      <c r="E48">
        <v>199801.72745504999</v>
      </c>
      <c r="F48">
        <v>5620.5</v>
      </c>
      <c r="G48">
        <v>193.34796708508401</v>
      </c>
      <c r="H48">
        <v>-3.20908357976068</v>
      </c>
      <c r="I48">
        <v>68.483468827520198</v>
      </c>
      <c r="J48">
        <v>4.1531315900644996</v>
      </c>
      <c r="K48">
        <v>5161.3836531738098</v>
      </c>
      <c r="L48">
        <v>3986.5929907529498</v>
      </c>
      <c r="M48">
        <v>68.5007905142906</v>
      </c>
      <c r="N48">
        <v>0.891713891910902</v>
      </c>
      <c r="O48">
        <v>2.3921359309669801</v>
      </c>
      <c r="P48">
        <v>236.476293103448</v>
      </c>
      <c r="Q48">
        <v>0.24837155034980199</v>
      </c>
    </row>
    <row r="49" spans="1:17" x14ac:dyDescent="0.3">
      <c r="A49" t="s">
        <v>144</v>
      </c>
      <c r="B49" t="s">
        <v>145</v>
      </c>
      <c r="C49" t="s">
        <v>10222</v>
      </c>
      <c r="D49" t="s">
        <v>146</v>
      </c>
      <c r="E49">
        <v>197576.571102435</v>
      </c>
      <c r="F49">
        <v>227.13</v>
      </c>
      <c r="G49">
        <v>143.54565526859801</v>
      </c>
      <c r="H49">
        <v>11.3023264708727</v>
      </c>
      <c r="I49">
        <v>50.050018183898601</v>
      </c>
      <c r="J49">
        <v>0.12624764207408501</v>
      </c>
      <c r="K49">
        <v>204.65596771326801</v>
      </c>
      <c r="L49">
        <v>164.154509312458</v>
      </c>
      <c r="M49">
        <v>65.333600319514105</v>
      </c>
      <c r="N49">
        <v>0.85945124426853003</v>
      </c>
      <c r="O49">
        <v>2.1441465240170801</v>
      </c>
      <c r="P49">
        <v>178.345588235294</v>
      </c>
      <c r="Q49">
        <v>4.8152091067536998E-2</v>
      </c>
    </row>
    <row r="50" spans="1:17" x14ac:dyDescent="0.3">
      <c r="A50" t="s">
        <v>147</v>
      </c>
      <c r="B50" t="s">
        <v>148</v>
      </c>
      <c r="C50" t="s">
        <v>10222</v>
      </c>
      <c r="D50" t="s">
        <v>77</v>
      </c>
      <c r="E50">
        <v>185693.84007266999</v>
      </c>
      <c r="F50">
        <v>2790.9</v>
      </c>
      <c r="G50">
        <v>24.978661979738899</v>
      </c>
      <c r="H50">
        <v>2.5497041197222798</v>
      </c>
      <c r="I50">
        <v>15.7688037781669</v>
      </c>
      <c r="J50">
        <v>-0.94226421609697297</v>
      </c>
      <c r="K50">
        <v>2628.2037948024199</v>
      </c>
      <c r="L50">
        <v>2295.5387447241501</v>
      </c>
      <c r="M50">
        <v>50.4196856834131</v>
      </c>
      <c r="N50">
        <v>1.01237060498561</v>
      </c>
      <c r="O50">
        <v>3.1118993872944101</v>
      </c>
      <c r="P50">
        <v>59.380973666385501</v>
      </c>
      <c r="Q50">
        <v>6.6691785742651999E-2</v>
      </c>
    </row>
    <row r="51" spans="1:17" x14ac:dyDescent="0.3">
      <c r="A51" t="s">
        <v>149</v>
      </c>
      <c r="B51" t="s">
        <v>150</v>
      </c>
      <c r="C51" t="s">
        <v>10222</v>
      </c>
      <c r="D51" t="s">
        <v>118</v>
      </c>
      <c r="E51">
        <v>183056.6446272</v>
      </c>
      <c r="F51">
        <v>554.70000000000005</v>
      </c>
      <c r="G51">
        <v>138.75408207483599</v>
      </c>
      <c r="H51">
        <v>8.6477302882005205</v>
      </c>
      <c r="I51">
        <v>9.1830742576912403</v>
      </c>
      <c r="J51">
        <v>-0.29062009913492698</v>
      </c>
      <c r="K51">
        <v>508.69093421697801</v>
      </c>
      <c r="L51">
        <v>411.894239009496</v>
      </c>
      <c r="M51">
        <v>63.8133710138572</v>
      </c>
      <c r="N51">
        <v>0.48094122464797301</v>
      </c>
      <c r="O51">
        <v>4.56102397692446</v>
      </c>
      <c r="P51">
        <v>177.83621337340301</v>
      </c>
      <c r="Q51">
        <v>0.195173225161549</v>
      </c>
    </row>
    <row r="52" spans="1:17" x14ac:dyDescent="0.3">
      <c r="A52" t="s">
        <v>151</v>
      </c>
      <c r="B52" t="s">
        <v>152</v>
      </c>
      <c r="C52" t="s">
        <v>10222</v>
      </c>
      <c r="D52" t="s">
        <v>153</v>
      </c>
      <c r="E52">
        <v>174578.11291232001</v>
      </c>
      <c r="F52">
        <v>447.2</v>
      </c>
      <c r="G52">
        <v>35.5032971373195</v>
      </c>
      <c r="H52">
        <v>-5.2340767611436902</v>
      </c>
      <c r="I52">
        <v>52.465812268131899</v>
      </c>
      <c r="J52">
        <v>-1.10895724297543</v>
      </c>
      <c r="K52">
        <v>437.63756680030099</v>
      </c>
      <c r="L52">
        <v>355.490253156633</v>
      </c>
      <c r="M52">
        <v>50.777863925382597</v>
      </c>
      <c r="N52">
        <v>1.35788277229444</v>
      </c>
      <c r="O52">
        <v>13.3161896243291</v>
      </c>
      <c r="P52">
        <v>114.99999999999901</v>
      </c>
      <c r="Q52">
        <v>1.9405212429033002E-2</v>
      </c>
    </row>
    <row r="53" spans="1:17" x14ac:dyDescent="0.3">
      <c r="A53" t="s">
        <v>154</v>
      </c>
      <c r="B53" t="s">
        <v>155</v>
      </c>
      <c r="C53" t="s">
        <v>10222</v>
      </c>
      <c r="D53" t="s">
        <v>156</v>
      </c>
      <c r="E53">
        <v>172771.5359086</v>
      </c>
      <c r="F53">
        <v>4474</v>
      </c>
      <c r="G53">
        <v>46.022423782489398</v>
      </c>
      <c r="H53">
        <v>0.33635195926753297</v>
      </c>
      <c r="I53">
        <v>37.251749239682397</v>
      </c>
      <c r="J53">
        <v>0.56753389766931694</v>
      </c>
      <c r="K53">
        <v>4246.5028175794296</v>
      </c>
      <c r="L53">
        <v>3559.3592636286198</v>
      </c>
      <c r="M53">
        <v>63.479137287321301</v>
      </c>
      <c r="N53">
        <v>0.75955210028623998</v>
      </c>
      <c r="O53">
        <v>3.0353151542244099</v>
      </c>
      <c r="P53">
        <v>91.741487560803094</v>
      </c>
      <c r="Q53">
        <v>0.11696216105478</v>
      </c>
    </row>
    <row r="54" spans="1:17" x14ac:dyDescent="0.3">
      <c r="A54" t="s">
        <v>157</v>
      </c>
      <c r="B54" t="s">
        <v>158</v>
      </c>
      <c r="C54" t="s">
        <v>10222</v>
      </c>
      <c r="D54" t="s">
        <v>37</v>
      </c>
      <c r="E54">
        <v>172376.38462977501</v>
      </c>
      <c r="F54">
        <v>1721.05</v>
      </c>
      <c r="G54">
        <v>7.7058757996321496</v>
      </c>
      <c r="H54">
        <v>13.372315684830699</v>
      </c>
      <c r="I54">
        <v>7.5233852495036002</v>
      </c>
      <c r="J54">
        <v>5.9043582329004902</v>
      </c>
      <c r="K54">
        <v>1542.9512120838299</v>
      </c>
      <c r="L54">
        <v>1448.79159225789</v>
      </c>
      <c r="M54">
        <v>70.1735791659829</v>
      </c>
      <c r="N54">
        <v>1.3625367777645101</v>
      </c>
      <c r="O54">
        <v>3.29159524708753</v>
      </c>
      <c r="P54">
        <v>37.5024967043502</v>
      </c>
      <c r="Q54">
        <v>9.989940321176E-3</v>
      </c>
    </row>
    <row r="55" spans="1:17" x14ac:dyDescent="0.3">
      <c r="A55" t="s">
        <v>159</v>
      </c>
      <c r="B55" t="s">
        <v>160</v>
      </c>
      <c r="C55" t="s">
        <v>10222</v>
      </c>
      <c r="D55" t="s">
        <v>118</v>
      </c>
      <c r="E55">
        <v>169105.64528</v>
      </c>
      <c r="F55">
        <v>642.20000000000005</v>
      </c>
      <c r="G55">
        <v>189.906930501716</v>
      </c>
      <c r="H55">
        <v>18.096282318076799</v>
      </c>
      <c r="I55">
        <v>15.0185624991525</v>
      </c>
      <c r="J55">
        <v>2.11323967647848</v>
      </c>
      <c r="K55">
        <v>567.61221193324502</v>
      </c>
      <c r="L55">
        <v>456.21182603641103</v>
      </c>
      <c r="M55">
        <v>67.393164865293599</v>
      </c>
      <c r="N55">
        <v>0.60004882830782902</v>
      </c>
      <c r="O55">
        <v>1.8374338212394801</v>
      </c>
      <c r="P55">
        <v>235.44006267955001</v>
      </c>
      <c r="Q55">
        <v>0.196117813461022</v>
      </c>
    </row>
    <row r="56" spans="1:17" x14ac:dyDescent="0.3">
      <c r="A56" t="s">
        <v>161</v>
      </c>
      <c r="B56" t="s">
        <v>162</v>
      </c>
      <c r="C56" t="s">
        <v>10222</v>
      </c>
      <c r="D56" t="s">
        <v>21</v>
      </c>
      <c r="E56">
        <v>167952.94050475</v>
      </c>
      <c r="F56">
        <v>5672.5</v>
      </c>
      <c r="G56">
        <v>-10.562771971574399</v>
      </c>
      <c r="H56">
        <v>4.3189158452181102</v>
      </c>
      <c r="I56">
        <v>-9.5240539455402704</v>
      </c>
      <c r="J56">
        <v>-0.99611110393088198</v>
      </c>
      <c r="K56">
        <v>5320.6279224148202</v>
      </c>
      <c r="L56">
        <v>5201.2762922516104</v>
      </c>
      <c r="M56">
        <v>54.819213146061401</v>
      </c>
      <c r="N56">
        <v>1.25405173366232</v>
      </c>
      <c r="O56">
        <v>13.5654473336271</v>
      </c>
      <c r="P56">
        <v>25.677127759745598</v>
      </c>
      <c r="Q56">
        <v>-1.9809014967131999E-2</v>
      </c>
    </row>
    <row r="57" spans="1:17" x14ac:dyDescent="0.3">
      <c r="A57" t="s">
        <v>163</v>
      </c>
      <c r="B57" t="s">
        <v>164</v>
      </c>
      <c r="C57" t="s">
        <v>10222</v>
      </c>
      <c r="D57" t="s">
        <v>165</v>
      </c>
      <c r="E57">
        <v>166209.274389375</v>
      </c>
      <c r="F57">
        <v>7843.45</v>
      </c>
      <c r="G57">
        <v>45.751811190783002</v>
      </c>
      <c r="H57">
        <v>-9.6878814497974606</v>
      </c>
      <c r="I57">
        <v>50.335603101154398</v>
      </c>
      <c r="J57">
        <v>1.4686236498388201</v>
      </c>
      <c r="K57">
        <v>7967.9107242590098</v>
      </c>
      <c r="L57">
        <v>6416.4543337157902</v>
      </c>
      <c r="M57">
        <v>44.623193579729097</v>
      </c>
      <c r="N57">
        <v>0.78869604489479495</v>
      </c>
      <c r="O57">
        <v>16.657210793719599</v>
      </c>
      <c r="P57">
        <v>103.725974025974</v>
      </c>
      <c r="Q57">
        <v>0.18316319688315</v>
      </c>
    </row>
    <row r="58" spans="1:17" x14ac:dyDescent="0.3">
      <c r="A58" t="s">
        <v>166</v>
      </c>
      <c r="B58" t="s">
        <v>167</v>
      </c>
      <c r="C58" t="s">
        <v>10222</v>
      </c>
      <c r="D58" t="s">
        <v>77</v>
      </c>
      <c r="E58">
        <v>166125.36297371</v>
      </c>
      <c r="F58">
        <v>674.45</v>
      </c>
      <c r="G58">
        <v>19.143858066358298</v>
      </c>
      <c r="H58">
        <v>-1.65327909845238</v>
      </c>
      <c r="I58">
        <v>2.6517461834982399</v>
      </c>
      <c r="J58">
        <v>-2.72979187696949</v>
      </c>
      <c r="K58">
        <v>661.14412737155305</v>
      </c>
      <c r="L58">
        <v>585.01675818109595</v>
      </c>
      <c r="M58">
        <v>43.840813461471498</v>
      </c>
      <c r="N58">
        <v>0.62586443131408698</v>
      </c>
      <c r="O58">
        <v>4.8187411965304898</v>
      </c>
      <c r="P58">
        <v>66.922410592748406</v>
      </c>
      <c r="Q58">
        <v>3.9033510233951997E-2</v>
      </c>
    </row>
    <row r="59" spans="1:17" x14ac:dyDescent="0.3">
      <c r="A59" t="s">
        <v>168</v>
      </c>
      <c r="B59" t="s">
        <v>169</v>
      </c>
      <c r="C59" t="s">
        <v>10222</v>
      </c>
      <c r="D59" t="s">
        <v>170</v>
      </c>
      <c r="E59">
        <v>160517.10770399999</v>
      </c>
      <c r="F59">
        <v>3156</v>
      </c>
      <c r="G59">
        <v>-5.8350441893497003</v>
      </c>
      <c r="H59">
        <v>-3.6467781224807001</v>
      </c>
      <c r="I59">
        <v>7.4149260417891902</v>
      </c>
      <c r="J59">
        <v>-1.4975850965121</v>
      </c>
      <c r="K59">
        <v>3094.9784749220798</v>
      </c>
      <c r="L59">
        <v>2870.3116618425602</v>
      </c>
      <c r="M59">
        <v>54.717115447338898</v>
      </c>
      <c r="N59">
        <v>0.67396785026247397</v>
      </c>
      <c r="O59">
        <v>2.7582382762991</v>
      </c>
      <c r="P59">
        <v>37.663300691369798</v>
      </c>
      <c r="Q59">
        <v>-1.4054344295889999E-3</v>
      </c>
    </row>
    <row r="60" spans="1:17" x14ac:dyDescent="0.3">
      <c r="A60" t="s">
        <v>171</v>
      </c>
      <c r="B60" t="s">
        <v>172</v>
      </c>
      <c r="C60" t="s">
        <v>10222</v>
      </c>
      <c r="D60" t="s">
        <v>173</v>
      </c>
      <c r="E60">
        <v>153692.48665512499</v>
      </c>
      <c r="F60">
        <v>233.75</v>
      </c>
      <c r="G60">
        <v>69.737955626714694</v>
      </c>
      <c r="H60">
        <v>1.9506002773231801</v>
      </c>
      <c r="I60">
        <v>20.4045337442756</v>
      </c>
      <c r="J60">
        <v>1.7330515582946899</v>
      </c>
      <c r="K60">
        <v>218.03481456582099</v>
      </c>
      <c r="L60">
        <v>183.187791298224</v>
      </c>
      <c r="M60">
        <v>64.780215313078102</v>
      </c>
      <c r="N60">
        <v>0.62848971711901702</v>
      </c>
      <c r="O60">
        <v>2.2930481283422499</v>
      </c>
      <c r="P60">
        <v>109.64125560538101</v>
      </c>
      <c r="Q60">
        <v>9.3069674825270995E-2</v>
      </c>
    </row>
    <row r="61" spans="1:17" x14ac:dyDescent="0.3">
      <c r="A61" t="s">
        <v>49</v>
      </c>
      <c r="B61" t="s">
        <v>174</v>
      </c>
      <c r="C61" t="s">
        <v>10222</v>
      </c>
      <c r="D61" t="s">
        <v>51</v>
      </c>
      <c r="E61">
        <v>151860.11489632499</v>
      </c>
      <c r="F61">
        <v>792.95</v>
      </c>
      <c r="G61">
        <v>64.869435936131595</v>
      </c>
      <c r="H61">
        <v>11.657632414728401</v>
      </c>
      <c r="I61">
        <v>23.2765596130109</v>
      </c>
      <c r="J61">
        <v>10.3106963427928</v>
      </c>
      <c r="K61">
        <v>681.84207015191805</v>
      </c>
      <c r="L61">
        <v>589.11092737481897</v>
      </c>
      <c r="M61">
        <v>39.2687657472623</v>
      </c>
      <c r="N61">
        <v>1.4279301247474301</v>
      </c>
      <c r="O61">
        <v>1.4313638943186799</v>
      </c>
      <c r="P61">
        <v>101.79412138948901</v>
      </c>
      <c r="Q61">
        <v>0.108572439416318</v>
      </c>
    </row>
    <row r="62" spans="1:17" x14ac:dyDescent="0.3">
      <c r="A62" t="s">
        <v>175</v>
      </c>
      <c r="B62" t="s">
        <v>176</v>
      </c>
      <c r="C62" t="s">
        <v>10222</v>
      </c>
      <c r="D62" t="s">
        <v>18</v>
      </c>
      <c r="E62">
        <v>151066.76109216001</v>
      </c>
      <c r="F62">
        <v>348.2</v>
      </c>
      <c r="G62">
        <v>57.951132822126098</v>
      </c>
      <c r="H62">
        <v>7.2605260545444699</v>
      </c>
      <c r="I62">
        <v>22.623164686223699</v>
      </c>
      <c r="J62">
        <v>6.9473360636085104</v>
      </c>
      <c r="K62">
        <v>310.66659287044303</v>
      </c>
      <c r="L62">
        <v>275.41719647611302</v>
      </c>
      <c r="M62">
        <v>82.134746511773301</v>
      </c>
      <c r="N62">
        <v>1.3931484630453299</v>
      </c>
      <c r="O62">
        <v>3.1160252728316999</v>
      </c>
      <c r="P62">
        <v>110.107105144063</v>
      </c>
      <c r="Q62">
        <v>3.3114975827670999E-2</v>
      </c>
    </row>
    <row r="63" spans="1:17" x14ac:dyDescent="0.3">
      <c r="A63" t="s">
        <v>177</v>
      </c>
      <c r="B63" t="s">
        <v>178</v>
      </c>
      <c r="C63" t="s">
        <v>10222</v>
      </c>
      <c r="D63" t="s">
        <v>21</v>
      </c>
      <c r="E63">
        <v>150444.866460839</v>
      </c>
      <c r="F63">
        <v>1538.05</v>
      </c>
      <c r="G63">
        <v>11.354186125815</v>
      </c>
      <c r="H63">
        <v>2.9813390246118301</v>
      </c>
      <c r="I63">
        <v>1.2124046068768799</v>
      </c>
      <c r="J63">
        <v>0.433741477223964</v>
      </c>
      <c r="K63">
        <v>1426.8668645448699</v>
      </c>
      <c r="L63">
        <v>1308.61036544685</v>
      </c>
      <c r="M63">
        <v>64.818819864638598</v>
      </c>
      <c r="N63">
        <v>1.24261685639445</v>
      </c>
      <c r="O63">
        <v>1.0825395793374799</v>
      </c>
      <c r="P63">
        <v>41.475417375707103</v>
      </c>
      <c r="Q63">
        <v>-1.1921248913695E-2</v>
      </c>
    </row>
    <row r="64" spans="1:17" x14ac:dyDescent="0.3">
      <c r="A64" t="s">
        <v>179</v>
      </c>
      <c r="B64" t="s">
        <v>180</v>
      </c>
      <c r="C64" t="s">
        <v>10222</v>
      </c>
      <c r="D64" t="s">
        <v>37</v>
      </c>
      <c r="E64">
        <v>149928.64284635999</v>
      </c>
      <c r="F64">
        <v>697.2</v>
      </c>
      <c r="G64">
        <v>-18.741812664585499</v>
      </c>
      <c r="H64">
        <v>13.9961975166283</v>
      </c>
      <c r="I64">
        <v>5.7555448666214302</v>
      </c>
      <c r="J64">
        <v>6.5773767863173402</v>
      </c>
      <c r="K64">
        <v>619.06881365378899</v>
      </c>
      <c r="L64">
        <v>607.40038501737104</v>
      </c>
      <c r="M64">
        <v>81.747185603147898</v>
      </c>
      <c r="N64">
        <v>1.13642552108455</v>
      </c>
      <c r="O64">
        <v>1.9219736087205901</v>
      </c>
      <c r="P64">
        <v>36.331638639030103</v>
      </c>
      <c r="Q64">
        <v>-5.9224187646114E-2</v>
      </c>
    </row>
    <row r="65" spans="1:17" x14ac:dyDescent="0.3">
      <c r="A65" t="s">
        <v>181</v>
      </c>
      <c r="B65" t="s">
        <v>182</v>
      </c>
      <c r="C65" t="s">
        <v>10222</v>
      </c>
      <c r="D65" t="s">
        <v>183</v>
      </c>
      <c r="E65">
        <v>147777.98486815</v>
      </c>
      <c r="F65">
        <v>660.5</v>
      </c>
      <c r="G65">
        <v>16.254251102619602</v>
      </c>
      <c r="H65">
        <v>-7.8177119003632498</v>
      </c>
      <c r="I65">
        <v>0.53323480952875701</v>
      </c>
      <c r="J65">
        <v>-1.7696321596162801</v>
      </c>
      <c r="K65">
        <v>668.81893772610795</v>
      </c>
      <c r="L65">
        <v>595.01653768748304</v>
      </c>
      <c r="M65">
        <v>40.998703957995701</v>
      </c>
      <c r="N65">
        <v>0.71272443825709098</v>
      </c>
      <c r="O65">
        <v>8.2891748675246006</v>
      </c>
      <c r="P65">
        <v>50.747460915211697</v>
      </c>
      <c r="Q65">
        <v>2.0536044443057001E-2</v>
      </c>
    </row>
    <row r="66" spans="1:17" x14ac:dyDescent="0.3">
      <c r="A66" t="s">
        <v>184</v>
      </c>
      <c r="B66" t="s">
        <v>185</v>
      </c>
      <c r="C66" t="s">
        <v>10222</v>
      </c>
      <c r="D66" t="s">
        <v>186</v>
      </c>
      <c r="E66">
        <v>147265.67096942</v>
      </c>
      <c r="F66">
        <v>1439.8</v>
      </c>
      <c r="G66">
        <v>12.457853306795</v>
      </c>
      <c r="H66">
        <v>3.5872483462402398</v>
      </c>
      <c r="I66">
        <v>7.3741680179233899</v>
      </c>
      <c r="J66">
        <v>-0.70251180789470002</v>
      </c>
      <c r="K66">
        <v>1394.2521173867401</v>
      </c>
      <c r="L66">
        <v>1239.5798672717899</v>
      </c>
      <c r="M66">
        <v>45.401186220234798</v>
      </c>
      <c r="N66">
        <v>0.94530261860064202</v>
      </c>
      <c r="O66">
        <v>5.9174885400750101</v>
      </c>
      <c r="P66">
        <v>50.010418837257703</v>
      </c>
      <c r="Q66">
        <v>1.1923026477378E-2</v>
      </c>
    </row>
    <row r="67" spans="1:17" x14ac:dyDescent="0.3">
      <c r="A67" t="s">
        <v>187</v>
      </c>
      <c r="B67" t="s">
        <v>188</v>
      </c>
      <c r="C67" t="s">
        <v>10222</v>
      </c>
      <c r="D67" t="s">
        <v>89</v>
      </c>
      <c r="E67">
        <v>141905.02928227</v>
      </c>
      <c r="F67">
        <v>444.1</v>
      </c>
      <c r="G67">
        <v>61.095773396021698</v>
      </c>
      <c r="H67">
        <v>-3.2656473346353199</v>
      </c>
      <c r="I67">
        <v>0.38073559806588197</v>
      </c>
      <c r="J67">
        <v>2.1111939741311501</v>
      </c>
      <c r="K67">
        <v>432.65834243388298</v>
      </c>
      <c r="L67">
        <v>379.40619816735898</v>
      </c>
      <c r="M67">
        <v>62.571620457333097</v>
      </c>
      <c r="N67">
        <v>1.09217449183725</v>
      </c>
      <c r="O67">
        <v>4.5260076559333298</v>
      </c>
      <c r="P67">
        <v>94.737996053497</v>
      </c>
      <c r="Q67">
        <v>0.140168683931609</v>
      </c>
    </row>
    <row r="68" spans="1:17" x14ac:dyDescent="0.3">
      <c r="A68" t="s">
        <v>189</v>
      </c>
      <c r="B68" t="s">
        <v>190</v>
      </c>
      <c r="C68" t="s">
        <v>10222</v>
      </c>
      <c r="D68" t="s">
        <v>124</v>
      </c>
      <c r="E68">
        <v>140720.07588911999</v>
      </c>
      <c r="F68">
        <v>5842.2</v>
      </c>
      <c r="G68">
        <v>-4.6595863037809</v>
      </c>
      <c r="H68">
        <v>4.0312713893256698</v>
      </c>
      <c r="I68">
        <v>-0.75808139581077305</v>
      </c>
      <c r="J68">
        <v>-1.3796036024759599</v>
      </c>
      <c r="K68">
        <v>5532.9407134662597</v>
      </c>
      <c r="L68">
        <v>5106.2726057708496</v>
      </c>
      <c r="M68">
        <v>56.680701536169302</v>
      </c>
      <c r="N68">
        <v>0.75609515597912302</v>
      </c>
      <c r="O68">
        <v>2.7866214782102698</v>
      </c>
      <c r="P68">
        <v>34.374496860408897</v>
      </c>
      <c r="Q68">
        <v>2.6496800466573E-2</v>
      </c>
    </row>
    <row r="69" spans="1:17" x14ac:dyDescent="0.3">
      <c r="A69" t="s">
        <v>191</v>
      </c>
      <c r="B69" t="s">
        <v>192</v>
      </c>
      <c r="C69" t="s">
        <v>10222</v>
      </c>
      <c r="D69" t="s">
        <v>32</v>
      </c>
      <c r="E69">
        <v>138199.256268458</v>
      </c>
      <c r="F69">
        <v>125.51</v>
      </c>
      <c r="G69">
        <v>76.400746553274502</v>
      </c>
      <c r="H69">
        <v>-0.44194360694157098</v>
      </c>
      <c r="I69">
        <v>-0.61333385191404</v>
      </c>
      <c r="J69">
        <v>6.13667328466176</v>
      </c>
      <c r="K69">
        <v>122.789258471403</v>
      </c>
      <c r="L69">
        <v>110.01633947020601</v>
      </c>
      <c r="M69">
        <v>66.202162606988594</v>
      </c>
      <c r="N69">
        <v>0.82771347386626104</v>
      </c>
      <c r="O69">
        <v>13.855469683690499</v>
      </c>
      <c r="P69">
        <v>114.363791631084</v>
      </c>
      <c r="Q69">
        <v>0.12938944844532199</v>
      </c>
    </row>
    <row r="70" spans="1:17" x14ac:dyDescent="0.3">
      <c r="A70" t="s">
        <v>193</v>
      </c>
      <c r="B70" t="s">
        <v>194</v>
      </c>
      <c r="C70" t="s">
        <v>10222</v>
      </c>
      <c r="D70" t="s">
        <v>195</v>
      </c>
      <c r="E70">
        <v>135685.896870275</v>
      </c>
      <c r="F70">
        <v>4951.8500000000004</v>
      </c>
      <c r="G70">
        <v>20.609952693808101</v>
      </c>
      <c r="H70">
        <v>2.9585497688471301</v>
      </c>
      <c r="I70">
        <v>18.1655613847811</v>
      </c>
      <c r="J70">
        <v>0.81144306047773296</v>
      </c>
      <c r="K70">
        <v>4763.00504358545</v>
      </c>
      <c r="L70">
        <v>4247.5697184396004</v>
      </c>
      <c r="M70">
        <v>60.135087196727703</v>
      </c>
      <c r="N70">
        <v>0.95392530790475005</v>
      </c>
      <c r="O70">
        <v>2.1618183103284401</v>
      </c>
      <c r="P70">
        <v>51.206143699044198</v>
      </c>
      <c r="Q70">
        <v>5.2575643150840998E-2</v>
      </c>
    </row>
    <row r="71" spans="1:17" x14ac:dyDescent="0.3">
      <c r="A71" t="s">
        <v>196</v>
      </c>
      <c r="B71" t="s">
        <v>197</v>
      </c>
      <c r="C71" t="s">
        <v>10222</v>
      </c>
      <c r="D71" t="s">
        <v>32</v>
      </c>
      <c r="E71">
        <v>132516.155836875</v>
      </c>
      <c r="F71">
        <v>256.25</v>
      </c>
      <c r="G71">
        <v>0.20527107616620199</v>
      </c>
      <c r="H71">
        <v>-10.4210290112589</v>
      </c>
      <c r="I71">
        <v>-7.5791727398311801</v>
      </c>
      <c r="J71">
        <v>-0.57853876296599704</v>
      </c>
      <c r="K71">
        <v>263.05876101921001</v>
      </c>
      <c r="L71">
        <v>246.56393208413999</v>
      </c>
      <c r="M71">
        <v>52.257873854792301</v>
      </c>
      <c r="N71">
        <v>0.81059914816916001</v>
      </c>
      <c r="O71">
        <v>16.9560975609756</v>
      </c>
      <c r="P71">
        <v>37.954239569313501</v>
      </c>
      <c r="Q71">
        <v>0.13346513012667999</v>
      </c>
    </row>
    <row r="72" spans="1:17" x14ac:dyDescent="0.3">
      <c r="A72" t="s">
        <v>198</v>
      </c>
      <c r="B72" t="s">
        <v>199</v>
      </c>
      <c r="C72" t="s">
        <v>10222</v>
      </c>
      <c r="D72" t="s">
        <v>133</v>
      </c>
      <c r="E72">
        <v>132145.09735980001</v>
      </c>
      <c r="F72">
        <v>1328.1</v>
      </c>
      <c r="G72">
        <v>48.373896801601397</v>
      </c>
      <c r="H72">
        <v>-13.393908860231299</v>
      </c>
      <c r="I72">
        <v>12.7726388693592</v>
      </c>
      <c r="J72">
        <v>-8.5680161784848199</v>
      </c>
      <c r="K72">
        <v>1407.9509698623499</v>
      </c>
      <c r="L72">
        <v>1164.2323649377799</v>
      </c>
      <c r="M72">
        <v>27.559594907135502</v>
      </c>
      <c r="N72">
        <v>0.587826382312299</v>
      </c>
      <c r="O72">
        <v>24.2338679316316</v>
      </c>
      <c r="P72">
        <v>107.175727322361</v>
      </c>
      <c r="Q72">
        <v>0.10191790707365</v>
      </c>
    </row>
    <row r="73" spans="1:17" x14ac:dyDescent="0.3">
      <c r="A73" t="s">
        <v>200</v>
      </c>
      <c r="B73" t="s">
        <v>201</v>
      </c>
      <c r="C73" t="s">
        <v>10222</v>
      </c>
      <c r="D73" t="s">
        <v>202</v>
      </c>
      <c r="E73">
        <v>131537.11513542599</v>
      </c>
      <c r="F73">
        <v>194.11</v>
      </c>
      <c r="G73">
        <v>70.941249575139295</v>
      </c>
      <c r="H73">
        <v>-2.4260957479974699</v>
      </c>
      <c r="I73">
        <v>54.402714498435699</v>
      </c>
      <c r="J73">
        <v>0.15394378073682599</v>
      </c>
      <c r="K73">
        <v>178.900343118622</v>
      </c>
      <c r="L73">
        <v>136.38094615430899</v>
      </c>
      <c r="M73">
        <v>47.747152220403798</v>
      </c>
      <c r="N73">
        <v>0.74715022458161995</v>
      </c>
      <c r="O73">
        <v>7.6090876307248303</v>
      </c>
      <c r="P73">
        <v>123.629032258064</v>
      </c>
      <c r="Q73">
        <v>2.1579739511821999E-2</v>
      </c>
    </row>
    <row r="74" spans="1:17" x14ac:dyDescent="0.3">
      <c r="A74" t="s">
        <v>203</v>
      </c>
      <c r="B74" t="s">
        <v>204</v>
      </c>
      <c r="C74" t="s">
        <v>10222</v>
      </c>
      <c r="D74" t="s">
        <v>205</v>
      </c>
      <c r="E74">
        <v>130407.45789629999</v>
      </c>
      <c r="F74">
        <v>4912.3500000000004</v>
      </c>
      <c r="G74">
        <v>6.80628785350779</v>
      </c>
      <c r="H74">
        <v>3.4592025325447602</v>
      </c>
      <c r="I74">
        <v>22.8131944183976</v>
      </c>
      <c r="J74">
        <v>7.0471813635218004</v>
      </c>
      <c r="K74">
        <v>4455.7581768294704</v>
      </c>
      <c r="L74">
        <v>3999.0483913828998</v>
      </c>
      <c r="M74">
        <v>80.584572369387203</v>
      </c>
      <c r="N74">
        <v>0.88191865024759797</v>
      </c>
      <c r="O74">
        <v>0.78679247203476899</v>
      </c>
      <c r="P74">
        <v>49.071404727945797</v>
      </c>
      <c r="Q74">
        <v>-4.7100448197222998E-2</v>
      </c>
    </row>
    <row r="75" spans="1:17" x14ac:dyDescent="0.3">
      <c r="A75" t="s">
        <v>206</v>
      </c>
      <c r="B75" t="s">
        <v>207</v>
      </c>
      <c r="C75" t="s">
        <v>10222</v>
      </c>
      <c r="D75" t="s">
        <v>118</v>
      </c>
      <c r="E75">
        <v>128114.0600445</v>
      </c>
      <c r="F75">
        <v>614.45000000000005</v>
      </c>
      <c r="G75">
        <v>368.59921090485102</v>
      </c>
      <c r="H75">
        <v>42.148796983558697</v>
      </c>
      <c r="I75">
        <v>91.912653653999897</v>
      </c>
      <c r="J75">
        <v>-5.7480745054754196</v>
      </c>
      <c r="K75">
        <v>474.96760707973198</v>
      </c>
      <c r="L75">
        <v>312.79888133975999</v>
      </c>
      <c r="M75">
        <v>62.127716200844603</v>
      </c>
      <c r="N75">
        <v>0.86939664755726698</v>
      </c>
      <c r="O75">
        <v>5.29742045731955</v>
      </c>
      <c r="P75">
        <v>404.68172484599501</v>
      </c>
      <c r="Q75">
        <v>0.22583011029580799</v>
      </c>
    </row>
    <row r="76" spans="1:17" x14ac:dyDescent="0.3">
      <c r="A76" t="s">
        <v>208</v>
      </c>
      <c r="B76" t="s">
        <v>209</v>
      </c>
      <c r="C76" t="s">
        <v>10222</v>
      </c>
      <c r="D76" t="s">
        <v>32</v>
      </c>
      <c r="E76">
        <v>127647.989964768</v>
      </c>
      <c r="F76">
        <v>67.53</v>
      </c>
      <c r="G76">
        <v>129.75514654468401</v>
      </c>
      <c r="H76">
        <v>2.08675353479097</v>
      </c>
      <c r="I76">
        <v>24.461920176375799</v>
      </c>
      <c r="J76">
        <v>3.1933381804835199</v>
      </c>
      <c r="K76">
        <v>65.320997646379794</v>
      </c>
      <c r="L76">
        <v>56.628250526326497</v>
      </c>
      <c r="M76">
        <v>60.168095185009399</v>
      </c>
      <c r="N76">
        <v>1.36664249192469</v>
      </c>
      <c r="O76">
        <v>24.018954538723499</v>
      </c>
      <c r="P76">
        <v>162.76264591439599</v>
      </c>
      <c r="Q76">
        <v>0.103473535642534</v>
      </c>
    </row>
    <row r="77" spans="1:17" x14ac:dyDescent="0.3">
      <c r="A77" t="s">
        <v>210</v>
      </c>
      <c r="B77" t="s">
        <v>211</v>
      </c>
      <c r="C77" t="s">
        <v>10222</v>
      </c>
      <c r="D77" t="s">
        <v>212</v>
      </c>
      <c r="E77">
        <v>125481.77191067</v>
      </c>
      <c r="F77">
        <v>1124.9000000000001</v>
      </c>
      <c r="G77">
        <v>10.540230967224399</v>
      </c>
      <c r="H77">
        <v>1.35399973187315</v>
      </c>
      <c r="I77">
        <v>-10.6304036339115</v>
      </c>
      <c r="J77">
        <v>2.19228943581839</v>
      </c>
      <c r="K77">
        <v>1032.3526197716401</v>
      </c>
      <c r="L77">
        <v>1050.4949352767501</v>
      </c>
      <c r="M77">
        <v>90.6867767560082</v>
      </c>
      <c r="N77">
        <v>1.20984504740334</v>
      </c>
      <c r="O77">
        <v>11.1209885323139</v>
      </c>
      <c r="P77">
        <v>63.979591836734699</v>
      </c>
      <c r="Q77">
        <v>2.2885707053200002E-2</v>
      </c>
    </row>
    <row r="78" spans="1:17" x14ac:dyDescent="0.3">
      <c r="A78" t="s">
        <v>213</v>
      </c>
      <c r="B78" t="s">
        <v>214</v>
      </c>
      <c r="C78" t="s">
        <v>10222</v>
      </c>
      <c r="D78" t="s">
        <v>65</v>
      </c>
      <c r="E78">
        <v>124770.3906542</v>
      </c>
      <c r="F78">
        <v>715.25</v>
      </c>
      <c r="G78">
        <v>121.222839513689</v>
      </c>
      <c r="H78">
        <v>-10.067468952394</v>
      </c>
      <c r="I78">
        <v>30.487655064201402</v>
      </c>
      <c r="J78">
        <v>-5.0441881894633198</v>
      </c>
      <c r="K78">
        <v>678.324166499331</v>
      </c>
      <c r="L78">
        <v>552.17225536438798</v>
      </c>
      <c r="M78">
        <v>57.828622086851198</v>
      </c>
      <c r="N78">
        <v>0.73108868150193096</v>
      </c>
      <c r="O78">
        <v>5.1380636141209397</v>
      </c>
      <c r="P78">
        <v>150.08741258741199</v>
      </c>
      <c r="Q78">
        <v>9.8621549918268006E-2</v>
      </c>
    </row>
    <row r="79" spans="1:17" x14ac:dyDescent="0.3">
      <c r="A79" t="s">
        <v>215</v>
      </c>
      <c r="B79" t="s">
        <v>216</v>
      </c>
      <c r="C79" t="s">
        <v>10222</v>
      </c>
      <c r="D79" t="s">
        <v>60</v>
      </c>
      <c r="E79">
        <v>123466.79422344999</v>
      </c>
      <c r="F79">
        <v>1528.9</v>
      </c>
      <c r="G79">
        <v>3.59346056624344</v>
      </c>
      <c r="H79">
        <v>1.18725266848112</v>
      </c>
      <c r="I79">
        <v>0.58415449317252299</v>
      </c>
      <c r="J79">
        <v>2.3979449589953399</v>
      </c>
      <c r="K79">
        <v>1494.5459639011001</v>
      </c>
      <c r="L79">
        <v>1383.70016929692</v>
      </c>
      <c r="M79">
        <v>54.376405196456197</v>
      </c>
      <c r="N79">
        <v>1.0638821717376199</v>
      </c>
      <c r="O79">
        <v>4.6504022499836299</v>
      </c>
      <c r="P79">
        <v>35.0618374558304</v>
      </c>
      <c r="Q79">
        <v>3.1241934839869E-2</v>
      </c>
    </row>
    <row r="80" spans="1:17" x14ac:dyDescent="0.3">
      <c r="A80" t="s">
        <v>217</v>
      </c>
      <c r="B80" t="s">
        <v>218</v>
      </c>
      <c r="C80" t="s">
        <v>10222</v>
      </c>
      <c r="D80" t="s">
        <v>60</v>
      </c>
      <c r="E80">
        <v>122700.1727406</v>
      </c>
      <c r="F80">
        <v>1219.4000000000001</v>
      </c>
      <c r="G80">
        <v>66.341057379381198</v>
      </c>
      <c r="H80">
        <v>10.0465134423498</v>
      </c>
      <c r="I80">
        <v>45.821005561330303</v>
      </c>
      <c r="J80">
        <v>5.6447404350981101</v>
      </c>
      <c r="K80">
        <v>1109.9694090590301</v>
      </c>
      <c r="L80">
        <v>911.03661969813902</v>
      </c>
      <c r="M80">
        <v>67.100424561191005</v>
      </c>
      <c r="N80">
        <v>0.76830017566086395</v>
      </c>
      <c r="O80">
        <v>2.6488436936198099</v>
      </c>
      <c r="P80">
        <v>114.77763099955899</v>
      </c>
      <c r="Q80">
        <v>7.3587901552762E-2</v>
      </c>
    </row>
    <row r="81" spans="1:17" x14ac:dyDescent="0.3">
      <c r="A81" t="s">
        <v>219</v>
      </c>
      <c r="B81" t="s">
        <v>220</v>
      </c>
      <c r="C81" t="s">
        <v>10222</v>
      </c>
      <c r="D81" t="s">
        <v>221</v>
      </c>
      <c r="E81">
        <v>120368.18705235999</v>
      </c>
      <c r="F81">
        <v>446.8</v>
      </c>
      <c r="G81">
        <v>133.241753490538</v>
      </c>
      <c r="H81">
        <v>14.4148563958219</v>
      </c>
      <c r="I81">
        <v>78.806480325180402</v>
      </c>
      <c r="J81">
        <v>3.2898880359895801</v>
      </c>
      <c r="K81">
        <v>379.378449579316</v>
      </c>
      <c r="L81">
        <v>294.41272531514699</v>
      </c>
      <c r="M81">
        <v>75.727982522444904</v>
      </c>
      <c r="N81">
        <v>0.76971703833585003</v>
      </c>
      <c r="O81">
        <v>1.4547896150402799</v>
      </c>
      <c r="P81">
        <v>183.95297108357099</v>
      </c>
      <c r="Q81">
        <v>6.8842827991413003E-2</v>
      </c>
    </row>
    <row r="82" spans="1:17" x14ac:dyDescent="0.3">
      <c r="A82" t="s">
        <v>222</v>
      </c>
      <c r="B82" t="s">
        <v>223</v>
      </c>
      <c r="C82" t="s">
        <v>10222</v>
      </c>
      <c r="D82" t="s">
        <v>54</v>
      </c>
      <c r="E82">
        <v>119133.59740771999</v>
      </c>
      <c r="F82">
        <v>1417.85</v>
      </c>
      <c r="G82">
        <v>-1.2849852518276701</v>
      </c>
      <c r="H82">
        <v>-3.1376628997298601</v>
      </c>
      <c r="I82">
        <v>1.29015897713545</v>
      </c>
      <c r="J82">
        <v>-0.459162182345555</v>
      </c>
      <c r="K82">
        <v>1368.34801175594</v>
      </c>
      <c r="L82">
        <v>1230.7168386785299</v>
      </c>
      <c r="M82">
        <v>53.017371335262702</v>
      </c>
      <c r="N82">
        <v>1.10747789528768</v>
      </c>
      <c r="O82">
        <v>4.1718094297704198</v>
      </c>
      <c r="P82">
        <v>42.1759839558786</v>
      </c>
      <c r="Q82">
        <v>0.11487416638243</v>
      </c>
    </row>
    <row r="83" spans="1:17" x14ac:dyDescent="0.3">
      <c r="A83" t="s">
        <v>224</v>
      </c>
      <c r="B83" t="s">
        <v>225</v>
      </c>
      <c r="C83" t="s">
        <v>10222</v>
      </c>
      <c r="D83" t="s">
        <v>111</v>
      </c>
      <c r="E83">
        <v>118614.99975238</v>
      </c>
      <c r="F83">
        <v>2496.6999999999998</v>
      </c>
      <c r="G83">
        <v>54.828274003865602</v>
      </c>
      <c r="H83">
        <v>1.5307232610741299</v>
      </c>
      <c r="I83">
        <v>12.0421940022089</v>
      </c>
      <c r="J83">
        <v>0.64284095874003699</v>
      </c>
      <c r="K83">
        <v>2361.1826670805199</v>
      </c>
      <c r="L83">
        <v>2052.73087754483</v>
      </c>
      <c r="M83">
        <v>63.034287920065701</v>
      </c>
      <c r="N83">
        <v>0.68216000228620199</v>
      </c>
      <c r="O83">
        <v>1.73228661833619</v>
      </c>
      <c r="P83">
        <v>89.574791192103206</v>
      </c>
      <c r="Q83">
        <v>0.21824580394618001</v>
      </c>
    </row>
    <row r="84" spans="1:17" x14ac:dyDescent="0.3">
      <c r="A84" t="s">
        <v>226</v>
      </c>
      <c r="B84" t="s">
        <v>227</v>
      </c>
      <c r="C84" t="s">
        <v>10222</v>
      </c>
      <c r="D84" t="s">
        <v>228</v>
      </c>
      <c r="E84">
        <v>118233.240982919</v>
      </c>
      <c r="F84">
        <v>1194.9000000000001</v>
      </c>
      <c r="G84">
        <v>14.2577646693278</v>
      </c>
      <c r="H84">
        <v>7.8441489638794</v>
      </c>
      <c r="I84">
        <v>-7.7619944426002601</v>
      </c>
      <c r="J84">
        <v>-1.2208005678825899</v>
      </c>
      <c r="K84">
        <v>1135.8788845024401</v>
      </c>
      <c r="L84">
        <v>1060.1245689837001</v>
      </c>
      <c r="M84">
        <v>56.916587304506699</v>
      </c>
      <c r="N84">
        <v>1.2251285648105501</v>
      </c>
      <c r="O84">
        <v>4.8975143378646697</v>
      </c>
      <c r="P84">
        <v>46.061238993819998</v>
      </c>
      <c r="Q84">
        <v>2.008948494404E-2</v>
      </c>
    </row>
    <row r="85" spans="1:17" x14ac:dyDescent="0.3">
      <c r="A85" t="s">
        <v>229</v>
      </c>
      <c r="B85" t="s">
        <v>230</v>
      </c>
      <c r="C85" t="s">
        <v>10222</v>
      </c>
      <c r="D85" t="s">
        <v>231</v>
      </c>
      <c r="E85">
        <v>113835.9647306</v>
      </c>
      <c r="F85">
        <v>1815.8</v>
      </c>
      <c r="G85">
        <v>9.5861515161344606</v>
      </c>
      <c r="H85">
        <v>-3.30000995903558</v>
      </c>
      <c r="I85">
        <v>24.708760498786798</v>
      </c>
      <c r="J85">
        <v>2.1071123965330898</v>
      </c>
      <c r="K85">
        <v>1812.17627173387</v>
      </c>
      <c r="L85">
        <v>1594.76862811462</v>
      </c>
      <c r="M85">
        <v>43.3730213362931</v>
      </c>
      <c r="N85">
        <v>0.98840140995759795</v>
      </c>
      <c r="O85">
        <v>9.3402357087785095</v>
      </c>
      <c r="P85">
        <v>47.284746725067897</v>
      </c>
      <c r="Q85">
        <v>1.3040253202453E-2</v>
      </c>
    </row>
    <row r="86" spans="1:17" x14ac:dyDescent="0.3">
      <c r="A86" t="s">
        <v>232</v>
      </c>
      <c r="B86" t="s">
        <v>233</v>
      </c>
      <c r="C86" t="s">
        <v>10222</v>
      </c>
      <c r="D86" t="s">
        <v>60</v>
      </c>
      <c r="E86">
        <v>113319.979495605</v>
      </c>
      <c r="F86">
        <v>6804.15</v>
      </c>
      <c r="G86">
        <v>-5.8943557634857999</v>
      </c>
      <c r="H86">
        <v>2.7846448496748599</v>
      </c>
      <c r="I86">
        <v>0.99383911372312606</v>
      </c>
      <c r="J86">
        <v>-0.294375456654971</v>
      </c>
      <c r="K86">
        <v>6406.1924476465801</v>
      </c>
      <c r="L86">
        <v>5990.8657181423096</v>
      </c>
      <c r="M86">
        <v>60.936341610503099</v>
      </c>
      <c r="N86">
        <v>0.84662765646635896</v>
      </c>
      <c r="O86">
        <v>2.3786953550406702</v>
      </c>
      <c r="P86">
        <v>30.709531173458998</v>
      </c>
      <c r="Q86">
        <v>-1.715695082038E-3</v>
      </c>
    </row>
    <row r="87" spans="1:17" x14ac:dyDescent="0.3">
      <c r="A87" t="s">
        <v>234</v>
      </c>
      <c r="B87" t="s">
        <v>235</v>
      </c>
      <c r="C87" t="s">
        <v>10222</v>
      </c>
      <c r="D87" t="s">
        <v>165</v>
      </c>
      <c r="E87">
        <v>113030.61030176999</v>
      </c>
      <c r="F87">
        <v>739.55</v>
      </c>
      <c r="G87">
        <v>57.419094617263802</v>
      </c>
      <c r="H87">
        <v>1.3713688856475701</v>
      </c>
      <c r="I87">
        <v>44.665796508531898</v>
      </c>
      <c r="J87">
        <v>4.2359730826220501</v>
      </c>
      <c r="K87">
        <v>682.20030771847905</v>
      </c>
      <c r="L87">
        <v>550.79692683175995</v>
      </c>
      <c r="M87">
        <v>62.271395985697502</v>
      </c>
      <c r="N87">
        <v>1.03081185149662</v>
      </c>
      <c r="O87">
        <v>5.9766073963896904</v>
      </c>
      <c r="P87">
        <v>105.888084632516</v>
      </c>
      <c r="Q87">
        <v>0.23727725008987899</v>
      </c>
    </row>
    <row r="88" spans="1:17" x14ac:dyDescent="0.3">
      <c r="A88" t="s">
        <v>236</v>
      </c>
      <c r="B88" t="s">
        <v>237</v>
      </c>
      <c r="C88" t="s">
        <v>10222</v>
      </c>
      <c r="D88" t="s">
        <v>27</v>
      </c>
      <c r="E88">
        <v>112983.402773439</v>
      </c>
      <c r="F88">
        <v>16.21</v>
      </c>
      <c r="G88">
        <v>68.775516449350306</v>
      </c>
      <c r="H88">
        <v>-11.9167701502612</v>
      </c>
      <c r="I88">
        <v>-3.7035255981461801</v>
      </c>
      <c r="J88">
        <v>-0.28336920071683303</v>
      </c>
      <c r="K88">
        <v>15.8731596947247</v>
      </c>
      <c r="L88">
        <v>14.0042847809533</v>
      </c>
      <c r="M88">
        <v>52.3916576153037</v>
      </c>
      <c r="N88">
        <v>0.69981228448405997</v>
      </c>
      <c r="O88">
        <v>18.322023442319502</v>
      </c>
      <c r="P88">
        <v>116.133333333333</v>
      </c>
      <c r="Q88">
        <v>7.3159423325117004E-2</v>
      </c>
    </row>
    <row r="89" spans="1:17" x14ac:dyDescent="0.3">
      <c r="A89" t="s">
        <v>238</v>
      </c>
      <c r="B89" t="s">
        <v>239</v>
      </c>
      <c r="C89" t="s">
        <v>10222</v>
      </c>
      <c r="D89" t="s">
        <v>186</v>
      </c>
      <c r="E89">
        <v>112346.818441589</v>
      </c>
      <c r="F89">
        <v>633.9</v>
      </c>
      <c r="G89">
        <v>-16.397126868884399</v>
      </c>
      <c r="H89">
        <v>2.8008652882846001</v>
      </c>
      <c r="I89">
        <v>2.7793295318035098</v>
      </c>
      <c r="J89">
        <v>-1.2871646055316499</v>
      </c>
      <c r="K89">
        <v>604.77573905522297</v>
      </c>
      <c r="L89">
        <v>564.64243678457206</v>
      </c>
      <c r="M89">
        <v>51.356139175440802</v>
      </c>
      <c r="N89">
        <v>0.82563273971301099</v>
      </c>
      <c r="O89">
        <v>4.4880896040384997</v>
      </c>
      <c r="P89">
        <v>29.578904333605799</v>
      </c>
      <c r="Q89">
        <v>-7.4791336205195E-2</v>
      </c>
    </row>
    <row r="90" spans="1:17" x14ac:dyDescent="0.3">
      <c r="A90" t="s">
        <v>240</v>
      </c>
      <c r="B90" t="s">
        <v>241</v>
      </c>
      <c r="C90" t="s">
        <v>10222</v>
      </c>
      <c r="D90" t="s">
        <v>242</v>
      </c>
      <c r="E90">
        <v>112007.773456975</v>
      </c>
      <c r="F90">
        <v>104.17</v>
      </c>
      <c r="G90">
        <v>53.232724054576998</v>
      </c>
      <c r="H90">
        <v>20.086896539727199</v>
      </c>
      <c r="I90">
        <v>9.2578619715420096</v>
      </c>
      <c r="J90">
        <v>14.449005337102101</v>
      </c>
      <c r="K90">
        <v>89.083101044272198</v>
      </c>
      <c r="L90">
        <v>80.106099916938703</v>
      </c>
      <c r="M90">
        <v>77.394024025556305</v>
      </c>
      <c r="N90">
        <v>3.5563617517533799</v>
      </c>
      <c r="O90">
        <v>3.5806854180666199</v>
      </c>
      <c r="P90">
        <v>80.380952380952294</v>
      </c>
      <c r="Q90">
        <v>9.4255334654747003E-2</v>
      </c>
    </row>
    <row r="91" spans="1:17" x14ac:dyDescent="0.3">
      <c r="A91" t="s">
        <v>243</v>
      </c>
      <c r="B91" t="s">
        <v>244</v>
      </c>
      <c r="C91" t="s">
        <v>10222</v>
      </c>
      <c r="D91" t="s">
        <v>24</v>
      </c>
      <c r="E91">
        <v>111334.31396484999</v>
      </c>
      <c r="F91">
        <v>1429.7</v>
      </c>
      <c r="G91">
        <v>-25.682803517167098</v>
      </c>
      <c r="H91">
        <v>-7.1058386639987301</v>
      </c>
      <c r="I91">
        <v>-21.4312300070115</v>
      </c>
      <c r="J91">
        <v>-2.2696326700028902</v>
      </c>
      <c r="K91">
        <v>1450.9469271166399</v>
      </c>
      <c r="L91">
        <v>1455.5891087945499</v>
      </c>
      <c r="M91">
        <v>53.609649473322101</v>
      </c>
      <c r="N91">
        <v>0.89613407701755199</v>
      </c>
      <c r="O91">
        <v>18.521368119185802</v>
      </c>
      <c r="P91">
        <v>5.5869428750784804</v>
      </c>
      <c r="Q91">
        <v>6.0378343872810004E-3</v>
      </c>
    </row>
    <row r="92" spans="1:17" x14ac:dyDescent="0.3">
      <c r="A92" t="s">
        <v>245</v>
      </c>
      <c r="B92" t="s">
        <v>246</v>
      </c>
      <c r="C92" t="s">
        <v>10222</v>
      </c>
      <c r="D92" t="s">
        <v>165</v>
      </c>
      <c r="E92">
        <v>110520.6908877</v>
      </c>
      <c r="F92">
        <v>317.39999999999998</v>
      </c>
      <c r="G92">
        <v>178.51996275933701</v>
      </c>
      <c r="H92">
        <v>3.6390081995866201</v>
      </c>
      <c r="I92">
        <v>23.744432589901599</v>
      </c>
      <c r="J92">
        <v>3.9405154320006002</v>
      </c>
      <c r="K92">
        <v>301.962991370917</v>
      </c>
      <c r="L92">
        <v>239.616374121891</v>
      </c>
      <c r="M92">
        <v>54.617211189036503</v>
      </c>
      <c r="N92">
        <v>0.73741944326005004</v>
      </c>
      <c r="O92">
        <v>5.6553245116572199</v>
      </c>
      <c r="P92">
        <v>234.810126582278</v>
      </c>
      <c r="Q92">
        <v>0.17554827698436601</v>
      </c>
    </row>
    <row r="93" spans="1:17" x14ac:dyDescent="0.3">
      <c r="A93" t="s">
        <v>247</v>
      </c>
      <c r="B93" t="s">
        <v>248</v>
      </c>
      <c r="C93" t="s">
        <v>10222</v>
      </c>
      <c r="D93" t="s">
        <v>54</v>
      </c>
      <c r="E93">
        <v>109473.030244544</v>
      </c>
      <c r="F93">
        <v>2912.05</v>
      </c>
      <c r="G93">
        <v>27.294663952921301</v>
      </c>
      <c r="H93">
        <v>-2.3053789677973899</v>
      </c>
      <c r="I93">
        <v>3.2196105834114199</v>
      </c>
      <c r="J93">
        <v>3.1878972316955601</v>
      </c>
      <c r="K93">
        <v>2717.6082480666</v>
      </c>
      <c r="L93">
        <v>2367.0425035347498</v>
      </c>
      <c r="M93">
        <v>60.032236917650202</v>
      </c>
      <c r="N93">
        <v>1.20173327896989</v>
      </c>
      <c r="O93">
        <v>5.06172627530432</v>
      </c>
      <c r="P93">
        <v>65.447985909891401</v>
      </c>
      <c r="Q93">
        <v>8.5172897438987996E-2</v>
      </c>
    </row>
    <row r="94" spans="1:17" x14ac:dyDescent="0.3">
      <c r="A94" t="s">
        <v>249</v>
      </c>
      <c r="B94" t="s">
        <v>250</v>
      </c>
      <c r="C94" t="s">
        <v>10222</v>
      </c>
      <c r="D94" t="s">
        <v>111</v>
      </c>
      <c r="E94">
        <v>108848.4942173</v>
      </c>
      <c r="F94">
        <v>5444.3</v>
      </c>
      <c r="G94">
        <v>43.412195951326702</v>
      </c>
      <c r="H94">
        <v>-7.1457300213959698</v>
      </c>
      <c r="I94">
        <v>3.15822509504491</v>
      </c>
      <c r="J94">
        <v>-2.6509417889917102</v>
      </c>
      <c r="K94">
        <v>5373.5464531504504</v>
      </c>
      <c r="L94">
        <v>4583.3611254563402</v>
      </c>
      <c r="M94">
        <v>44.796891632353898</v>
      </c>
      <c r="N94">
        <v>0.71140209060417503</v>
      </c>
      <c r="O94">
        <v>8.2701173704608308</v>
      </c>
      <c r="P94">
        <v>88.384083044982702</v>
      </c>
      <c r="Q94">
        <v>6.2932121401554006E-2</v>
      </c>
    </row>
    <row r="95" spans="1:17" x14ac:dyDescent="0.3">
      <c r="A95" t="s">
        <v>251</v>
      </c>
      <c r="B95" t="s">
        <v>252</v>
      </c>
      <c r="C95" t="s">
        <v>10222</v>
      </c>
      <c r="D95" t="s">
        <v>253</v>
      </c>
      <c r="E95">
        <v>108288.36945</v>
      </c>
      <c r="F95">
        <v>5369.05</v>
      </c>
      <c r="G95">
        <v>156.502777629018</v>
      </c>
      <c r="H95">
        <v>21.161943400284201</v>
      </c>
      <c r="I95">
        <v>119.323725651909</v>
      </c>
      <c r="J95">
        <v>-1.7591435644212099</v>
      </c>
      <c r="K95">
        <v>4325.2274209627503</v>
      </c>
      <c r="L95">
        <v>2893.0032555334601</v>
      </c>
      <c r="M95">
        <v>60.711550419998503</v>
      </c>
      <c r="N95">
        <v>0.65360261584899304</v>
      </c>
      <c r="O95">
        <v>9.1440757675938809</v>
      </c>
      <c r="P95">
        <v>213.23765351069099</v>
      </c>
      <c r="Q95">
        <v>0.27187962398231003</v>
      </c>
    </row>
    <row r="96" spans="1:17" x14ac:dyDescent="0.3">
      <c r="A96" t="s">
        <v>254</v>
      </c>
      <c r="B96" t="s">
        <v>255</v>
      </c>
      <c r="C96" t="s">
        <v>10222</v>
      </c>
      <c r="D96" t="s">
        <v>256</v>
      </c>
      <c r="E96">
        <v>107678.14032765001</v>
      </c>
      <c r="F96">
        <v>9675.15</v>
      </c>
      <c r="G96">
        <v>1.2995916724938401</v>
      </c>
      <c r="H96">
        <v>9.5834720090088297</v>
      </c>
      <c r="I96">
        <v>1.7544661890763</v>
      </c>
      <c r="J96">
        <v>-4.6337031452572202</v>
      </c>
      <c r="K96">
        <v>9057.9968262068105</v>
      </c>
      <c r="L96">
        <v>8253.6334311850005</v>
      </c>
      <c r="M96">
        <v>54.898741061339301</v>
      </c>
      <c r="N96">
        <v>0.58193735936832003</v>
      </c>
      <c r="O96">
        <v>4.1327524637861002</v>
      </c>
      <c r="P96">
        <v>45.976101027474698</v>
      </c>
      <c r="Q96">
        <v>9.7868120310557E-2</v>
      </c>
    </row>
    <row r="97" spans="1:17" x14ac:dyDescent="0.3">
      <c r="A97" t="s">
        <v>257</v>
      </c>
      <c r="B97" t="s">
        <v>258</v>
      </c>
      <c r="C97" t="s">
        <v>10222</v>
      </c>
      <c r="D97" t="s">
        <v>98</v>
      </c>
      <c r="E97">
        <v>105965.072157944</v>
      </c>
      <c r="F97">
        <v>105.49</v>
      </c>
      <c r="G97">
        <v>78.309263086383794</v>
      </c>
      <c r="H97">
        <v>0.83180245682034704</v>
      </c>
      <c r="I97">
        <v>4.9257453828016899</v>
      </c>
      <c r="J97">
        <v>-4.3227203079907</v>
      </c>
      <c r="K97">
        <v>102.884319038323</v>
      </c>
      <c r="L97">
        <v>85.870895441775701</v>
      </c>
      <c r="M97">
        <v>49.286888555289501</v>
      </c>
      <c r="N97">
        <v>0.66899298868134605</v>
      </c>
      <c r="O97">
        <v>12.2381268366669</v>
      </c>
      <c r="P97">
        <v>117.954545454545</v>
      </c>
      <c r="Q97">
        <v>0.16312122014170799</v>
      </c>
    </row>
    <row r="98" spans="1:17" x14ac:dyDescent="0.3">
      <c r="A98" t="s">
        <v>259</v>
      </c>
      <c r="B98" t="s">
        <v>260</v>
      </c>
      <c r="C98" t="s">
        <v>10222</v>
      </c>
      <c r="D98" t="s">
        <v>261</v>
      </c>
      <c r="E98">
        <v>105542.514</v>
      </c>
      <c r="F98">
        <v>3807.45</v>
      </c>
      <c r="G98">
        <v>66.927554523145304</v>
      </c>
      <c r="H98">
        <v>-7.7375662518813701</v>
      </c>
      <c r="I98">
        <v>54.813354850518301</v>
      </c>
      <c r="J98">
        <v>1.96119322093587</v>
      </c>
      <c r="K98">
        <v>3713.2553059050401</v>
      </c>
      <c r="L98">
        <v>2962.8839812760002</v>
      </c>
      <c r="M98">
        <v>55.754477057018299</v>
      </c>
      <c r="N98">
        <v>0.90516478005288004</v>
      </c>
      <c r="O98">
        <v>9.57202327016768</v>
      </c>
      <c r="P98">
        <v>130.29395753946599</v>
      </c>
      <c r="Q98">
        <v>0.20850564486147599</v>
      </c>
    </row>
    <row r="99" spans="1:17" x14ac:dyDescent="0.3">
      <c r="A99" t="s">
        <v>262</v>
      </c>
      <c r="B99" t="s">
        <v>263</v>
      </c>
      <c r="C99" t="s">
        <v>10222</v>
      </c>
      <c r="D99" t="s">
        <v>60</v>
      </c>
      <c r="E99">
        <v>105295.4530656</v>
      </c>
      <c r="F99">
        <v>3111.15</v>
      </c>
      <c r="G99">
        <v>28.810457622034601</v>
      </c>
      <c r="H99">
        <v>10.861538237204</v>
      </c>
      <c r="I99">
        <v>10.300431382585399</v>
      </c>
      <c r="J99">
        <v>4.0474059663589399</v>
      </c>
      <c r="K99">
        <v>2891.3159548886401</v>
      </c>
      <c r="L99">
        <v>2537.28962324439</v>
      </c>
      <c r="M99">
        <v>57.141925531212799</v>
      </c>
      <c r="N99">
        <v>1.5417418612648699</v>
      </c>
      <c r="O99">
        <v>4.6927984828761096</v>
      </c>
      <c r="P99">
        <v>75.567845151096193</v>
      </c>
      <c r="Q99">
        <v>7.1569148275280006E-2</v>
      </c>
    </row>
    <row r="100" spans="1:17" x14ac:dyDescent="0.3">
      <c r="A100" t="s">
        <v>264</v>
      </c>
      <c r="B100" t="s">
        <v>265</v>
      </c>
      <c r="C100" t="s">
        <v>10222</v>
      </c>
      <c r="D100" t="s">
        <v>32</v>
      </c>
      <c r="E100">
        <v>105010.929637019</v>
      </c>
      <c r="F100">
        <v>115.77</v>
      </c>
      <c r="G100">
        <v>41.573629184886599</v>
      </c>
      <c r="H100">
        <v>-6.4086382026684197</v>
      </c>
      <c r="I100">
        <v>5.7665950030175503</v>
      </c>
      <c r="J100">
        <v>-0.77142038040469496</v>
      </c>
      <c r="K100">
        <v>116.144504651204</v>
      </c>
      <c r="L100">
        <v>104.297170548699</v>
      </c>
      <c r="M100">
        <v>55.615054522006702</v>
      </c>
      <c r="N100">
        <v>0.92028405990134898</v>
      </c>
      <c r="O100">
        <v>11.341452880711699</v>
      </c>
      <c r="P100">
        <v>81.315583398590405</v>
      </c>
      <c r="Q100">
        <v>0.155723471889954</v>
      </c>
    </row>
    <row r="101" spans="1:17" x14ac:dyDescent="0.3">
      <c r="A101" t="s">
        <v>266</v>
      </c>
      <c r="B101" t="s">
        <v>267</v>
      </c>
      <c r="C101" t="s">
        <v>10222</v>
      </c>
      <c r="D101" t="s">
        <v>37</v>
      </c>
      <c r="E101">
        <v>104376.30362638499</v>
      </c>
      <c r="F101">
        <v>723.85</v>
      </c>
      <c r="G101">
        <v>-1.6162837107378201</v>
      </c>
      <c r="H101">
        <v>15.728968779453</v>
      </c>
      <c r="I101">
        <v>30.5586574749661</v>
      </c>
      <c r="J101">
        <v>11.220424921084399</v>
      </c>
      <c r="K101">
        <v>630.54618939539205</v>
      </c>
      <c r="L101">
        <v>577.14259645282095</v>
      </c>
      <c r="M101">
        <v>80.620346614545696</v>
      </c>
      <c r="N101">
        <v>1.43502064077653</v>
      </c>
      <c r="O101">
        <v>1.3124266077225899</v>
      </c>
      <c r="P101">
        <v>56.1872909698996</v>
      </c>
      <c r="Q101">
        <v>-3.7854123963929003E-2</v>
      </c>
    </row>
    <row r="102" spans="1:17" x14ac:dyDescent="0.3">
      <c r="A102" t="s">
        <v>268</v>
      </c>
      <c r="B102" t="s">
        <v>269</v>
      </c>
      <c r="C102" t="s">
        <v>10222</v>
      </c>
      <c r="D102" t="s">
        <v>202</v>
      </c>
      <c r="E102">
        <v>103005.2104862</v>
      </c>
      <c r="F102">
        <v>34924.550000000003</v>
      </c>
      <c r="G102">
        <v>57.575511927379999</v>
      </c>
      <c r="H102">
        <v>-1.0268066140557</v>
      </c>
      <c r="I102">
        <v>30.781757912539899</v>
      </c>
      <c r="J102">
        <v>0.79956387967501796</v>
      </c>
      <c r="K102">
        <v>33277.614212308203</v>
      </c>
      <c r="L102">
        <v>28172.416461230801</v>
      </c>
      <c r="M102">
        <v>58.299335294539802</v>
      </c>
      <c r="N102">
        <v>0.406606701774609</v>
      </c>
      <c r="O102">
        <v>5.0206802950932596</v>
      </c>
      <c r="P102">
        <v>94.770274076118895</v>
      </c>
      <c r="Q102">
        <v>0.11845790787798501</v>
      </c>
    </row>
    <row r="103" spans="1:17" x14ac:dyDescent="0.3">
      <c r="A103" t="s">
        <v>270</v>
      </c>
      <c r="B103" t="s">
        <v>271</v>
      </c>
      <c r="C103" t="s">
        <v>10222</v>
      </c>
      <c r="D103" t="s">
        <v>32</v>
      </c>
      <c r="E103">
        <v>102977.3989</v>
      </c>
      <c r="F103">
        <v>134.9</v>
      </c>
      <c r="G103">
        <v>25.047345337938399</v>
      </c>
      <c r="H103">
        <v>-3.90487134742061</v>
      </c>
      <c r="I103">
        <v>-19.822870181173801</v>
      </c>
      <c r="J103">
        <v>-0.94982950420982504</v>
      </c>
      <c r="K103">
        <v>140.37604975164899</v>
      </c>
      <c r="L103">
        <v>131.139364172868</v>
      </c>
      <c r="M103">
        <v>45.833298841298699</v>
      </c>
      <c r="N103">
        <v>0.65467729192613799</v>
      </c>
      <c r="O103">
        <v>27.8724981467753</v>
      </c>
      <c r="P103">
        <v>58.9864466705951</v>
      </c>
      <c r="Q103">
        <v>0.14031162798036501</v>
      </c>
    </row>
    <row r="104" spans="1:17" hidden="1" x14ac:dyDescent="0.3">
      <c r="A104" t="s">
        <v>272</v>
      </c>
      <c r="B104" t="s">
        <v>273</v>
      </c>
      <c r="C104" t="s">
        <v>10222</v>
      </c>
      <c r="D104" t="s">
        <v>274</v>
      </c>
      <c r="E104">
        <v>102501.918959025</v>
      </c>
      <c r="F104">
        <v>1409.25</v>
      </c>
      <c r="G104">
        <v>12.200501520312899</v>
      </c>
      <c r="H104">
        <v>8.8135617572594391</v>
      </c>
      <c r="I104">
        <v>14.941171768090999</v>
      </c>
      <c r="J104">
        <v>6.3181787553944604</v>
      </c>
      <c r="K104">
        <v>1283.1435533081899</v>
      </c>
      <c r="L104">
        <v>1156.5392095668201</v>
      </c>
      <c r="M104">
        <v>71.259966512450006</v>
      </c>
      <c r="N104">
        <v>1.36373397727821</v>
      </c>
      <c r="O104">
        <v>2.8916090118857598</v>
      </c>
      <c r="P104">
        <v>44.382972183802003</v>
      </c>
      <c r="Q104">
        <v>8.6402506047198999E-2</v>
      </c>
    </row>
    <row r="105" spans="1:17" x14ac:dyDescent="0.3">
      <c r="A105" t="s">
        <v>275</v>
      </c>
      <c r="B105" t="s">
        <v>276</v>
      </c>
      <c r="C105" t="s">
        <v>10222</v>
      </c>
      <c r="D105" t="s">
        <v>231</v>
      </c>
      <c r="E105">
        <v>100475.870157375</v>
      </c>
      <c r="F105">
        <v>6681.75</v>
      </c>
      <c r="G105">
        <v>12.191924983336699</v>
      </c>
      <c r="H105">
        <v>-6.1365662919488599</v>
      </c>
      <c r="I105">
        <v>39.388628255386003</v>
      </c>
      <c r="J105">
        <v>2.62489608299517</v>
      </c>
      <c r="K105">
        <v>6503.38429938226</v>
      </c>
      <c r="L105">
        <v>5610.5653898602304</v>
      </c>
      <c r="M105">
        <v>62.544579664113201</v>
      </c>
      <c r="N105">
        <v>0.93991412845853906</v>
      </c>
      <c r="O105">
        <v>9.7235005799378893</v>
      </c>
      <c r="P105">
        <v>75.789265982636095</v>
      </c>
      <c r="Q105">
        <v>0.15728696795599501</v>
      </c>
    </row>
    <row r="106" spans="1:17" x14ac:dyDescent="0.3">
      <c r="A106" t="s">
        <v>277</v>
      </c>
      <c r="B106" t="s">
        <v>278</v>
      </c>
      <c r="C106" t="s">
        <v>10222</v>
      </c>
      <c r="D106" t="s">
        <v>130</v>
      </c>
      <c r="E106">
        <v>98800.260167700006</v>
      </c>
      <c r="F106">
        <v>976.5</v>
      </c>
      <c r="G106">
        <v>19.493003218858199</v>
      </c>
      <c r="H106">
        <v>-11.418714514053001</v>
      </c>
      <c r="I106">
        <v>15.366410353202699</v>
      </c>
      <c r="J106">
        <v>-0.30442611930187202</v>
      </c>
      <c r="K106">
        <v>994.87141532834698</v>
      </c>
      <c r="L106">
        <v>864.68127914851198</v>
      </c>
      <c r="M106">
        <v>47.587879787880901</v>
      </c>
      <c r="N106">
        <v>1.20631888819529</v>
      </c>
      <c r="O106">
        <v>12.339989759344601</v>
      </c>
      <c r="P106">
        <v>67.898899587345198</v>
      </c>
      <c r="Q106">
        <v>8.4917896200651002E-2</v>
      </c>
    </row>
    <row r="107" spans="1:17" x14ac:dyDescent="0.3">
      <c r="A107" t="s">
        <v>279</v>
      </c>
      <c r="B107" t="s">
        <v>280</v>
      </c>
      <c r="C107" t="s">
        <v>10222</v>
      </c>
      <c r="D107" t="s">
        <v>173</v>
      </c>
      <c r="E107">
        <v>98586.975840119994</v>
      </c>
      <c r="F107">
        <v>896.4</v>
      </c>
      <c r="G107">
        <v>8.5353331759523705</v>
      </c>
      <c r="H107">
        <v>-3.8556370125425401</v>
      </c>
      <c r="I107">
        <v>-28.310907118687702</v>
      </c>
      <c r="J107">
        <v>-1.21937446182557</v>
      </c>
      <c r="K107">
        <v>911.87708446694398</v>
      </c>
      <c r="L107">
        <v>953.462826173547</v>
      </c>
      <c r="M107">
        <v>54.995981808290203</v>
      </c>
      <c r="N107">
        <v>1.2374891504382399</v>
      </c>
      <c r="O107">
        <v>40.495314591700101</v>
      </c>
      <c r="P107">
        <v>71.724137931034406</v>
      </c>
      <c r="Q107">
        <v>1.8642600213587001E-2</v>
      </c>
    </row>
    <row r="108" spans="1:17" x14ac:dyDescent="0.3">
      <c r="A108" t="s">
        <v>281</v>
      </c>
      <c r="B108" t="s">
        <v>282</v>
      </c>
      <c r="C108" t="s">
        <v>10222</v>
      </c>
      <c r="D108" t="s">
        <v>77</v>
      </c>
      <c r="E108">
        <v>98552.217913379995</v>
      </c>
      <c r="F108">
        <v>27314.35</v>
      </c>
      <c r="G108">
        <v>-13.2276262836829</v>
      </c>
      <c r="H108">
        <v>-6.2272951061960402</v>
      </c>
      <c r="I108">
        <v>-18.2155078739634</v>
      </c>
      <c r="J108">
        <v>-3.5706655635442601</v>
      </c>
      <c r="K108">
        <v>27091.6697151029</v>
      </c>
      <c r="L108">
        <v>26315.181499859002</v>
      </c>
      <c r="M108">
        <v>42.676190222430101</v>
      </c>
      <c r="N108">
        <v>1.0050756256481499</v>
      </c>
      <c r="O108">
        <v>12.5333387029162</v>
      </c>
      <c r="P108">
        <v>16.474137563430101</v>
      </c>
      <c r="Q108">
        <v>-6.7690246290446995E-2</v>
      </c>
    </row>
    <row r="109" spans="1:17" x14ac:dyDescent="0.3">
      <c r="A109" t="s">
        <v>283</v>
      </c>
      <c r="B109" t="s">
        <v>284</v>
      </c>
      <c r="C109" t="s">
        <v>10222</v>
      </c>
      <c r="D109" t="s">
        <v>285</v>
      </c>
      <c r="E109">
        <v>98324.683961899995</v>
      </c>
      <c r="F109">
        <v>10865.8</v>
      </c>
      <c r="G109">
        <v>159.375036525154</v>
      </c>
      <c r="H109">
        <v>4.2907141605646597</v>
      </c>
      <c r="I109">
        <v>55.470250034688704</v>
      </c>
      <c r="J109">
        <v>-3.0178969144047798</v>
      </c>
      <c r="K109">
        <v>10416.607087013999</v>
      </c>
      <c r="L109">
        <v>8226.4398718722096</v>
      </c>
      <c r="M109">
        <v>45.850897132776502</v>
      </c>
      <c r="N109">
        <v>0.472584939601429</v>
      </c>
      <c r="O109">
        <v>22.3839938154576</v>
      </c>
      <c r="P109">
        <v>189.13399236306</v>
      </c>
      <c r="Q109">
        <v>0.185789403469796</v>
      </c>
    </row>
    <row r="110" spans="1:17" x14ac:dyDescent="0.3">
      <c r="A110" t="s">
        <v>286</v>
      </c>
      <c r="B110" t="s">
        <v>287</v>
      </c>
      <c r="C110" t="s">
        <v>10222</v>
      </c>
      <c r="D110" t="s">
        <v>37</v>
      </c>
      <c r="E110">
        <v>97087.547067809995</v>
      </c>
      <c r="F110">
        <v>1967.55</v>
      </c>
      <c r="G110">
        <v>15.4844162854322</v>
      </c>
      <c r="H110">
        <v>6.6023481393647199</v>
      </c>
      <c r="I110">
        <v>15.6996102014275</v>
      </c>
      <c r="J110">
        <v>1.22242516717404</v>
      </c>
      <c r="K110">
        <v>1805.1458501648699</v>
      </c>
      <c r="L110">
        <v>1618.00700897968</v>
      </c>
      <c r="M110">
        <v>76.448005046836201</v>
      </c>
      <c r="N110">
        <v>1.2471766966090001</v>
      </c>
      <c r="O110">
        <v>1.8525577494854</v>
      </c>
      <c r="P110">
        <v>55.414691943127899</v>
      </c>
      <c r="Q110">
        <v>-1.2032068376413E-2</v>
      </c>
    </row>
    <row r="111" spans="1:17" x14ac:dyDescent="0.3">
      <c r="A111" t="s">
        <v>288</v>
      </c>
      <c r="B111" t="s">
        <v>289</v>
      </c>
      <c r="C111" t="s">
        <v>10222</v>
      </c>
      <c r="D111" t="s">
        <v>290</v>
      </c>
      <c r="E111">
        <v>96294.091649280002</v>
      </c>
      <c r="F111">
        <v>11104.8</v>
      </c>
      <c r="G111">
        <v>159.23859366815799</v>
      </c>
      <c r="H111">
        <v>10.315786124458</v>
      </c>
      <c r="I111">
        <v>56.896661388333499</v>
      </c>
      <c r="J111">
        <v>2.5343274899636001</v>
      </c>
      <c r="K111">
        <v>9786.9397370999395</v>
      </c>
      <c r="L111">
        <v>7482.8996378588199</v>
      </c>
      <c r="M111">
        <v>63.548900408687601</v>
      </c>
      <c r="N111">
        <v>1.3463554806478799</v>
      </c>
      <c r="O111">
        <v>3.0509329299041901</v>
      </c>
      <c r="P111">
        <v>192.593470871867</v>
      </c>
      <c r="Q111">
        <v>8.9219432901277998E-2</v>
      </c>
    </row>
    <row r="112" spans="1:17" x14ac:dyDescent="0.3">
      <c r="A112" t="s">
        <v>291</v>
      </c>
      <c r="B112" t="s">
        <v>292</v>
      </c>
      <c r="C112" t="s">
        <v>10222</v>
      </c>
      <c r="D112" t="s">
        <v>293</v>
      </c>
      <c r="E112">
        <v>95487.390713700006</v>
      </c>
      <c r="F112">
        <v>6641</v>
      </c>
      <c r="G112">
        <v>1.8412621176588799</v>
      </c>
      <c r="H112">
        <v>4.9798564520898099</v>
      </c>
      <c r="I112">
        <v>-10.2476512658267</v>
      </c>
      <c r="J112">
        <v>2.6260800474571599</v>
      </c>
      <c r="K112">
        <v>6276.55626862585</v>
      </c>
      <c r="L112">
        <v>5918.7606772100698</v>
      </c>
      <c r="M112">
        <v>70.642330486917899</v>
      </c>
      <c r="N112">
        <v>0.807418844693925</v>
      </c>
      <c r="O112">
        <v>3.5152838427947501</v>
      </c>
      <c r="P112">
        <v>40.520524756665203</v>
      </c>
      <c r="Q112">
        <v>2.9016284930602002E-2</v>
      </c>
    </row>
    <row r="113" spans="1:17" x14ac:dyDescent="0.3">
      <c r="A113" t="s">
        <v>294</v>
      </c>
      <c r="B113" t="s">
        <v>295</v>
      </c>
      <c r="C113" t="s">
        <v>10222</v>
      </c>
      <c r="D113" t="s">
        <v>57</v>
      </c>
      <c r="E113">
        <v>94839.367254255005</v>
      </c>
      <c r="F113">
        <v>583.04999999999995</v>
      </c>
      <c r="G113">
        <v>190.69411576500201</v>
      </c>
      <c r="H113">
        <v>16.2919727657031</v>
      </c>
      <c r="I113">
        <v>88.319497730552996</v>
      </c>
      <c r="J113">
        <v>0.61092188904790901</v>
      </c>
      <c r="K113">
        <v>500.60716696864102</v>
      </c>
      <c r="L113">
        <v>377.87842030409303</v>
      </c>
      <c r="M113">
        <v>62.457926432744699</v>
      </c>
      <c r="N113">
        <v>1.5177751189592801</v>
      </c>
      <c r="O113">
        <v>11.9972558099648</v>
      </c>
      <c r="P113">
        <v>234.381571401261</v>
      </c>
      <c r="Q113">
        <v>0.156504414163981</v>
      </c>
    </row>
    <row r="114" spans="1:17" x14ac:dyDescent="0.3">
      <c r="A114" t="s">
        <v>296</v>
      </c>
      <c r="B114" t="s">
        <v>297</v>
      </c>
      <c r="C114" t="s">
        <v>10222</v>
      </c>
      <c r="D114" t="s">
        <v>298</v>
      </c>
      <c r="E114">
        <v>93018.440949947995</v>
      </c>
      <c r="F114">
        <v>68.22</v>
      </c>
      <c r="G114">
        <v>233.474311630073</v>
      </c>
      <c r="H114">
        <v>19.355637782924202</v>
      </c>
      <c r="I114">
        <v>40.256795611112103</v>
      </c>
      <c r="J114">
        <v>11.2673011462863</v>
      </c>
      <c r="K114">
        <v>53.115114419523898</v>
      </c>
      <c r="L114">
        <v>42.1924587169555</v>
      </c>
      <c r="M114">
        <v>93.226274495754595</v>
      </c>
      <c r="N114">
        <v>1.79227578372198</v>
      </c>
      <c r="O114">
        <v>0</v>
      </c>
      <c r="P114">
        <v>285.42372881355902</v>
      </c>
      <c r="Q114">
        <v>0.20111226300655499</v>
      </c>
    </row>
    <row r="115" spans="1:17" x14ac:dyDescent="0.3">
      <c r="A115" t="s">
        <v>299</v>
      </c>
      <c r="B115" t="s">
        <v>300</v>
      </c>
      <c r="C115" t="s">
        <v>10222</v>
      </c>
      <c r="D115" t="s">
        <v>301</v>
      </c>
      <c r="E115">
        <v>91982.190508739994</v>
      </c>
      <c r="F115">
        <v>646.20000000000005</v>
      </c>
      <c r="G115">
        <v>37.926349088944299</v>
      </c>
      <c r="H115">
        <v>0.45859719817632999</v>
      </c>
      <c r="I115">
        <v>15.5252687637969</v>
      </c>
      <c r="J115">
        <v>2.8574684556781298</v>
      </c>
      <c r="K115">
        <v>604.73752104190498</v>
      </c>
      <c r="L115">
        <v>534.82650721425102</v>
      </c>
      <c r="M115">
        <v>69.978221879861394</v>
      </c>
      <c r="N115">
        <v>1.44135776056092</v>
      </c>
      <c r="O115">
        <v>2.5920767564221601</v>
      </c>
      <c r="P115">
        <v>73.896663078579095</v>
      </c>
      <c r="Q115">
        <v>0.198163672106035</v>
      </c>
    </row>
    <row r="116" spans="1:17" x14ac:dyDescent="0.3">
      <c r="A116" t="s">
        <v>302</v>
      </c>
      <c r="B116" t="s">
        <v>303</v>
      </c>
      <c r="C116" t="s">
        <v>10222</v>
      </c>
      <c r="D116" t="s">
        <v>186</v>
      </c>
      <c r="E116">
        <v>91565.323614269902</v>
      </c>
      <c r="F116">
        <v>3366.55</v>
      </c>
      <c r="G116">
        <v>40.184720662459</v>
      </c>
      <c r="H116">
        <v>9.5018098227273509</v>
      </c>
      <c r="I116">
        <v>19.679038490217099</v>
      </c>
      <c r="J116">
        <v>0.70852416930136497</v>
      </c>
      <c r="K116">
        <v>2961.7259758434502</v>
      </c>
      <c r="L116">
        <v>2599.7133772335601</v>
      </c>
      <c r="M116">
        <v>91.159819395061504</v>
      </c>
      <c r="N116">
        <v>1.46788625023588</v>
      </c>
      <c r="O116">
        <v>1.7347135791834201</v>
      </c>
      <c r="P116">
        <v>76.351492928234606</v>
      </c>
      <c r="Q116">
        <v>7.9107973696794995E-2</v>
      </c>
    </row>
    <row r="117" spans="1:17" x14ac:dyDescent="0.3">
      <c r="A117" t="s">
        <v>304</v>
      </c>
      <c r="B117" t="s">
        <v>305</v>
      </c>
      <c r="C117" t="s">
        <v>10222</v>
      </c>
      <c r="D117" t="s">
        <v>146</v>
      </c>
      <c r="E117">
        <v>90547.87600068</v>
      </c>
      <c r="F117">
        <v>7009.8</v>
      </c>
      <c r="G117">
        <v>26.289815979226201</v>
      </c>
      <c r="H117">
        <v>1.22496902588015</v>
      </c>
      <c r="I117">
        <v>27.773957746146401</v>
      </c>
      <c r="J117">
        <v>0.21606621775481499</v>
      </c>
      <c r="K117">
        <v>6568.1001020562899</v>
      </c>
      <c r="L117">
        <v>5663.7171091837799</v>
      </c>
      <c r="M117">
        <v>55.945111832538899</v>
      </c>
      <c r="N117">
        <v>0.68695826490447298</v>
      </c>
      <c r="O117">
        <v>3.5764215812148699</v>
      </c>
      <c r="P117">
        <v>76.4781410103095</v>
      </c>
      <c r="Q117">
        <v>1.1913948758349999E-3</v>
      </c>
    </row>
    <row r="118" spans="1:17" x14ac:dyDescent="0.3">
      <c r="A118" t="s">
        <v>306</v>
      </c>
      <c r="B118" t="s">
        <v>307</v>
      </c>
      <c r="C118" t="s">
        <v>10222</v>
      </c>
      <c r="D118" t="s">
        <v>293</v>
      </c>
      <c r="E118">
        <v>89226.418616440002</v>
      </c>
      <c r="F118">
        <v>918.05</v>
      </c>
      <c r="G118">
        <v>27.7943654206262</v>
      </c>
      <c r="H118">
        <v>-3.0422800175189399</v>
      </c>
      <c r="I118">
        <v>9.1706713338060801</v>
      </c>
      <c r="J118">
        <v>-0.76841602924502195</v>
      </c>
      <c r="K118">
        <v>889.870291253868</v>
      </c>
      <c r="L118">
        <v>777.03777038717101</v>
      </c>
      <c r="M118">
        <v>45.388163867998998</v>
      </c>
      <c r="N118">
        <v>0.58736887702111895</v>
      </c>
      <c r="O118">
        <v>6.7371058221229898</v>
      </c>
      <c r="P118">
        <v>80.540806293018605</v>
      </c>
      <c r="Q118">
        <v>0.12832822733456201</v>
      </c>
    </row>
    <row r="119" spans="1:17" x14ac:dyDescent="0.3">
      <c r="A119" t="s">
        <v>308</v>
      </c>
      <c r="B119" t="s">
        <v>309</v>
      </c>
      <c r="C119" t="s">
        <v>10222</v>
      </c>
      <c r="D119" t="s">
        <v>133</v>
      </c>
      <c r="E119">
        <v>88451.310851325004</v>
      </c>
      <c r="F119">
        <v>3181.05</v>
      </c>
      <c r="G119">
        <v>56.240758053514703</v>
      </c>
      <c r="H119">
        <v>-8.0371441930351502</v>
      </c>
      <c r="I119">
        <v>18.5467310445962</v>
      </c>
      <c r="J119">
        <v>-5.7520363035958502</v>
      </c>
      <c r="K119">
        <v>3056.4276471523199</v>
      </c>
      <c r="L119">
        <v>2502.3587188748902</v>
      </c>
      <c r="M119">
        <v>48.046215663344697</v>
      </c>
      <c r="N119">
        <v>0.94541736732458803</v>
      </c>
      <c r="O119">
        <v>6.9678250892000797</v>
      </c>
      <c r="P119">
        <v>112.736574600414</v>
      </c>
      <c r="Q119">
        <v>6.5796770671814997E-2</v>
      </c>
    </row>
    <row r="120" spans="1:17" x14ac:dyDescent="0.3">
      <c r="A120" t="s">
        <v>310</v>
      </c>
      <c r="B120" t="s">
        <v>311</v>
      </c>
      <c r="C120" t="s">
        <v>10222</v>
      </c>
      <c r="D120" t="s">
        <v>186</v>
      </c>
      <c r="E120">
        <v>88164.620550299995</v>
      </c>
      <c r="F120">
        <v>681</v>
      </c>
      <c r="G120">
        <v>-5.0378639118052799</v>
      </c>
      <c r="H120">
        <v>7.4034012633728397</v>
      </c>
      <c r="I120">
        <v>14.676361491664499</v>
      </c>
      <c r="J120">
        <v>0.86109799786051999</v>
      </c>
      <c r="K120">
        <v>628.88859343185595</v>
      </c>
      <c r="L120">
        <v>571.05109307808698</v>
      </c>
      <c r="M120">
        <v>65.829387578337702</v>
      </c>
      <c r="N120">
        <v>0.722590358227158</v>
      </c>
      <c r="O120">
        <v>1.4684287812040999</v>
      </c>
      <c r="P120">
        <v>40.037014188772297</v>
      </c>
      <c r="Q120">
        <v>-2.0175938588993001E-2</v>
      </c>
    </row>
    <row r="121" spans="1:17" x14ac:dyDescent="0.3">
      <c r="A121" t="s">
        <v>312</v>
      </c>
      <c r="B121" t="s">
        <v>313</v>
      </c>
      <c r="C121" t="s">
        <v>10222</v>
      </c>
      <c r="D121" t="s">
        <v>256</v>
      </c>
      <c r="E121">
        <v>87689.006859000001</v>
      </c>
      <c r="F121">
        <v>4105.7</v>
      </c>
      <c r="G121">
        <v>35.498778875534903</v>
      </c>
      <c r="H121">
        <v>0.15099401460463899</v>
      </c>
      <c r="I121">
        <v>1.4615523574065601</v>
      </c>
      <c r="J121">
        <v>0.66877779844790397</v>
      </c>
      <c r="K121">
        <v>4002.49832458336</v>
      </c>
      <c r="L121">
        <v>3540.21303427368</v>
      </c>
      <c r="M121">
        <v>51.461529621217302</v>
      </c>
      <c r="N121">
        <v>1.3308961063031099</v>
      </c>
      <c r="O121">
        <v>4.6447621599239897</v>
      </c>
      <c r="P121">
        <v>73.1230629756909</v>
      </c>
      <c r="Q121">
        <v>4.3720641971519997E-3</v>
      </c>
    </row>
    <row r="122" spans="1:17" x14ac:dyDescent="0.3">
      <c r="A122" t="s">
        <v>314</v>
      </c>
      <c r="B122" t="s">
        <v>315</v>
      </c>
      <c r="C122" t="s">
        <v>10222</v>
      </c>
      <c r="D122" t="s">
        <v>60</v>
      </c>
      <c r="E122">
        <v>84933.030101249999</v>
      </c>
      <c r="F122">
        <v>1862.5</v>
      </c>
      <c r="G122">
        <v>62.474260891831797</v>
      </c>
      <c r="H122">
        <v>11.551239275222899</v>
      </c>
      <c r="I122">
        <v>11.363705388070301</v>
      </c>
      <c r="J122">
        <v>0.88744926538700697</v>
      </c>
      <c r="K122">
        <v>1713.05510663528</v>
      </c>
      <c r="L122">
        <v>1498.3418578010301</v>
      </c>
      <c r="M122">
        <v>71.592614750613606</v>
      </c>
      <c r="N122">
        <v>0.72261726633340395</v>
      </c>
      <c r="O122">
        <v>1.0469798657717999</v>
      </c>
      <c r="P122">
        <v>91.605370094130905</v>
      </c>
      <c r="Q122">
        <v>2.7404802580745999E-2</v>
      </c>
    </row>
    <row r="123" spans="1:17" x14ac:dyDescent="0.3">
      <c r="A123" t="s">
        <v>316</v>
      </c>
      <c r="B123" t="s">
        <v>317</v>
      </c>
      <c r="C123" t="s">
        <v>10222</v>
      </c>
      <c r="D123" t="s">
        <v>18</v>
      </c>
      <c r="E123">
        <v>84208.576110274997</v>
      </c>
      <c r="F123">
        <v>395.75</v>
      </c>
      <c r="G123">
        <v>83.6814646045774</v>
      </c>
      <c r="H123">
        <v>11.420850461734799</v>
      </c>
      <c r="I123">
        <v>10.3513675615915</v>
      </c>
      <c r="J123">
        <v>8.1726243538878105</v>
      </c>
      <c r="K123">
        <v>347.59416643816797</v>
      </c>
      <c r="L123">
        <v>303.51098874374497</v>
      </c>
      <c r="M123">
        <v>83.541201574170202</v>
      </c>
      <c r="N123">
        <v>1.33113035522497</v>
      </c>
      <c r="O123">
        <v>1.51610865445357</v>
      </c>
      <c r="P123">
        <v>148.170986622073</v>
      </c>
      <c r="Q123">
        <v>7.7167475464195001E-2</v>
      </c>
    </row>
    <row r="124" spans="1:17" x14ac:dyDescent="0.3">
      <c r="A124" t="s">
        <v>318</v>
      </c>
      <c r="B124" t="s">
        <v>319</v>
      </c>
      <c r="C124" t="s">
        <v>10222</v>
      </c>
      <c r="D124" t="s">
        <v>60</v>
      </c>
      <c r="E124">
        <v>82356.562142969997</v>
      </c>
      <c r="F124">
        <v>2055.65</v>
      </c>
      <c r="G124">
        <v>-8.5713059283832393</v>
      </c>
      <c r="H124">
        <v>-6.6355081674984104</v>
      </c>
      <c r="I124">
        <v>-15.3382778478252</v>
      </c>
      <c r="J124">
        <v>-3.9161230882506102</v>
      </c>
      <c r="K124">
        <v>2141.90955245757</v>
      </c>
      <c r="L124">
        <v>2055.36744542632</v>
      </c>
      <c r="M124">
        <v>37.566656033911698</v>
      </c>
      <c r="N124">
        <v>0.93209701609855999</v>
      </c>
      <c r="O124">
        <v>21.129569722472102</v>
      </c>
      <c r="P124">
        <v>22.1383797272808</v>
      </c>
    </row>
    <row r="125" spans="1:17" x14ac:dyDescent="0.3">
      <c r="A125" t="s">
        <v>320</v>
      </c>
      <c r="B125" t="s">
        <v>321</v>
      </c>
      <c r="C125" t="s">
        <v>10222</v>
      </c>
      <c r="D125" t="s">
        <v>60</v>
      </c>
      <c r="E125">
        <v>81999.178636505007</v>
      </c>
      <c r="F125">
        <v>1399.45</v>
      </c>
      <c r="G125">
        <v>43.671940088571198</v>
      </c>
      <c r="H125">
        <v>12.34515126182</v>
      </c>
      <c r="I125">
        <v>5.5578236156600402</v>
      </c>
      <c r="J125">
        <v>2.7297009533220802</v>
      </c>
      <c r="K125">
        <v>1274.2502284826001</v>
      </c>
      <c r="L125">
        <v>1101.5147816751</v>
      </c>
      <c r="M125">
        <v>73.9386126048949</v>
      </c>
      <c r="N125">
        <v>0.68566940376902796</v>
      </c>
      <c r="O125">
        <v>1.6863767908821199</v>
      </c>
      <c r="P125">
        <v>73.704462235462003</v>
      </c>
      <c r="Q125">
        <v>2.4202107860402999E-2</v>
      </c>
    </row>
    <row r="126" spans="1:17" x14ac:dyDescent="0.3">
      <c r="A126" t="s">
        <v>322</v>
      </c>
      <c r="B126" t="s">
        <v>323</v>
      </c>
      <c r="C126" t="s">
        <v>10222</v>
      </c>
      <c r="D126" t="s">
        <v>130</v>
      </c>
      <c r="E126">
        <v>81191.673591319995</v>
      </c>
      <c r="F126">
        <v>1743.85</v>
      </c>
      <c r="G126">
        <v>60.693163957090199</v>
      </c>
      <c r="H126">
        <v>0.168942581671327</v>
      </c>
      <c r="I126">
        <v>28.754342911556201</v>
      </c>
      <c r="J126">
        <v>5.3602664343217601</v>
      </c>
      <c r="K126">
        <v>1592.7045479623</v>
      </c>
      <c r="L126">
        <v>1330.25548659011</v>
      </c>
      <c r="M126">
        <v>72.584686829078706</v>
      </c>
      <c r="N126">
        <v>0.79125943567998902</v>
      </c>
      <c r="O126">
        <v>3.4779367491470001</v>
      </c>
      <c r="P126">
        <v>96.556582506762794</v>
      </c>
      <c r="Q126">
        <v>9.1047330851029007E-2</v>
      </c>
    </row>
    <row r="127" spans="1:17" x14ac:dyDescent="0.3">
      <c r="A127" t="s">
        <v>324</v>
      </c>
      <c r="B127" t="s">
        <v>325</v>
      </c>
      <c r="C127" t="s">
        <v>10222</v>
      </c>
      <c r="D127" t="s">
        <v>32</v>
      </c>
      <c r="E127">
        <v>80972.739717814999</v>
      </c>
      <c r="F127">
        <v>601.15</v>
      </c>
      <c r="G127">
        <v>46.766326619983801</v>
      </c>
      <c r="H127">
        <v>4.4240084557016601</v>
      </c>
      <c r="I127">
        <v>6.1813387706005001</v>
      </c>
      <c r="J127">
        <v>1.09396919662276</v>
      </c>
      <c r="K127">
        <v>553.01536130918396</v>
      </c>
      <c r="L127">
        <v>494.20946124170001</v>
      </c>
      <c r="M127">
        <v>72.294972993895897</v>
      </c>
      <c r="N127">
        <v>0.85762726669621103</v>
      </c>
      <c r="O127">
        <v>5.2482741412293201</v>
      </c>
      <c r="P127">
        <v>79.1269368295589</v>
      </c>
      <c r="Q127">
        <v>0.16866520088133299</v>
      </c>
    </row>
    <row r="128" spans="1:17" x14ac:dyDescent="0.3">
      <c r="A128" t="s">
        <v>326</v>
      </c>
      <c r="B128" t="s">
        <v>327</v>
      </c>
      <c r="C128" t="s">
        <v>10222</v>
      </c>
      <c r="D128" t="s">
        <v>328</v>
      </c>
      <c r="E128">
        <v>80923.268359640002</v>
      </c>
      <c r="F128">
        <v>4183.8999999999996</v>
      </c>
      <c r="G128">
        <v>9.3505132408812095</v>
      </c>
      <c r="H128">
        <v>-5.6781238972394998</v>
      </c>
      <c r="I128">
        <v>-9.1118650106205994</v>
      </c>
      <c r="J128">
        <v>-1.68927204289378</v>
      </c>
      <c r="K128">
        <v>4064.2235615330601</v>
      </c>
      <c r="L128">
        <v>3695.5852109769398</v>
      </c>
      <c r="M128">
        <v>55.709464756220598</v>
      </c>
      <c r="N128">
        <v>0.86852585182536102</v>
      </c>
      <c r="O128">
        <v>11.897989913716801</v>
      </c>
      <c r="P128">
        <v>51.700507614213102</v>
      </c>
      <c r="Q128">
        <v>0.138003508947391</v>
      </c>
    </row>
    <row r="129" spans="1:17" x14ac:dyDescent="0.3">
      <c r="A129" t="s">
        <v>329</v>
      </c>
      <c r="B129" t="s">
        <v>330</v>
      </c>
      <c r="C129" t="s">
        <v>10222</v>
      </c>
      <c r="D129" t="s">
        <v>24</v>
      </c>
      <c r="E129">
        <v>80573.456200679997</v>
      </c>
      <c r="F129">
        <v>25.71</v>
      </c>
      <c r="G129">
        <v>20.671951748067301</v>
      </c>
      <c r="H129">
        <v>1.39374173379002</v>
      </c>
      <c r="I129">
        <v>-7.9234072890998597</v>
      </c>
      <c r="J129">
        <v>-3.8170359081594398</v>
      </c>
      <c r="K129">
        <v>24.550306379433302</v>
      </c>
      <c r="L129">
        <v>22.821764284154298</v>
      </c>
      <c r="M129">
        <v>58.7599479590775</v>
      </c>
      <c r="N129">
        <v>0.804842860398714</v>
      </c>
      <c r="O129">
        <v>27.771295215869301</v>
      </c>
      <c r="P129">
        <v>63.757961783439498</v>
      </c>
      <c r="Q129">
        <v>6.2420602464513003E-2</v>
      </c>
    </row>
    <row r="130" spans="1:17" x14ac:dyDescent="0.3">
      <c r="A130" t="s">
        <v>331</v>
      </c>
      <c r="B130" t="s">
        <v>332</v>
      </c>
      <c r="C130" t="s">
        <v>10222</v>
      </c>
      <c r="D130" t="s">
        <v>146</v>
      </c>
      <c r="E130">
        <v>79168</v>
      </c>
      <c r="F130">
        <v>989.6</v>
      </c>
      <c r="G130">
        <v>28.231199166169301</v>
      </c>
      <c r="H130">
        <v>-3.5314020557040902</v>
      </c>
      <c r="I130">
        <v>-12.8463515711873</v>
      </c>
      <c r="J130">
        <v>-3.6677123045256699</v>
      </c>
      <c r="K130">
        <v>1006.712782461</v>
      </c>
      <c r="L130">
        <v>923.23929245325303</v>
      </c>
      <c r="M130">
        <v>45.157281894755002</v>
      </c>
      <c r="N130">
        <v>0.71451026568023401</v>
      </c>
      <c r="O130">
        <v>15.0869037995149</v>
      </c>
      <c r="P130">
        <v>56.929908024104002</v>
      </c>
      <c r="Q130">
        <v>6.4631357196731007E-2</v>
      </c>
    </row>
    <row r="131" spans="1:17" x14ac:dyDescent="0.3">
      <c r="A131" t="s">
        <v>333</v>
      </c>
      <c r="B131" t="s">
        <v>334</v>
      </c>
      <c r="C131" t="s">
        <v>10222</v>
      </c>
      <c r="D131" t="s">
        <v>89</v>
      </c>
      <c r="E131">
        <v>76961.165621919994</v>
      </c>
      <c r="F131">
        <v>1601.3</v>
      </c>
      <c r="G131">
        <v>110.09049190343799</v>
      </c>
      <c r="H131">
        <v>3.1144097045271102</v>
      </c>
      <c r="I131">
        <v>43.370378245606297</v>
      </c>
      <c r="J131">
        <v>6.6211848606107404E-2</v>
      </c>
      <c r="K131">
        <v>1498.66591977603</v>
      </c>
      <c r="L131">
        <v>1230.9009017429501</v>
      </c>
      <c r="M131">
        <v>72.678485158706707</v>
      </c>
      <c r="N131">
        <v>0.70816000290526304</v>
      </c>
      <c r="O131">
        <v>5.3519015799662704</v>
      </c>
      <c r="P131">
        <v>157.65084473049001</v>
      </c>
      <c r="Q131">
        <v>0.140889851247782</v>
      </c>
    </row>
    <row r="132" spans="1:17" x14ac:dyDescent="0.3">
      <c r="A132" t="s">
        <v>335</v>
      </c>
      <c r="B132" t="s">
        <v>336</v>
      </c>
      <c r="C132" t="s">
        <v>10222</v>
      </c>
      <c r="D132" t="s">
        <v>170</v>
      </c>
      <c r="E132">
        <v>75657.990208874995</v>
      </c>
      <c r="F132">
        <v>2552.35</v>
      </c>
      <c r="G132">
        <v>-8.9356766217523607</v>
      </c>
      <c r="H132">
        <v>-0.16054873962995</v>
      </c>
      <c r="I132">
        <v>-0.64748287232706403</v>
      </c>
      <c r="J132">
        <v>5.0867603473062903</v>
      </c>
      <c r="K132">
        <v>2402.1921223361601</v>
      </c>
      <c r="L132">
        <v>2391.1547305848599</v>
      </c>
      <c r="M132">
        <v>81.431495072129707</v>
      </c>
      <c r="N132">
        <v>1.3688666757202199</v>
      </c>
      <c r="O132">
        <v>5.5478284718004804</v>
      </c>
      <c r="P132">
        <v>22.576539800696299</v>
      </c>
      <c r="Q132">
        <v>6.5916330324399999E-3</v>
      </c>
    </row>
    <row r="133" spans="1:17" x14ac:dyDescent="0.3">
      <c r="A133" t="s">
        <v>337</v>
      </c>
      <c r="B133" t="s">
        <v>338</v>
      </c>
      <c r="C133" t="s">
        <v>10222</v>
      </c>
      <c r="D133" t="s">
        <v>195</v>
      </c>
      <c r="E133">
        <v>74464.859292084002</v>
      </c>
      <c r="F133">
        <v>253.59</v>
      </c>
      <c r="G133">
        <v>11.294963803986199</v>
      </c>
      <c r="H133">
        <v>2.2940742451753602</v>
      </c>
      <c r="I133">
        <v>31.384344020476199</v>
      </c>
      <c r="J133">
        <v>9.3952088149581492</v>
      </c>
      <c r="K133">
        <v>226.52449732627801</v>
      </c>
      <c r="L133">
        <v>196.724905301549</v>
      </c>
      <c r="M133">
        <v>77.104668310285504</v>
      </c>
      <c r="N133">
        <v>0.96988693655449498</v>
      </c>
      <c r="O133">
        <v>2.0742142828976</v>
      </c>
      <c r="P133">
        <v>60.958425896540703</v>
      </c>
      <c r="Q133">
        <v>6.0396403071883001E-2</v>
      </c>
    </row>
    <row r="134" spans="1:17" x14ac:dyDescent="0.3">
      <c r="A134" t="s">
        <v>339</v>
      </c>
      <c r="B134" t="s">
        <v>340</v>
      </c>
      <c r="C134" t="s">
        <v>10222</v>
      </c>
      <c r="D134" t="s">
        <v>133</v>
      </c>
      <c r="E134">
        <v>74087.250892280004</v>
      </c>
      <c r="F134">
        <v>1848.2</v>
      </c>
      <c r="G134">
        <v>187.47363205141099</v>
      </c>
      <c r="H134">
        <v>-3.00268707422559</v>
      </c>
      <c r="I134">
        <v>36.412301212896502</v>
      </c>
      <c r="J134">
        <v>4.1461321199365102</v>
      </c>
      <c r="K134">
        <v>1745.1028208775299</v>
      </c>
      <c r="L134">
        <v>1345.5842780978001</v>
      </c>
      <c r="M134">
        <v>54.765989420731998</v>
      </c>
      <c r="N134">
        <v>0.95119251852312603</v>
      </c>
      <c r="O134">
        <v>12.260577859539</v>
      </c>
      <c r="P134">
        <v>240.36832412523</v>
      </c>
      <c r="Q134">
        <v>0.17855580897566201</v>
      </c>
    </row>
    <row r="135" spans="1:17" x14ac:dyDescent="0.3">
      <c r="A135" t="s">
        <v>341</v>
      </c>
      <c r="B135" t="s">
        <v>342</v>
      </c>
      <c r="C135" t="s">
        <v>10222</v>
      </c>
      <c r="D135" t="s">
        <v>290</v>
      </c>
      <c r="E135">
        <v>73079.405890259994</v>
      </c>
      <c r="F135">
        <v>4776.6000000000004</v>
      </c>
      <c r="G135">
        <v>74.846556863576197</v>
      </c>
      <c r="H135">
        <v>9.5177361909289999</v>
      </c>
      <c r="I135">
        <v>-1.41290411702876</v>
      </c>
      <c r="J135">
        <v>-0.98120205250150905</v>
      </c>
      <c r="K135">
        <v>4307.5673791924701</v>
      </c>
      <c r="L135">
        <v>3752.79180076378</v>
      </c>
      <c r="M135">
        <v>57.238942974871399</v>
      </c>
      <c r="N135">
        <v>1.0393270597945199</v>
      </c>
      <c r="O135">
        <v>3.1895071808399198</v>
      </c>
      <c r="P135">
        <v>106.13894073602501</v>
      </c>
      <c r="Q135">
        <v>0.130365982930983</v>
      </c>
    </row>
    <row r="136" spans="1:17" x14ac:dyDescent="0.3">
      <c r="A136" t="s">
        <v>343</v>
      </c>
      <c r="B136" t="s">
        <v>344</v>
      </c>
      <c r="C136" t="s">
        <v>10222</v>
      </c>
      <c r="D136" t="s">
        <v>54</v>
      </c>
      <c r="E136">
        <v>72600.730048440004</v>
      </c>
      <c r="F136">
        <v>1808.4</v>
      </c>
      <c r="G136">
        <v>5.3648625779405004</v>
      </c>
      <c r="H136">
        <v>-4.7738987660847698</v>
      </c>
      <c r="I136">
        <v>14.6181315392526</v>
      </c>
      <c r="J136">
        <v>-3.9400474631122302</v>
      </c>
      <c r="K136">
        <v>1755.7092235708701</v>
      </c>
      <c r="L136">
        <v>1554.1288479454399</v>
      </c>
      <c r="M136">
        <v>56.4563402363394</v>
      </c>
      <c r="N136">
        <v>1.2953164461856801</v>
      </c>
      <c r="O136">
        <v>4.2883211678831996</v>
      </c>
      <c r="P136">
        <v>52.949634203070097</v>
      </c>
      <c r="Q136">
        <v>-3.5363949281729999E-2</v>
      </c>
    </row>
    <row r="137" spans="1:17" x14ac:dyDescent="0.3">
      <c r="A137" t="s">
        <v>345</v>
      </c>
      <c r="B137" t="s">
        <v>346</v>
      </c>
      <c r="C137" t="s">
        <v>10222</v>
      </c>
      <c r="D137" t="s">
        <v>37</v>
      </c>
      <c r="E137">
        <v>72561.983999999997</v>
      </c>
      <c r="F137">
        <v>413.6</v>
      </c>
      <c r="G137">
        <v>74.984664857844194</v>
      </c>
      <c r="H137">
        <v>2.29582806277344</v>
      </c>
      <c r="I137">
        <v>-5.1444412129108397</v>
      </c>
      <c r="J137">
        <v>1.5726135664243099</v>
      </c>
      <c r="K137">
        <v>383.97114395655399</v>
      </c>
      <c r="L137">
        <v>333.31244618733001</v>
      </c>
      <c r="M137">
        <v>61.246797856354597</v>
      </c>
      <c r="N137">
        <v>2.0808093562341501</v>
      </c>
      <c r="O137">
        <v>13.1044487427466</v>
      </c>
      <c r="P137">
        <v>112.64781491002501</v>
      </c>
      <c r="Q137">
        <v>8.4466935245073996E-2</v>
      </c>
    </row>
    <row r="138" spans="1:17" x14ac:dyDescent="0.3">
      <c r="A138" t="s">
        <v>347</v>
      </c>
      <c r="B138" t="s">
        <v>348</v>
      </c>
      <c r="C138" t="s">
        <v>10222</v>
      </c>
      <c r="D138" t="s">
        <v>349</v>
      </c>
      <c r="E138">
        <v>71666.587509824996</v>
      </c>
      <c r="F138">
        <v>11977.35</v>
      </c>
      <c r="G138">
        <v>164.04563622978199</v>
      </c>
      <c r="H138">
        <v>-7.4217385424578701</v>
      </c>
      <c r="I138">
        <v>88.792167549148402</v>
      </c>
      <c r="J138">
        <v>0.136428730925168</v>
      </c>
      <c r="K138">
        <v>10955.679187411601</v>
      </c>
      <c r="L138">
        <v>8219.9310108657501</v>
      </c>
      <c r="M138">
        <v>59.315146702938797</v>
      </c>
      <c r="N138">
        <v>1.1401408834800799</v>
      </c>
      <c r="O138">
        <v>7.52795902265526</v>
      </c>
      <c r="P138">
        <v>197.94402985074601</v>
      </c>
      <c r="Q138">
        <v>0.10882553256453199</v>
      </c>
    </row>
    <row r="139" spans="1:17" x14ac:dyDescent="0.3">
      <c r="A139" t="s">
        <v>350</v>
      </c>
      <c r="B139" t="s">
        <v>351</v>
      </c>
      <c r="C139" t="s">
        <v>10222</v>
      </c>
      <c r="D139" t="s">
        <v>46</v>
      </c>
      <c r="E139">
        <v>71462.174324177002</v>
      </c>
      <c r="F139">
        <v>99.97</v>
      </c>
      <c r="G139">
        <v>67.402536654321494</v>
      </c>
      <c r="H139">
        <v>-1.8642224570899499</v>
      </c>
      <c r="I139">
        <v>11.368853187080401</v>
      </c>
      <c r="J139">
        <v>1.6597252681158701</v>
      </c>
      <c r="K139">
        <v>93.208056786744606</v>
      </c>
      <c r="L139">
        <v>80.502893174271804</v>
      </c>
      <c r="M139">
        <v>67.404622938727499</v>
      </c>
      <c r="N139">
        <v>0.60606894937230105</v>
      </c>
      <c r="O139">
        <v>1.5304591377413199</v>
      </c>
      <c r="P139">
        <v>98.945273631840806</v>
      </c>
      <c r="Q139">
        <v>0.15396547623274801</v>
      </c>
    </row>
    <row r="140" spans="1:17" x14ac:dyDescent="0.3">
      <c r="A140" t="s">
        <v>352</v>
      </c>
      <c r="B140" t="s">
        <v>353</v>
      </c>
      <c r="C140" t="s">
        <v>10222</v>
      </c>
      <c r="D140" t="s">
        <v>354</v>
      </c>
      <c r="E140">
        <v>71222.513972550005</v>
      </c>
      <c r="F140">
        <v>243.03</v>
      </c>
      <c r="G140">
        <v>80.749364934977194</v>
      </c>
      <c r="H140">
        <v>-5.4738375080934096</v>
      </c>
      <c r="I140">
        <v>-4.8776031019523103</v>
      </c>
      <c r="J140">
        <v>2.14482237770881</v>
      </c>
      <c r="K140">
        <v>247.275190797806</v>
      </c>
      <c r="L140">
        <v>220.05780236535799</v>
      </c>
      <c r="M140">
        <v>54.321268666827102</v>
      </c>
      <c r="N140">
        <v>0.681392351620971</v>
      </c>
      <c r="O140">
        <v>17.824959881496099</v>
      </c>
      <c r="P140">
        <v>119.14337240757401</v>
      </c>
      <c r="Q140">
        <v>5.9585724360778997E-2</v>
      </c>
    </row>
    <row r="141" spans="1:17" hidden="1" x14ac:dyDescent="0.3">
      <c r="A141" t="s">
        <v>355</v>
      </c>
      <c r="B141" t="s">
        <v>356</v>
      </c>
      <c r="C141" t="s">
        <v>10222</v>
      </c>
      <c r="D141" t="s">
        <v>118</v>
      </c>
      <c r="E141">
        <v>70940.861650164006</v>
      </c>
      <c r="F141">
        <v>263.94</v>
      </c>
      <c r="G141">
        <v>316.824311630073</v>
      </c>
      <c r="H141">
        <v>29.120494304204801</v>
      </c>
      <c r="I141">
        <v>36.937676469026897</v>
      </c>
      <c r="J141">
        <v>-3.96623990136418</v>
      </c>
      <c r="K141">
        <v>222.17591077536599</v>
      </c>
      <c r="M141">
        <v>55.018855601942803</v>
      </c>
      <c r="N141">
        <v>1.13630267137634</v>
      </c>
      <c r="O141">
        <v>17.450935818746601</v>
      </c>
      <c r="P141">
        <v>463.97435897435901</v>
      </c>
    </row>
    <row r="142" spans="1:17" x14ac:dyDescent="0.3">
      <c r="A142" t="s">
        <v>357</v>
      </c>
      <c r="B142" t="s">
        <v>358</v>
      </c>
      <c r="C142" t="s">
        <v>10222</v>
      </c>
      <c r="D142" t="s">
        <v>253</v>
      </c>
      <c r="E142">
        <v>70459.609903499993</v>
      </c>
      <c r="F142">
        <v>2678.25</v>
      </c>
      <c r="G142">
        <v>674.08712083715795</v>
      </c>
      <c r="H142">
        <v>9.6155622060227497</v>
      </c>
      <c r="I142">
        <v>189.33492114706701</v>
      </c>
      <c r="J142">
        <v>-5.9028954207125803</v>
      </c>
      <c r="K142">
        <v>2248.1500542676999</v>
      </c>
      <c r="L142">
        <v>1381.2230942619999</v>
      </c>
      <c r="M142">
        <v>58.920682905265302</v>
      </c>
      <c r="N142">
        <v>0.40332903766230699</v>
      </c>
      <c r="O142">
        <v>11.2461495379445</v>
      </c>
      <c r="P142">
        <v>747.27934198038497</v>
      </c>
      <c r="Q142">
        <v>0.237896617831093</v>
      </c>
    </row>
    <row r="143" spans="1:17" x14ac:dyDescent="0.3">
      <c r="A143" t="s">
        <v>359</v>
      </c>
      <c r="B143" t="s">
        <v>360</v>
      </c>
      <c r="C143" t="s">
        <v>10222</v>
      </c>
      <c r="D143" t="s">
        <v>80</v>
      </c>
      <c r="E143">
        <v>69652.60527806</v>
      </c>
      <c r="F143">
        <v>337.4</v>
      </c>
      <c r="G143">
        <v>87.968907942851303</v>
      </c>
      <c r="H143">
        <v>-0.17339136172417799</v>
      </c>
      <c r="I143">
        <v>42.610212565574102</v>
      </c>
      <c r="J143">
        <v>4.9440635179016104</v>
      </c>
      <c r="K143">
        <v>314.930845052633</v>
      </c>
      <c r="L143">
        <v>246.307530596763</v>
      </c>
      <c r="M143">
        <v>50.528746373904397</v>
      </c>
      <c r="N143">
        <v>0.63505415545159705</v>
      </c>
      <c r="O143">
        <v>6.9798458802608101</v>
      </c>
      <c r="P143">
        <v>137.27144866385299</v>
      </c>
    </row>
    <row r="144" spans="1:17" x14ac:dyDescent="0.3">
      <c r="A144" t="s">
        <v>361</v>
      </c>
      <c r="B144" t="s">
        <v>362</v>
      </c>
      <c r="C144" t="s">
        <v>10222</v>
      </c>
      <c r="D144" t="s">
        <v>363</v>
      </c>
      <c r="E144">
        <v>68382.7263446</v>
      </c>
      <c r="F144">
        <v>719</v>
      </c>
      <c r="G144">
        <v>-42.466531299721602</v>
      </c>
      <c r="H144">
        <v>-5.7501160974344998</v>
      </c>
      <c r="I144">
        <v>-14.591429411308701</v>
      </c>
      <c r="J144">
        <v>-4.55931037584</v>
      </c>
      <c r="K144">
        <v>723.99239667729898</v>
      </c>
      <c r="L144">
        <v>740.936964194545</v>
      </c>
      <c r="M144">
        <v>44.051717307202701</v>
      </c>
      <c r="N144">
        <v>1.5517046429069801</v>
      </c>
      <c r="O144">
        <v>24.179415855354598</v>
      </c>
      <c r="P144">
        <v>10.9653522648352</v>
      </c>
      <c r="Q144">
        <v>-0.14194794192905</v>
      </c>
    </row>
    <row r="145" spans="1:17" x14ac:dyDescent="0.3">
      <c r="A145" t="s">
        <v>364</v>
      </c>
      <c r="B145" t="s">
        <v>365</v>
      </c>
      <c r="C145" t="s">
        <v>10222</v>
      </c>
      <c r="D145" t="s">
        <v>285</v>
      </c>
      <c r="E145">
        <v>68145.931967034994</v>
      </c>
      <c r="F145">
        <v>7990.45</v>
      </c>
      <c r="G145">
        <v>33.6902601392866</v>
      </c>
      <c r="H145">
        <v>-8.3819548592271893</v>
      </c>
      <c r="I145">
        <v>26.6202417127665</v>
      </c>
      <c r="J145">
        <v>-3.7868467678559701</v>
      </c>
      <c r="K145">
        <v>8335.7162565565195</v>
      </c>
      <c r="L145">
        <v>7078.88191195332</v>
      </c>
      <c r="M145">
        <v>36.615130417570299</v>
      </c>
      <c r="N145">
        <v>0.652669691462052</v>
      </c>
      <c r="O145">
        <v>24.336551758661798</v>
      </c>
      <c r="P145">
        <v>68.845617445693506</v>
      </c>
      <c r="Q145">
        <v>0.15942040121457399</v>
      </c>
    </row>
    <row r="146" spans="1:17" x14ac:dyDescent="0.3">
      <c r="A146" t="s">
        <v>366</v>
      </c>
      <c r="B146" t="s">
        <v>367</v>
      </c>
      <c r="C146" t="s">
        <v>10222</v>
      </c>
      <c r="D146" t="s">
        <v>32</v>
      </c>
      <c r="E146">
        <v>68089.181812319905</v>
      </c>
      <c r="F146">
        <v>56.95</v>
      </c>
      <c r="G146">
        <v>75.067231984055496</v>
      </c>
      <c r="H146">
        <v>0.89906422878490899</v>
      </c>
      <c r="I146">
        <v>14.674799525006501</v>
      </c>
      <c r="J146">
        <v>0.48327089717599397</v>
      </c>
      <c r="K146">
        <v>55.482993301179498</v>
      </c>
      <c r="L146">
        <v>49.327268590239498</v>
      </c>
      <c r="M146">
        <v>59.1510531404248</v>
      </c>
      <c r="N146">
        <v>1.0821017821033601</v>
      </c>
      <c r="O146">
        <v>24.0561896400351</v>
      </c>
      <c r="P146">
        <v>110.925925925925</v>
      </c>
      <c r="Q146">
        <v>0.125003274645381</v>
      </c>
    </row>
    <row r="147" spans="1:17" x14ac:dyDescent="0.3">
      <c r="A147" t="s">
        <v>368</v>
      </c>
      <c r="B147" t="s">
        <v>369</v>
      </c>
      <c r="C147" t="s">
        <v>10222</v>
      </c>
      <c r="D147" t="s">
        <v>370</v>
      </c>
      <c r="E147">
        <v>67657.686633749996</v>
      </c>
      <c r="F147">
        <v>5326.25</v>
      </c>
      <c r="G147">
        <v>23.509522897678799</v>
      </c>
      <c r="H147">
        <v>-13.571737342617601</v>
      </c>
      <c r="I147">
        <v>11.005603520554899</v>
      </c>
      <c r="J147">
        <v>-8.2190726647528205</v>
      </c>
      <c r="K147">
        <v>5582.1301567549399</v>
      </c>
      <c r="L147">
        <v>4761.4246454695503</v>
      </c>
      <c r="M147">
        <v>30.370722363928699</v>
      </c>
      <c r="N147">
        <v>0.81900779361144305</v>
      </c>
      <c r="O147">
        <v>21.286083079089401</v>
      </c>
      <c r="P147">
        <v>57.485844384323102</v>
      </c>
      <c r="Q147">
        <v>9.5364812486132003E-2</v>
      </c>
    </row>
    <row r="148" spans="1:17" x14ac:dyDescent="0.3">
      <c r="A148" t="s">
        <v>371</v>
      </c>
      <c r="B148" t="s">
        <v>372</v>
      </c>
      <c r="C148" t="s">
        <v>10222</v>
      </c>
      <c r="D148" t="s">
        <v>373</v>
      </c>
      <c r="E148">
        <v>66991.361468219999</v>
      </c>
      <c r="F148">
        <v>1035.3</v>
      </c>
      <c r="G148">
        <v>91.684871225394104</v>
      </c>
      <c r="H148">
        <v>-0.72866198905436297</v>
      </c>
      <c r="I148">
        <v>6.8575634726348396</v>
      </c>
      <c r="J148">
        <v>-6.5524320423832503</v>
      </c>
      <c r="K148">
        <v>936.91251685975203</v>
      </c>
      <c r="L148">
        <v>757.38746484738397</v>
      </c>
      <c r="M148">
        <v>50.824900224911602</v>
      </c>
      <c r="N148">
        <v>0.57741007799495603</v>
      </c>
      <c r="O148">
        <v>14.652757654786001</v>
      </c>
      <c r="P148">
        <v>150.586953890838</v>
      </c>
      <c r="Q148">
        <v>0.14475031756204801</v>
      </c>
    </row>
    <row r="149" spans="1:17" x14ac:dyDescent="0.3">
      <c r="A149" t="s">
        <v>374</v>
      </c>
      <c r="B149" t="s">
        <v>375</v>
      </c>
      <c r="C149" t="s">
        <v>10222</v>
      </c>
      <c r="D149" t="s">
        <v>170</v>
      </c>
      <c r="E149">
        <v>66518.592814689997</v>
      </c>
      <c r="F149">
        <v>4384.8500000000004</v>
      </c>
      <c r="G149">
        <v>-5.2531823544940597</v>
      </c>
      <c r="H149">
        <v>12.872486575572401</v>
      </c>
      <c r="I149">
        <v>18.769094512889598</v>
      </c>
      <c r="J149">
        <v>7.1531942241602398</v>
      </c>
      <c r="K149">
        <v>3848.2374529543699</v>
      </c>
      <c r="L149">
        <v>3666.5644831691602</v>
      </c>
      <c r="M149">
        <v>86.301365832492905</v>
      </c>
      <c r="N149">
        <v>1.0482717995322699</v>
      </c>
      <c r="O149">
        <v>1.0080162377276101</v>
      </c>
      <c r="P149">
        <v>36.175465838509297</v>
      </c>
      <c r="Q149">
        <v>3.606477815184E-3</v>
      </c>
    </row>
    <row r="150" spans="1:17" x14ac:dyDescent="0.3">
      <c r="A150" t="s">
        <v>376</v>
      </c>
      <c r="B150" t="s">
        <v>377</v>
      </c>
      <c r="C150" t="s">
        <v>10222</v>
      </c>
      <c r="D150" t="s">
        <v>133</v>
      </c>
      <c r="E150">
        <v>66433.764722269902</v>
      </c>
      <c r="F150">
        <v>1827.1</v>
      </c>
      <c r="G150">
        <v>36.673811429099601</v>
      </c>
      <c r="H150">
        <v>-2.6888100064217899</v>
      </c>
      <c r="I150">
        <v>24.909119051633699</v>
      </c>
      <c r="J150">
        <v>-1.1169273351692399</v>
      </c>
      <c r="K150">
        <v>1739.75233927057</v>
      </c>
      <c r="L150">
        <v>1511.1030480735101</v>
      </c>
      <c r="M150">
        <v>66.824301823059599</v>
      </c>
      <c r="N150">
        <v>1.43566533265773</v>
      </c>
      <c r="O150">
        <v>6.8934376881396799</v>
      </c>
      <c r="P150">
        <v>73.827418894491402</v>
      </c>
      <c r="Q150">
        <v>0.105091895512928</v>
      </c>
    </row>
    <row r="151" spans="1:17" x14ac:dyDescent="0.3">
      <c r="A151" t="s">
        <v>378</v>
      </c>
      <c r="B151" t="s">
        <v>379</v>
      </c>
      <c r="C151" t="s">
        <v>10222</v>
      </c>
      <c r="D151" t="s">
        <v>133</v>
      </c>
      <c r="E151">
        <v>66115.950960899994</v>
      </c>
      <c r="F151">
        <v>3699.25</v>
      </c>
      <c r="G151">
        <v>87.211130928065401</v>
      </c>
      <c r="H151">
        <v>-2.7863897341865198</v>
      </c>
      <c r="I151">
        <v>40.903328674748998</v>
      </c>
      <c r="J151">
        <v>-3.7566699334398299</v>
      </c>
      <c r="K151">
        <v>3556.1266208546699</v>
      </c>
      <c r="L151">
        <v>2873.7247487985601</v>
      </c>
      <c r="M151">
        <v>48.0470534343469</v>
      </c>
      <c r="N151">
        <v>0.57695163501318203</v>
      </c>
      <c r="O151">
        <v>11.833479759410601</v>
      </c>
      <c r="P151">
        <v>123.911990799588</v>
      </c>
      <c r="Q151">
        <v>0.180027260063857</v>
      </c>
    </row>
    <row r="152" spans="1:17" x14ac:dyDescent="0.3">
      <c r="A152" t="s">
        <v>380</v>
      </c>
      <c r="B152" t="s">
        <v>381</v>
      </c>
      <c r="C152" t="s">
        <v>10222</v>
      </c>
      <c r="D152" t="s">
        <v>146</v>
      </c>
      <c r="E152">
        <v>66041.31242052</v>
      </c>
      <c r="F152">
        <v>1456.2</v>
      </c>
      <c r="G152">
        <v>72.531108841473696</v>
      </c>
      <c r="H152">
        <v>2.5622344642856301</v>
      </c>
      <c r="I152">
        <v>44.6573440082933</v>
      </c>
      <c r="J152">
        <v>0.32749864935631301</v>
      </c>
      <c r="K152">
        <v>1378.0937767939599</v>
      </c>
      <c r="L152">
        <v>1121.78456285518</v>
      </c>
      <c r="M152">
        <v>49.513434765238799</v>
      </c>
      <c r="N152">
        <v>0.304111127712066</v>
      </c>
      <c r="O152">
        <v>5.9607196813624403</v>
      </c>
      <c r="P152">
        <v>120.20263118100701</v>
      </c>
      <c r="Q152">
        <v>6.9451958984310001E-3</v>
      </c>
    </row>
    <row r="153" spans="1:17" x14ac:dyDescent="0.3">
      <c r="A153" t="s">
        <v>382</v>
      </c>
      <c r="B153" t="s">
        <v>383</v>
      </c>
      <c r="C153" t="s">
        <v>10222</v>
      </c>
      <c r="D153" t="s">
        <v>202</v>
      </c>
      <c r="E153">
        <v>65753.827895599999</v>
      </c>
      <c r="F153">
        <v>4206.8</v>
      </c>
      <c r="G153">
        <v>8.2730811763433998</v>
      </c>
      <c r="H153">
        <v>-15.9225394687718</v>
      </c>
      <c r="I153">
        <v>19.813760146244402</v>
      </c>
      <c r="J153">
        <v>5.8177153102080297</v>
      </c>
      <c r="K153">
        <v>4183.4887959860598</v>
      </c>
      <c r="L153">
        <v>3620.1837805510499</v>
      </c>
      <c r="M153">
        <v>56.304063386300399</v>
      </c>
      <c r="N153">
        <v>1.2919925507544101</v>
      </c>
      <c r="O153">
        <v>17.690406009318199</v>
      </c>
      <c r="P153">
        <v>61.044330449429602</v>
      </c>
      <c r="Q153">
        <v>0.11786478051214</v>
      </c>
    </row>
    <row r="154" spans="1:17" x14ac:dyDescent="0.3">
      <c r="A154" t="s">
        <v>384</v>
      </c>
      <c r="B154" t="s">
        <v>385</v>
      </c>
      <c r="C154" t="s">
        <v>10222</v>
      </c>
      <c r="D154" t="s">
        <v>101</v>
      </c>
      <c r="E154">
        <v>64217.875359165002</v>
      </c>
      <c r="F154">
        <v>550.85</v>
      </c>
      <c r="G154">
        <v>-29.6587481589068</v>
      </c>
      <c r="H154">
        <v>3.16671011557353</v>
      </c>
      <c r="I154">
        <v>-17.4457212500532</v>
      </c>
      <c r="J154">
        <v>1.1322666060290401</v>
      </c>
      <c r="K154">
        <v>516.29382477335696</v>
      </c>
      <c r="L154">
        <v>534.64697216549996</v>
      </c>
      <c r="M154">
        <v>81.957256726298695</v>
      </c>
      <c r="N154">
        <v>0.54522089002229202</v>
      </c>
      <c r="O154">
        <v>23.400199691386</v>
      </c>
      <c r="P154">
        <v>25.4783599088838</v>
      </c>
      <c r="Q154">
        <v>-0.110611625658666</v>
      </c>
    </row>
    <row r="155" spans="1:17" x14ac:dyDescent="0.3">
      <c r="A155" t="s">
        <v>386</v>
      </c>
      <c r="B155" t="s">
        <v>387</v>
      </c>
      <c r="C155" t="s">
        <v>10222</v>
      </c>
      <c r="D155" t="s">
        <v>388</v>
      </c>
      <c r="E155">
        <v>63893.6518030199</v>
      </c>
      <c r="F155">
        <v>1048.6500000000001</v>
      </c>
      <c r="G155">
        <v>24.4243620115328</v>
      </c>
      <c r="H155">
        <v>-3.4252907535864301</v>
      </c>
      <c r="I155">
        <v>5.6715493578762901</v>
      </c>
      <c r="J155">
        <v>-2.00463891114368</v>
      </c>
      <c r="K155">
        <v>1041.3229071897999</v>
      </c>
      <c r="L155">
        <v>937.07284847693995</v>
      </c>
      <c r="M155">
        <v>56.599491831888301</v>
      </c>
      <c r="N155">
        <v>1.06120618088519</v>
      </c>
      <c r="O155">
        <v>12.525628188623401</v>
      </c>
      <c r="P155">
        <v>62.354853692521999</v>
      </c>
      <c r="Q155">
        <v>2.1761924866273999E-2</v>
      </c>
    </row>
    <row r="156" spans="1:17" x14ac:dyDescent="0.3">
      <c r="A156" t="s">
        <v>389</v>
      </c>
      <c r="B156" t="s">
        <v>390</v>
      </c>
      <c r="C156" t="s">
        <v>10222</v>
      </c>
      <c r="D156" t="s">
        <v>118</v>
      </c>
      <c r="E156">
        <v>63119.906999999999</v>
      </c>
      <c r="F156">
        <v>315.3</v>
      </c>
      <c r="G156">
        <v>364.59580695717602</v>
      </c>
      <c r="H156">
        <v>9.1802340199454893</v>
      </c>
      <c r="I156">
        <v>76.350039648436393</v>
      </c>
      <c r="J156">
        <v>-4.1557639642787896</v>
      </c>
      <c r="K156">
        <v>289.75413608336299</v>
      </c>
      <c r="L156">
        <v>204.272416046931</v>
      </c>
      <c r="M156">
        <v>47.852952898781197</v>
      </c>
      <c r="N156">
        <v>1.11393251417651</v>
      </c>
      <c r="O156">
        <v>12.1788772597526</v>
      </c>
      <c r="P156">
        <v>419.01234567901201</v>
      </c>
      <c r="Q156">
        <v>0.183377592344622</v>
      </c>
    </row>
    <row r="157" spans="1:17" x14ac:dyDescent="0.3">
      <c r="A157" t="s">
        <v>391</v>
      </c>
      <c r="B157" t="s">
        <v>392</v>
      </c>
      <c r="C157" t="s">
        <v>10222</v>
      </c>
      <c r="D157" t="s">
        <v>393</v>
      </c>
      <c r="E157">
        <v>63035.902729250003</v>
      </c>
      <c r="F157">
        <v>3260.75</v>
      </c>
      <c r="G157">
        <v>1.73163261262873</v>
      </c>
      <c r="H157">
        <v>-1.44309020411311</v>
      </c>
      <c r="I157">
        <v>17.4785152147365</v>
      </c>
      <c r="J157">
        <v>3.29532706974509</v>
      </c>
      <c r="K157">
        <v>3073.3664153157602</v>
      </c>
      <c r="L157">
        <v>2702.9499829201</v>
      </c>
      <c r="M157">
        <v>61.492662882502401</v>
      </c>
      <c r="N157">
        <v>0.87417327910051401</v>
      </c>
      <c r="O157">
        <v>3.1649160469217001</v>
      </c>
      <c r="P157">
        <v>48.634788950679102</v>
      </c>
      <c r="Q157">
        <v>-2.5504060170009999E-3</v>
      </c>
    </row>
    <row r="158" spans="1:17" x14ac:dyDescent="0.3">
      <c r="A158" t="s">
        <v>394</v>
      </c>
      <c r="B158" t="s">
        <v>395</v>
      </c>
      <c r="C158" t="s">
        <v>10222</v>
      </c>
      <c r="D158" t="s">
        <v>60</v>
      </c>
      <c r="E158">
        <v>62489.4516</v>
      </c>
      <c r="F158">
        <v>5226.3999999999996</v>
      </c>
      <c r="G158">
        <v>4.8321501471954198</v>
      </c>
      <c r="H158">
        <v>0.54794458585156403</v>
      </c>
      <c r="I158">
        <v>-9.8338103738789506</v>
      </c>
      <c r="J158">
        <v>-1.97490504569377</v>
      </c>
      <c r="K158">
        <v>5129.5406483901797</v>
      </c>
      <c r="L158">
        <v>4795.72751502971</v>
      </c>
      <c r="M158">
        <v>52.752974587664099</v>
      </c>
      <c r="N158">
        <v>0.53012602894393501</v>
      </c>
      <c r="O158">
        <v>6.7426909536200998</v>
      </c>
      <c r="P158">
        <v>51.621700029010697</v>
      </c>
      <c r="Q158">
        <v>1.3831085015512E-2</v>
      </c>
    </row>
    <row r="159" spans="1:17" x14ac:dyDescent="0.3">
      <c r="A159" t="s">
        <v>396</v>
      </c>
      <c r="B159" t="s">
        <v>397</v>
      </c>
      <c r="C159" t="s">
        <v>10222</v>
      </c>
      <c r="D159" t="s">
        <v>398</v>
      </c>
      <c r="E159">
        <v>61835.960789459998</v>
      </c>
      <c r="F159">
        <v>1708.2</v>
      </c>
      <c r="G159">
        <v>1.8139059200807299</v>
      </c>
      <c r="H159">
        <v>0.80479629467088998</v>
      </c>
      <c r="I159">
        <v>-7.1014263051313602</v>
      </c>
      <c r="J159">
        <v>4.2166170666843303</v>
      </c>
      <c r="K159">
        <v>1557.70184716937</v>
      </c>
      <c r="L159">
        <v>1459.67854320841</v>
      </c>
      <c r="M159">
        <v>75.938244882610405</v>
      </c>
      <c r="N159">
        <v>1.0875459021484899</v>
      </c>
      <c r="O159">
        <v>3.29001287905397</v>
      </c>
      <c r="P159">
        <v>46.006239582888099</v>
      </c>
      <c r="Q159">
        <v>3.1839896671268998E-2</v>
      </c>
    </row>
    <row r="160" spans="1:17" x14ac:dyDescent="0.3">
      <c r="A160" t="s">
        <v>399</v>
      </c>
      <c r="B160" t="s">
        <v>400</v>
      </c>
      <c r="C160" t="s">
        <v>10222</v>
      </c>
      <c r="D160" t="s">
        <v>130</v>
      </c>
      <c r="E160">
        <v>61312.939422479998</v>
      </c>
      <c r="F160">
        <v>744.6</v>
      </c>
      <c r="G160">
        <v>59.183252894570003</v>
      </c>
      <c r="H160">
        <v>-14.0045674238026</v>
      </c>
      <c r="I160">
        <v>14.712341837551</v>
      </c>
      <c r="J160">
        <v>-3.0569196848271498</v>
      </c>
      <c r="K160">
        <v>767.07272727569102</v>
      </c>
      <c r="L160">
        <v>649.65127905993495</v>
      </c>
      <c r="M160">
        <v>38.255517808352998</v>
      </c>
      <c r="N160">
        <v>0.44779456104413001</v>
      </c>
      <c r="O160">
        <v>13.886650550631201</v>
      </c>
      <c r="P160">
        <v>94.235033259423503</v>
      </c>
      <c r="Q160">
        <v>0.16015369961845699</v>
      </c>
    </row>
    <row r="161" spans="1:17" x14ac:dyDescent="0.3">
      <c r="A161" t="s">
        <v>401</v>
      </c>
      <c r="B161" t="s">
        <v>402</v>
      </c>
      <c r="C161" t="s">
        <v>10222</v>
      </c>
      <c r="D161" t="s">
        <v>130</v>
      </c>
      <c r="E161">
        <v>61173.079530089999</v>
      </c>
      <c r="F161">
        <v>148.1</v>
      </c>
      <c r="G161">
        <v>30.028222835147201</v>
      </c>
      <c r="H161">
        <v>-5.0001837995598697</v>
      </c>
      <c r="I161">
        <v>6.6980904255251303</v>
      </c>
      <c r="J161">
        <v>0.867112251235723</v>
      </c>
      <c r="K161">
        <v>149.93197730484701</v>
      </c>
      <c r="L161">
        <v>133.121765029485</v>
      </c>
      <c r="M161">
        <v>52.164755861510102</v>
      </c>
      <c r="N161">
        <v>0.71910652788986795</v>
      </c>
      <c r="O161">
        <v>18.3997299122214</v>
      </c>
      <c r="P161">
        <v>81.051344743276204</v>
      </c>
      <c r="Q161">
        <v>-2.7596660401175001E-2</v>
      </c>
    </row>
    <row r="162" spans="1:17" x14ac:dyDescent="0.3">
      <c r="A162" t="s">
        <v>403</v>
      </c>
      <c r="B162" t="s">
        <v>404</v>
      </c>
      <c r="C162" t="s">
        <v>10222</v>
      </c>
      <c r="D162" t="s">
        <v>202</v>
      </c>
      <c r="E162">
        <v>60832.659377750002</v>
      </c>
      <c r="F162">
        <v>1059.5</v>
      </c>
      <c r="G162">
        <v>51.496658937474699</v>
      </c>
      <c r="H162">
        <v>-7.6498372160708801</v>
      </c>
      <c r="I162">
        <v>39.152327310314099</v>
      </c>
      <c r="J162">
        <v>5.91218750992266</v>
      </c>
      <c r="K162">
        <v>977.47453447583598</v>
      </c>
      <c r="L162">
        <v>785.51318445336096</v>
      </c>
      <c r="M162">
        <v>59.489887668215303</v>
      </c>
      <c r="N162">
        <v>0.85581278105888303</v>
      </c>
      <c r="O162">
        <v>13.949976403964101</v>
      </c>
      <c r="P162">
        <v>93.127962085307999</v>
      </c>
      <c r="Q162">
        <v>0.116917514305096</v>
      </c>
    </row>
    <row r="163" spans="1:17" x14ac:dyDescent="0.3">
      <c r="A163" t="s">
        <v>405</v>
      </c>
      <c r="B163" t="s">
        <v>406</v>
      </c>
      <c r="C163" t="s">
        <v>10222</v>
      </c>
      <c r="D163" t="s">
        <v>60</v>
      </c>
      <c r="E163">
        <v>59858.327515409997</v>
      </c>
      <c r="F163">
        <v>28169.55</v>
      </c>
      <c r="G163">
        <v>-9.48709867214626</v>
      </c>
      <c r="H163">
        <v>-2.3206386430958799</v>
      </c>
      <c r="I163">
        <v>-5.0652655677589404</v>
      </c>
      <c r="J163">
        <v>-1.2843059965708301</v>
      </c>
      <c r="K163">
        <v>27514.559573063201</v>
      </c>
      <c r="L163">
        <v>26023.906063478498</v>
      </c>
      <c r="M163">
        <v>53.020405927300999</v>
      </c>
      <c r="N163">
        <v>0.90573874641667296</v>
      </c>
      <c r="O163">
        <v>5.2162707604487899</v>
      </c>
      <c r="P163">
        <v>28.043409090909002</v>
      </c>
      <c r="Q163">
        <v>2.5664811819967E-2</v>
      </c>
    </row>
    <row r="164" spans="1:17" x14ac:dyDescent="0.3">
      <c r="A164" t="s">
        <v>407</v>
      </c>
      <c r="B164" t="s">
        <v>408</v>
      </c>
      <c r="C164" t="s">
        <v>10222</v>
      </c>
      <c r="D164" t="s">
        <v>393</v>
      </c>
      <c r="E164">
        <v>59349.918970550003</v>
      </c>
      <c r="F164">
        <v>139938.5</v>
      </c>
      <c r="G164">
        <v>9.3946661495899999</v>
      </c>
      <c r="H164">
        <v>3.5625378063692601</v>
      </c>
      <c r="I164">
        <v>-15.981162346663799</v>
      </c>
      <c r="J164">
        <v>4.3796255298698403</v>
      </c>
      <c r="K164">
        <v>131023.673165866</v>
      </c>
      <c r="L164">
        <v>126022.911079745</v>
      </c>
      <c r="M164">
        <v>77.881916760713807</v>
      </c>
      <c r="N164">
        <v>1.4153615146074701</v>
      </c>
      <c r="O164">
        <v>8.2225406160563299</v>
      </c>
      <c r="P164">
        <v>38.0063422059456</v>
      </c>
      <c r="Q164">
        <v>4.6695164128751E-2</v>
      </c>
    </row>
    <row r="165" spans="1:17" x14ac:dyDescent="0.3">
      <c r="A165" t="s">
        <v>409</v>
      </c>
      <c r="B165" t="s">
        <v>410</v>
      </c>
      <c r="C165" t="s">
        <v>10222</v>
      </c>
      <c r="D165" t="s">
        <v>98</v>
      </c>
      <c r="E165">
        <v>59280.960214874998</v>
      </c>
      <c r="F165">
        <v>150.85</v>
      </c>
      <c r="G165">
        <v>136.508313373752</v>
      </c>
      <c r="H165">
        <v>10.4366177636863</v>
      </c>
      <c r="I165">
        <v>2.4009872099280698</v>
      </c>
      <c r="J165">
        <v>2.48984046205402</v>
      </c>
      <c r="K165">
        <v>139.42553033859701</v>
      </c>
      <c r="L165">
        <v>115.44045705041999</v>
      </c>
      <c r="M165">
        <v>62.463050496309499</v>
      </c>
      <c r="N165">
        <v>1.1376526151673001</v>
      </c>
      <c r="O165">
        <v>13.026184951938999</v>
      </c>
      <c r="P165">
        <v>185.97156398104201</v>
      </c>
      <c r="Q165">
        <v>0.18991602875494101</v>
      </c>
    </row>
    <row r="166" spans="1:17" x14ac:dyDescent="0.3">
      <c r="A166" t="s">
        <v>411</v>
      </c>
      <c r="B166" t="s">
        <v>412</v>
      </c>
      <c r="C166" t="s">
        <v>10222</v>
      </c>
      <c r="D166" t="s">
        <v>95</v>
      </c>
      <c r="E166">
        <v>59033.535437439998</v>
      </c>
      <c r="F166">
        <v>572.79999999999995</v>
      </c>
      <c r="G166">
        <v>201.35067110345599</v>
      </c>
      <c r="H166">
        <v>10.0383408582214</v>
      </c>
      <c r="I166">
        <v>40.409740033599697</v>
      </c>
      <c r="J166">
        <v>7.0346267056340501</v>
      </c>
      <c r="K166">
        <v>481.986867539559</v>
      </c>
      <c r="L166">
        <v>383.66335601392802</v>
      </c>
      <c r="M166">
        <v>74.493273602725495</v>
      </c>
      <c r="N166">
        <v>1.5018170485217399</v>
      </c>
      <c r="O166">
        <v>10.614525139664799</v>
      </c>
      <c r="P166">
        <v>252.167230249</v>
      </c>
      <c r="Q166">
        <v>0.22131802028626801</v>
      </c>
    </row>
    <row r="167" spans="1:17" x14ac:dyDescent="0.3">
      <c r="A167" t="s">
        <v>413</v>
      </c>
      <c r="B167" t="s">
        <v>414</v>
      </c>
      <c r="C167" t="s">
        <v>10222</v>
      </c>
      <c r="D167" t="s">
        <v>415</v>
      </c>
      <c r="E167">
        <v>58936.765774599997</v>
      </c>
      <c r="F167">
        <v>2194</v>
      </c>
      <c r="G167">
        <v>-15.1183712348314</v>
      </c>
      <c r="H167">
        <v>-10.843381049855401</v>
      </c>
      <c r="I167">
        <v>1.4262839008986801</v>
      </c>
      <c r="J167">
        <v>-4.3643372297311602</v>
      </c>
      <c r="K167">
        <v>2234.0203087351001</v>
      </c>
      <c r="L167">
        <v>2055.2685293067302</v>
      </c>
      <c r="M167">
        <v>33.519370177984797</v>
      </c>
      <c r="N167">
        <v>0.65479370120495295</v>
      </c>
      <c r="O167">
        <v>11.850501367365499</v>
      </c>
      <c r="P167">
        <v>26.0919540229884</v>
      </c>
      <c r="Q167">
        <v>-1.9346563115280001E-3</v>
      </c>
    </row>
    <row r="168" spans="1:17" hidden="1" x14ac:dyDescent="0.3">
      <c r="A168" t="s">
        <v>416</v>
      </c>
      <c r="B168" t="s">
        <v>417</v>
      </c>
      <c r="C168" t="s">
        <v>10222</v>
      </c>
      <c r="D168" t="s">
        <v>27</v>
      </c>
      <c r="E168">
        <v>58770</v>
      </c>
      <c r="F168">
        <v>1175.4000000000001</v>
      </c>
      <c r="G168">
        <v>17.996628118453899</v>
      </c>
      <c r="H168">
        <v>4.0152023388578997E-2</v>
      </c>
      <c r="I168">
        <v>29.025687441958599</v>
      </c>
      <c r="J168">
        <v>3.3066380094546202</v>
      </c>
      <c r="K168">
        <v>1067.8059472832199</v>
      </c>
      <c r="M168">
        <v>65.509972279657703</v>
      </c>
      <c r="N168">
        <v>1.02108060251433</v>
      </c>
      <c r="O168">
        <v>16.4369576314445</v>
      </c>
      <c r="P168">
        <v>55.682119205298001</v>
      </c>
    </row>
    <row r="169" spans="1:17" x14ac:dyDescent="0.3">
      <c r="A169" t="s">
        <v>418</v>
      </c>
      <c r="B169" t="s">
        <v>419</v>
      </c>
      <c r="C169" t="s">
        <v>10222</v>
      </c>
      <c r="D169" t="s">
        <v>420</v>
      </c>
      <c r="E169">
        <v>58030.856198100002</v>
      </c>
      <c r="F169">
        <v>223</v>
      </c>
      <c r="G169">
        <v>-12.633962118649899</v>
      </c>
      <c r="H169">
        <v>-9.7876147929821506</v>
      </c>
      <c r="I169">
        <v>16.886867540102099</v>
      </c>
      <c r="J169">
        <v>1.3652797889825199</v>
      </c>
      <c r="K169">
        <v>224.717088137263</v>
      </c>
      <c r="L169">
        <v>201.867597551572</v>
      </c>
      <c r="M169">
        <v>49.899568017259199</v>
      </c>
      <c r="N169">
        <v>0.59509421651831895</v>
      </c>
      <c r="O169">
        <v>10.717488789237599</v>
      </c>
      <c r="P169">
        <v>43.870967741935402</v>
      </c>
      <c r="Q169">
        <v>5.4111135707761E-2</v>
      </c>
    </row>
    <row r="170" spans="1:17" x14ac:dyDescent="0.3">
      <c r="A170" t="s">
        <v>421</v>
      </c>
      <c r="B170" t="s">
        <v>422</v>
      </c>
      <c r="C170" t="s">
        <v>10222</v>
      </c>
      <c r="D170" t="s">
        <v>32</v>
      </c>
      <c r="E170">
        <v>57281.667090012001</v>
      </c>
      <c r="F170">
        <v>125.82</v>
      </c>
      <c r="G170">
        <v>20.890831840969501</v>
      </c>
      <c r="H170">
        <v>-6.2117769281918297E-2</v>
      </c>
      <c r="I170">
        <v>-24.7501450940239</v>
      </c>
      <c r="J170">
        <v>1.1127174711427399</v>
      </c>
      <c r="K170">
        <v>124.35932079713299</v>
      </c>
      <c r="L170">
        <v>121.17194259498601</v>
      </c>
      <c r="M170">
        <v>65.807509919491807</v>
      </c>
      <c r="N170">
        <v>0.69505351341144805</v>
      </c>
      <c r="O170">
        <v>25.536480686695199</v>
      </c>
      <c r="P170">
        <v>52.416717141126497</v>
      </c>
      <c r="Q170">
        <v>4.8620685771994E-2</v>
      </c>
    </row>
    <row r="171" spans="1:17" x14ac:dyDescent="0.3">
      <c r="A171" t="s">
        <v>423</v>
      </c>
      <c r="B171" t="s">
        <v>424</v>
      </c>
      <c r="C171" t="s">
        <v>10222</v>
      </c>
      <c r="D171" t="s">
        <v>425</v>
      </c>
      <c r="E171">
        <v>57148.694958590997</v>
      </c>
      <c r="F171">
        <v>200.03</v>
      </c>
      <c r="G171">
        <v>12.480565973367099</v>
      </c>
      <c r="H171">
        <v>-0.21543767036727601</v>
      </c>
      <c r="I171">
        <v>5.51365528509639</v>
      </c>
      <c r="J171">
        <v>2.2289214641069699</v>
      </c>
      <c r="K171">
        <v>176.05725928674701</v>
      </c>
      <c r="L171">
        <v>167.24071430771301</v>
      </c>
      <c r="M171">
        <v>83.052597652764106</v>
      </c>
      <c r="N171">
        <v>1.58525387727339</v>
      </c>
      <c r="O171">
        <v>0.94985752137179902</v>
      </c>
      <c r="P171">
        <v>53.750960799385098</v>
      </c>
      <c r="Q171">
        <v>-7.9814654897552004E-2</v>
      </c>
    </row>
    <row r="172" spans="1:17" x14ac:dyDescent="0.3">
      <c r="A172" t="s">
        <v>426</v>
      </c>
      <c r="B172" t="s">
        <v>427</v>
      </c>
      <c r="C172" t="s">
        <v>10222</v>
      </c>
      <c r="D172" t="s">
        <v>261</v>
      </c>
      <c r="E172">
        <v>56975.297288100002</v>
      </c>
      <c r="F172">
        <v>5059</v>
      </c>
      <c r="G172">
        <v>68.073688481248297</v>
      </c>
      <c r="H172">
        <v>-9.3623728025071102</v>
      </c>
      <c r="I172">
        <v>48.575499123779601</v>
      </c>
      <c r="J172">
        <v>-0.13761072885800099</v>
      </c>
      <c r="K172">
        <v>5065.6216994099505</v>
      </c>
      <c r="L172">
        <v>4141.0367530282501</v>
      </c>
      <c r="M172">
        <v>46.417359703090398</v>
      </c>
      <c r="N172">
        <v>0.34049828791853598</v>
      </c>
      <c r="O172">
        <v>15.4368452263293</v>
      </c>
      <c r="P172">
        <v>106.485581926899</v>
      </c>
      <c r="Q172">
        <v>0.13863833364904099</v>
      </c>
    </row>
    <row r="173" spans="1:17" x14ac:dyDescent="0.3">
      <c r="A173" t="s">
        <v>428</v>
      </c>
      <c r="B173" t="s">
        <v>429</v>
      </c>
      <c r="C173" t="s">
        <v>10222</v>
      </c>
      <c r="D173" t="s">
        <v>24</v>
      </c>
      <c r="E173">
        <v>56868.934961519997</v>
      </c>
      <c r="F173">
        <v>76.040000000000006</v>
      </c>
      <c r="G173">
        <v>-40.711468186440499</v>
      </c>
      <c r="H173">
        <v>-12.3258716837398</v>
      </c>
      <c r="I173">
        <v>-23.549833399505399</v>
      </c>
      <c r="J173">
        <v>-5.31320296894003</v>
      </c>
      <c r="K173">
        <v>78.4951568942828</v>
      </c>
      <c r="L173">
        <v>79.843330090112104</v>
      </c>
      <c r="M173">
        <v>43.4450187603898</v>
      </c>
      <c r="N173">
        <v>0.89136878463698199</v>
      </c>
      <c r="O173">
        <v>32.430299842188298</v>
      </c>
      <c r="P173">
        <v>7.4011299435028297</v>
      </c>
      <c r="Q173">
        <v>2.5628719559444998E-2</v>
      </c>
    </row>
    <row r="174" spans="1:17" x14ac:dyDescent="0.3">
      <c r="A174" t="s">
        <v>430</v>
      </c>
      <c r="B174" t="s">
        <v>431</v>
      </c>
      <c r="C174" t="s">
        <v>10222</v>
      </c>
      <c r="D174" t="s">
        <v>32</v>
      </c>
      <c r="E174">
        <v>55731.631153440001</v>
      </c>
      <c r="F174">
        <v>64.2</v>
      </c>
      <c r="G174">
        <v>85.705716588750903</v>
      </c>
      <c r="H174">
        <v>-1.5295287634649199</v>
      </c>
      <c r="I174">
        <v>-1.0581263726252601</v>
      </c>
      <c r="J174">
        <v>0.22583213932868801</v>
      </c>
      <c r="K174">
        <v>63.536421086385701</v>
      </c>
      <c r="L174">
        <v>56.975309273486502</v>
      </c>
      <c r="M174">
        <v>56.466314041017597</v>
      </c>
      <c r="N174">
        <v>0.965138500966368</v>
      </c>
      <c r="O174">
        <v>19.781931464174399</v>
      </c>
      <c r="P174">
        <v>116.89189189189101</v>
      </c>
      <c r="Q174">
        <v>0.104388285325741</v>
      </c>
    </row>
    <row r="175" spans="1:17" x14ac:dyDescent="0.3">
      <c r="A175" t="s">
        <v>432</v>
      </c>
      <c r="B175" t="s">
        <v>433</v>
      </c>
      <c r="C175" t="s">
        <v>10222</v>
      </c>
      <c r="D175" t="s">
        <v>186</v>
      </c>
      <c r="E175">
        <v>55312.931840319899</v>
      </c>
      <c r="F175">
        <v>17039.95</v>
      </c>
      <c r="G175">
        <v>-18.429213251537298</v>
      </c>
      <c r="H175">
        <v>-0.35666641834060497</v>
      </c>
      <c r="I175">
        <v>-16.129049563788101</v>
      </c>
      <c r="J175">
        <v>1.93251037407671</v>
      </c>
      <c r="K175">
        <v>16633.412322020002</v>
      </c>
      <c r="L175">
        <v>16371.6920322473</v>
      </c>
      <c r="M175">
        <v>52.503857142187101</v>
      </c>
      <c r="N175">
        <v>1.01685200156136</v>
      </c>
      <c r="O175">
        <v>12.9698150522742</v>
      </c>
      <c r="P175">
        <v>12.433728897994399</v>
      </c>
      <c r="Q175">
        <v>-2.0432956872622001E-2</v>
      </c>
    </row>
    <row r="176" spans="1:17" x14ac:dyDescent="0.3">
      <c r="A176" t="s">
        <v>434</v>
      </c>
      <c r="B176" t="s">
        <v>435</v>
      </c>
      <c r="C176" t="s">
        <v>10222</v>
      </c>
      <c r="D176" t="s">
        <v>21</v>
      </c>
      <c r="E176">
        <v>55120.669664314999</v>
      </c>
      <c r="F176">
        <v>2915.05</v>
      </c>
      <c r="G176">
        <v>0.49450814851590502</v>
      </c>
      <c r="H176">
        <v>14.6356722475787</v>
      </c>
      <c r="I176">
        <v>-3.5300456010600301</v>
      </c>
      <c r="J176">
        <v>-1.3195578280726601</v>
      </c>
      <c r="K176">
        <v>2609.6055508260101</v>
      </c>
      <c r="L176">
        <v>2456.03983892109</v>
      </c>
      <c r="M176">
        <v>61.170949695237603</v>
      </c>
      <c r="N176">
        <v>1.0776736417808901</v>
      </c>
      <c r="O176">
        <v>5.6911545256513403</v>
      </c>
      <c r="P176">
        <v>40.884925813155498</v>
      </c>
      <c r="Q176">
        <v>-3.4219765330629003E-2</v>
      </c>
    </row>
    <row r="177" spans="1:17" x14ac:dyDescent="0.3">
      <c r="A177" t="s">
        <v>436</v>
      </c>
      <c r="B177" t="s">
        <v>437</v>
      </c>
      <c r="C177" t="s">
        <v>10222</v>
      </c>
      <c r="D177" t="s">
        <v>290</v>
      </c>
      <c r="E177">
        <v>55023.302961900001</v>
      </c>
      <c r="F177">
        <v>5199.25</v>
      </c>
      <c r="G177">
        <v>2.28818589455138</v>
      </c>
      <c r="H177">
        <v>2.3664143217050801</v>
      </c>
      <c r="I177">
        <v>-20.531424202497899</v>
      </c>
      <c r="J177">
        <v>1.9473384597191401</v>
      </c>
      <c r="K177">
        <v>4966.5807198528501</v>
      </c>
      <c r="L177">
        <v>4871.0232011373</v>
      </c>
      <c r="M177">
        <v>68.959619340691802</v>
      </c>
      <c r="N177">
        <v>1.2138661852072099</v>
      </c>
      <c r="O177">
        <v>12.9653315382026</v>
      </c>
      <c r="P177">
        <v>29.2317061045933</v>
      </c>
      <c r="Q177">
        <v>9.8341114316300004E-3</v>
      </c>
    </row>
    <row r="178" spans="1:17" x14ac:dyDescent="0.3">
      <c r="A178" t="s">
        <v>438</v>
      </c>
      <c r="B178" t="s">
        <v>439</v>
      </c>
      <c r="C178" t="s">
        <v>10222</v>
      </c>
      <c r="D178" t="s">
        <v>440</v>
      </c>
      <c r="E178">
        <v>54457.503194839999</v>
      </c>
      <c r="F178">
        <v>363.05</v>
      </c>
      <c r="G178">
        <v>28.922823725984099</v>
      </c>
      <c r="H178">
        <v>8.2091032973442708</v>
      </c>
      <c r="I178">
        <v>20.197633708203199</v>
      </c>
      <c r="J178">
        <v>6.7163688006433402</v>
      </c>
      <c r="K178">
        <v>329.36255910891703</v>
      </c>
      <c r="L178">
        <v>284.069777711364</v>
      </c>
      <c r="M178">
        <v>62.619016427109301</v>
      </c>
      <c r="N178">
        <v>1.1536669904607399</v>
      </c>
      <c r="O178">
        <v>4.1041178900977604</v>
      </c>
      <c r="P178">
        <v>89.384454877412594</v>
      </c>
      <c r="Q178">
        <v>4.5319529804397997E-2</v>
      </c>
    </row>
    <row r="179" spans="1:17" x14ac:dyDescent="0.3">
      <c r="A179" t="s">
        <v>441</v>
      </c>
      <c r="B179" t="s">
        <v>442</v>
      </c>
      <c r="C179" t="s">
        <v>10222</v>
      </c>
      <c r="D179" t="s">
        <v>27</v>
      </c>
      <c r="E179">
        <v>54363.75</v>
      </c>
      <c r="F179">
        <v>1907.5</v>
      </c>
      <c r="G179">
        <v>-20.326317493329601</v>
      </c>
      <c r="H179">
        <v>-1.9476541086308401</v>
      </c>
      <c r="I179">
        <v>-3.53114317784576</v>
      </c>
      <c r="J179">
        <v>2.9392309830642098</v>
      </c>
      <c r="K179">
        <v>1843.69482655564</v>
      </c>
      <c r="L179">
        <v>1782.7091675934701</v>
      </c>
      <c r="M179">
        <v>65.123550579356007</v>
      </c>
      <c r="N179">
        <v>1.5227899720989799</v>
      </c>
      <c r="O179">
        <v>9.2870249017038091</v>
      </c>
      <c r="P179">
        <v>23.590773616690399</v>
      </c>
      <c r="Q179">
        <v>-8.2661426979150007E-3</v>
      </c>
    </row>
    <row r="180" spans="1:17" x14ac:dyDescent="0.3">
      <c r="A180" t="s">
        <v>443</v>
      </c>
      <c r="B180" t="s">
        <v>444</v>
      </c>
      <c r="C180" t="s">
        <v>10222</v>
      </c>
      <c r="D180" t="s">
        <v>83</v>
      </c>
      <c r="E180">
        <v>54188.934374999997</v>
      </c>
      <c r="F180">
        <v>1478.3</v>
      </c>
      <c r="G180">
        <v>114.32804467557</v>
      </c>
      <c r="H180">
        <v>-11.7464784955203</v>
      </c>
      <c r="I180">
        <v>58.186035583784097</v>
      </c>
      <c r="J180">
        <v>-4.7245610044780504</v>
      </c>
      <c r="K180">
        <v>1453.20473085874</v>
      </c>
      <c r="L180">
        <v>1066.46637787603</v>
      </c>
      <c r="M180">
        <v>43.344974002642303</v>
      </c>
      <c r="N180">
        <v>0.62349263808417199</v>
      </c>
      <c r="O180">
        <v>21.4029628627477</v>
      </c>
      <c r="P180">
        <v>228.51111111111101</v>
      </c>
      <c r="Q180">
        <v>0.19327211368094699</v>
      </c>
    </row>
    <row r="181" spans="1:17" x14ac:dyDescent="0.3">
      <c r="A181" t="s">
        <v>445</v>
      </c>
      <c r="B181" t="s">
        <v>446</v>
      </c>
      <c r="C181" t="s">
        <v>10222</v>
      </c>
      <c r="D181" t="s">
        <v>274</v>
      </c>
      <c r="E181">
        <v>53300.111961164999</v>
      </c>
      <c r="F181">
        <v>2015.85</v>
      </c>
      <c r="G181">
        <v>4.3524158339362202</v>
      </c>
      <c r="H181">
        <v>-3.00772877846692</v>
      </c>
      <c r="I181">
        <v>-3.21177414751936</v>
      </c>
      <c r="J181">
        <v>-2.7184661804463599</v>
      </c>
      <c r="K181">
        <v>2010.59891676753</v>
      </c>
      <c r="L181">
        <v>1841.41444527867</v>
      </c>
      <c r="M181">
        <v>43.769515177082503</v>
      </c>
      <c r="N181">
        <v>1.4893444346229501</v>
      </c>
      <c r="O181">
        <v>8.2645038073269195</v>
      </c>
      <c r="P181">
        <v>35.097007673491198</v>
      </c>
      <c r="Q181">
        <v>1.103924373451E-3</v>
      </c>
    </row>
    <row r="182" spans="1:17" x14ac:dyDescent="0.3">
      <c r="A182" t="s">
        <v>447</v>
      </c>
      <c r="B182" t="s">
        <v>448</v>
      </c>
      <c r="C182" t="s">
        <v>10222</v>
      </c>
      <c r="D182" t="s">
        <v>349</v>
      </c>
      <c r="E182">
        <v>50944.6689941</v>
      </c>
      <c r="F182">
        <v>1539.65</v>
      </c>
      <c r="G182">
        <v>70.840033973362495</v>
      </c>
      <c r="H182">
        <v>-0.80626163368633597</v>
      </c>
      <c r="I182">
        <v>35.9096055882519</v>
      </c>
      <c r="J182">
        <v>0.124485314461737</v>
      </c>
      <c r="K182">
        <v>1443.06250130584</v>
      </c>
      <c r="L182">
        <v>1208.5898606016401</v>
      </c>
      <c r="M182">
        <v>67.009614155540405</v>
      </c>
      <c r="N182">
        <v>0.69462120550772399</v>
      </c>
      <c r="O182">
        <v>1.3217289643750101</v>
      </c>
      <c r="P182">
        <v>102.186474064346</v>
      </c>
      <c r="Q182">
        <v>1.7598882634423E-2</v>
      </c>
    </row>
    <row r="183" spans="1:17" x14ac:dyDescent="0.3">
      <c r="A183" t="s">
        <v>449</v>
      </c>
      <c r="B183" t="s">
        <v>450</v>
      </c>
      <c r="C183" t="s">
        <v>10222</v>
      </c>
      <c r="D183" t="s">
        <v>165</v>
      </c>
      <c r="E183">
        <v>50316.79601025</v>
      </c>
      <c r="F183">
        <v>11872.3</v>
      </c>
      <c r="G183">
        <v>174.614465595247</v>
      </c>
      <c r="H183">
        <v>-11.4618415646896</v>
      </c>
      <c r="I183">
        <v>95.963086508975096</v>
      </c>
      <c r="J183">
        <v>2.0088539065846498</v>
      </c>
      <c r="K183">
        <v>11412.9263038687</v>
      </c>
      <c r="L183">
        <v>8300.0920705308999</v>
      </c>
      <c r="M183">
        <v>47.789859328551202</v>
      </c>
      <c r="N183">
        <v>0.53897310694327105</v>
      </c>
      <c r="O183">
        <v>21.139122158301198</v>
      </c>
      <c r="P183">
        <v>204.73831463846599</v>
      </c>
      <c r="Q183">
        <v>0.16888322710169901</v>
      </c>
    </row>
    <row r="184" spans="1:17" x14ac:dyDescent="0.3">
      <c r="A184" t="s">
        <v>451</v>
      </c>
      <c r="B184" t="s">
        <v>452</v>
      </c>
      <c r="C184" t="s">
        <v>10222</v>
      </c>
      <c r="D184" t="s">
        <v>21</v>
      </c>
      <c r="E184">
        <v>49844.988522809901</v>
      </c>
      <c r="F184">
        <v>1836.9</v>
      </c>
      <c r="G184">
        <v>43.125662357387903</v>
      </c>
      <c r="H184">
        <v>5.2244717749811498</v>
      </c>
      <c r="I184">
        <v>10.555867093567599</v>
      </c>
      <c r="J184">
        <v>-3.2038047503718698</v>
      </c>
      <c r="K184">
        <v>1665.4875130697001</v>
      </c>
      <c r="L184">
        <v>1473.92478657983</v>
      </c>
      <c r="M184">
        <v>60.251838939740303</v>
      </c>
      <c r="N184">
        <v>1.0727772342878299</v>
      </c>
      <c r="O184">
        <v>4.9975502204801598</v>
      </c>
      <c r="P184">
        <v>76.965317919075105</v>
      </c>
      <c r="Q184">
        <v>0.190519409848141</v>
      </c>
    </row>
    <row r="185" spans="1:17" x14ac:dyDescent="0.3">
      <c r="A185" t="s">
        <v>453</v>
      </c>
      <c r="B185" t="s">
        <v>454</v>
      </c>
      <c r="C185" t="s">
        <v>10222</v>
      </c>
      <c r="D185" t="s">
        <v>24</v>
      </c>
      <c r="E185">
        <v>49424.222193215901</v>
      </c>
      <c r="F185">
        <v>201.84</v>
      </c>
      <c r="G185">
        <v>22.269003852704898</v>
      </c>
      <c r="H185">
        <v>9.4006071007776697</v>
      </c>
      <c r="I185">
        <v>23.607437114846</v>
      </c>
      <c r="J185">
        <v>-1.2908347639381199</v>
      </c>
      <c r="K185">
        <v>181.69393504175201</v>
      </c>
      <c r="L185">
        <v>160.88492905652001</v>
      </c>
      <c r="M185">
        <v>65.466775929740606</v>
      </c>
      <c r="N185">
        <v>1.39427095167842</v>
      </c>
      <c r="O185">
        <v>1.6399128022195699</v>
      </c>
      <c r="P185">
        <v>54.6666666666666</v>
      </c>
      <c r="Q185">
        <v>9.9041511930782006E-2</v>
      </c>
    </row>
    <row r="186" spans="1:17" x14ac:dyDescent="0.3">
      <c r="A186" t="s">
        <v>455</v>
      </c>
      <c r="B186" t="s">
        <v>456</v>
      </c>
      <c r="C186" t="s">
        <v>10222</v>
      </c>
      <c r="D186" t="s">
        <v>373</v>
      </c>
      <c r="E186">
        <v>48895.931131370002</v>
      </c>
      <c r="F186">
        <v>1660.3</v>
      </c>
      <c r="G186">
        <v>34.754606933390498</v>
      </c>
      <c r="H186">
        <v>2.05084183924675</v>
      </c>
      <c r="I186">
        <v>42.5895409131113</v>
      </c>
      <c r="J186">
        <v>1.68685128607554</v>
      </c>
      <c r="K186">
        <v>1503.06920329077</v>
      </c>
      <c r="L186">
        <v>1268.5524404088801</v>
      </c>
      <c r="M186">
        <v>66.055930155816199</v>
      </c>
      <c r="N186">
        <v>1.1780343656585801</v>
      </c>
      <c r="O186">
        <v>2.0538456905378499</v>
      </c>
      <c r="P186">
        <v>69.202547770700605</v>
      </c>
      <c r="Q186">
        <v>6.8727637125780006E-2</v>
      </c>
    </row>
    <row r="187" spans="1:17" x14ac:dyDescent="0.3">
      <c r="A187" t="s">
        <v>457</v>
      </c>
      <c r="B187" t="s">
        <v>458</v>
      </c>
      <c r="C187" t="s">
        <v>10222</v>
      </c>
      <c r="D187" t="s">
        <v>77</v>
      </c>
      <c r="E187">
        <v>48650.985161725002</v>
      </c>
      <c r="F187">
        <v>2590.75</v>
      </c>
      <c r="G187">
        <v>1.86273523877533</v>
      </c>
      <c r="H187">
        <v>-4.68206656397314</v>
      </c>
      <c r="I187">
        <v>-12.408870655557999</v>
      </c>
      <c r="J187">
        <v>-3.6244588928172998</v>
      </c>
      <c r="K187">
        <v>2609.8908740640099</v>
      </c>
      <c r="L187">
        <v>2422.3441785643399</v>
      </c>
      <c r="M187">
        <v>37.5182830403024</v>
      </c>
      <c r="N187">
        <v>0.96452645508580703</v>
      </c>
      <c r="O187">
        <v>9.7751616327318391</v>
      </c>
      <c r="P187">
        <v>43.691070438158597</v>
      </c>
      <c r="Q187">
        <v>-3.5152668919553001E-2</v>
      </c>
    </row>
    <row r="188" spans="1:17" x14ac:dyDescent="0.3">
      <c r="A188" t="s">
        <v>459</v>
      </c>
      <c r="B188" t="s">
        <v>460</v>
      </c>
      <c r="C188" t="s">
        <v>10222</v>
      </c>
      <c r="D188" t="s">
        <v>54</v>
      </c>
      <c r="E188">
        <v>48413.103152475</v>
      </c>
      <c r="F188">
        <v>651.45000000000005</v>
      </c>
      <c r="G188">
        <v>-37.267621643887097</v>
      </c>
      <c r="H188">
        <v>-6.79992514627122</v>
      </c>
      <c r="I188">
        <v>-11.3063051759702</v>
      </c>
      <c r="J188">
        <v>-2.42954740902359</v>
      </c>
      <c r="K188">
        <v>648.14399609303302</v>
      </c>
      <c r="L188">
        <v>656.996364161065</v>
      </c>
      <c r="M188">
        <v>52.780058564138002</v>
      </c>
      <c r="N188">
        <v>0.86400063493146295</v>
      </c>
      <c r="O188">
        <v>24.859927853250401</v>
      </c>
      <c r="P188">
        <v>17.653964240563401</v>
      </c>
      <c r="Q188">
        <v>-3.7183796035664997E-2</v>
      </c>
    </row>
    <row r="189" spans="1:17" x14ac:dyDescent="0.3">
      <c r="A189" t="s">
        <v>461</v>
      </c>
      <c r="B189" t="s">
        <v>462</v>
      </c>
      <c r="C189" t="s">
        <v>10222</v>
      </c>
      <c r="D189" t="s">
        <v>32</v>
      </c>
      <c r="E189">
        <v>47919.655415112997</v>
      </c>
      <c r="F189">
        <v>67.67</v>
      </c>
      <c r="G189">
        <v>74.573865864842901</v>
      </c>
      <c r="H189">
        <v>1.3888950459309699</v>
      </c>
      <c r="I189">
        <v>10.401045372182599</v>
      </c>
      <c r="J189">
        <v>-6.9789017648098403E-2</v>
      </c>
      <c r="K189">
        <v>65.667101104338798</v>
      </c>
      <c r="L189">
        <v>57.542210840432098</v>
      </c>
      <c r="M189">
        <v>58.3950206460161</v>
      </c>
      <c r="N189">
        <v>1.0612339622318601</v>
      </c>
      <c r="O189">
        <v>8.6153391458548807</v>
      </c>
      <c r="P189">
        <v>106.941896024464</v>
      </c>
      <c r="Q189">
        <v>0.130213894954678</v>
      </c>
    </row>
    <row r="190" spans="1:17" x14ac:dyDescent="0.3">
      <c r="A190" t="s">
        <v>463</v>
      </c>
      <c r="B190" t="s">
        <v>464</v>
      </c>
      <c r="C190" t="s">
        <v>10222</v>
      </c>
      <c r="D190" t="s">
        <v>54</v>
      </c>
      <c r="E190">
        <v>47859.319358125002</v>
      </c>
      <c r="F190">
        <v>4343.3500000000004</v>
      </c>
      <c r="G190">
        <v>37.516688032233603</v>
      </c>
      <c r="H190">
        <v>-11.242699172526301</v>
      </c>
      <c r="I190">
        <v>7.34956396183681</v>
      </c>
      <c r="J190">
        <v>-4.5674610529491098</v>
      </c>
      <c r="K190">
        <v>4480.4097955925299</v>
      </c>
      <c r="L190">
        <v>4008.26540017959</v>
      </c>
      <c r="M190">
        <v>42.929867089513003</v>
      </c>
      <c r="N190">
        <v>0.28379545925445698</v>
      </c>
      <c r="O190">
        <v>15.072467104884399</v>
      </c>
      <c r="P190">
        <v>74.2148329389114</v>
      </c>
      <c r="Q190">
        <v>3.3170047053516998E-2</v>
      </c>
    </row>
    <row r="191" spans="1:17" x14ac:dyDescent="0.3">
      <c r="A191" t="s">
        <v>465</v>
      </c>
      <c r="B191" t="s">
        <v>466</v>
      </c>
      <c r="C191" t="s">
        <v>10222</v>
      </c>
      <c r="D191" t="s">
        <v>127</v>
      </c>
      <c r="E191">
        <v>47699.883962155</v>
      </c>
      <c r="F191">
        <v>53949.85</v>
      </c>
      <c r="G191">
        <v>-1.04034716863679</v>
      </c>
      <c r="H191">
        <v>-8.1823536816179807</v>
      </c>
      <c r="I191">
        <v>23.812735435142901</v>
      </c>
      <c r="J191">
        <v>-2.9129584919250999</v>
      </c>
      <c r="K191">
        <v>53538.525554781598</v>
      </c>
      <c r="L191">
        <v>45849.578468710897</v>
      </c>
      <c r="M191">
        <v>38.901134090756301</v>
      </c>
      <c r="N191">
        <v>0.50297024274177105</v>
      </c>
      <c r="O191">
        <v>11.2032748932573</v>
      </c>
      <c r="P191">
        <v>54.240701932945797</v>
      </c>
      <c r="Q191">
        <v>-1.1586722956393999E-2</v>
      </c>
    </row>
    <row r="192" spans="1:17" x14ac:dyDescent="0.3">
      <c r="A192" t="s">
        <v>467</v>
      </c>
      <c r="B192" t="s">
        <v>468</v>
      </c>
      <c r="C192" t="s">
        <v>10222</v>
      </c>
      <c r="D192" t="s">
        <v>469</v>
      </c>
      <c r="E192">
        <v>47412.162597390001</v>
      </c>
      <c r="F192">
        <v>42507.35</v>
      </c>
      <c r="G192">
        <v>-14.0874030085795</v>
      </c>
      <c r="H192">
        <v>2.0738523505109301</v>
      </c>
      <c r="I192">
        <v>-0.52862519498370997</v>
      </c>
      <c r="J192">
        <v>0.79106896435573104</v>
      </c>
      <c r="K192">
        <v>39096.477741197203</v>
      </c>
      <c r="L192">
        <v>37818.940547636601</v>
      </c>
      <c r="M192">
        <v>77.076585423288407</v>
      </c>
      <c r="N192">
        <v>0.99073205972066103</v>
      </c>
      <c r="O192">
        <v>0.88843458837120004</v>
      </c>
      <c r="P192">
        <v>28.5373018788904</v>
      </c>
      <c r="Q192">
        <v>-1.6556332375141002E-2</v>
      </c>
    </row>
    <row r="193" spans="1:17" x14ac:dyDescent="0.3">
      <c r="A193" t="s">
        <v>470</v>
      </c>
      <c r="B193" t="s">
        <v>471</v>
      </c>
      <c r="C193" t="s">
        <v>10222</v>
      </c>
      <c r="D193" t="s">
        <v>37</v>
      </c>
      <c r="E193">
        <v>47073.472000000002</v>
      </c>
      <c r="F193">
        <v>285.64</v>
      </c>
      <c r="G193">
        <v>103.273185322752</v>
      </c>
      <c r="H193">
        <v>14.461432852423</v>
      </c>
      <c r="I193">
        <v>0.47576234618857</v>
      </c>
      <c r="J193">
        <v>2.3622675954595702</v>
      </c>
      <c r="K193">
        <v>256.33023899916901</v>
      </c>
      <c r="L193">
        <v>223.201756288665</v>
      </c>
      <c r="M193">
        <v>59.811247635527003</v>
      </c>
      <c r="N193">
        <v>2.3000253886608402</v>
      </c>
      <c r="O193">
        <v>13.6745553843999</v>
      </c>
      <c r="P193">
        <v>136.652858326429</v>
      </c>
      <c r="Q193">
        <v>4.9565213851582003E-2</v>
      </c>
    </row>
    <row r="194" spans="1:17" x14ac:dyDescent="0.3">
      <c r="A194" t="s">
        <v>472</v>
      </c>
      <c r="B194" t="s">
        <v>473</v>
      </c>
      <c r="C194" t="s">
        <v>10222</v>
      </c>
      <c r="D194" t="s">
        <v>173</v>
      </c>
      <c r="E194">
        <v>46621.221215625003</v>
      </c>
      <c r="F194">
        <v>677.25</v>
      </c>
      <c r="G194">
        <v>11.966128493549499</v>
      </c>
      <c r="H194">
        <v>2.2405896259832501</v>
      </c>
      <c r="I194">
        <v>6.6074005217741103</v>
      </c>
      <c r="J194">
        <v>1.63430415601004</v>
      </c>
      <c r="K194">
        <v>617.40344793621796</v>
      </c>
      <c r="L194">
        <v>553.41540889554801</v>
      </c>
      <c r="M194">
        <v>73.018839074909593</v>
      </c>
      <c r="N194">
        <v>0.98615520388651401</v>
      </c>
      <c r="O194">
        <v>1.48394241417495</v>
      </c>
      <c r="P194">
        <v>70.5704571212693</v>
      </c>
      <c r="Q194">
        <v>-6.2483864483447997E-2</v>
      </c>
    </row>
    <row r="195" spans="1:17" x14ac:dyDescent="0.3">
      <c r="A195" t="s">
        <v>474</v>
      </c>
      <c r="B195" t="s">
        <v>475</v>
      </c>
      <c r="C195" t="s">
        <v>10222</v>
      </c>
      <c r="D195" t="s">
        <v>124</v>
      </c>
      <c r="E195">
        <v>45787.677254150003</v>
      </c>
      <c r="F195">
        <v>352.3</v>
      </c>
      <c r="G195">
        <v>-40.995219809596499</v>
      </c>
      <c r="H195">
        <v>-0.13602015745376</v>
      </c>
      <c r="I195">
        <v>-16.840790345777901</v>
      </c>
      <c r="J195">
        <v>4.4855703770555504</v>
      </c>
      <c r="K195">
        <v>336.279723922252</v>
      </c>
      <c r="L195">
        <v>354.32498693885998</v>
      </c>
      <c r="M195">
        <v>78.177688200502303</v>
      </c>
      <c r="N195">
        <v>1.63829136373197</v>
      </c>
      <c r="O195">
        <v>18.208912858359302</v>
      </c>
      <c r="P195">
        <v>23.2680195941217</v>
      </c>
      <c r="Q195">
        <v>-9.5320900388030008E-3</v>
      </c>
    </row>
    <row r="196" spans="1:17" x14ac:dyDescent="0.3">
      <c r="A196" t="s">
        <v>476</v>
      </c>
      <c r="B196" t="s">
        <v>477</v>
      </c>
      <c r="C196" t="s">
        <v>10222</v>
      </c>
      <c r="D196" t="s">
        <v>60</v>
      </c>
      <c r="E196">
        <v>45668.478645720003</v>
      </c>
      <c r="F196">
        <v>2695.8</v>
      </c>
      <c r="G196">
        <v>69.599231048452907</v>
      </c>
      <c r="H196">
        <v>-0.46240767255562898</v>
      </c>
      <c r="I196">
        <v>7.1707656706621004</v>
      </c>
      <c r="J196">
        <v>2.4661971576823198</v>
      </c>
      <c r="K196">
        <v>2523.8326198193299</v>
      </c>
      <c r="L196">
        <v>2137.6914144606599</v>
      </c>
      <c r="M196">
        <v>60.304872146713997</v>
      </c>
      <c r="N196">
        <v>1.24915024907795</v>
      </c>
      <c r="O196">
        <v>4.7926404035907497</v>
      </c>
      <c r="P196">
        <v>94.635572723006405</v>
      </c>
      <c r="Q196">
        <v>3.5390781567153001E-2</v>
      </c>
    </row>
    <row r="197" spans="1:17" hidden="1" x14ac:dyDescent="0.3">
      <c r="A197" t="s">
        <v>478</v>
      </c>
      <c r="B197" t="s">
        <v>479</v>
      </c>
      <c r="C197" t="s">
        <v>10222</v>
      </c>
      <c r="D197" t="s">
        <v>32</v>
      </c>
      <c r="E197">
        <v>45390.835835559003</v>
      </c>
      <c r="F197">
        <v>66.97</v>
      </c>
      <c r="G197">
        <v>77.962861248393807</v>
      </c>
      <c r="H197">
        <v>11.6787091647615</v>
      </c>
      <c r="I197">
        <v>19.796300246507201</v>
      </c>
      <c r="J197">
        <v>5.0577014856877298</v>
      </c>
      <c r="K197">
        <v>61.823175371549503</v>
      </c>
      <c r="L197">
        <v>54.767354339280402</v>
      </c>
      <c r="M197">
        <v>60.657150295271997</v>
      </c>
      <c r="N197">
        <v>2.2248353694344201</v>
      </c>
      <c r="O197">
        <v>15.723458264894701</v>
      </c>
      <c r="P197">
        <v>118.14332247557</v>
      </c>
      <c r="Q197">
        <v>0.11532186155397101</v>
      </c>
    </row>
    <row r="198" spans="1:17" x14ac:dyDescent="0.3">
      <c r="A198" t="s">
        <v>480</v>
      </c>
      <c r="B198" t="s">
        <v>481</v>
      </c>
      <c r="C198" t="s">
        <v>10222</v>
      </c>
      <c r="D198" t="s">
        <v>482</v>
      </c>
      <c r="E198">
        <v>45194.5</v>
      </c>
      <c r="F198">
        <v>531.70000000000005</v>
      </c>
      <c r="G198">
        <v>86.495144963406503</v>
      </c>
      <c r="H198">
        <v>-6.1551524164806501</v>
      </c>
      <c r="I198">
        <v>51.704628815213098</v>
      </c>
      <c r="J198">
        <v>-0.83352002159690097</v>
      </c>
      <c r="K198">
        <v>528.60766843572105</v>
      </c>
      <c r="L198">
        <v>408.73394010759301</v>
      </c>
      <c r="M198">
        <v>31.7418625741049</v>
      </c>
      <c r="N198">
        <v>0.68924523618130795</v>
      </c>
      <c r="O198">
        <v>16.672935866089801</v>
      </c>
      <c r="P198">
        <v>119.983450558543</v>
      </c>
      <c r="Q198">
        <v>0.14091765157396499</v>
      </c>
    </row>
    <row r="199" spans="1:17" x14ac:dyDescent="0.3">
      <c r="A199" t="s">
        <v>483</v>
      </c>
      <c r="B199" t="s">
        <v>484</v>
      </c>
      <c r="C199" t="s">
        <v>10222</v>
      </c>
      <c r="D199" t="s">
        <v>485</v>
      </c>
      <c r="E199">
        <v>45140.296296809996</v>
      </c>
      <c r="F199">
        <v>4156.8999999999996</v>
      </c>
      <c r="G199">
        <v>37.167237263576503</v>
      </c>
      <c r="H199">
        <v>-3.2700109446824102</v>
      </c>
      <c r="I199">
        <v>22.228874142511899</v>
      </c>
      <c r="J199">
        <v>1.70760313881434</v>
      </c>
      <c r="K199">
        <v>3962.38201724287</v>
      </c>
      <c r="L199">
        <v>3379.3937344914202</v>
      </c>
      <c r="M199">
        <v>59.899781459792599</v>
      </c>
      <c r="N199">
        <v>1.16404577302329</v>
      </c>
      <c r="O199">
        <v>6.0778464721306698</v>
      </c>
      <c r="P199">
        <v>68.278514320412896</v>
      </c>
      <c r="Q199">
        <v>0.14490421355312799</v>
      </c>
    </row>
    <row r="200" spans="1:17" x14ac:dyDescent="0.3">
      <c r="A200" t="s">
        <v>486</v>
      </c>
      <c r="B200" t="s">
        <v>487</v>
      </c>
      <c r="C200" t="s">
        <v>10222</v>
      </c>
      <c r="D200" t="s">
        <v>54</v>
      </c>
      <c r="E200">
        <v>44875.951214856002</v>
      </c>
      <c r="F200">
        <v>180.03</v>
      </c>
      <c r="G200">
        <v>9.9640766035379595</v>
      </c>
      <c r="H200">
        <v>-6.2147060748259904</v>
      </c>
      <c r="I200">
        <v>-8.2081904290203909</v>
      </c>
      <c r="J200">
        <v>1.14297318929706</v>
      </c>
      <c r="K200">
        <v>175.52069443129</v>
      </c>
      <c r="L200">
        <v>159.37314921286799</v>
      </c>
      <c r="M200">
        <v>52.675695762287802</v>
      </c>
      <c r="N200">
        <v>1.11947297063296</v>
      </c>
      <c r="O200">
        <v>7.8986835527412103</v>
      </c>
      <c r="P200">
        <v>54.532188841201702</v>
      </c>
      <c r="Q200">
        <v>7.2408141056318001E-2</v>
      </c>
    </row>
    <row r="201" spans="1:17" x14ac:dyDescent="0.3">
      <c r="A201" t="s">
        <v>488</v>
      </c>
      <c r="B201" t="s">
        <v>489</v>
      </c>
      <c r="C201" t="s">
        <v>10222</v>
      </c>
      <c r="D201" t="s">
        <v>490</v>
      </c>
      <c r="E201">
        <v>44610.409429550004</v>
      </c>
      <c r="F201">
        <v>39600.65</v>
      </c>
      <c r="G201">
        <v>10.3939470010899</v>
      </c>
      <c r="H201">
        <v>0.54677546662723298</v>
      </c>
      <c r="I201">
        <v>2.16791662286577</v>
      </c>
      <c r="J201">
        <v>-0.813756957094945</v>
      </c>
      <c r="K201">
        <v>36553.648713189803</v>
      </c>
      <c r="L201">
        <v>32693.6487739353</v>
      </c>
      <c r="M201">
        <v>66.148539241071703</v>
      </c>
      <c r="N201">
        <v>0.49207131301567603</v>
      </c>
      <c r="O201">
        <v>3.1712863298960898</v>
      </c>
      <c r="P201">
        <v>48.718078714135402</v>
      </c>
      <c r="Q201">
        <v>3.6491104359001998E-2</v>
      </c>
    </row>
    <row r="202" spans="1:17" x14ac:dyDescent="0.3">
      <c r="A202" t="s">
        <v>491</v>
      </c>
      <c r="B202" t="s">
        <v>492</v>
      </c>
      <c r="C202" t="s">
        <v>10222</v>
      </c>
      <c r="D202" t="s">
        <v>261</v>
      </c>
      <c r="E202">
        <v>43960.366447749999</v>
      </c>
      <c r="F202">
        <v>4660.75</v>
      </c>
      <c r="G202">
        <v>8.2423368444095395</v>
      </c>
      <c r="H202">
        <v>2.5005229685578301</v>
      </c>
      <c r="I202">
        <v>4.48200480733568</v>
      </c>
      <c r="J202">
        <v>1.54662478857491</v>
      </c>
      <c r="K202">
        <v>4145.3685689351696</v>
      </c>
      <c r="L202">
        <v>3813.9301529286899</v>
      </c>
      <c r="M202">
        <v>75.504017742065002</v>
      </c>
      <c r="N202">
        <v>1.3810123511336201</v>
      </c>
      <c r="O202">
        <v>0.84106635198197799</v>
      </c>
      <c r="P202">
        <v>40.130787733012603</v>
      </c>
      <c r="Q202">
        <v>9.2602235615147993E-2</v>
      </c>
    </row>
    <row r="203" spans="1:17" x14ac:dyDescent="0.3">
      <c r="A203" t="s">
        <v>493</v>
      </c>
      <c r="B203" t="s">
        <v>494</v>
      </c>
      <c r="C203" t="s">
        <v>10222</v>
      </c>
      <c r="D203" t="s">
        <v>290</v>
      </c>
      <c r="E203">
        <v>43130.1712864</v>
      </c>
      <c r="F203">
        <v>6925.6</v>
      </c>
      <c r="G203">
        <v>-29.791325155132199</v>
      </c>
      <c r="H203">
        <v>-4.6647329431403204</v>
      </c>
      <c r="I203">
        <v>-24.307920983010199</v>
      </c>
      <c r="J203">
        <v>-1.6748968016039301</v>
      </c>
      <c r="K203">
        <v>7099.1820336272904</v>
      </c>
      <c r="L203">
        <v>7417.1780496832298</v>
      </c>
      <c r="M203">
        <v>42.103619815872399</v>
      </c>
      <c r="N203">
        <v>0.69158380089057603</v>
      </c>
      <c r="O203">
        <v>32.840475915444102</v>
      </c>
      <c r="P203">
        <v>8.0234589468430393</v>
      </c>
      <c r="Q203">
        <v>3.2620364162249997E-2</v>
      </c>
    </row>
    <row r="204" spans="1:17" x14ac:dyDescent="0.3">
      <c r="A204" t="s">
        <v>495</v>
      </c>
      <c r="B204" t="s">
        <v>496</v>
      </c>
      <c r="C204" t="s">
        <v>10222</v>
      </c>
      <c r="D204" t="s">
        <v>497</v>
      </c>
      <c r="E204">
        <v>43035.281730349998</v>
      </c>
      <c r="F204">
        <v>359.45</v>
      </c>
      <c r="G204">
        <v>13.2837243099642</v>
      </c>
      <c r="H204">
        <v>-0.66962240909450099</v>
      </c>
      <c r="I204">
        <v>22.7533709535779</v>
      </c>
      <c r="J204">
        <v>5.8286883866424004</v>
      </c>
      <c r="K204">
        <v>338.51533152010501</v>
      </c>
      <c r="L204">
        <v>296.75471187558003</v>
      </c>
      <c r="M204">
        <v>56.825359113164701</v>
      </c>
      <c r="N204">
        <v>0.55087742174786003</v>
      </c>
      <c r="O204">
        <v>4.8268187508693803</v>
      </c>
      <c r="P204">
        <v>65.264367816091905</v>
      </c>
      <c r="Q204">
        <v>-5.0425237786317002E-2</v>
      </c>
    </row>
    <row r="205" spans="1:17" x14ac:dyDescent="0.3">
      <c r="A205" t="s">
        <v>498</v>
      </c>
      <c r="B205" t="s">
        <v>499</v>
      </c>
      <c r="C205" t="s">
        <v>10222</v>
      </c>
      <c r="D205" t="s">
        <v>500</v>
      </c>
      <c r="E205">
        <v>42574.876199999999</v>
      </c>
      <c r="F205">
        <v>774</v>
      </c>
      <c r="G205">
        <v>58.907948429306501</v>
      </c>
      <c r="H205">
        <v>-4.8293517100603998</v>
      </c>
      <c r="I205">
        <v>9.87795587299156</v>
      </c>
      <c r="J205">
        <v>-2.6323591161316799</v>
      </c>
      <c r="K205">
        <v>742.15300249941504</v>
      </c>
      <c r="L205">
        <v>626.65901289253702</v>
      </c>
      <c r="M205">
        <v>45.815508858917603</v>
      </c>
      <c r="N205">
        <v>0.99972211244017695</v>
      </c>
      <c r="O205">
        <v>6.8152454780361804</v>
      </c>
      <c r="P205">
        <v>98.461538461538396</v>
      </c>
      <c r="Q205">
        <v>6.5339193067131998E-2</v>
      </c>
    </row>
    <row r="206" spans="1:17" x14ac:dyDescent="0.3">
      <c r="A206" t="s">
        <v>501</v>
      </c>
      <c r="B206" t="s">
        <v>502</v>
      </c>
      <c r="C206" t="s">
        <v>10222</v>
      </c>
      <c r="D206" t="s">
        <v>373</v>
      </c>
      <c r="E206">
        <v>42401.825640089999</v>
      </c>
      <c r="F206">
        <v>564.9</v>
      </c>
      <c r="G206">
        <v>-36.098283215452597</v>
      </c>
      <c r="H206">
        <v>-6.4484371134350704</v>
      </c>
      <c r="I206">
        <v>-9.9571615078886602</v>
      </c>
      <c r="J206">
        <v>-0.62383413924553099</v>
      </c>
      <c r="K206">
        <v>543.45278640609797</v>
      </c>
      <c r="L206">
        <v>548.54886826848599</v>
      </c>
      <c r="M206">
        <v>63.458860587669001</v>
      </c>
      <c r="N206">
        <v>0.56486401382715901</v>
      </c>
      <c r="O206">
        <v>13.126217029562699</v>
      </c>
      <c r="P206">
        <v>26.1500669941938</v>
      </c>
      <c r="Q206">
        <v>-0.13111807611823501</v>
      </c>
    </row>
    <row r="207" spans="1:17" x14ac:dyDescent="0.3">
      <c r="A207" t="s">
        <v>503</v>
      </c>
      <c r="B207" t="s">
        <v>504</v>
      </c>
      <c r="C207" t="s">
        <v>10222</v>
      </c>
      <c r="D207" t="s">
        <v>21</v>
      </c>
      <c r="E207">
        <v>42103.782051399998</v>
      </c>
      <c r="F207">
        <v>6313</v>
      </c>
      <c r="G207">
        <v>7.6878031367594497</v>
      </c>
      <c r="H207">
        <v>12.803424122321999</v>
      </c>
      <c r="I207">
        <v>-14.404520412038201</v>
      </c>
      <c r="J207">
        <v>-0.32026078202916097</v>
      </c>
      <c r="K207">
        <v>5680.7953154528896</v>
      </c>
      <c r="L207">
        <v>5496.2244971728496</v>
      </c>
      <c r="M207">
        <v>75.3296669137046</v>
      </c>
      <c r="N207">
        <v>0.86958860961204498</v>
      </c>
      <c r="O207">
        <v>8.4658640899730706</v>
      </c>
      <c r="P207">
        <v>47.250568546270898</v>
      </c>
      <c r="Q207">
        <v>3.41880775253E-3</v>
      </c>
    </row>
    <row r="208" spans="1:17" x14ac:dyDescent="0.3">
      <c r="A208" t="s">
        <v>505</v>
      </c>
      <c r="B208" t="s">
        <v>506</v>
      </c>
      <c r="C208" t="s">
        <v>10222</v>
      </c>
      <c r="D208" t="s">
        <v>285</v>
      </c>
      <c r="E208">
        <v>41977.004263365001</v>
      </c>
      <c r="F208">
        <v>3077.65</v>
      </c>
      <c r="G208">
        <v>26.537921318241501</v>
      </c>
      <c r="H208">
        <v>15.392130820743301</v>
      </c>
      <c r="I208">
        <v>23.229988037192999</v>
      </c>
      <c r="J208">
        <v>2.9848796118486498</v>
      </c>
      <c r="K208">
        <v>2634.6629675079398</v>
      </c>
      <c r="L208">
        <v>2370.10930878524</v>
      </c>
      <c r="M208">
        <v>84.031355319020705</v>
      </c>
      <c r="N208">
        <v>0.90765924146005195</v>
      </c>
      <c r="O208">
        <v>1.4426591717706601</v>
      </c>
      <c r="P208">
        <v>60.139969300413597</v>
      </c>
      <c r="Q208">
        <v>1.8452058568521001E-2</v>
      </c>
    </row>
    <row r="209" spans="1:17" hidden="1" x14ac:dyDescent="0.3">
      <c r="A209" t="s">
        <v>507</v>
      </c>
      <c r="B209" t="s">
        <v>508</v>
      </c>
      <c r="C209" t="s">
        <v>10222</v>
      </c>
      <c r="D209" t="s">
        <v>165</v>
      </c>
      <c r="E209">
        <v>41402.724709499998</v>
      </c>
      <c r="F209">
        <v>1617</v>
      </c>
      <c r="G209">
        <v>511.59585859139901</v>
      </c>
      <c r="H209">
        <v>2.1246475200522399</v>
      </c>
      <c r="I209">
        <v>133.48327702794799</v>
      </c>
      <c r="J209">
        <v>5.9087260609620804</v>
      </c>
      <c r="K209">
        <v>1468.6273733553301</v>
      </c>
      <c r="L209">
        <v>1003.37899863883</v>
      </c>
      <c r="M209">
        <v>61.483956998159101</v>
      </c>
      <c r="N209">
        <v>0.93038518447806695</v>
      </c>
      <c r="O209">
        <v>8.9672232529375293</v>
      </c>
      <c r="P209">
        <v>587.35387885228397</v>
      </c>
      <c r="Q209">
        <v>0.222407693726102</v>
      </c>
    </row>
    <row r="210" spans="1:17" x14ac:dyDescent="0.3">
      <c r="A210" t="s">
        <v>509</v>
      </c>
      <c r="B210" t="s">
        <v>510</v>
      </c>
      <c r="C210" t="s">
        <v>10222</v>
      </c>
      <c r="D210" t="s">
        <v>256</v>
      </c>
      <c r="E210">
        <v>40856.148649160001</v>
      </c>
      <c r="F210">
        <v>646.70000000000005</v>
      </c>
      <c r="G210">
        <v>77.932104864344396</v>
      </c>
      <c r="H210">
        <v>-3.7027395594553099</v>
      </c>
      <c r="I210">
        <v>8.7492883407057107</v>
      </c>
      <c r="J210">
        <v>-1.15960465305046</v>
      </c>
      <c r="K210">
        <v>630.22779769988801</v>
      </c>
      <c r="L210">
        <v>524.44790934139201</v>
      </c>
      <c r="M210">
        <v>48.9016536475458</v>
      </c>
      <c r="N210">
        <v>1.3331675537200001</v>
      </c>
      <c r="O210">
        <v>6.0615432194216696</v>
      </c>
      <c r="P210">
        <v>111.305342264335</v>
      </c>
      <c r="Q210">
        <v>3.2545045802911003E-2</v>
      </c>
    </row>
    <row r="211" spans="1:17" x14ac:dyDescent="0.3">
      <c r="A211" t="s">
        <v>511</v>
      </c>
      <c r="B211" t="s">
        <v>512</v>
      </c>
      <c r="C211" t="s">
        <v>10222</v>
      </c>
      <c r="D211" t="s">
        <v>415</v>
      </c>
      <c r="E211">
        <v>40854.391066440003</v>
      </c>
      <c r="F211">
        <v>1472.1</v>
      </c>
      <c r="G211">
        <v>-34.170219252325801</v>
      </c>
      <c r="H211">
        <v>-8.03094955318568</v>
      </c>
      <c r="I211">
        <v>-17.3042597828148</v>
      </c>
      <c r="J211">
        <v>-0.72349238738688104</v>
      </c>
      <c r="K211">
        <v>1548.1617202945799</v>
      </c>
      <c r="L211">
        <v>1529.70354345396</v>
      </c>
      <c r="M211">
        <v>36.062430397488797</v>
      </c>
      <c r="N211">
        <v>0.72249709038492305</v>
      </c>
      <c r="O211">
        <v>22.274302017525901</v>
      </c>
      <c r="P211">
        <v>12.804597701149399</v>
      </c>
      <c r="Q211">
        <v>3.8798900407419998E-2</v>
      </c>
    </row>
    <row r="212" spans="1:17" x14ac:dyDescent="0.3">
      <c r="A212" t="s">
        <v>513</v>
      </c>
      <c r="B212" t="s">
        <v>514</v>
      </c>
      <c r="C212" t="s">
        <v>10222</v>
      </c>
      <c r="D212" t="s">
        <v>153</v>
      </c>
      <c r="E212">
        <v>40729.677116157</v>
      </c>
      <c r="F212">
        <v>293.73</v>
      </c>
      <c r="G212">
        <v>124.740350979944</v>
      </c>
      <c r="H212">
        <v>15.150764340739601</v>
      </c>
      <c r="I212">
        <v>-0.10476104406495</v>
      </c>
      <c r="J212">
        <v>4.5772501258781499</v>
      </c>
      <c r="K212">
        <v>257.00230305250602</v>
      </c>
      <c r="L212">
        <v>217.201785664234</v>
      </c>
      <c r="M212">
        <v>66.394920012604103</v>
      </c>
      <c r="N212">
        <v>1.1850426607347699</v>
      </c>
      <c r="O212">
        <v>6.1519082150274</v>
      </c>
      <c r="P212">
        <v>177.10377358490501</v>
      </c>
      <c r="Q212">
        <v>0.163294513352578</v>
      </c>
    </row>
    <row r="213" spans="1:17" x14ac:dyDescent="0.3">
      <c r="A213" t="s">
        <v>515</v>
      </c>
      <c r="B213" t="s">
        <v>516</v>
      </c>
      <c r="C213" t="s">
        <v>10222</v>
      </c>
      <c r="D213" t="s">
        <v>21</v>
      </c>
      <c r="E213">
        <v>40528.314489650002</v>
      </c>
      <c r="F213">
        <v>999.05</v>
      </c>
      <c r="G213">
        <v>-50.436579459035698</v>
      </c>
      <c r="H213">
        <v>-5.5341946467929999</v>
      </c>
      <c r="I213">
        <v>-26.363381957159401</v>
      </c>
      <c r="J213">
        <v>-0.99243503461820803</v>
      </c>
      <c r="K213">
        <v>1023.03817692923</v>
      </c>
      <c r="M213">
        <v>40.605549416784797</v>
      </c>
      <c r="N213">
        <v>0.67140945080025705</v>
      </c>
      <c r="O213">
        <v>40.1331264701466</v>
      </c>
      <c r="P213">
        <v>1.71035886994146</v>
      </c>
    </row>
    <row r="214" spans="1:17" x14ac:dyDescent="0.3">
      <c r="A214" t="s">
        <v>517</v>
      </c>
      <c r="B214" t="s">
        <v>518</v>
      </c>
      <c r="C214" t="s">
        <v>10222</v>
      </c>
      <c r="D214" t="s">
        <v>60</v>
      </c>
      <c r="E214">
        <v>40429.097110119998</v>
      </c>
      <c r="F214">
        <v>1432.7</v>
      </c>
      <c r="G214">
        <v>56.294645449962701</v>
      </c>
      <c r="H214">
        <v>12.551329489788801</v>
      </c>
      <c r="I214">
        <v>44.4475518076108</v>
      </c>
      <c r="J214">
        <v>-0.11567172438725599</v>
      </c>
      <c r="K214">
        <v>1278.0891681097701</v>
      </c>
      <c r="L214">
        <v>1023.80705914918</v>
      </c>
      <c r="M214">
        <v>76.506991165653105</v>
      </c>
      <c r="N214">
        <v>0.81093306982334901</v>
      </c>
      <c r="O214">
        <v>1.5006630836881401</v>
      </c>
      <c r="P214">
        <v>98.407422794626697</v>
      </c>
      <c r="Q214">
        <v>9.4724143300531999E-2</v>
      </c>
    </row>
    <row r="215" spans="1:17" x14ac:dyDescent="0.3">
      <c r="A215" t="s">
        <v>519</v>
      </c>
      <c r="B215" t="s">
        <v>520</v>
      </c>
      <c r="C215" t="s">
        <v>10222</v>
      </c>
      <c r="D215" t="s">
        <v>46</v>
      </c>
      <c r="E215">
        <v>40262.012999999999</v>
      </c>
      <c r="F215">
        <v>66.67</v>
      </c>
      <c r="G215">
        <v>125.534803123456</v>
      </c>
      <c r="H215">
        <v>-0.59742439869491903</v>
      </c>
      <c r="I215">
        <v>-17.4525113993632</v>
      </c>
      <c r="J215">
        <v>-3.91396621736334</v>
      </c>
      <c r="K215">
        <v>67.038722716227298</v>
      </c>
      <c r="L215">
        <v>57.190089839286998</v>
      </c>
      <c r="M215">
        <v>45.3669786914989</v>
      </c>
      <c r="N215">
        <v>0.85208506722354604</v>
      </c>
      <c r="O215">
        <v>17.2191390430478</v>
      </c>
      <c r="P215">
        <v>167.21442885771501</v>
      </c>
      <c r="Q215">
        <v>0.12660712055020901</v>
      </c>
    </row>
    <row r="216" spans="1:17" x14ac:dyDescent="0.3">
      <c r="A216" t="s">
        <v>521</v>
      </c>
      <c r="B216" t="s">
        <v>522</v>
      </c>
      <c r="C216" t="s">
        <v>10222</v>
      </c>
      <c r="D216" t="s">
        <v>523</v>
      </c>
      <c r="E216">
        <v>40080.361663295</v>
      </c>
      <c r="F216">
        <v>1102.55</v>
      </c>
      <c r="G216">
        <v>84.832501987592593</v>
      </c>
      <c r="H216">
        <v>4.1934875210268796</v>
      </c>
      <c r="I216">
        <v>59.901080148614497</v>
      </c>
      <c r="J216">
        <v>7.4886397621185097</v>
      </c>
      <c r="K216">
        <v>910.58131141846297</v>
      </c>
      <c r="L216">
        <v>742.16060324659702</v>
      </c>
      <c r="M216">
        <v>78.045149793454897</v>
      </c>
      <c r="N216">
        <v>0.90353720255965098</v>
      </c>
      <c r="O216">
        <v>0.94780282073376698</v>
      </c>
      <c r="P216">
        <v>132.115789473684</v>
      </c>
      <c r="Q216">
        <v>0.118568560753396</v>
      </c>
    </row>
    <row r="217" spans="1:17" x14ac:dyDescent="0.3">
      <c r="A217" t="s">
        <v>524</v>
      </c>
      <c r="B217" t="s">
        <v>525</v>
      </c>
      <c r="C217" t="s">
        <v>10222</v>
      </c>
      <c r="D217" t="s">
        <v>202</v>
      </c>
      <c r="E217">
        <v>39821.481527800002</v>
      </c>
      <c r="F217">
        <v>679</v>
      </c>
      <c r="G217">
        <v>-7.4237764246540197</v>
      </c>
      <c r="H217">
        <v>2.70764871745883</v>
      </c>
      <c r="I217">
        <v>-1.74223132486065</v>
      </c>
      <c r="J217">
        <v>-4.7662202565532796</v>
      </c>
      <c r="K217">
        <v>670.04525433917297</v>
      </c>
      <c r="L217">
        <v>627.78010321565796</v>
      </c>
      <c r="M217">
        <v>39.915072862323903</v>
      </c>
      <c r="N217">
        <v>0.77909358538184204</v>
      </c>
      <c r="O217">
        <v>12.5920471281296</v>
      </c>
      <c r="P217">
        <v>39.110837943044402</v>
      </c>
      <c r="Q217">
        <v>3.7224722086669E-2</v>
      </c>
    </row>
    <row r="218" spans="1:17" x14ac:dyDescent="0.3">
      <c r="A218" t="s">
        <v>526</v>
      </c>
      <c r="B218" t="s">
        <v>527</v>
      </c>
      <c r="C218" t="s">
        <v>10222</v>
      </c>
      <c r="D218" t="s">
        <v>528</v>
      </c>
      <c r="E218">
        <v>38867.438553790002</v>
      </c>
      <c r="F218">
        <v>4307.05</v>
      </c>
      <c r="G218">
        <v>50.751996798108401</v>
      </c>
      <c r="H218">
        <v>-6.9899391904650496</v>
      </c>
      <c r="I218">
        <v>25.167000340080001</v>
      </c>
      <c r="J218">
        <v>2.88308134266987</v>
      </c>
      <c r="K218">
        <v>4300.0515127073204</v>
      </c>
      <c r="L218">
        <v>3601.48452871265</v>
      </c>
      <c r="M218">
        <v>47.779267674101497</v>
      </c>
      <c r="N218">
        <v>1.16051552796597</v>
      </c>
      <c r="O218">
        <v>17.0104828130623</v>
      </c>
      <c r="P218">
        <v>93.749437696806098</v>
      </c>
      <c r="Q218">
        <v>0.22667613714013901</v>
      </c>
    </row>
    <row r="219" spans="1:17" x14ac:dyDescent="0.3">
      <c r="A219" t="s">
        <v>529</v>
      </c>
      <c r="B219" t="s">
        <v>530</v>
      </c>
      <c r="C219" t="s">
        <v>10222</v>
      </c>
      <c r="D219" t="s">
        <v>173</v>
      </c>
      <c r="E219">
        <v>38741.544276000001</v>
      </c>
      <c r="F219">
        <v>553.45000000000005</v>
      </c>
      <c r="G219">
        <v>-7.0158632781539403</v>
      </c>
      <c r="H219">
        <v>3.7375871914537901</v>
      </c>
      <c r="I219">
        <v>14.5433145626005</v>
      </c>
      <c r="J219">
        <v>-1.6828387876465101</v>
      </c>
      <c r="K219">
        <v>502.753705615054</v>
      </c>
      <c r="L219">
        <v>460.99028296934</v>
      </c>
      <c r="M219">
        <v>66.412568946325706</v>
      </c>
      <c r="N219">
        <v>0.62122235244401203</v>
      </c>
      <c r="O219">
        <v>0.52398590658595501</v>
      </c>
      <c r="P219">
        <v>47.311684854937397</v>
      </c>
      <c r="Q219">
        <v>-4.2731162071264997E-2</v>
      </c>
    </row>
    <row r="220" spans="1:17" x14ac:dyDescent="0.3">
      <c r="A220" t="s">
        <v>531</v>
      </c>
      <c r="B220" t="s">
        <v>532</v>
      </c>
      <c r="C220" t="s">
        <v>10222</v>
      </c>
      <c r="D220" t="s">
        <v>130</v>
      </c>
      <c r="E220">
        <v>38667.019069034999</v>
      </c>
      <c r="F220">
        <v>739.7</v>
      </c>
      <c r="G220">
        <v>-8.9356716780898608</v>
      </c>
      <c r="H220">
        <v>-4.6030752075078896</v>
      </c>
      <c r="I220">
        <v>15.180872941034799</v>
      </c>
      <c r="J220">
        <v>3.2526909302743299</v>
      </c>
      <c r="K220">
        <v>719.04274605544697</v>
      </c>
      <c r="L220">
        <v>630.78310853028495</v>
      </c>
      <c r="M220">
        <v>46.269097100841698</v>
      </c>
      <c r="N220">
        <v>0.99614056280784902</v>
      </c>
      <c r="O220">
        <v>6.2592943085034403</v>
      </c>
      <c r="P220">
        <v>50.345528455284501</v>
      </c>
    </row>
    <row r="221" spans="1:17" x14ac:dyDescent="0.3">
      <c r="A221" t="s">
        <v>533</v>
      </c>
      <c r="B221" t="s">
        <v>534</v>
      </c>
      <c r="C221" t="s">
        <v>10222</v>
      </c>
      <c r="D221" t="s">
        <v>18</v>
      </c>
      <c r="E221">
        <v>38374.902821192001</v>
      </c>
      <c r="F221">
        <v>218.96</v>
      </c>
      <c r="G221">
        <v>137.12271620563001</v>
      </c>
      <c r="H221">
        <v>-0.93083263031335395</v>
      </c>
      <c r="I221">
        <v>6.6227239931763702</v>
      </c>
      <c r="J221">
        <v>9.3716777205936097</v>
      </c>
      <c r="K221">
        <v>219.25993713362701</v>
      </c>
      <c r="L221">
        <v>187.067194711338</v>
      </c>
      <c r="M221">
        <v>48.186359343389299</v>
      </c>
      <c r="N221">
        <v>1.46537987864814</v>
      </c>
      <c r="O221">
        <v>32.1017537449762</v>
      </c>
      <c r="P221">
        <v>172.847352024922</v>
      </c>
      <c r="Q221">
        <v>0.13311356835827001</v>
      </c>
    </row>
    <row r="222" spans="1:17" x14ac:dyDescent="0.3">
      <c r="A222" t="s">
        <v>535</v>
      </c>
      <c r="B222" t="s">
        <v>536</v>
      </c>
      <c r="C222" t="s">
        <v>10222</v>
      </c>
      <c r="D222" t="s">
        <v>537</v>
      </c>
      <c r="E222">
        <v>38135.035032</v>
      </c>
      <c r="F222">
        <v>580</v>
      </c>
      <c r="G222">
        <v>-5.3135671578055597</v>
      </c>
      <c r="H222">
        <v>1.4949703500577001</v>
      </c>
      <c r="I222">
        <v>-1.80457768897816</v>
      </c>
      <c r="J222">
        <v>2.1854893485334999</v>
      </c>
      <c r="K222">
        <v>546.91971422198799</v>
      </c>
      <c r="L222">
        <v>513.413324644353</v>
      </c>
      <c r="M222">
        <v>53.777221416452299</v>
      </c>
      <c r="N222">
        <v>0.61071455483758397</v>
      </c>
      <c r="O222">
        <v>3.0689655172413599</v>
      </c>
      <c r="P222">
        <v>37.750860942880799</v>
      </c>
      <c r="Q222">
        <v>-9.0841856900179999E-2</v>
      </c>
    </row>
    <row r="223" spans="1:17" x14ac:dyDescent="0.3">
      <c r="A223" t="s">
        <v>538</v>
      </c>
      <c r="B223" t="s">
        <v>539</v>
      </c>
      <c r="C223" t="s">
        <v>10222</v>
      </c>
      <c r="D223" t="s">
        <v>420</v>
      </c>
      <c r="E223">
        <v>38130.190280379997</v>
      </c>
      <c r="F223">
        <v>638.65</v>
      </c>
      <c r="G223">
        <v>178.155568711592</v>
      </c>
      <c r="H223">
        <v>-4.6830877674405498</v>
      </c>
      <c r="I223">
        <v>30.919762986820501</v>
      </c>
      <c r="J223">
        <v>11.224317874910801</v>
      </c>
      <c r="K223">
        <v>573.38396211532199</v>
      </c>
      <c r="L223">
        <v>460.19450588652097</v>
      </c>
      <c r="M223">
        <v>83.441895297913305</v>
      </c>
      <c r="N223">
        <v>1.0901569622995899</v>
      </c>
      <c r="O223">
        <v>13.0509668832694</v>
      </c>
      <c r="P223">
        <v>220.346103203962</v>
      </c>
      <c r="Q223">
        <v>0.105989649533412</v>
      </c>
    </row>
    <row r="224" spans="1:17" x14ac:dyDescent="0.3">
      <c r="A224" t="s">
        <v>540</v>
      </c>
      <c r="B224" t="s">
        <v>541</v>
      </c>
      <c r="C224" t="s">
        <v>10222</v>
      </c>
      <c r="D224" t="s">
        <v>293</v>
      </c>
      <c r="E224">
        <v>37913.99819256</v>
      </c>
      <c r="F224">
        <v>502.2</v>
      </c>
      <c r="G224">
        <v>18.681771511524701</v>
      </c>
      <c r="H224">
        <v>0.256294936124564</v>
      </c>
      <c r="I224">
        <v>4.0747995250065099</v>
      </c>
      <c r="J224">
        <v>-1.2827316621126299</v>
      </c>
      <c r="K224">
        <v>473.902625517594</v>
      </c>
      <c r="L224">
        <v>424.58136767296702</v>
      </c>
      <c r="M224">
        <v>61.453334257732699</v>
      </c>
      <c r="N224">
        <v>1.10128656655751</v>
      </c>
      <c r="O224">
        <v>5.9836718438869001</v>
      </c>
      <c r="P224">
        <v>62.787682333873498</v>
      </c>
      <c r="Q224">
        <v>6.6996853178415999E-2</v>
      </c>
    </row>
    <row r="225" spans="1:17" x14ac:dyDescent="0.3">
      <c r="A225" t="s">
        <v>542</v>
      </c>
      <c r="B225" t="s">
        <v>543</v>
      </c>
      <c r="C225" t="s">
        <v>10222</v>
      </c>
      <c r="D225" t="s">
        <v>54</v>
      </c>
      <c r="E225">
        <v>37526.363500799998</v>
      </c>
      <c r="F225">
        <v>304</v>
      </c>
      <c r="G225">
        <v>-24.323637605092301</v>
      </c>
      <c r="H225">
        <v>-3.11231480579902</v>
      </c>
      <c r="I225">
        <v>-6.7504297976293497</v>
      </c>
      <c r="J225">
        <v>1.8483891408292801</v>
      </c>
      <c r="K225">
        <v>292.27962033368402</v>
      </c>
      <c r="L225">
        <v>282.318805501881</v>
      </c>
      <c r="M225">
        <v>61.101350772487301</v>
      </c>
      <c r="N225">
        <v>0.83970498254603199</v>
      </c>
      <c r="O225">
        <v>4.0625000000000098</v>
      </c>
      <c r="P225">
        <v>28.080893195702501</v>
      </c>
      <c r="Q225">
        <v>6.4501574488944002E-2</v>
      </c>
    </row>
    <row r="226" spans="1:17" x14ac:dyDescent="0.3">
      <c r="A226" t="s">
        <v>544</v>
      </c>
      <c r="B226" t="s">
        <v>545</v>
      </c>
      <c r="C226" t="s">
        <v>10222</v>
      </c>
      <c r="D226" t="s">
        <v>37</v>
      </c>
      <c r="E226">
        <v>37376.115288170004</v>
      </c>
      <c r="F226">
        <v>1087.7</v>
      </c>
      <c r="G226">
        <v>6.9753855791373498</v>
      </c>
      <c r="H226">
        <v>9.3083876603519098</v>
      </c>
      <c r="I226">
        <v>8.6558649611113303</v>
      </c>
      <c r="J226">
        <v>5.11110276906349</v>
      </c>
      <c r="K226">
        <v>1013.96994690713</v>
      </c>
      <c r="L226">
        <v>958.83743028317303</v>
      </c>
      <c r="M226">
        <v>66.011907379858101</v>
      </c>
      <c r="N226">
        <v>0.826622490855631</v>
      </c>
      <c r="O226">
        <v>4.1187827525972196</v>
      </c>
      <c r="P226">
        <v>42.555701179554397</v>
      </c>
      <c r="Q226">
        <v>-5.4448282553695999E-2</v>
      </c>
    </row>
    <row r="227" spans="1:17" x14ac:dyDescent="0.3">
      <c r="A227" t="s">
        <v>546</v>
      </c>
      <c r="B227" t="s">
        <v>547</v>
      </c>
      <c r="C227" t="s">
        <v>10222</v>
      </c>
      <c r="D227" t="s">
        <v>548</v>
      </c>
      <c r="E227">
        <v>36861.874192199997</v>
      </c>
      <c r="F227">
        <v>1355.5</v>
      </c>
      <c r="G227">
        <v>4.5671549569590999</v>
      </c>
      <c r="H227">
        <v>6.1424879059445603</v>
      </c>
      <c r="I227">
        <v>1.8880862599213</v>
      </c>
      <c r="J227">
        <v>-7.3884689988457097E-4</v>
      </c>
      <c r="K227">
        <v>1242.8993170756501</v>
      </c>
      <c r="L227">
        <v>1157.5832381804901</v>
      </c>
      <c r="M227">
        <v>68.084861854812402</v>
      </c>
      <c r="N227">
        <v>0.55110744548061796</v>
      </c>
      <c r="O227">
        <v>6.32239026189598</v>
      </c>
      <c r="P227">
        <v>37.957355859752603</v>
      </c>
      <c r="Q227">
        <v>0.12759822066470899</v>
      </c>
    </row>
    <row r="228" spans="1:17" x14ac:dyDescent="0.3">
      <c r="A228" t="s">
        <v>549</v>
      </c>
      <c r="B228" t="s">
        <v>550</v>
      </c>
      <c r="C228" t="s">
        <v>10222</v>
      </c>
      <c r="D228" t="s">
        <v>231</v>
      </c>
      <c r="E228">
        <v>36593.134123424999</v>
      </c>
      <c r="F228">
        <v>9109.9500000000007</v>
      </c>
      <c r="G228">
        <v>114.331726430591</v>
      </c>
      <c r="H228">
        <v>-1.71634854423571</v>
      </c>
      <c r="I228">
        <v>34.615832333598497</v>
      </c>
      <c r="J228">
        <v>2.3700243458300001</v>
      </c>
      <c r="K228">
        <v>8249.4834268686809</v>
      </c>
      <c r="L228">
        <v>6780.2765486159697</v>
      </c>
      <c r="M228">
        <v>70.171159747098002</v>
      </c>
      <c r="N228">
        <v>1.5498932066890301</v>
      </c>
      <c r="O228">
        <v>4.7568867008051399</v>
      </c>
      <c r="P228">
        <v>156.969380703214</v>
      </c>
      <c r="Q228">
        <v>0.26920351344159299</v>
      </c>
    </row>
    <row r="229" spans="1:17" x14ac:dyDescent="0.3">
      <c r="A229" t="s">
        <v>551</v>
      </c>
      <c r="B229" t="s">
        <v>552</v>
      </c>
      <c r="C229" t="s">
        <v>10222</v>
      </c>
      <c r="D229" t="s">
        <v>202</v>
      </c>
      <c r="E229">
        <v>36530.141625600001</v>
      </c>
      <c r="F229">
        <v>2597</v>
      </c>
      <c r="G229">
        <v>24.8861736338539</v>
      </c>
      <c r="H229">
        <v>-8.4047247811587997</v>
      </c>
      <c r="I229">
        <v>9.9471579358264606</v>
      </c>
      <c r="J229">
        <v>-1.48078221470062</v>
      </c>
      <c r="K229">
        <v>2483.6665229659102</v>
      </c>
      <c r="L229">
        <v>2077.71938572832</v>
      </c>
      <c r="M229">
        <v>52.043502716255503</v>
      </c>
      <c r="N229">
        <v>0.58036164198365303</v>
      </c>
      <c r="O229">
        <v>17.878321139776599</v>
      </c>
      <c r="P229">
        <v>68.630888607512702</v>
      </c>
      <c r="Q229">
        <v>1.5941136974513E-2</v>
      </c>
    </row>
    <row r="230" spans="1:17" x14ac:dyDescent="0.3">
      <c r="A230" t="s">
        <v>553</v>
      </c>
      <c r="B230" t="s">
        <v>554</v>
      </c>
      <c r="C230" t="s">
        <v>10222</v>
      </c>
      <c r="D230" t="s">
        <v>37</v>
      </c>
      <c r="E230">
        <v>36044.107946999997</v>
      </c>
      <c r="F230">
        <v>615.6</v>
      </c>
      <c r="G230">
        <v>-29.794073033660201</v>
      </c>
      <c r="H230">
        <v>6.70091353591559</v>
      </c>
      <c r="I230">
        <v>-6.6083297627924402</v>
      </c>
      <c r="J230">
        <v>3.47611401926159</v>
      </c>
      <c r="K230">
        <v>567.28615972108503</v>
      </c>
      <c r="L230">
        <v>563.22471198066296</v>
      </c>
      <c r="M230">
        <v>81.913481288795097</v>
      </c>
      <c r="N230">
        <v>0.92089666681388505</v>
      </c>
      <c r="O230">
        <v>9.6491228070175303</v>
      </c>
      <c r="P230">
        <v>35.356200527704402</v>
      </c>
      <c r="Q230">
        <v>-8.5425421974011997E-2</v>
      </c>
    </row>
    <row r="231" spans="1:17" x14ac:dyDescent="0.3">
      <c r="A231" t="s">
        <v>555</v>
      </c>
      <c r="B231" t="s">
        <v>556</v>
      </c>
      <c r="C231" t="s">
        <v>10222</v>
      </c>
      <c r="D231" t="s">
        <v>557</v>
      </c>
      <c r="E231">
        <v>35963.791499999999</v>
      </c>
      <c r="F231">
        <v>3273.9</v>
      </c>
      <c r="G231">
        <v>-6.2965335618990199</v>
      </c>
      <c r="H231">
        <v>-1.1836800636313001</v>
      </c>
      <c r="I231">
        <v>-24.9723797515041</v>
      </c>
      <c r="J231">
        <v>-1.2184314083021699</v>
      </c>
      <c r="K231">
        <v>3250.8528452577302</v>
      </c>
      <c r="L231">
        <v>3253.23581244451</v>
      </c>
      <c r="M231">
        <v>56.598664207572597</v>
      </c>
      <c r="N231">
        <v>0.66431453869316703</v>
      </c>
      <c r="O231">
        <v>19.7348727816976</v>
      </c>
      <c r="P231">
        <v>32.225363489499202</v>
      </c>
      <c r="Q231">
        <v>5.5717825511781997E-2</v>
      </c>
    </row>
    <row r="232" spans="1:17" x14ac:dyDescent="0.3">
      <c r="A232" t="s">
        <v>558</v>
      </c>
      <c r="B232" t="s">
        <v>559</v>
      </c>
      <c r="C232" t="s">
        <v>10222</v>
      </c>
      <c r="D232" t="s">
        <v>393</v>
      </c>
      <c r="E232">
        <v>35543.424442889998</v>
      </c>
      <c r="F232">
        <v>559.65</v>
      </c>
      <c r="G232">
        <v>2.7834613528088799</v>
      </c>
      <c r="H232">
        <v>-2.1110480986266902</v>
      </c>
      <c r="I232">
        <v>-10.299260625369399</v>
      </c>
      <c r="J232">
        <v>3.7003900828623699</v>
      </c>
      <c r="K232">
        <v>516.25115315143898</v>
      </c>
      <c r="L232">
        <v>474.82321498086901</v>
      </c>
      <c r="M232">
        <v>68.978535408896704</v>
      </c>
      <c r="N232">
        <v>1.17289371822295</v>
      </c>
      <c r="O232">
        <v>1.5009380863039301</v>
      </c>
      <c r="P232">
        <v>53.328767123287598</v>
      </c>
      <c r="Q232">
        <v>0.11533285759933901</v>
      </c>
    </row>
    <row r="233" spans="1:17" x14ac:dyDescent="0.3">
      <c r="A233" t="s">
        <v>560</v>
      </c>
      <c r="B233" t="s">
        <v>561</v>
      </c>
      <c r="C233" t="s">
        <v>10222</v>
      </c>
      <c r="D233" t="s">
        <v>349</v>
      </c>
      <c r="E233">
        <v>35438.736785740002</v>
      </c>
      <c r="F233">
        <v>1723.55</v>
      </c>
      <c r="G233">
        <v>93.427093661721997</v>
      </c>
      <c r="H233">
        <v>4.4212147071369898</v>
      </c>
      <c r="I233">
        <v>41.161251338962401</v>
      </c>
      <c r="J233">
        <v>4.77499157597381</v>
      </c>
      <c r="K233">
        <v>1628.6170410254899</v>
      </c>
      <c r="L233">
        <v>1324.9010187602601</v>
      </c>
      <c r="M233">
        <v>56.459848910213701</v>
      </c>
      <c r="N233">
        <v>0.60375210054350403</v>
      </c>
      <c r="O233">
        <v>10.109947492094699</v>
      </c>
      <c r="P233">
        <v>145.624910930597</v>
      </c>
      <c r="Q233">
        <v>0.165039153517724</v>
      </c>
    </row>
    <row r="234" spans="1:17" x14ac:dyDescent="0.3">
      <c r="A234" t="s">
        <v>562</v>
      </c>
      <c r="B234" t="s">
        <v>563</v>
      </c>
      <c r="C234" t="s">
        <v>10222</v>
      </c>
      <c r="D234" t="s">
        <v>24</v>
      </c>
      <c r="E234">
        <v>35404.291404112999</v>
      </c>
      <c r="F234">
        <v>219.77</v>
      </c>
      <c r="G234">
        <v>-28.1505764630333</v>
      </c>
      <c r="H234">
        <v>3.6157986312392798</v>
      </c>
      <c r="I234">
        <v>-17.143529919100398</v>
      </c>
      <c r="J234">
        <v>9.5337698835985396</v>
      </c>
      <c r="K234">
        <v>197.421658506471</v>
      </c>
      <c r="L234">
        <v>206.25603154898701</v>
      </c>
      <c r="M234">
        <v>72.837147061588396</v>
      </c>
      <c r="N234">
        <v>1.7675840388949799</v>
      </c>
      <c r="O234">
        <v>19.716066797105999</v>
      </c>
      <c r="P234">
        <v>29.926101093703799</v>
      </c>
      <c r="Q234">
        <v>-7.8315159093174005E-2</v>
      </c>
    </row>
    <row r="235" spans="1:17" x14ac:dyDescent="0.3">
      <c r="A235" t="s">
        <v>564</v>
      </c>
      <c r="B235" t="s">
        <v>565</v>
      </c>
      <c r="C235" t="s">
        <v>10222</v>
      </c>
      <c r="D235" t="s">
        <v>183</v>
      </c>
      <c r="E235">
        <v>35153.132403179901</v>
      </c>
      <c r="F235">
        <v>191.4</v>
      </c>
      <c r="G235">
        <v>74.419193519836995</v>
      </c>
      <c r="H235">
        <v>-1.50922150441265</v>
      </c>
      <c r="I235">
        <v>15.9594149096219</v>
      </c>
      <c r="J235">
        <v>-1.45120407564579</v>
      </c>
      <c r="K235">
        <v>188.82184074591001</v>
      </c>
      <c r="L235">
        <v>157.45080824547199</v>
      </c>
      <c r="M235">
        <v>50.786589008118398</v>
      </c>
      <c r="N235">
        <v>0.74083687871666704</v>
      </c>
      <c r="O235">
        <v>9.1954022988505599</v>
      </c>
      <c r="P235">
        <v>122.041763341067</v>
      </c>
      <c r="Q235">
        <v>6.5738883490461003E-2</v>
      </c>
    </row>
    <row r="236" spans="1:17" x14ac:dyDescent="0.3">
      <c r="A236" t="s">
        <v>566</v>
      </c>
      <c r="B236" t="s">
        <v>567</v>
      </c>
      <c r="C236" t="s">
        <v>10222</v>
      </c>
      <c r="D236" t="s">
        <v>77</v>
      </c>
      <c r="E236">
        <v>34821.70999566</v>
      </c>
      <c r="F236">
        <v>4506.6000000000004</v>
      </c>
      <c r="G236">
        <v>11.0951260682574</v>
      </c>
      <c r="H236">
        <v>-3.8578007350574999</v>
      </c>
      <c r="I236">
        <v>-11.440936877267401</v>
      </c>
      <c r="J236">
        <v>-4.1754938193379996</v>
      </c>
      <c r="K236">
        <v>4279.7242411693196</v>
      </c>
      <c r="L236">
        <v>3982.6468396590299</v>
      </c>
      <c r="M236">
        <v>64.9075004097038</v>
      </c>
      <c r="N236">
        <v>0.88822801883871505</v>
      </c>
      <c r="O236">
        <v>2.0714063817512001</v>
      </c>
      <c r="P236">
        <v>48.7204026070456</v>
      </c>
      <c r="Q236">
        <v>2.8370919635139998E-3</v>
      </c>
    </row>
    <row r="237" spans="1:17" x14ac:dyDescent="0.3">
      <c r="A237" t="s">
        <v>568</v>
      </c>
      <c r="B237" t="s">
        <v>569</v>
      </c>
      <c r="C237" t="s">
        <v>10222</v>
      </c>
      <c r="D237" t="s">
        <v>186</v>
      </c>
      <c r="E237">
        <v>34767.224999999999</v>
      </c>
      <c r="F237">
        <v>796.5</v>
      </c>
      <c r="G237">
        <v>45.541712796631799</v>
      </c>
      <c r="H237">
        <v>11.0114016922403</v>
      </c>
      <c r="I237">
        <v>44.4431299897225</v>
      </c>
      <c r="J237">
        <v>-1.8075021262592701</v>
      </c>
      <c r="K237">
        <v>705.38117385683302</v>
      </c>
      <c r="L237">
        <v>569.63496595980598</v>
      </c>
      <c r="M237">
        <v>65.301440587545301</v>
      </c>
      <c r="N237">
        <v>0.64878201208196695</v>
      </c>
      <c r="O237">
        <v>6.0451977401129797</v>
      </c>
      <c r="P237">
        <v>90.961400143850398</v>
      </c>
      <c r="Q237">
        <v>6.5211742181510001E-3</v>
      </c>
    </row>
    <row r="238" spans="1:17" x14ac:dyDescent="0.3">
      <c r="A238" t="s">
        <v>570</v>
      </c>
      <c r="B238" t="s">
        <v>571</v>
      </c>
      <c r="C238" t="s">
        <v>10222</v>
      </c>
      <c r="D238" t="s">
        <v>77</v>
      </c>
      <c r="E238">
        <v>34730.069938219996</v>
      </c>
      <c r="F238">
        <v>1851.8</v>
      </c>
      <c r="G238">
        <v>-31.746284132031398</v>
      </c>
      <c r="H238">
        <v>-2.85127686424409</v>
      </c>
      <c r="I238">
        <v>-33.560388697757197</v>
      </c>
      <c r="J238">
        <v>1.27430787274371</v>
      </c>
      <c r="K238">
        <v>1845.98056105466</v>
      </c>
      <c r="L238">
        <v>1957.517933546</v>
      </c>
      <c r="M238">
        <v>57.0789370508883</v>
      </c>
      <c r="N238">
        <v>1.4238633465628101</v>
      </c>
      <c r="O238">
        <v>31.2614753213089</v>
      </c>
      <c r="P238">
        <v>12.135158047717001</v>
      </c>
      <c r="Q238">
        <v>-4.8023612099265998E-2</v>
      </c>
    </row>
    <row r="239" spans="1:17" x14ac:dyDescent="0.3">
      <c r="A239" t="s">
        <v>572</v>
      </c>
      <c r="B239" t="s">
        <v>573</v>
      </c>
      <c r="C239" t="s">
        <v>10222</v>
      </c>
      <c r="D239" t="s">
        <v>574</v>
      </c>
      <c r="E239">
        <v>34653.831059700002</v>
      </c>
      <c r="F239">
        <v>879.35</v>
      </c>
      <c r="G239">
        <v>35.835833048093903</v>
      </c>
      <c r="H239">
        <v>11.2683427953978</v>
      </c>
      <c r="I239">
        <v>18.6528751488487</v>
      </c>
      <c r="J239">
        <v>9.4279125419329208</v>
      </c>
      <c r="K239">
        <v>762.05660705894502</v>
      </c>
      <c r="L239">
        <v>671.71064976805701</v>
      </c>
      <c r="M239">
        <v>83.621594721157905</v>
      </c>
      <c r="N239">
        <v>0.54575503220826005</v>
      </c>
      <c r="O239">
        <v>1.43287655654744</v>
      </c>
      <c r="P239">
        <v>69.415277911569206</v>
      </c>
      <c r="Q239">
        <v>3.1331929311005001E-2</v>
      </c>
    </row>
    <row r="240" spans="1:17" x14ac:dyDescent="0.3">
      <c r="A240" t="s">
        <v>575</v>
      </c>
      <c r="B240" t="s">
        <v>576</v>
      </c>
      <c r="C240" t="s">
        <v>10222</v>
      </c>
      <c r="D240" t="s">
        <v>143</v>
      </c>
      <c r="E240">
        <v>34410.188235255002</v>
      </c>
      <c r="F240">
        <v>340.55</v>
      </c>
      <c r="G240">
        <v>26.084663411386199</v>
      </c>
      <c r="H240">
        <v>4.6836646749912898</v>
      </c>
      <c r="I240">
        <v>26.3992042869112</v>
      </c>
      <c r="J240">
        <v>6.3729223776414301</v>
      </c>
      <c r="K240">
        <v>310.23816297179297</v>
      </c>
      <c r="L240">
        <v>265.91577556381799</v>
      </c>
      <c r="M240">
        <v>73.265274267304605</v>
      </c>
      <c r="N240">
        <v>0.79764707935565604</v>
      </c>
      <c r="O240">
        <v>1.1598884157979701</v>
      </c>
      <c r="P240">
        <v>76.496501684374195</v>
      </c>
      <c r="Q240">
        <v>3.2323264323709001E-2</v>
      </c>
    </row>
    <row r="241" spans="1:17" x14ac:dyDescent="0.3">
      <c r="A241" t="s">
        <v>577</v>
      </c>
      <c r="B241" t="s">
        <v>578</v>
      </c>
      <c r="C241" t="s">
        <v>10222</v>
      </c>
      <c r="D241" t="s">
        <v>60</v>
      </c>
      <c r="E241">
        <v>33916.613455395003</v>
      </c>
      <c r="F241">
        <v>2058.65</v>
      </c>
      <c r="G241">
        <v>30.917621637338701</v>
      </c>
      <c r="H241">
        <v>6.7807060260341503</v>
      </c>
      <c r="I241">
        <v>-6.4752870986383204</v>
      </c>
      <c r="J241">
        <v>-0.31577241979846898</v>
      </c>
      <c r="K241">
        <v>1908.3737048626499</v>
      </c>
      <c r="L241">
        <v>1800.63031586131</v>
      </c>
      <c r="M241">
        <v>68.654262429832201</v>
      </c>
      <c r="N241">
        <v>0.63315916497679803</v>
      </c>
      <c r="O241">
        <v>6.5746970101765596</v>
      </c>
      <c r="P241">
        <v>62.655552482913897</v>
      </c>
      <c r="Q241">
        <v>-0.110293691085562</v>
      </c>
    </row>
    <row r="242" spans="1:17" x14ac:dyDescent="0.3">
      <c r="A242" t="s">
        <v>579</v>
      </c>
      <c r="B242" t="s">
        <v>580</v>
      </c>
      <c r="C242" t="s">
        <v>10222</v>
      </c>
      <c r="D242" t="s">
        <v>293</v>
      </c>
      <c r="E242">
        <v>33466.374744840003</v>
      </c>
      <c r="F242">
        <v>1246.2</v>
      </c>
      <c r="G242">
        <v>49.565875852201202</v>
      </c>
      <c r="H242">
        <v>-7.1655748776316699</v>
      </c>
      <c r="I242">
        <v>-3.8099468453107299</v>
      </c>
      <c r="J242">
        <v>1.1290448367426</v>
      </c>
      <c r="K242">
        <v>1254.9448569296701</v>
      </c>
      <c r="L242">
        <v>1140.52807614007</v>
      </c>
      <c r="M242">
        <v>64.112070193022603</v>
      </c>
      <c r="N242">
        <v>0.50516874312583604</v>
      </c>
      <c r="O242">
        <v>21.481303161611201</v>
      </c>
      <c r="P242">
        <v>90.070921985815602</v>
      </c>
    </row>
    <row r="243" spans="1:17" x14ac:dyDescent="0.3">
      <c r="A243" t="s">
        <v>581</v>
      </c>
      <c r="B243" t="s">
        <v>582</v>
      </c>
      <c r="C243" t="s">
        <v>10222</v>
      </c>
      <c r="D243" t="s">
        <v>46</v>
      </c>
      <c r="E243">
        <v>33224.400000000001</v>
      </c>
      <c r="F243">
        <v>184.58</v>
      </c>
      <c r="G243">
        <v>273.43097468532699</v>
      </c>
      <c r="H243">
        <v>15.9793103206826</v>
      </c>
      <c r="I243">
        <v>29.784756234963201</v>
      </c>
      <c r="J243">
        <v>-0.287574845509452</v>
      </c>
      <c r="K243">
        <v>165.88359197092399</v>
      </c>
      <c r="L243">
        <v>125.279982281507</v>
      </c>
      <c r="M243">
        <v>55.618822219909298</v>
      </c>
      <c r="N243">
        <v>1.0809148514201701</v>
      </c>
      <c r="O243">
        <v>7.4330913425073097</v>
      </c>
      <c r="P243">
        <v>326.77456647398799</v>
      </c>
      <c r="Q243">
        <v>0.125905898284039</v>
      </c>
    </row>
    <row r="244" spans="1:17" hidden="1" x14ac:dyDescent="0.3">
      <c r="A244" t="s">
        <v>583</v>
      </c>
      <c r="B244" t="s">
        <v>584</v>
      </c>
      <c r="C244" t="s">
        <v>10222</v>
      </c>
      <c r="D244" t="s">
        <v>37</v>
      </c>
      <c r="E244">
        <v>33036.19451429</v>
      </c>
      <c r="F244">
        <v>359.95</v>
      </c>
      <c r="G244">
        <v>-8.8949694156784105</v>
      </c>
      <c r="H244">
        <v>-2.9406449056428601</v>
      </c>
      <c r="I244">
        <v>2.1340899078262998</v>
      </c>
      <c r="J244">
        <v>1.77101537959519</v>
      </c>
      <c r="M244">
        <v>66.049711648212394</v>
      </c>
      <c r="O244">
        <v>4.1811362689262399</v>
      </c>
      <c r="P244">
        <v>29.2227607251839</v>
      </c>
    </row>
    <row r="245" spans="1:17" x14ac:dyDescent="0.3">
      <c r="A245" t="s">
        <v>585</v>
      </c>
      <c r="B245" t="s">
        <v>586</v>
      </c>
      <c r="C245" t="s">
        <v>10222</v>
      </c>
      <c r="D245" t="s">
        <v>528</v>
      </c>
      <c r="E245">
        <v>33030.0973599719</v>
      </c>
      <c r="F245">
        <v>74.709999999999994</v>
      </c>
      <c r="G245">
        <v>1.0746532184591999</v>
      </c>
      <c r="H245">
        <v>-3.8700472283697098</v>
      </c>
      <c r="I245">
        <v>2.1569142606645499</v>
      </c>
      <c r="J245">
        <v>2.21202657981233</v>
      </c>
      <c r="K245">
        <v>72.364795288478703</v>
      </c>
      <c r="L245">
        <v>67.406550183107697</v>
      </c>
      <c r="M245">
        <v>56.720854309699803</v>
      </c>
      <c r="N245">
        <v>0.63925283476838801</v>
      </c>
      <c r="O245">
        <v>7.0807120867353897</v>
      </c>
      <c r="P245">
        <v>29.7048611111111</v>
      </c>
      <c r="Q245">
        <v>5.3024105588962998E-2</v>
      </c>
    </row>
    <row r="246" spans="1:17" x14ac:dyDescent="0.3">
      <c r="A246" t="s">
        <v>587</v>
      </c>
      <c r="B246" t="s">
        <v>588</v>
      </c>
      <c r="C246" t="s">
        <v>10222</v>
      </c>
      <c r="D246" t="s">
        <v>60</v>
      </c>
      <c r="E246">
        <v>32758.288628159899</v>
      </c>
      <c r="F246">
        <v>1291.2</v>
      </c>
      <c r="G246">
        <v>21.2934301189112</v>
      </c>
      <c r="H246">
        <v>10.038101657575</v>
      </c>
      <c r="I246">
        <v>1.49168299489351</v>
      </c>
      <c r="J246">
        <v>4.5944315364300499</v>
      </c>
      <c r="K246">
        <v>1217.1318404395099</v>
      </c>
      <c r="L246">
        <v>1150.4032185250801</v>
      </c>
      <c r="M246">
        <v>77.295157762040603</v>
      </c>
      <c r="N246">
        <v>0.61009472106194396</v>
      </c>
      <c r="O246">
        <v>6.4591078066914296</v>
      </c>
      <c r="P246">
        <v>52.389944529682502</v>
      </c>
      <c r="Q246">
        <v>-2.7002399139372999E-2</v>
      </c>
    </row>
    <row r="247" spans="1:17" x14ac:dyDescent="0.3">
      <c r="A247" t="s">
        <v>589</v>
      </c>
      <c r="B247" t="s">
        <v>590</v>
      </c>
      <c r="C247" t="s">
        <v>10222</v>
      </c>
      <c r="D247" t="s">
        <v>261</v>
      </c>
      <c r="E247">
        <v>32709.2826932799</v>
      </c>
      <c r="F247">
        <v>1719.1</v>
      </c>
      <c r="G247">
        <v>15.4548203846156</v>
      </c>
      <c r="H247">
        <v>0.71186218427902803</v>
      </c>
      <c r="I247">
        <v>39.2448084620166</v>
      </c>
      <c r="J247">
        <v>2.6899201939053601</v>
      </c>
      <c r="K247">
        <v>1651.46270486409</v>
      </c>
      <c r="L247">
        <v>1387.78377481234</v>
      </c>
      <c r="M247">
        <v>51.337414309732999</v>
      </c>
      <c r="N247">
        <v>0.50381486152807597</v>
      </c>
      <c r="O247">
        <v>7.0996451631667901</v>
      </c>
      <c r="P247">
        <v>67.618954758190299</v>
      </c>
      <c r="Q247">
        <v>9.5917882033435001E-2</v>
      </c>
    </row>
    <row r="248" spans="1:17" x14ac:dyDescent="0.3">
      <c r="A248" t="s">
        <v>591</v>
      </c>
      <c r="B248" t="s">
        <v>592</v>
      </c>
      <c r="C248" t="s">
        <v>10222</v>
      </c>
      <c r="D248" t="s">
        <v>593</v>
      </c>
      <c r="E248">
        <v>32656.83908157</v>
      </c>
      <c r="F248">
        <v>2412.3000000000002</v>
      </c>
      <c r="G248">
        <v>171.56513646788599</v>
      </c>
      <c r="H248">
        <v>-9.6326713558851296</v>
      </c>
      <c r="I248">
        <v>-5.2351791881169003</v>
      </c>
      <c r="J248">
        <v>8.9733699868660199</v>
      </c>
      <c r="K248">
        <v>2493.3537260595099</v>
      </c>
      <c r="L248">
        <v>2252.0899769306702</v>
      </c>
      <c r="M248">
        <v>54.039266795255401</v>
      </c>
      <c r="N248">
        <v>0.94956377194617403</v>
      </c>
      <c r="O248">
        <v>35.335571860879597</v>
      </c>
      <c r="P248">
        <v>205.29646269695601</v>
      </c>
      <c r="Q248">
        <v>0.16249898152285999</v>
      </c>
    </row>
    <row r="249" spans="1:17" hidden="1" x14ac:dyDescent="0.3">
      <c r="A249" t="s">
        <v>594</v>
      </c>
      <c r="B249" t="s">
        <v>595</v>
      </c>
      <c r="C249" t="s">
        <v>10222</v>
      </c>
      <c r="D249" t="s">
        <v>133</v>
      </c>
      <c r="E249">
        <v>32216.064643341</v>
      </c>
      <c r="F249">
        <v>374.14</v>
      </c>
      <c r="G249">
        <v>-6.6013342446623504</v>
      </c>
      <c r="H249">
        <v>0.53465396285499001</v>
      </c>
      <c r="I249">
        <v>-8.9252899972295801</v>
      </c>
      <c r="J249">
        <v>0.48268106506135</v>
      </c>
      <c r="K249">
        <v>360.20858953145199</v>
      </c>
      <c r="L249">
        <v>349.09234909338198</v>
      </c>
      <c r="M249">
        <v>56.330526885428</v>
      </c>
      <c r="N249">
        <v>0.82236752979160499</v>
      </c>
      <c r="O249">
        <v>6.6445715507563898</v>
      </c>
      <c r="P249">
        <v>31.739436619718202</v>
      </c>
      <c r="Q249">
        <v>-0.123824141917355</v>
      </c>
    </row>
    <row r="250" spans="1:17" x14ac:dyDescent="0.3">
      <c r="A250" t="s">
        <v>596</v>
      </c>
      <c r="B250" t="s">
        <v>597</v>
      </c>
      <c r="C250" t="s">
        <v>10222</v>
      </c>
      <c r="D250" t="s">
        <v>256</v>
      </c>
      <c r="E250">
        <v>32174.054679359899</v>
      </c>
      <c r="F250">
        <v>6359.1</v>
      </c>
      <c r="G250">
        <v>125.040891264537</v>
      </c>
      <c r="H250">
        <v>-10.2689845600887</v>
      </c>
      <c r="I250">
        <v>-5.74343608818939</v>
      </c>
      <c r="J250">
        <v>-0.71757305538965899</v>
      </c>
      <c r="K250">
        <v>6488.5258164779198</v>
      </c>
      <c r="L250">
        <v>5640.7170402224501</v>
      </c>
      <c r="M250">
        <v>47.135285716106601</v>
      </c>
      <c r="N250">
        <v>0.79201487219725297</v>
      </c>
      <c r="O250">
        <v>53.431303171832397</v>
      </c>
      <c r="P250">
        <v>164.852144939608</v>
      </c>
      <c r="Q250">
        <v>0.138337261555425</v>
      </c>
    </row>
    <row r="251" spans="1:17" x14ac:dyDescent="0.3">
      <c r="A251" t="s">
        <v>598</v>
      </c>
      <c r="B251" t="s">
        <v>599</v>
      </c>
      <c r="C251" t="s">
        <v>10222</v>
      </c>
      <c r="D251" t="s">
        <v>593</v>
      </c>
      <c r="E251">
        <v>32065.523283750001</v>
      </c>
      <c r="F251">
        <v>4384.75</v>
      </c>
      <c r="G251">
        <v>-14.541267478597399</v>
      </c>
      <c r="H251">
        <v>-2.52752605250067</v>
      </c>
      <c r="I251">
        <v>-6.3037313474480499</v>
      </c>
      <c r="J251">
        <v>-1.2078662159115601</v>
      </c>
      <c r="K251">
        <v>4302.4592248927001</v>
      </c>
      <c r="L251">
        <v>4273.7286865610004</v>
      </c>
      <c r="M251">
        <v>60.963352462903998</v>
      </c>
      <c r="N251">
        <v>1.34778892971201</v>
      </c>
      <c r="O251">
        <v>20.1550829579793</v>
      </c>
      <c r="P251">
        <v>19.7790040156254</v>
      </c>
      <c r="Q251">
        <v>2.2807168266033E-2</v>
      </c>
    </row>
    <row r="252" spans="1:17" x14ac:dyDescent="0.3">
      <c r="A252" t="s">
        <v>600</v>
      </c>
      <c r="B252" t="s">
        <v>601</v>
      </c>
      <c r="C252" t="s">
        <v>10222</v>
      </c>
      <c r="D252" t="s">
        <v>205</v>
      </c>
      <c r="E252">
        <v>31812.164295400002</v>
      </c>
      <c r="F252">
        <v>793.7</v>
      </c>
      <c r="G252">
        <v>-26.8271580345417</v>
      </c>
      <c r="H252">
        <v>8.25940523374463</v>
      </c>
      <c r="I252">
        <v>-4.7761156893738503</v>
      </c>
      <c r="J252">
        <v>3.6536385092140402</v>
      </c>
      <c r="K252">
        <v>729.40654679457305</v>
      </c>
      <c r="L252">
        <v>714.73514780492405</v>
      </c>
      <c r="M252">
        <v>72.229758889326604</v>
      </c>
      <c r="N252">
        <v>1.38660227905963</v>
      </c>
      <c r="O252">
        <v>8.3847801436310796</v>
      </c>
      <c r="P252">
        <v>30.6179544145478</v>
      </c>
      <c r="Q252">
        <v>-1.7594819584958999E-2</v>
      </c>
    </row>
    <row r="253" spans="1:17" x14ac:dyDescent="0.3">
      <c r="A253" t="s">
        <v>602</v>
      </c>
      <c r="B253" t="s">
        <v>603</v>
      </c>
      <c r="C253" t="s">
        <v>10222</v>
      </c>
      <c r="D253" t="s">
        <v>261</v>
      </c>
      <c r="E253">
        <v>31691.90919622</v>
      </c>
      <c r="F253">
        <v>4213.3</v>
      </c>
      <c r="G253">
        <v>-6.7275649693012403</v>
      </c>
      <c r="H253">
        <v>-7.5090431740411301</v>
      </c>
      <c r="I253">
        <v>11.3393208008016</v>
      </c>
      <c r="J253">
        <v>4.6808547861330503</v>
      </c>
      <c r="K253">
        <v>4026.49701566574</v>
      </c>
      <c r="L253">
        <v>3516.38536308935</v>
      </c>
      <c r="M253">
        <v>67.198066793128106</v>
      </c>
      <c r="N253">
        <v>0.74764058726847704</v>
      </c>
      <c r="O253">
        <v>14.349797071179299</v>
      </c>
      <c r="P253">
        <v>66.896415131709205</v>
      </c>
      <c r="Q253">
        <v>0.106094758820806</v>
      </c>
    </row>
    <row r="254" spans="1:17" x14ac:dyDescent="0.3">
      <c r="A254" t="s">
        <v>604</v>
      </c>
      <c r="B254" t="s">
        <v>605</v>
      </c>
      <c r="C254" t="s">
        <v>10222</v>
      </c>
      <c r="D254" t="s">
        <v>606</v>
      </c>
      <c r="E254">
        <v>31616.459532100002</v>
      </c>
      <c r="F254">
        <v>496.9</v>
      </c>
      <c r="G254">
        <v>-64.444229099561895</v>
      </c>
      <c r="H254">
        <v>18.642285714676401</v>
      </c>
      <c r="I254">
        <v>-50.2095445634369</v>
      </c>
      <c r="J254">
        <v>7.3123532009299099</v>
      </c>
      <c r="K254">
        <v>431.54642079145998</v>
      </c>
      <c r="L254">
        <v>514.96346631066103</v>
      </c>
      <c r="M254">
        <v>67.562607660427801</v>
      </c>
      <c r="N254">
        <v>0.99865628832172304</v>
      </c>
      <c r="O254">
        <v>100.905614811833</v>
      </c>
      <c r="P254">
        <v>60.290322580645103</v>
      </c>
      <c r="Q254">
        <v>-8.5968931162847997E-2</v>
      </c>
    </row>
    <row r="255" spans="1:17" x14ac:dyDescent="0.3">
      <c r="A255" t="s">
        <v>607</v>
      </c>
      <c r="B255" t="s">
        <v>608</v>
      </c>
      <c r="C255" t="s">
        <v>10222</v>
      </c>
      <c r="D255" t="s">
        <v>60</v>
      </c>
      <c r="E255">
        <v>31603.475649569998</v>
      </c>
      <c r="F255">
        <v>2530.5500000000002</v>
      </c>
      <c r="G255">
        <v>22.575772860334801</v>
      </c>
      <c r="H255">
        <v>2.31827975831462</v>
      </c>
      <c r="I255">
        <v>4.3522899428980999</v>
      </c>
      <c r="J255">
        <v>3.9163630875936</v>
      </c>
      <c r="K255">
        <v>2317.0564699189599</v>
      </c>
      <c r="L255">
        <v>2123.2654567653999</v>
      </c>
      <c r="M255">
        <v>87.0991066087837</v>
      </c>
      <c r="N255">
        <v>0.82323168941209202</v>
      </c>
      <c r="O255">
        <v>1.9501689356068801</v>
      </c>
      <c r="P255">
        <v>55.730945567555899</v>
      </c>
      <c r="Q255">
        <v>3.0204837465949E-2</v>
      </c>
    </row>
    <row r="256" spans="1:17" x14ac:dyDescent="0.3">
      <c r="A256" t="s">
        <v>609</v>
      </c>
      <c r="B256" t="s">
        <v>610</v>
      </c>
      <c r="C256" t="s">
        <v>10222</v>
      </c>
      <c r="D256" t="s">
        <v>373</v>
      </c>
      <c r="E256">
        <v>31222.619575159999</v>
      </c>
      <c r="F256">
        <v>6947.3</v>
      </c>
      <c r="G256">
        <v>29.637278755670302</v>
      </c>
      <c r="H256">
        <v>-0.19607570441569699</v>
      </c>
      <c r="I256">
        <v>5.2472336518182203</v>
      </c>
      <c r="J256">
        <v>1.4602068723516901</v>
      </c>
      <c r="K256">
        <v>6284.2431231996097</v>
      </c>
      <c r="L256">
        <v>5674.3068688072599</v>
      </c>
      <c r="M256">
        <v>76.8958163074239</v>
      </c>
      <c r="N256">
        <v>1.27798637193831</v>
      </c>
      <c r="O256">
        <v>1.6402055474788699</v>
      </c>
      <c r="P256">
        <v>58.579760097695697</v>
      </c>
      <c r="Q256">
        <v>-3.0936103209227999E-2</v>
      </c>
    </row>
    <row r="257" spans="1:17" hidden="1" x14ac:dyDescent="0.3">
      <c r="A257" t="s">
        <v>611</v>
      </c>
      <c r="B257" t="s">
        <v>612</v>
      </c>
      <c r="C257" t="s">
        <v>10222</v>
      </c>
      <c r="D257" t="s">
        <v>440</v>
      </c>
      <c r="E257">
        <v>30912.57</v>
      </c>
      <c r="F257">
        <v>880.7</v>
      </c>
      <c r="G257">
        <v>104.02404984996799</v>
      </c>
      <c r="H257">
        <v>-3.0205049228565302</v>
      </c>
      <c r="I257">
        <v>122.40180423288599</v>
      </c>
      <c r="J257">
        <v>2.8285468669804401</v>
      </c>
      <c r="K257">
        <v>801.22968982119698</v>
      </c>
      <c r="L257">
        <v>576.39292318895298</v>
      </c>
      <c r="M257">
        <v>52.951373218193403</v>
      </c>
      <c r="N257">
        <v>0.245791892591048</v>
      </c>
      <c r="O257">
        <v>10.139661632792</v>
      </c>
      <c r="P257">
        <v>214.53571428571399</v>
      </c>
      <c r="Q257">
        <v>0.106871369325586</v>
      </c>
    </row>
    <row r="258" spans="1:17" x14ac:dyDescent="0.3">
      <c r="A258" t="s">
        <v>613</v>
      </c>
      <c r="B258" t="s">
        <v>614</v>
      </c>
      <c r="C258" t="s">
        <v>10222</v>
      </c>
      <c r="D258" t="s">
        <v>615</v>
      </c>
      <c r="E258">
        <v>30780.3745566</v>
      </c>
      <c r="F258">
        <v>318.3</v>
      </c>
      <c r="G258">
        <v>99.059003338081695</v>
      </c>
      <c r="H258">
        <v>-4.8388591913571499</v>
      </c>
      <c r="I258">
        <v>-4.04704921448928</v>
      </c>
      <c r="J258">
        <v>-2.59486202150311</v>
      </c>
      <c r="K258">
        <v>329.87258379155298</v>
      </c>
      <c r="L258">
        <v>282.00543057548202</v>
      </c>
      <c r="M258">
        <v>48.179515623340698</v>
      </c>
      <c r="N258">
        <v>0.52897286410515698</v>
      </c>
      <c r="O258">
        <v>30.631479736098001</v>
      </c>
      <c r="P258">
        <v>144.75201845443999</v>
      </c>
      <c r="Q258">
        <v>7.2598408576019E-2</v>
      </c>
    </row>
    <row r="259" spans="1:17" x14ac:dyDescent="0.3">
      <c r="A259" t="s">
        <v>616</v>
      </c>
      <c r="B259" t="s">
        <v>617</v>
      </c>
      <c r="C259" t="s">
        <v>10222</v>
      </c>
      <c r="D259" t="s">
        <v>202</v>
      </c>
      <c r="E259">
        <v>30686.232044459899</v>
      </c>
      <c r="F259">
        <v>13896.9</v>
      </c>
      <c r="G259">
        <v>202.86993636092899</v>
      </c>
      <c r="H259">
        <v>-0.36342478231764502</v>
      </c>
      <c r="I259">
        <v>61.060501196684001</v>
      </c>
      <c r="J259">
        <v>6.8056406590396996</v>
      </c>
      <c r="K259">
        <v>12371.333586426201</v>
      </c>
      <c r="L259">
        <v>9377.8189089105108</v>
      </c>
      <c r="M259">
        <v>70.318895802684906</v>
      </c>
      <c r="N259">
        <v>0.645160987591197</v>
      </c>
      <c r="O259">
        <v>5.1011376637955097</v>
      </c>
      <c r="P259">
        <v>231.89144004057599</v>
      </c>
      <c r="Q259">
        <v>0.188610347883373</v>
      </c>
    </row>
    <row r="260" spans="1:17" x14ac:dyDescent="0.3">
      <c r="A260" t="s">
        <v>618</v>
      </c>
      <c r="B260" t="s">
        <v>619</v>
      </c>
      <c r="C260" t="s">
        <v>10222</v>
      </c>
      <c r="D260" t="s">
        <v>170</v>
      </c>
      <c r="E260">
        <v>30593.404180965001</v>
      </c>
      <c r="F260">
        <v>908.65</v>
      </c>
      <c r="G260">
        <v>64.006918046512695</v>
      </c>
      <c r="H260">
        <v>1.5782919714335399</v>
      </c>
      <c r="I260">
        <v>-12.199863287313301</v>
      </c>
      <c r="J260">
        <v>1.6598899095300299E-2</v>
      </c>
      <c r="K260">
        <v>865.36331667243905</v>
      </c>
      <c r="L260">
        <v>776.99644886409806</v>
      </c>
      <c r="M260">
        <v>68.227300398206296</v>
      </c>
      <c r="N260">
        <v>0.53004675678853796</v>
      </c>
      <c r="O260">
        <v>8.9528421284322999</v>
      </c>
      <c r="P260">
        <v>93.948772678761998</v>
      </c>
      <c r="Q260">
        <v>2.1753192025434999E-2</v>
      </c>
    </row>
    <row r="261" spans="1:17" x14ac:dyDescent="0.3">
      <c r="A261" t="s">
        <v>620</v>
      </c>
      <c r="B261" t="s">
        <v>621</v>
      </c>
      <c r="C261" t="s">
        <v>10222</v>
      </c>
      <c r="D261" t="s">
        <v>622</v>
      </c>
      <c r="E261">
        <v>30472.718099999998</v>
      </c>
      <c r="F261">
        <v>891.5</v>
      </c>
      <c r="G261">
        <v>12.738546575008</v>
      </c>
      <c r="H261">
        <v>-4.7851397476931998</v>
      </c>
      <c r="I261">
        <v>3.5525797403843802</v>
      </c>
      <c r="J261">
        <v>1.7346459708322399</v>
      </c>
      <c r="K261">
        <v>854.47511989563702</v>
      </c>
      <c r="L261">
        <v>801.97248683881605</v>
      </c>
      <c r="M261">
        <v>65.034810988323599</v>
      </c>
      <c r="N261">
        <v>0.79229539789329595</v>
      </c>
      <c r="O261">
        <v>4.76724621424564</v>
      </c>
      <c r="P261">
        <v>44.959349593495901</v>
      </c>
      <c r="Q261">
        <v>7.7277138297208003E-2</v>
      </c>
    </row>
    <row r="262" spans="1:17" x14ac:dyDescent="0.3">
      <c r="A262" t="s">
        <v>623</v>
      </c>
      <c r="B262" t="s">
        <v>624</v>
      </c>
      <c r="C262" t="s">
        <v>10222</v>
      </c>
      <c r="D262" t="s">
        <v>202</v>
      </c>
      <c r="E262">
        <v>30285.541372799998</v>
      </c>
      <c r="F262">
        <v>15967</v>
      </c>
      <c r="G262">
        <v>-3.2707450878885602</v>
      </c>
      <c r="H262">
        <v>-2.66740959855463</v>
      </c>
      <c r="I262">
        <v>-17.613736636683399</v>
      </c>
      <c r="J262">
        <v>-0.29280268757950001</v>
      </c>
      <c r="K262">
        <v>15618.9007687095</v>
      </c>
      <c r="L262">
        <v>14884.504628872901</v>
      </c>
      <c r="M262">
        <v>61.435067487352597</v>
      </c>
      <c r="N262">
        <v>0.20344546467727601</v>
      </c>
      <c r="O262">
        <v>14.298240120248</v>
      </c>
      <c r="P262">
        <v>29.137921273343402</v>
      </c>
      <c r="Q262">
        <v>6.8018595420594005E-2</v>
      </c>
    </row>
    <row r="263" spans="1:17" x14ac:dyDescent="0.3">
      <c r="A263" t="s">
        <v>625</v>
      </c>
      <c r="B263" t="s">
        <v>626</v>
      </c>
      <c r="C263" t="s">
        <v>10222</v>
      </c>
      <c r="D263" t="s">
        <v>482</v>
      </c>
      <c r="E263">
        <v>30199.18506</v>
      </c>
      <c r="F263">
        <v>1650</v>
      </c>
      <c r="G263">
        <v>133.37822594054001</v>
      </c>
      <c r="H263">
        <v>-4.3616597179596504</v>
      </c>
      <c r="I263">
        <v>81.353764654365307</v>
      </c>
      <c r="J263">
        <v>4.9589454661302899</v>
      </c>
      <c r="K263">
        <v>1461.9118205878599</v>
      </c>
      <c r="L263">
        <v>1073.95891153876</v>
      </c>
      <c r="M263">
        <v>60.7117526254533</v>
      </c>
      <c r="N263">
        <v>0.39922898296529302</v>
      </c>
      <c r="O263">
        <v>7.6333333333333302</v>
      </c>
      <c r="P263">
        <v>175.45909849749501</v>
      </c>
      <c r="Q263">
        <v>8.5458824604109002E-2</v>
      </c>
    </row>
    <row r="264" spans="1:17" x14ac:dyDescent="0.3">
      <c r="A264" t="s">
        <v>627</v>
      </c>
      <c r="B264" t="s">
        <v>628</v>
      </c>
      <c r="C264" t="s">
        <v>10222</v>
      </c>
      <c r="D264" t="s">
        <v>60</v>
      </c>
      <c r="E264">
        <v>30164.10569172</v>
      </c>
      <c r="F264">
        <v>1943.4</v>
      </c>
      <c r="G264">
        <v>28.877934036214501</v>
      </c>
      <c r="H264">
        <v>2.3429652826184801</v>
      </c>
      <c r="I264">
        <v>2.2067202358746001</v>
      </c>
      <c r="J264">
        <v>4.5591296701486899</v>
      </c>
      <c r="K264">
        <v>1795.90173146947</v>
      </c>
      <c r="L264">
        <v>1645.6331325787801</v>
      </c>
      <c r="M264">
        <v>86.3473050084216</v>
      </c>
      <c r="N264">
        <v>0.73709395645755205</v>
      </c>
      <c r="O264">
        <v>1.01883297313984</v>
      </c>
      <c r="P264">
        <v>62.359280686731097</v>
      </c>
      <c r="Q264">
        <v>7.2886598359353003E-2</v>
      </c>
    </row>
    <row r="265" spans="1:17" x14ac:dyDescent="0.3">
      <c r="A265" t="s">
        <v>629</v>
      </c>
      <c r="B265" t="s">
        <v>630</v>
      </c>
      <c r="C265" t="s">
        <v>10222</v>
      </c>
      <c r="D265" t="s">
        <v>388</v>
      </c>
      <c r="E265">
        <v>30022.589601404899</v>
      </c>
      <c r="F265">
        <v>406.15</v>
      </c>
      <c r="G265">
        <v>-24.771961700754701</v>
      </c>
      <c r="H265">
        <v>-0.55507329872295197</v>
      </c>
      <c r="I265">
        <v>-20.590682090001899</v>
      </c>
      <c r="J265">
        <v>6.6678685826546999</v>
      </c>
      <c r="K265">
        <v>399.39160630314598</v>
      </c>
      <c r="L265">
        <v>415.54550396127797</v>
      </c>
      <c r="M265">
        <v>67.913611054122001</v>
      </c>
      <c r="N265">
        <v>0.93725699869330803</v>
      </c>
      <c r="O265">
        <v>20.152652960728801</v>
      </c>
      <c r="P265">
        <v>14.666854884246099</v>
      </c>
      <c r="Q265">
        <v>-7.5537405667186003E-2</v>
      </c>
    </row>
    <row r="266" spans="1:17" x14ac:dyDescent="0.3">
      <c r="A266" t="s">
        <v>631</v>
      </c>
      <c r="B266" t="s">
        <v>632</v>
      </c>
      <c r="C266" t="s">
        <v>10222</v>
      </c>
      <c r="D266" t="s">
        <v>202</v>
      </c>
      <c r="E266">
        <v>29953.7991435</v>
      </c>
      <c r="F266">
        <v>1425.5</v>
      </c>
      <c r="G266">
        <v>-14.0158225451438</v>
      </c>
      <c r="H266">
        <v>2.3955239303477498</v>
      </c>
      <c r="I266">
        <v>1.38595540749727</v>
      </c>
      <c r="J266">
        <v>0.39505698849313797</v>
      </c>
      <c r="K266">
        <v>1322.98105417175</v>
      </c>
      <c r="L266">
        <v>1216.21027848776</v>
      </c>
      <c r="M266">
        <v>70.954049117019494</v>
      </c>
      <c r="N266">
        <v>1.0279938826027599</v>
      </c>
      <c r="O266">
        <v>5.6436338126973</v>
      </c>
      <c r="P266">
        <v>42.116544539155498</v>
      </c>
      <c r="Q266">
        <v>5.2632990929369003E-2</v>
      </c>
    </row>
    <row r="267" spans="1:17" x14ac:dyDescent="0.3">
      <c r="A267" t="s">
        <v>633</v>
      </c>
      <c r="B267" t="s">
        <v>634</v>
      </c>
      <c r="C267" t="s">
        <v>10222</v>
      </c>
      <c r="D267" t="s">
        <v>635</v>
      </c>
      <c r="E267">
        <v>29835.539424899998</v>
      </c>
      <c r="F267">
        <v>310.5</v>
      </c>
      <c r="G267">
        <v>149.474311630073</v>
      </c>
      <c r="H267">
        <v>-4.1392624171635903</v>
      </c>
      <c r="I267">
        <v>-23.809045996075</v>
      </c>
      <c r="J267">
        <v>-0.16316529004141</v>
      </c>
      <c r="K267">
        <v>303.38739475093502</v>
      </c>
      <c r="L267">
        <v>273.93618983822699</v>
      </c>
      <c r="M267">
        <v>56.4176127536278</v>
      </c>
      <c r="N267">
        <v>0.68891807190827203</v>
      </c>
      <c r="O267">
        <v>23.768115942028899</v>
      </c>
      <c r="P267">
        <v>185.25493798805601</v>
      </c>
      <c r="Q267">
        <v>7.4513019189413998E-2</v>
      </c>
    </row>
    <row r="268" spans="1:17" x14ac:dyDescent="0.3">
      <c r="A268" t="s">
        <v>636</v>
      </c>
      <c r="B268" t="s">
        <v>637</v>
      </c>
      <c r="C268" t="s">
        <v>10222</v>
      </c>
      <c r="D268" t="s">
        <v>261</v>
      </c>
      <c r="E268">
        <v>29562.240000000002</v>
      </c>
      <c r="F268">
        <v>2670</v>
      </c>
      <c r="G268">
        <v>-11.3401836244565</v>
      </c>
      <c r="H268">
        <v>-4.06793120407864</v>
      </c>
      <c r="I268">
        <v>-1.54988954488568</v>
      </c>
      <c r="J268">
        <v>5.8890375027841504</v>
      </c>
      <c r="K268">
        <v>2599.3297248087201</v>
      </c>
      <c r="L268">
        <v>2331.8072323157198</v>
      </c>
      <c r="M268">
        <v>51.770168915643197</v>
      </c>
      <c r="N268">
        <v>1.16340005144478</v>
      </c>
      <c r="O268">
        <v>10.8614232209737</v>
      </c>
      <c r="P268">
        <v>42.384812286689403</v>
      </c>
      <c r="Q268">
        <v>7.4186426840163994E-2</v>
      </c>
    </row>
    <row r="269" spans="1:17" x14ac:dyDescent="0.3">
      <c r="A269" t="s">
        <v>638</v>
      </c>
      <c r="B269" t="s">
        <v>639</v>
      </c>
      <c r="C269" t="s">
        <v>10222</v>
      </c>
      <c r="D269" t="s">
        <v>133</v>
      </c>
      <c r="E269">
        <v>29483.682775559999</v>
      </c>
      <c r="F269">
        <v>1275.5999999999999</v>
      </c>
      <c r="G269">
        <v>89.056532350032597</v>
      </c>
      <c r="H269">
        <v>-9.7048320524427094</v>
      </c>
      <c r="I269">
        <v>13.717309365247299</v>
      </c>
      <c r="J269">
        <v>2.0351080557107399E-2</v>
      </c>
      <c r="K269">
        <v>1258.59220828313</v>
      </c>
      <c r="L269">
        <v>1028.36113208398</v>
      </c>
      <c r="M269">
        <v>52.501920108076</v>
      </c>
      <c r="N269">
        <v>0.85303428416040805</v>
      </c>
      <c r="O269">
        <v>13.915020382565</v>
      </c>
      <c r="P269">
        <v>130.794282612628</v>
      </c>
      <c r="Q269">
        <v>0.159589618289078</v>
      </c>
    </row>
    <row r="270" spans="1:17" x14ac:dyDescent="0.3">
      <c r="A270" t="s">
        <v>640</v>
      </c>
      <c r="B270" t="s">
        <v>641</v>
      </c>
      <c r="C270" t="s">
        <v>10222</v>
      </c>
      <c r="D270" t="s">
        <v>231</v>
      </c>
      <c r="E270">
        <v>28964.553371149999</v>
      </c>
      <c r="F270">
        <v>4524.95</v>
      </c>
      <c r="G270">
        <v>122.982182932215</v>
      </c>
      <c r="H270">
        <v>15.055301775281499</v>
      </c>
      <c r="I270">
        <v>44.5115040535266</v>
      </c>
      <c r="J270">
        <v>14.8684946390898</v>
      </c>
      <c r="K270">
        <v>3792.25205287158</v>
      </c>
      <c r="L270">
        <v>2953.5686870703298</v>
      </c>
      <c r="M270">
        <v>72.440721415570593</v>
      </c>
      <c r="N270">
        <v>1.0881736099396899</v>
      </c>
      <c r="O270">
        <v>4.5094420932828099</v>
      </c>
      <c r="P270">
        <v>168.54302670623099</v>
      </c>
    </row>
    <row r="271" spans="1:17" x14ac:dyDescent="0.3">
      <c r="A271" t="s">
        <v>642</v>
      </c>
      <c r="B271" t="s">
        <v>643</v>
      </c>
      <c r="C271" t="s">
        <v>10222</v>
      </c>
      <c r="D271" t="s">
        <v>349</v>
      </c>
      <c r="E271">
        <v>28659.775611234902</v>
      </c>
      <c r="F271">
        <v>445.45</v>
      </c>
      <c r="G271">
        <v>25.0394698471538</v>
      </c>
      <c r="H271">
        <v>3.1106997773080201</v>
      </c>
      <c r="I271">
        <v>35.682736302296703</v>
      </c>
      <c r="J271">
        <v>-2.3143413172655198</v>
      </c>
      <c r="K271">
        <v>408.425851296068</v>
      </c>
      <c r="L271">
        <v>347.18435681471999</v>
      </c>
      <c r="M271">
        <v>62.970674990928899</v>
      </c>
      <c r="N271">
        <v>1.36705772584648</v>
      </c>
      <c r="O271">
        <v>3.46840273880344</v>
      </c>
      <c r="P271">
        <v>70.507177033492795</v>
      </c>
      <c r="Q271">
        <v>-5.5012656904592998E-2</v>
      </c>
    </row>
    <row r="272" spans="1:17" x14ac:dyDescent="0.3">
      <c r="A272" t="s">
        <v>644</v>
      </c>
      <c r="B272" t="s">
        <v>645</v>
      </c>
      <c r="C272" t="s">
        <v>10222</v>
      </c>
      <c r="D272" t="s">
        <v>54</v>
      </c>
      <c r="E272">
        <v>28616.59285537</v>
      </c>
      <c r="F272">
        <v>370.85</v>
      </c>
      <c r="G272">
        <v>-31.872804245373398</v>
      </c>
      <c r="H272">
        <v>-11.574139114136999</v>
      </c>
      <c r="I272">
        <v>-37.266484546896599</v>
      </c>
      <c r="J272">
        <v>-7.6905190507580103</v>
      </c>
      <c r="K272">
        <v>419.85508326035603</v>
      </c>
      <c r="L272">
        <v>428.57253322037099</v>
      </c>
      <c r="M272">
        <v>30.593459714426299</v>
      </c>
      <c r="N272">
        <v>1.1818321965334599</v>
      </c>
      <c r="O272">
        <v>40.137521909127599</v>
      </c>
      <c r="P272">
        <v>10.2735652691049</v>
      </c>
      <c r="Q272">
        <v>7.7145101737958993E-2</v>
      </c>
    </row>
    <row r="273" spans="1:17" x14ac:dyDescent="0.3">
      <c r="A273" t="s">
        <v>646</v>
      </c>
      <c r="B273" t="s">
        <v>647</v>
      </c>
      <c r="C273" t="s">
        <v>10222</v>
      </c>
      <c r="D273" t="s">
        <v>170</v>
      </c>
      <c r="E273">
        <v>28316.160299700001</v>
      </c>
      <c r="F273">
        <v>1111.5</v>
      </c>
      <c r="G273">
        <v>-21.602858332639698</v>
      </c>
      <c r="H273">
        <v>-4.3702600894121302</v>
      </c>
      <c r="I273">
        <v>-4.9820876593974397</v>
      </c>
      <c r="J273">
        <v>1.17569876199458</v>
      </c>
      <c r="K273">
        <v>1080.2784418605199</v>
      </c>
      <c r="L273">
        <v>1058.7911130554601</v>
      </c>
      <c r="M273">
        <v>70.127353712394495</v>
      </c>
      <c r="N273">
        <v>0.74714019656779496</v>
      </c>
      <c r="O273">
        <v>21.367521367521299</v>
      </c>
      <c r="P273">
        <v>19.131832797427599</v>
      </c>
      <c r="Q273">
        <v>9.7276085271259995E-3</v>
      </c>
    </row>
    <row r="274" spans="1:17" x14ac:dyDescent="0.3">
      <c r="A274" t="s">
        <v>648</v>
      </c>
      <c r="B274" t="s">
        <v>649</v>
      </c>
      <c r="C274" t="s">
        <v>10222</v>
      </c>
      <c r="D274" t="s">
        <v>420</v>
      </c>
      <c r="E274">
        <v>28165.680412689999</v>
      </c>
      <c r="F274">
        <v>1499.95</v>
      </c>
      <c r="G274">
        <v>27.346900879149899</v>
      </c>
      <c r="H274">
        <v>0.40405538193653301</v>
      </c>
      <c r="I274">
        <v>13.5868477177776</v>
      </c>
      <c r="J274">
        <v>-0.74968027504021295</v>
      </c>
      <c r="K274">
        <v>1361.0116441146299</v>
      </c>
      <c r="L274">
        <v>1154.04072157203</v>
      </c>
      <c r="M274">
        <v>55.594548458110602</v>
      </c>
      <c r="N274">
        <v>0.84350759792130203</v>
      </c>
      <c r="O274">
        <v>9.9903330111003701</v>
      </c>
      <c r="P274">
        <v>69.466726923511402</v>
      </c>
      <c r="Q274">
        <v>8.4270851850299006E-2</v>
      </c>
    </row>
    <row r="275" spans="1:17" x14ac:dyDescent="0.3">
      <c r="A275" t="s">
        <v>650</v>
      </c>
      <c r="B275" t="s">
        <v>651</v>
      </c>
      <c r="C275" t="s">
        <v>10222</v>
      </c>
      <c r="D275" t="s">
        <v>253</v>
      </c>
      <c r="E275">
        <v>27944.9604</v>
      </c>
      <c r="F275">
        <v>2439.5</v>
      </c>
      <c r="G275">
        <v>266.37171861992601</v>
      </c>
      <c r="H275">
        <v>4.4510540168038304</v>
      </c>
      <c r="I275">
        <v>154.688330528281</v>
      </c>
      <c r="J275">
        <v>-11.665317231245099</v>
      </c>
      <c r="K275">
        <v>1997.9673433120199</v>
      </c>
      <c r="L275">
        <v>1269.97693164004</v>
      </c>
      <c r="M275">
        <v>54.405323000521797</v>
      </c>
      <c r="N275">
        <v>0.48895155303169702</v>
      </c>
      <c r="O275">
        <v>16.163148186103701</v>
      </c>
      <c r="P275">
        <v>322.75366086127701</v>
      </c>
      <c r="Q275">
        <v>0.21094781892516401</v>
      </c>
    </row>
    <row r="276" spans="1:17" x14ac:dyDescent="0.3">
      <c r="A276" t="s">
        <v>652</v>
      </c>
      <c r="B276" t="s">
        <v>653</v>
      </c>
      <c r="C276" t="s">
        <v>10222</v>
      </c>
      <c r="D276" t="s">
        <v>46</v>
      </c>
      <c r="E276">
        <v>27759.322066100001</v>
      </c>
      <c r="F276">
        <v>295.14999999999998</v>
      </c>
      <c r="G276">
        <v>176.81449662493401</v>
      </c>
      <c r="H276">
        <v>7.27193678938003</v>
      </c>
      <c r="I276">
        <v>10.25965557224</v>
      </c>
      <c r="J276">
        <v>-8.8584929349036301</v>
      </c>
      <c r="K276">
        <v>283.26290623311797</v>
      </c>
      <c r="L276">
        <v>224.450526474974</v>
      </c>
      <c r="M276">
        <v>47.282637909554801</v>
      </c>
      <c r="N276">
        <v>1.1033563490828</v>
      </c>
      <c r="O276">
        <v>19.1258682026088</v>
      </c>
      <c r="P276">
        <v>217.195056421278</v>
      </c>
      <c r="Q276">
        <v>0.18084484986962601</v>
      </c>
    </row>
    <row r="277" spans="1:17" hidden="1" x14ac:dyDescent="0.3">
      <c r="A277" t="s">
        <v>654</v>
      </c>
      <c r="B277" t="s">
        <v>655</v>
      </c>
      <c r="C277" t="s">
        <v>10222</v>
      </c>
      <c r="D277" t="s">
        <v>130</v>
      </c>
      <c r="E277">
        <v>27716.488733079899</v>
      </c>
      <c r="F277">
        <v>456.05</v>
      </c>
      <c r="G277">
        <v>94.054722754619704</v>
      </c>
      <c r="H277">
        <v>-1.6612228929353401</v>
      </c>
      <c r="I277">
        <v>-2.15004025556832</v>
      </c>
      <c r="J277">
        <v>2.16266631482564</v>
      </c>
      <c r="K277">
        <v>451.467192082434</v>
      </c>
      <c r="L277">
        <v>401.23058751173897</v>
      </c>
      <c r="M277">
        <v>49.6209229018217</v>
      </c>
      <c r="N277">
        <v>0.55762537888549202</v>
      </c>
      <c r="O277">
        <v>26.5979607499177</v>
      </c>
      <c r="P277">
        <v>137.15548621944799</v>
      </c>
      <c r="Q277">
        <v>3.2009108177215001E-2</v>
      </c>
    </row>
    <row r="278" spans="1:17" x14ac:dyDescent="0.3">
      <c r="A278" t="s">
        <v>656</v>
      </c>
      <c r="B278" t="s">
        <v>657</v>
      </c>
      <c r="C278" t="s">
        <v>10222</v>
      </c>
      <c r="D278" t="s">
        <v>301</v>
      </c>
      <c r="E278">
        <v>27512.897187089999</v>
      </c>
      <c r="F278">
        <v>439.95</v>
      </c>
      <c r="G278">
        <v>80.997896535733503</v>
      </c>
      <c r="H278">
        <v>-0.60811722538361301</v>
      </c>
      <c r="I278">
        <v>22.267579502192302</v>
      </c>
      <c r="J278">
        <v>6.8410149076400497</v>
      </c>
      <c r="K278">
        <v>430.40987344166598</v>
      </c>
      <c r="L278">
        <v>375.71156209492102</v>
      </c>
      <c r="M278">
        <v>71.579634041649896</v>
      </c>
      <c r="N278">
        <v>1.0224377421898501</v>
      </c>
      <c r="O278">
        <v>14.149335151721701</v>
      </c>
      <c r="P278">
        <v>114.557425018288</v>
      </c>
      <c r="Q278">
        <v>0.154897832978138</v>
      </c>
    </row>
    <row r="279" spans="1:17" x14ac:dyDescent="0.3">
      <c r="A279" t="s">
        <v>658</v>
      </c>
      <c r="B279" t="s">
        <v>659</v>
      </c>
      <c r="C279" t="s">
        <v>10222</v>
      </c>
      <c r="D279" t="s">
        <v>261</v>
      </c>
      <c r="E279">
        <v>27349.0811316</v>
      </c>
      <c r="F279">
        <v>5532</v>
      </c>
      <c r="G279">
        <v>-23.410998440943899</v>
      </c>
      <c r="H279">
        <v>-18.8510025944096</v>
      </c>
      <c r="I279">
        <v>3.4468126160339998</v>
      </c>
      <c r="J279">
        <v>-4.3044035535355096</v>
      </c>
      <c r="K279">
        <v>5860.85654655293</v>
      </c>
      <c r="L279">
        <v>5239.3231712046199</v>
      </c>
      <c r="M279">
        <v>20.364135303380198</v>
      </c>
      <c r="N279">
        <v>0.65511922416978297</v>
      </c>
      <c r="O279">
        <v>32.863340563991301</v>
      </c>
      <c r="P279">
        <v>37.458069325381999</v>
      </c>
      <c r="Q279">
        <v>5.7634594030407001E-2</v>
      </c>
    </row>
    <row r="280" spans="1:17" x14ac:dyDescent="0.3">
      <c r="A280" t="s">
        <v>660</v>
      </c>
      <c r="B280" t="s">
        <v>661</v>
      </c>
      <c r="C280" t="s">
        <v>10222</v>
      </c>
      <c r="D280" t="s">
        <v>622</v>
      </c>
      <c r="E280">
        <v>27214.209377079998</v>
      </c>
      <c r="F280">
        <v>1120.45</v>
      </c>
      <c r="G280">
        <v>-38.005048433130398</v>
      </c>
      <c r="H280">
        <v>0.39651314906837298</v>
      </c>
      <c r="I280">
        <v>-6.7573045122605597</v>
      </c>
      <c r="J280">
        <v>2.2544311448632199</v>
      </c>
      <c r="K280">
        <v>1063.2653616426401</v>
      </c>
      <c r="L280">
        <v>1093.8961835385501</v>
      </c>
      <c r="M280">
        <v>71.261392378320593</v>
      </c>
      <c r="N280">
        <v>0.63001767174166101</v>
      </c>
      <c r="O280">
        <v>32.794859208353699</v>
      </c>
      <c r="P280">
        <v>26.454489024321401</v>
      </c>
      <c r="Q280">
        <v>-6.0705169276209997E-3</v>
      </c>
    </row>
    <row r="281" spans="1:17" x14ac:dyDescent="0.3">
      <c r="A281" t="s">
        <v>662</v>
      </c>
      <c r="B281" t="s">
        <v>663</v>
      </c>
      <c r="C281" t="s">
        <v>10222</v>
      </c>
      <c r="D281" t="s">
        <v>349</v>
      </c>
      <c r="E281">
        <v>27063.664416449999</v>
      </c>
      <c r="F281">
        <v>2133.15</v>
      </c>
      <c r="G281">
        <v>19.6555691253619</v>
      </c>
      <c r="H281">
        <v>4.04670878874136</v>
      </c>
      <c r="I281">
        <v>47.451197704781002</v>
      </c>
      <c r="J281">
        <v>2.9908685920454601</v>
      </c>
      <c r="K281">
        <v>1850.7957418987</v>
      </c>
      <c r="L281">
        <v>1586.1588782111</v>
      </c>
      <c r="M281">
        <v>70.306321680205102</v>
      </c>
      <c r="N281">
        <v>1.1417754705094501</v>
      </c>
      <c r="O281">
        <v>3.1338630663572502</v>
      </c>
      <c r="P281">
        <v>79.845712840401305</v>
      </c>
      <c r="Q281">
        <v>-6.1050001561341001E-2</v>
      </c>
    </row>
    <row r="282" spans="1:17" x14ac:dyDescent="0.3">
      <c r="A282" t="s">
        <v>664</v>
      </c>
      <c r="B282" t="s">
        <v>665</v>
      </c>
      <c r="C282" t="s">
        <v>10222</v>
      </c>
      <c r="D282" t="s">
        <v>557</v>
      </c>
      <c r="E282">
        <v>26927.778581639999</v>
      </c>
      <c r="F282">
        <v>742.8</v>
      </c>
      <c r="G282">
        <v>32.3620121648325</v>
      </c>
      <c r="H282">
        <v>0.96999117360634302</v>
      </c>
      <c r="I282">
        <v>1.74747165596923</v>
      </c>
      <c r="J282">
        <v>1.42538303508728</v>
      </c>
      <c r="K282">
        <v>690.32024822508799</v>
      </c>
      <c r="L282">
        <v>645.49312046258399</v>
      </c>
      <c r="M282">
        <v>74.149859029394406</v>
      </c>
      <c r="N282">
        <v>0.76538432219040897</v>
      </c>
      <c r="O282">
        <v>3.5608508346796</v>
      </c>
      <c r="P282">
        <v>69.589041095890394</v>
      </c>
      <c r="Q282">
        <v>-6.8829608413981003E-2</v>
      </c>
    </row>
    <row r="283" spans="1:17" hidden="1" x14ac:dyDescent="0.3">
      <c r="A283" t="s">
        <v>666</v>
      </c>
      <c r="B283" t="s">
        <v>667</v>
      </c>
      <c r="C283" t="s">
        <v>10222</v>
      </c>
      <c r="D283" t="s">
        <v>124</v>
      </c>
      <c r="E283">
        <v>26859.883521510001</v>
      </c>
      <c r="F283">
        <v>1205.0999999999999</v>
      </c>
      <c r="G283">
        <v>-10.107777922165599</v>
      </c>
      <c r="H283">
        <v>12.4945882944596</v>
      </c>
      <c r="I283">
        <v>-5.52719892368627</v>
      </c>
      <c r="J283">
        <v>-2.7263825153830501</v>
      </c>
      <c r="K283">
        <v>1122.14658909687</v>
      </c>
      <c r="L283">
        <v>1082.9382166697301</v>
      </c>
      <c r="M283">
        <v>57.696523622185801</v>
      </c>
      <c r="N283">
        <v>2.54415511684731</v>
      </c>
      <c r="O283">
        <v>16.172931706912198</v>
      </c>
      <c r="P283">
        <v>25.5377884264805</v>
      </c>
      <c r="Q283">
        <v>-4.254346409655E-3</v>
      </c>
    </row>
    <row r="284" spans="1:17" x14ac:dyDescent="0.3">
      <c r="A284" t="s">
        <v>668</v>
      </c>
      <c r="B284" t="s">
        <v>669</v>
      </c>
      <c r="C284" t="s">
        <v>10222</v>
      </c>
      <c r="D284" t="s">
        <v>285</v>
      </c>
      <c r="E284">
        <v>26824.009931696</v>
      </c>
      <c r="F284">
        <v>271.19</v>
      </c>
      <c r="G284">
        <v>60.824916120574002</v>
      </c>
      <c r="H284">
        <v>27.665269579852001</v>
      </c>
      <c r="I284">
        <v>26.0430369243503</v>
      </c>
      <c r="J284">
        <v>4.9188303514765899</v>
      </c>
      <c r="K284">
        <v>231.688991076262</v>
      </c>
      <c r="L284">
        <v>194.30222295579199</v>
      </c>
      <c r="M284">
        <v>66.166237104793694</v>
      </c>
      <c r="N284">
        <v>1.3525018427164801</v>
      </c>
      <c r="O284">
        <v>3.17489582949224</v>
      </c>
      <c r="P284">
        <v>104.82628398791501</v>
      </c>
      <c r="Q284">
        <v>5.4686453265707001E-2</v>
      </c>
    </row>
    <row r="285" spans="1:17" x14ac:dyDescent="0.3">
      <c r="A285" t="s">
        <v>670</v>
      </c>
      <c r="B285" t="s">
        <v>671</v>
      </c>
      <c r="C285" t="s">
        <v>10222</v>
      </c>
      <c r="D285" t="s">
        <v>170</v>
      </c>
      <c r="E285">
        <v>26436.271773600001</v>
      </c>
      <c r="F285">
        <v>6107.4</v>
      </c>
      <c r="G285">
        <v>96.372121849051297</v>
      </c>
      <c r="H285">
        <v>11.8888623886043</v>
      </c>
      <c r="I285">
        <v>90.7752185649057</v>
      </c>
      <c r="J285">
        <v>4.3796464159591704</v>
      </c>
      <c r="K285">
        <v>5140.6373077730004</v>
      </c>
      <c r="L285">
        <v>3959.1066570839498</v>
      </c>
      <c r="M285">
        <v>66.463883847193401</v>
      </c>
      <c r="N285">
        <v>0.83468383955511904</v>
      </c>
      <c r="O285">
        <v>2.31604283328421</v>
      </c>
      <c r="P285">
        <v>151.333333333333</v>
      </c>
      <c r="Q285">
        <v>4.7114816809566001E-2</v>
      </c>
    </row>
    <row r="286" spans="1:17" x14ac:dyDescent="0.3">
      <c r="A286" t="s">
        <v>672</v>
      </c>
      <c r="B286" t="s">
        <v>673</v>
      </c>
      <c r="C286" t="s">
        <v>10222</v>
      </c>
      <c r="D286" t="s">
        <v>674</v>
      </c>
      <c r="E286">
        <v>26087.527601295002</v>
      </c>
      <c r="F286">
        <v>614.54999999999995</v>
      </c>
      <c r="G286">
        <v>172.67100101663601</v>
      </c>
      <c r="H286">
        <v>-13.2859780464787</v>
      </c>
      <c r="I286">
        <v>44.064580871791598</v>
      </c>
      <c r="J286">
        <v>-5.0123803208951596</v>
      </c>
      <c r="K286">
        <v>619.04628312089005</v>
      </c>
      <c r="L286">
        <v>455.59965563496797</v>
      </c>
      <c r="M286">
        <v>35.784850846538603</v>
      </c>
      <c r="N286">
        <v>0.56031913448185899</v>
      </c>
      <c r="O286">
        <v>21.731348140916101</v>
      </c>
      <c r="P286">
        <v>215.07305819020701</v>
      </c>
      <c r="Q286">
        <v>0.24349758039448899</v>
      </c>
    </row>
    <row r="287" spans="1:17" x14ac:dyDescent="0.3">
      <c r="A287" t="s">
        <v>675</v>
      </c>
      <c r="B287" t="s">
        <v>676</v>
      </c>
      <c r="C287" t="s">
        <v>10222</v>
      </c>
      <c r="D287" t="s">
        <v>677</v>
      </c>
      <c r="E287">
        <v>25966.300751999999</v>
      </c>
      <c r="F287">
        <v>2351.1</v>
      </c>
      <c r="G287">
        <v>91.937422575994006</v>
      </c>
      <c r="H287">
        <v>-1.89613704641953</v>
      </c>
      <c r="I287">
        <v>53.8543757796241</v>
      </c>
      <c r="J287">
        <v>4.6894644199389601</v>
      </c>
      <c r="K287">
        <v>2174.16048246737</v>
      </c>
      <c r="L287">
        <v>1721.37734724548</v>
      </c>
      <c r="M287">
        <v>67.236939851235107</v>
      </c>
      <c r="N287">
        <v>1.29330434969563</v>
      </c>
      <c r="O287">
        <v>2.9305431500148802</v>
      </c>
      <c r="P287">
        <v>144.05460113146799</v>
      </c>
      <c r="Q287">
        <v>0.120520325993908</v>
      </c>
    </row>
    <row r="288" spans="1:17" x14ac:dyDescent="0.3">
      <c r="A288" t="s">
        <v>678</v>
      </c>
      <c r="B288" t="s">
        <v>679</v>
      </c>
      <c r="C288" t="s">
        <v>10222</v>
      </c>
      <c r="D288" t="s">
        <v>293</v>
      </c>
      <c r="E288">
        <v>25868.825983949999</v>
      </c>
      <c r="F288">
        <v>1273.7</v>
      </c>
      <c r="G288">
        <v>-0.47917674201979898</v>
      </c>
      <c r="H288">
        <v>1.77127211657281</v>
      </c>
      <c r="I288">
        <v>-13.641371149580699</v>
      </c>
      <c r="J288">
        <v>0.25495248644322199</v>
      </c>
      <c r="K288">
        <v>1240.95195561283</v>
      </c>
      <c r="L288">
        <v>1197.0746202150899</v>
      </c>
      <c r="M288">
        <v>68.156669135794203</v>
      </c>
      <c r="N288">
        <v>0.69001874674988795</v>
      </c>
      <c r="O288">
        <v>13.4411556881526</v>
      </c>
      <c r="P288">
        <v>30.8506266694062</v>
      </c>
      <c r="Q288">
        <v>9.0481146964268996E-2</v>
      </c>
    </row>
    <row r="289" spans="1:17" x14ac:dyDescent="0.3">
      <c r="A289" t="s">
        <v>680</v>
      </c>
      <c r="B289" t="s">
        <v>681</v>
      </c>
      <c r="C289" t="s">
        <v>10222</v>
      </c>
      <c r="D289" t="s">
        <v>285</v>
      </c>
      <c r="E289">
        <v>25865.73203952</v>
      </c>
      <c r="F289">
        <v>518.20000000000005</v>
      </c>
      <c r="G289">
        <v>-0.99274263349266401</v>
      </c>
      <c r="H289">
        <v>7.0954024666739297</v>
      </c>
      <c r="I289">
        <v>15.743082236343501</v>
      </c>
      <c r="J289">
        <v>1.7645853328729799</v>
      </c>
      <c r="K289">
        <v>479.96468789599601</v>
      </c>
      <c r="L289">
        <v>432.546111029087</v>
      </c>
      <c r="M289">
        <v>57.6030278860609</v>
      </c>
      <c r="N289">
        <v>0.86087522919514603</v>
      </c>
      <c r="O289">
        <v>4.2937089926669199</v>
      </c>
      <c r="P289">
        <v>54.180303481106797</v>
      </c>
      <c r="Q289">
        <v>-2.4074129147785998E-2</v>
      </c>
    </row>
    <row r="290" spans="1:17" x14ac:dyDescent="0.3">
      <c r="A290" t="s">
        <v>682</v>
      </c>
      <c r="B290" t="s">
        <v>683</v>
      </c>
      <c r="C290" t="s">
        <v>10222</v>
      </c>
      <c r="D290" t="s">
        <v>684</v>
      </c>
      <c r="E290">
        <v>25748.842929120001</v>
      </c>
      <c r="F290">
        <v>1132.2</v>
      </c>
      <c r="G290">
        <v>134.22972388249099</v>
      </c>
      <c r="H290">
        <v>-19.783250861749</v>
      </c>
      <c r="I290">
        <v>129.833815157261</v>
      </c>
      <c r="J290">
        <v>-3.2891561945065502</v>
      </c>
      <c r="K290">
        <v>1125.10267114155</v>
      </c>
      <c r="M290">
        <v>39.610946424564297</v>
      </c>
      <c r="N290">
        <v>2.1180348822022999</v>
      </c>
      <c r="O290">
        <v>28.064829535417701</v>
      </c>
      <c r="P290">
        <v>207.66304347825999</v>
      </c>
    </row>
    <row r="291" spans="1:17" x14ac:dyDescent="0.3">
      <c r="A291" t="s">
        <v>685</v>
      </c>
      <c r="B291" t="s">
        <v>686</v>
      </c>
      <c r="C291" t="s">
        <v>10222</v>
      </c>
      <c r="D291" t="s">
        <v>293</v>
      </c>
      <c r="E291">
        <v>25730.584206250001</v>
      </c>
      <c r="F291">
        <v>3091.55</v>
      </c>
      <c r="G291">
        <v>6.3698968942265903</v>
      </c>
      <c r="H291">
        <v>6.8015977978901603</v>
      </c>
      <c r="I291">
        <v>9.35142749068042</v>
      </c>
      <c r="J291">
        <v>-1.09485865106058</v>
      </c>
      <c r="K291">
        <v>2816.70524902327</v>
      </c>
      <c r="L291">
        <v>2546.0511950841901</v>
      </c>
      <c r="M291">
        <v>76.731400037620304</v>
      </c>
      <c r="N291">
        <v>1.0048628730379801</v>
      </c>
      <c r="O291">
        <v>1.75154857595702</v>
      </c>
      <c r="P291">
        <v>59.054895302772998</v>
      </c>
      <c r="Q291">
        <v>-6.7640987459683999E-2</v>
      </c>
    </row>
    <row r="292" spans="1:17" x14ac:dyDescent="0.3">
      <c r="A292" t="s">
        <v>687</v>
      </c>
      <c r="B292" t="s">
        <v>688</v>
      </c>
      <c r="C292" t="s">
        <v>10222</v>
      </c>
      <c r="D292" t="s">
        <v>593</v>
      </c>
      <c r="E292">
        <v>25633.85</v>
      </c>
      <c r="F292">
        <v>2453</v>
      </c>
      <c r="G292">
        <v>72.799871293665603</v>
      </c>
      <c r="H292">
        <v>-3.4301915732449002</v>
      </c>
      <c r="I292">
        <v>25.072409090021001</v>
      </c>
      <c r="J292">
        <v>4.8558277465429596</v>
      </c>
      <c r="K292">
        <v>2233.90002828979</v>
      </c>
      <c r="L292">
        <v>1914.47257240319</v>
      </c>
      <c r="M292">
        <v>70.798502240149304</v>
      </c>
      <c r="N292">
        <v>0.57526466975611201</v>
      </c>
      <c r="O292">
        <v>3.4916428862617099</v>
      </c>
      <c r="P292">
        <v>121.519844674222</v>
      </c>
      <c r="Q292">
        <v>5.2915699608548999E-2</v>
      </c>
    </row>
    <row r="293" spans="1:17" hidden="1" x14ac:dyDescent="0.3">
      <c r="A293" t="s">
        <v>689</v>
      </c>
      <c r="B293" t="s">
        <v>690</v>
      </c>
      <c r="C293" t="s">
        <v>10222</v>
      </c>
      <c r="D293" t="s">
        <v>60</v>
      </c>
      <c r="E293">
        <v>25535.0115704399</v>
      </c>
      <c r="F293">
        <v>5581.7</v>
      </c>
      <c r="G293">
        <v>13.2351879994002</v>
      </c>
      <c r="H293">
        <v>13.9555843411444</v>
      </c>
      <c r="I293">
        <v>13.0488087500866</v>
      </c>
      <c r="J293">
        <v>6.2409457245995599</v>
      </c>
      <c r="K293">
        <v>4831.0926159350001</v>
      </c>
      <c r="L293">
        <v>4448.9962756095301</v>
      </c>
      <c r="M293">
        <v>83.497498467251305</v>
      </c>
      <c r="N293">
        <v>1.1784359307488601</v>
      </c>
      <c r="O293">
        <v>1.20214271637673</v>
      </c>
      <c r="P293">
        <v>46.8829767637693</v>
      </c>
      <c r="Q293">
        <v>-9.6241127005215005E-2</v>
      </c>
    </row>
    <row r="294" spans="1:17" x14ac:dyDescent="0.3">
      <c r="A294" t="s">
        <v>691</v>
      </c>
      <c r="B294" t="s">
        <v>692</v>
      </c>
      <c r="C294" t="s">
        <v>10222</v>
      </c>
      <c r="D294" t="s">
        <v>186</v>
      </c>
      <c r="E294">
        <v>25482.454324425002</v>
      </c>
      <c r="F294">
        <v>7820.25</v>
      </c>
      <c r="G294">
        <v>11.8454067969713</v>
      </c>
      <c r="H294">
        <v>3.9961321106336101</v>
      </c>
      <c r="I294">
        <v>1.41459153049095</v>
      </c>
      <c r="J294">
        <v>0.20095039691619801</v>
      </c>
      <c r="K294">
        <v>7413.9961998726503</v>
      </c>
      <c r="L294">
        <v>6725.7680981601397</v>
      </c>
      <c r="M294">
        <v>62.1463637691107</v>
      </c>
      <c r="N294">
        <v>0.49254798322242799</v>
      </c>
      <c r="O294">
        <v>3.56446405166075</v>
      </c>
      <c r="P294">
        <v>44.752429430818999</v>
      </c>
      <c r="Q294">
        <v>-1.7824573675916E-2</v>
      </c>
    </row>
    <row r="295" spans="1:17" x14ac:dyDescent="0.3">
      <c r="A295" t="s">
        <v>693</v>
      </c>
      <c r="B295" t="s">
        <v>694</v>
      </c>
      <c r="C295" t="s">
        <v>10222</v>
      </c>
      <c r="D295" t="s">
        <v>415</v>
      </c>
      <c r="E295">
        <v>25139.897639999999</v>
      </c>
      <c r="F295">
        <v>3586.7</v>
      </c>
      <c r="G295">
        <v>7.6217477672613798</v>
      </c>
      <c r="H295">
        <v>-4.3571634923142897</v>
      </c>
      <c r="I295">
        <v>-4.9904208324774499</v>
      </c>
      <c r="J295">
        <v>-0.54097495933901496</v>
      </c>
      <c r="K295">
        <v>3481.4562376726999</v>
      </c>
      <c r="L295">
        <v>3161.2947675404498</v>
      </c>
      <c r="M295">
        <v>50.294116385568401</v>
      </c>
      <c r="N295">
        <v>0.87848361045568801</v>
      </c>
      <c r="O295">
        <v>9.81682326372432</v>
      </c>
      <c r="P295">
        <v>43.908359580315697</v>
      </c>
      <c r="Q295">
        <v>9.7230844296363E-2</v>
      </c>
    </row>
    <row r="296" spans="1:17" x14ac:dyDescent="0.3">
      <c r="A296" t="s">
        <v>695</v>
      </c>
      <c r="B296" t="s">
        <v>696</v>
      </c>
      <c r="C296" t="s">
        <v>10222</v>
      </c>
      <c r="D296" t="s">
        <v>523</v>
      </c>
      <c r="E296">
        <v>25036.24838664</v>
      </c>
      <c r="F296">
        <v>773.05</v>
      </c>
      <c r="G296">
        <v>-4.8430187650157102</v>
      </c>
      <c r="H296">
        <v>-0.79842434397583595</v>
      </c>
      <c r="I296">
        <v>-15.3865539363469</v>
      </c>
      <c r="J296">
        <v>-1.3967351305017</v>
      </c>
      <c r="K296">
        <v>757.56358403016998</v>
      </c>
      <c r="L296">
        <v>720.96709499581902</v>
      </c>
      <c r="M296">
        <v>51.146924174547699</v>
      </c>
      <c r="N296">
        <v>0.95540666977903299</v>
      </c>
      <c r="O296">
        <v>12.082012806416101</v>
      </c>
      <c r="P296">
        <v>27.177757670477899</v>
      </c>
      <c r="Q296">
        <v>-4.1404556027629998E-2</v>
      </c>
    </row>
    <row r="297" spans="1:17" x14ac:dyDescent="0.3">
      <c r="A297" t="s">
        <v>697</v>
      </c>
      <c r="B297" t="s">
        <v>698</v>
      </c>
      <c r="C297" t="s">
        <v>10222</v>
      </c>
      <c r="D297" t="s">
        <v>202</v>
      </c>
      <c r="E297">
        <v>24884.517693739999</v>
      </c>
      <c r="F297">
        <v>2104.4499999999998</v>
      </c>
      <c r="G297">
        <v>23.615216991611302</v>
      </c>
      <c r="H297">
        <v>-1.8591246102346299</v>
      </c>
      <c r="I297">
        <v>-4.7594158281522301</v>
      </c>
      <c r="J297">
        <v>3.1466480597427902</v>
      </c>
      <c r="K297">
        <v>2044.4514912232301</v>
      </c>
      <c r="L297">
        <v>1783.9804898048001</v>
      </c>
      <c r="M297">
        <v>58.466640595013097</v>
      </c>
      <c r="N297">
        <v>0.49968942270727801</v>
      </c>
      <c r="O297">
        <v>15.3911948490104</v>
      </c>
      <c r="P297">
        <v>89.019625454708702</v>
      </c>
      <c r="Q297">
        <v>0.21522768882205201</v>
      </c>
    </row>
    <row r="298" spans="1:17" x14ac:dyDescent="0.3">
      <c r="A298" t="s">
        <v>699</v>
      </c>
      <c r="B298" t="s">
        <v>700</v>
      </c>
      <c r="C298" t="s">
        <v>10222</v>
      </c>
      <c r="D298" t="s">
        <v>60</v>
      </c>
      <c r="E298">
        <v>24733.93352975</v>
      </c>
      <c r="F298">
        <v>458.75</v>
      </c>
      <c r="G298">
        <v>3.8010161755277601</v>
      </c>
      <c r="H298">
        <v>2.34218540958181</v>
      </c>
      <c r="I298">
        <v>8.3894093008639192</v>
      </c>
      <c r="J298">
        <v>0.26067022077841301</v>
      </c>
      <c r="K298">
        <v>443.26917990614402</v>
      </c>
      <c r="L298">
        <v>419.56430451756103</v>
      </c>
      <c r="M298">
        <v>61.365848891201999</v>
      </c>
      <c r="N298">
        <v>1.5909223656167899</v>
      </c>
      <c r="O298">
        <v>5.5694822888283397</v>
      </c>
      <c r="P298">
        <v>37.288642825078497</v>
      </c>
      <c r="Q298">
        <v>-0.100796181918204</v>
      </c>
    </row>
    <row r="299" spans="1:17" x14ac:dyDescent="0.3">
      <c r="A299" t="s">
        <v>701</v>
      </c>
      <c r="B299" t="s">
        <v>702</v>
      </c>
      <c r="C299" t="s">
        <v>10222</v>
      </c>
      <c r="D299" t="s">
        <v>101</v>
      </c>
      <c r="E299">
        <v>24619.256907474999</v>
      </c>
      <c r="F299">
        <v>304.55</v>
      </c>
      <c r="G299">
        <v>-35.7236609399923</v>
      </c>
      <c r="H299">
        <v>-0.22602915835385301</v>
      </c>
      <c r="I299">
        <v>-24.789257490204601</v>
      </c>
      <c r="J299">
        <v>1.7930256510551901</v>
      </c>
      <c r="K299">
        <v>277.215611767871</v>
      </c>
      <c r="L299">
        <v>290.85650555180899</v>
      </c>
      <c r="M299">
        <v>87.155460191664005</v>
      </c>
      <c r="N299">
        <v>2.3707337707759901</v>
      </c>
      <c r="O299">
        <v>17.320637005417801</v>
      </c>
      <c r="P299">
        <v>20.9251538614254</v>
      </c>
      <c r="Q299">
        <v>-0.11754563116040299</v>
      </c>
    </row>
    <row r="300" spans="1:17" hidden="1" x14ac:dyDescent="0.3">
      <c r="A300" t="s">
        <v>703</v>
      </c>
      <c r="B300" t="s">
        <v>704</v>
      </c>
      <c r="C300" t="s">
        <v>10222</v>
      </c>
      <c r="D300" t="s">
        <v>60</v>
      </c>
      <c r="E300">
        <v>24616.822812459999</v>
      </c>
      <c r="F300">
        <v>1301.8</v>
      </c>
      <c r="G300">
        <v>-30.745237352746901</v>
      </c>
      <c r="H300">
        <v>-5.7262761756218801</v>
      </c>
      <c r="I300">
        <v>-19.716178029242201</v>
      </c>
      <c r="J300">
        <v>-3.4861015815711101</v>
      </c>
      <c r="O300">
        <v>8.2117068674143407</v>
      </c>
      <c r="P300">
        <v>3.2314341223583498</v>
      </c>
    </row>
    <row r="301" spans="1:17" x14ac:dyDescent="0.3">
      <c r="A301" t="s">
        <v>705</v>
      </c>
      <c r="B301" t="s">
        <v>706</v>
      </c>
      <c r="C301" t="s">
        <v>10222</v>
      </c>
      <c r="D301" t="s">
        <v>528</v>
      </c>
      <c r="E301">
        <v>24139.946214799998</v>
      </c>
      <c r="F301">
        <v>1578.4</v>
      </c>
      <c r="G301">
        <v>22.569857844591699</v>
      </c>
      <c r="H301">
        <v>-3.5421719680807402</v>
      </c>
      <c r="I301">
        <v>29.683650570943598</v>
      </c>
      <c r="J301">
        <v>0.30724959989456102</v>
      </c>
      <c r="K301">
        <v>1482.5532454429599</v>
      </c>
      <c r="L301">
        <v>1190.23709588374</v>
      </c>
      <c r="M301">
        <v>52.718618380368198</v>
      </c>
      <c r="N301">
        <v>0.28056537701643602</v>
      </c>
      <c r="O301">
        <v>7.7040040547389603</v>
      </c>
      <c r="P301">
        <v>89.882706766917295</v>
      </c>
      <c r="Q301">
        <v>0.12063132300604899</v>
      </c>
    </row>
    <row r="302" spans="1:17" x14ac:dyDescent="0.3">
      <c r="A302" t="s">
        <v>707</v>
      </c>
      <c r="B302" t="s">
        <v>708</v>
      </c>
      <c r="C302" t="s">
        <v>10222</v>
      </c>
      <c r="D302" t="s">
        <v>60</v>
      </c>
      <c r="E302">
        <v>24137.741630550001</v>
      </c>
      <c r="F302">
        <v>1347.65</v>
      </c>
      <c r="G302">
        <v>35.072728801366402</v>
      </c>
      <c r="H302">
        <v>11.579187343127</v>
      </c>
      <c r="I302">
        <v>39.334483085930898</v>
      </c>
      <c r="J302">
        <v>7.6883777886220699</v>
      </c>
      <c r="K302">
        <v>1177.5671542064199</v>
      </c>
      <c r="L302">
        <v>992.25667191328705</v>
      </c>
      <c r="M302">
        <v>78.381694619115393</v>
      </c>
      <c r="N302">
        <v>1.2943144238525199</v>
      </c>
      <c r="O302">
        <v>2.6972878714799799</v>
      </c>
      <c r="P302">
        <v>86.088097210715205</v>
      </c>
      <c r="Q302">
        <v>1.4988537085199999E-3</v>
      </c>
    </row>
    <row r="303" spans="1:17" x14ac:dyDescent="0.3">
      <c r="A303" t="s">
        <v>709</v>
      </c>
      <c r="B303" t="s">
        <v>710</v>
      </c>
      <c r="C303" t="s">
        <v>10222</v>
      </c>
      <c r="D303" t="s">
        <v>711</v>
      </c>
      <c r="E303">
        <v>24121.262117999999</v>
      </c>
      <c r="F303">
        <v>1514.6</v>
      </c>
      <c r="G303">
        <v>-21.169539232475401</v>
      </c>
      <c r="H303">
        <v>-0.11855777291744</v>
      </c>
      <c r="I303">
        <v>-3.3663310638197999</v>
      </c>
      <c r="J303">
        <v>4.7770383577932201</v>
      </c>
      <c r="K303">
        <v>1371.4845486613301</v>
      </c>
      <c r="L303">
        <v>1303.42621953357</v>
      </c>
      <c r="M303">
        <v>73.195091257133498</v>
      </c>
      <c r="N303">
        <v>0.82098444841665297</v>
      </c>
      <c r="O303">
        <v>2.00713059553678</v>
      </c>
      <c r="P303">
        <v>36.407439095780603</v>
      </c>
      <c r="Q303">
        <v>1.6181828271290999E-2</v>
      </c>
    </row>
    <row r="304" spans="1:17" x14ac:dyDescent="0.3">
      <c r="A304" t="s">
        <v>712</v>
      </c>
      <c r="B304" t="s">
        <v>713</v>
      </c>
      <c r="C304" t="s">
        <v>10222</v>
      </c>
      <c r="D304" t="s">
        <v>60</v>
      </c>
      <c r="E304">
        <v>24029.659021619998</v>
      </c>
      <c r="F304">
        <v>943.95</v>
      </c>
      <c r="G304">
        <v>64.248361751334301</v>
      </c>
      <c r="H304">
        <v>8.5736408086428408</v>
      </c>
      <c r="I304">
        <v>22.2861763834422</v>
      </c>
      <c r="J304">
        <v>2.8795799073482602</v>
      </c>
      <c r="K304">
        <v>782.14406532789803</v>
      </c>
      <c r="L304">
        <v>675.30587012266994</v>
      </c>
      <c r="M304">
        <v>71.236511646327102</v>
      </c>
      <c r="N304">
        <v>1.4089510408685</v>
      </c>
      <c r="O304">
        <v>2.1187562900577301</v>
      </c>
      <c r="P304">
        <v>94.208414772142703</v>
      </c>
      <c r="Q304">
        <v>3.3664354943205001E-2</v>
      </c>
    </row>
    <row r="305" spans="1:17" x14ac:dyDescent="0.3">
      <c r="A305" t="s">
        <v>714</v>
      </c>
      <c r="B305" t="s">
        <v>715</v>
      </c>
      <c r="C305" t="s">
        <v>10222</v>
      </c>
      <c r="D305" t="s">
        <v>274</v>
      </c>
      <c r="E305">
        <v>23124.93118928</v>
      </c>
      <c r="F305">
        <v>1728.8</v>
      </c>
      <c r="G305">
        <v>-7.3638466274398704</v>
      </c>
      <c r="H305">
        <v>-7.2411567950747404</v>
      </c>
      <c r="I305">
        <v>-9.2037826631947794</v>
      </c>
      <c r="J305">
        <v>-1.8206410108606801</v>
      </c>
      <c r="K305">
        <v>1709.3605403824199</v>
      </c>
      <c r="L305">
        <v>1600.4425289734299</v>
      </c>
      <c r="M305">
        <v>57.050162097311798</v>
      </c>
      <c r="N305">
        <v>0.77013041632322399</v>
      </c>
      <c r="O305">
        <v>9.0409532623785207</v>
      </c>
      <c r="P305">
        <v>51.483023001095198</v>
      </c>
      <c r="Q305">
        <v>6.3723895776190004E-2</v>
      </c>
    </row>
    <row r="306" spans="1:17" x14ac:dyDescent="0.3">
      <c r="A306" t="s">
        <v>716</v>
      </c>
      <c r="B306" t="s">
        <v>717</v>
      </c>
      <c r="C306" t="s">
        <v>10222</v>
      </c>
      <c r="D306" t="s">
        <v>420</v>
      </c>
      <c r="E306">
        <v>23109.31216894</v>
      </c>
      <c r="F306">
        <v>4695.05</v>
      </c>
      <c r="G306">
        <v>72.674549225270397</v>
      </c>
      <c r="H306">
        <v>15.1589775768316</v>
      </c>
      <c r="I306">
        <v>53.908025472791302</v>
      </c>
      <c r="J306">
        <v>3.9348602304812998</v>
      </c>
      <c r="K306">
        <v>3780.9208688724998</v>
      </c>
      <c r="L306">
        <v>3184.9690018516999</v>
      </c>
      <c r="M306">
        <v>85.879276359440397</v>
      </c>
      <c r="N306">
        <v>1.5289491623135301</v>
      </c>
      <c r="O306">
        <v>0.63790587959659995</v>
      </c>
      <c r="P306">
        <v>110.540358744394</v>
      </c>
      <c r="Q306">
        <v>1.1780170415092999E-2</v>
      </c>
    </row>
    <row r="307" spans="1:17" x14ac:dyDescent="0.3">
      <c r="A307" t="s">
        <v>718</v>
      </c>
      <c r="B307" t="s">
        <v>719</v>
      </c>
      <c r="C307" t="s">
        <v>10222</v>
      </c>
      <c r="D307" t="s">
        <v>60</v>
      </c>
      <c r="E307">
        <v>23076.510757600001</v>
      </c>
      <c r="F307">
        <v>1174</v>
      </c>
      <c r="G307">
        <v>25.075551299494698</v>
      </c>
      <c r="H307">
        <v>36.701119305700303</v>
      </c>
      <c r="I307">
        <v>14.774121064540999</v>
      </c>
      <c r="J307">
        <v>9.1732356025458106</v>
      </c>
      <c r="K307">
        <v>1011.0211987732999</v>
      </c>
      <c r="L307">
        <v>911.88395878324297</v>
      </c>
      <c r="M307">
        <v>63.060649920019202</v>
      </c>
      <c r="N307">
        <v>3.5952219786364701</v>
      </c>
      <c r="O307">
        <v>6.8994889267461597</v>
      </c>
      <c r="P307">
        <v>66.018525065403296</v>
      </c>
      <c r="Q307">
        <v>1.4617081759893E-2</v>
      </c>
    </row>
    <row r="308" spans="1:17" hidden="1" x14ac:dyDescent="0.3">
      <c r="A308" t="s">
        <v>720</v>
      </c>
      <c r="B308" t="s">
        <v>721</v>
      </c>
      <c r="C308" t="s">
        <v>10222</v>
      </c>
      <c r="D308" t="s">
        <v>722</v>
      </c>
      <c r="E308">
        <v>23025.673136879999</v>
      </c>
      <c r="F308">
        <v>104.21</v>
      </c>
      <c r="G308">
        <v>91.898122151976295</v>
      </c>
      <c r="H308">
        <v>4.7384521095072802</v>
      </c>
      <c r="I308">
        <v>25.881745665285901</v>
      </c>
      <c r="J308">
        <v>0.91913318260278498</v>
      </c>
      <c r="K308">
        <v>95.5765440148365</v>
      </c>
      <c r="L308">
        <v>79.502882328816199</v>
      </c>
      <c r="M308">
        <v>50.681017208567297</v>
      </c>
      <c r="N308">
        <v>1.0931240665726401</v>
      </c>
      <c r="O308">
        <v>1.23788503982344</v>
      </c>
      <c r="P308">
        <v>150.20408163265299</v>
      </c>
      <c r="Q308">
        <v>2.0612820630179999E-2</v>
      </c>
    </row>
    <row r="309" spans="1:17" x14ac:dyDescent="0.3">
      <c r="A309" t="s">
        <v>723</v>
      </c>
      <c r="B309" t="s">
        <v>724</v>
      </c>
      <c r="C309" t="s">
        <v>10222</v>
      </c>
      <c r="D309" t="s">
        <v>420</v>
      </c>
      <c r="E309">
        <v>23022.610009619999</v>
      </c>
      <c r="F309">
        <v>1026.0999999999999</v>
      </c>
      <c r="G309">
        <v>-25.1073538011103</v>
      </c>
      <c r="H309">
        <v>8.41515619074959</v>
      </c>
      <c r="I309">
        <v>-0.74601397149476101</v>
      </c>
      <c r="J309">
        <v>8.1427005923877207</v>
      </c>
      <c r="K309">
        <v>913.96965288380295</v>
      </c>
      <c r="L309">
        <v>909.59267356997998</v>
      </c>
      <c r="M309">
        <v>76.136432557444905</v>
      </c>
      <c r="N309">
        <v>1.2966718777881201</v>
      </c>
      <c r="O309">
        <v>11.095409804112601</v>
      </c>
      <c r="P309">
        <v>39.3021992940537</v>
      </c>
      <c r="Q309">
        <v>-9.1398913887362002E-2</v>
      </c>
    </row>
    <row r="310" spans="1:17" x14ac:dyDescent="0.3">
      <c r="A310" t="s">
        <v>725</v>
      </c>
      <c r="B310" t="s">
        <v>726</v>
      </c>
      <c r="C310" t="s">
        <v>10222</v>
      </c>
      <c r="D310" t="s">
        <v>170</v>
      </c>
      <c r="E310">
        <v>22943.812462725</v>
      </c>
      <c r="F310">
        <v>7792.95</v>
      </c>
      <c r="G310">
        <v>-11.866996220117599</v>
      </c>
      <c r="H310">
        <v>17.142408396187601</v>
      </c>
      <c r="I310">
        <v>10.579424762335201</v>
      </c>
      <c r="J310">
        <v>6.7659388691887399</v>
      </c>
      <c r="K310">
        <v>6686.5164301187997</v>
      </c>
      <c r="L310">
        <v>6511.7223967011196</v>
      </c>
      <c r="M310">
        <v>81.542781695871199</v>
      </c>
      <c r="N310">
        <v>2.02975331445128</v>
      </c>
      <c r="O310">
        <v>2.32710334340655</v>
      </c>
      <c r="P310">
        <v>50.592770804950803</v>
      </c>
      <c r="Q310">
        <v>-9.4805224656430001E-2</v>
      </c>
    </row>
    <row r="311" spans="1:17" x14ac:dyDescent="0.3">
      <c r="A311" t="s">
        <v>727</v>
      </c>
      <c r="B311" t="s">
        <v>728</v>
      </c>
      <c r="C311" t="s">
        <v>10222</v>
      </c>
      <c r="D311" t="s">
        <v>60</v>
      </c>
      <c r="E311">
        <v>22935.271444223999</v>
      </c>
      <c r="F311">
        <v>173.82</v>
      </c>
      <c r="G311">
        <v>43.964715488822399</v>
      </c>
      <c r="H311">
        <v>4.3892248126988704</v>
      </c>
      <c r="I311">
        <v>9.5537306658081498</v>
      </c>
      <c r="J311">
        <v>9.2204291954634492</v>
      </c>
      <c r="K311">
        <v>154.61699704238899</v>
      </c>
      <c r="L311">
        <v>137.58610255961599</v>
      </c>
      <c r="M311">
        <v>83.347752278811697</v>
      </c>
      <c r="N311">
        <v>1.19185655700886</v>
      </c>
      <c r="O311">
        <v>1.9445403290760499</v>
      </c>
      <c r="P311">
        <v>98.651428571428497</v>
      </c>
    </row>
    <row r="312" spans="1:17" x14ac:dyDescent="0.3">
      <c r="A312" t="s">
        <v>729</v>
      </c>
      <c r="B312" t="s">
        <v>730</v>
      </c>
      <c r="C312" t="s">
        <v>10222</v>
      </c>
      <c r="D312" t="s">
        <v>165</v>
      </c>
      <c r="E312">
        <v>22935.039972544</v>
      </c>
      <c r="F312">
        <v>175.91</v>
      </c>
      <c r="G312">
        <v>206.08598735685101</v>
      </c>
      <c r="H312">
        <v>17.078017328267698</v>
      </c>
      <c r="I312">
        <v>33.927877218177599</v>
      </c>
      <c r="J312">
        <v>11.7328906673616</v>
      </c>
      <c r="K312">
        <v>153.4274289292</v>
      </c>
      <c r="L312">
        <v>123.42366873657799</v>
      </c>
      <c r="M312">
        <v>73.433124615159201</v>
      </c>
      <c r="N312">
        <v>1.3030669042118299</v>
      </c>
      <c r="O312">
        <v>2.8707861974873499</v>
      </c>
      <c r="P312">
        <v>278.30107526881699</v>
      </c>
      <c r="Q312">
        <v>0.15000713292230899</v>
      </c>
    </row>
    <row r="313" spans="1:17" x14ac:dyDescent="0.3">
      <c r="A313" t="s">
        <v>731</v>
      </c>
      <c r="B313" t="s">
        <v>732</v>
      </c>
      <c r="C313" t="s">
        <v>10222</v>
      </c>
      <c r="D313" t="s">
        <v>65</v>
      </c>
      <c r="E313">
        <v>22903.20588954</v>
      </c>
      <c r="F313">
        <v>172.78</v>
      </c>
      <c r="G313">
        <v>94.138424018323505</v>
      </c>
      <c r="H313">
        <v>-0.51531458100360505</v>
      </c>
      <c r="I313">
        <v>5.2019388893096901</v>
      </c>
      <c r="J313">
        <v>-2.82831143649515</v>
      </c>
      <c r="K313">
        <v>160.80335085341301</v>
      </c>
      <c r="L313">
        <v>133.91490500096501</v>
      </c>
      <c r="M313">
        <v>56.255392882250803</v>
      </c>
      <c r="N313">
        <v>0.87457623004686003</v>
      </c>
      <c r="O313">
        <v>11.5291121657599</v>
      </c>
      <c r="P313">
        <v>128.84768211920499</v>
      </c>
      <c r="Q313">
        <v>8.4939480344198001E-2</v>
      </c>
    </row>
    <row r="314" spans="1:17" x14ac:dyDescent="0.3">
      <c r="A314" t="s">
        <v>733</v>
      </c>
      <c r="B314" t="s">
        <v>734</v>
      </c>
      <c r="C314" t="s">
        <v>10222</v>
      </c>
      <c r="D314" t="s">
        <v>46</v>
      </c>
      <c r="E314">
        <v>22753.60618685</v>
      </c>
      <c r="F314">
        <v>885.05</v>
      </c>
      <c r="G314">
        <v>13.105139112916101</v>
      </c>
      <c r="H314">
        <v>-6.4417301376032601</v>
      </c>
      <c r="I314">
        <v>25.266790436679301</v>
      </c>
      <c r="J314">
        <v>-2.63707484375667</v>
      </c>
      <c r="K314">
        <v>847.67739701954497</v>
      </c>
      <c r="L314">
        <v>731.49550355611098</v>
      </c>
      <c r="M314">
        <v>53.2620492571954</v>
      </c>
      <c r="N314">
        <v>0.952603832584208</v>
      </c>
      <c r="O314">
        <v>9.4627422179537692</v>
      </c>
      <c r="P314">
        <v>60.903554222343402</v>
      </c>
      <c r="Q314">
        <v>6.7018710118975006E-2</v>
      </c>
    </row>
    <row r="315" spans="1:17" x14ac:dyDescent="0.3">
      <c r="A315" t="s">
        <v>735</v>
      </c>
      <c r="B315" t="s">
        <v>736</v>
      </c>
      <c r="C315" t="s">
        <v>10222</v>
      </c>
      <c r="D315" t="s">
        <v>202</v>
      </c>
      <c r="E315">
        <v>22725.703194185</v>
      </c>
      <c r="F315">
        <v>599.04999999999995</v>
      </c>
      <c r="G315">
        <v>-9.0303466027403605</v>
      </c>
      <c r="H315">
        <v>-3.5435679333981098</v>
      </c>
      <c r="I315">
        <v>9.8145308740883408</v>
      </c>
      <c r="J315">
        <v>-3.2954313725265698</v>
      </c>
      <c r="K315">
        <v>569.18626353821401</v>
      </c>
      <c r="L315">
        <v>509.29270775165003</v>
      </c>
      <c r="M315">
        <v>55.922071168388399</v>
      </c>
      <c r="N315">
        <v>0.75073590882086905</v>
      </c>
      <c r="O315">
        <v>3.8978382438861598</v>
      </c>
      <c r="P315">
        <v>47.259095378564297</v>
      </c>
      <c r="Q315">
        <v>7.4369110968141999E-2</v>
      </c>
    </row>
    <row r="316" spans="1:17" x14ac:dyDescent="0.3">
      <c r="A316" t="s">
        <v>737</v>
      </c>
      <c r="B316" t="s">
        <v>738</v>
      </c>
      <c r="C316" t="s">
        <v>10222</v>
      </c>
      <c r="D316" t="s">
        <v>674</v>
      </c>
      <c r="E316">
        <v>22675.022318160001</v>
      </c>
      <c r="F316">
        <v>1683.7</v>
      </c>
      <c r="G316">
        <v>131.59174226015099</v>
      </c>
      <c r="H316">
        <v>-11.382373143071099</v>
      </c>
      <c r="I316">
        <v>39.013786664324002</v>
      </c>
      <c r="J316">
        <v>2.02929269247596</v>
      </c>
      <c r="K316">
        <v>1534.3409129173799</v>
      </c>
      <c r="L316">
        <v>1142.0429016109899</v>
      </c>
      <c r="M316">
        <v>54.576885980622102</v>
      </c>
      <c r="N316">
        <v>0.47596686424361601</v>
      </c>
      <c r="O316">
        <v>12.6655579972679</v>
      </c>
      <c r="P316">
        <v>175.97115227011901</v>
      </c>
      <c r="Q316">
        <v>0.25876779903826802</v>
      </c>
    </row>
    <row r="317" spans="1:17" x14ac:dyDescent="0.3">
      <c r="A317" t="s">
        <v>739</v>
      </c>
      <c r="B317" t="s">
        <v>740</v>
      </c>
      <c r="C317" t="s">
        <v>10222</v>
      </c>
      <c r="D317" t="s">
        <v>622</v>
      </c>
      <c r="E317">
        <v>22667.634711089999</v>
      </c>
      <c r="F317">
        <v>723.15</v>
      </c>
      <c r="G317">
        <v>203.07777562278</v>
      </c>
      <c r="H317">
        <v>21.441750341766401</v>
      </c>
      <c r="I317">
        <v>0.68137721914143101</v>
      </c>
      <c r="J317">
        <v>5.4053106077128001</v>
      </c>
      <c r="K317">
        <v>661.10818527056404</v>
      </c>
      <c r="L317">
        <v>566.67896752867296</v>
      </c>
      <c r="M317">
        <v>59.599802297779704</v>
      </c>
      <c r="N317">
        <v>1.0054225042257601</v>
      </c>
      <c r="O317">
        <v>8.1725783032565893</v>
      </c>
      <c r="P317">
        <v>237.526254375729</v>
      </c>
      <c r="Q317">
        <v>0.14389042152878301</v>
      </c>
    </row>
    <row r="318" spans="1:17" x14ac:dyDescent="0.3">
      <c r="A318" t="s">
        <v>741</v>
      </c>
      <c r="B318" t="s">
        <v>742</v>
      </c>
      <c r="C318" t="s">
        <v>10222</v>
      </c>
      <c r="D318" t="s">
        <v>261</v>
      </c>
      <c r="E318">
        <v>22540.6016626399</v>
      </c>
      <c r="F318">
        <v>712.9</v>
      </c>
      <c r="G318">
        <v>6.5898003799565199</v>
      </c>
      <c r="H318">
        <v>-4.5185878896641096</v>
      </c>
      <c r="I318">
        <v>1.8724852110688901</v>
      </c>
      <c r="J318">
        <v>3.07390811893826</v>
      </c>
      <c r="K318">
        <v>683.930472376475</v>
      </c>
      <c r="L318">
        <v>616.69443858997204</v>
      </c>
      <c r="M318">
        <v>59.642970804597098</v>
      </c>
      <c r="N318">
        <v>0.934052459160439</v>
      </c>
      <c r="O318">
        <v>12.070416608219899</v>
      </c>
      <c r="P318">
        <v>53.974082073434097</v>
      </c>
      <c r="Q318">
        <v>0.110691510837041</v>
      </c>
    </row>
    <row r="319" spans="1:17" hidden="1" x14ac:dyDescent="0.3">
      <c r="A319" t="s">
        <v>743</v>
      </c>
      <c r="B319" t="s">
        <v>744</v>
      </c>
      <c r="C319" t="s">
        <v>10222</v>
      </c>
      <c r="D319" t="s">
        <v>557</v>
      </c>
      <c r="E319">
        <v>22461.7508136</v>
      </c>
      <c r="F319">
        <v>2166.75</v>
      </c>
      <c r="G319">
        <v>-8.1887140389600894</v>
      </c>
      <c r="H319">
        <v>8.9643864458718099</v>
      </c>
      <c r="I319">
        <v>11.343704628391301</v>
      </c>
      <c r="J319">
        <v>6.48933644339143</v>
      </c>
      <c r="K319">
        <v>1884.2232073688001</v>
      </c>
      <c r="L319">
        <v>1774.2865992852901</v>
      </c>
      <c r="M319">
        <v>83.274702427151496</v>
      </c>
      <c r="N319">
        <v>1.0526421549791101</v>
      </c>
      <c r="O319">
        <v>0.90919580016153301</v>
      </c>
      <c r="P319">
        <v>48.1842429216249</v>
      </c>
      <c r="Q319">
        <v>-3.6378760043300998E-2</v>
      </c>
    </row>
    <row r="320" spans="1:17" x14ac:dyDescent="0.3">
      <c r="A320" t="s">
        <v>745</v>
      </c>
      <c r="B320" t="s">
        <v>746</v>
      </c>
      <c r="C320" t="s">
        <v>10222</v>
      </c>
      <c r="D320" t="s">
        <v>420</v>
      </c>
      <c r="E320">
        <v>22437.601785235001</v>
      </c>
      <c r="F320">
        <v>6338.15</v>
      </c>
      <c r="G320">
        <v>103.522158520025</v>
      </c>
      <c r="H320">
        <v>16.154227064293298</v>
      </c>
      <c r="I320">
        <v>61.972990710535903</v>
      </c>
      <c r="J320">
        <v>23.664438746677899</v>
      </c>
      <c r="K320">
        <v>5054.7019932682197</v>
      </c>
      <c r="L320">
        <v>4094.8302762046401</v>
      </c>
      <c r="M320">
        <v>89.753327063990398</v>
      </c>
      <c r="N320">
        <v>1.9595087151994699</v>
      </c>
      <c r="O320">
        <v>1.59115830329039</v>
      </c>
      <c r="P320">
        <v>201.81666666666601</v>
      </c>
    </row>
    <row r="321" spans="1:17" x14ac:dyDescent="0.3">
      <c r="A321" t="s">
        <v>747</v>
      </c>
      <c r="B321" t="s">
        <v>748</v>
      </c>
      <c r="C321" t="s">
        <v>10222</v>
      </c>
      <c r="D321" t="s">
        <v>118</v>
      </c>
      <c r="E321">
        <v>22194.615205091999</v>
      </c>
      <c r="F321">
        <v>84.92</v>
      </c>
      <c r="G321">
        <v>514.37997200743098</v>
      </c>
      <c r="H321">
        <v>31.4971301979187</v>
      </c>
      <c r="I321">
        <v>37.512379962586898</v>
      </c>
      <c r="J321">
        <v>14.250855605858399</v>
      </c>
      <c r="K321">
        <v>65.549331012170299</v>
      </c>
      <c r="L321">
        <v>47.353486165940303</v>
      </c>
      <c r="M321">
        <v>74.700788601059102</v>
      </c>
      <c r="N321">
        <v>1.92662729747146</v>
      </c>
      <c r="O321">
        <v>7.6307112576542604</v>
      </c>
      <c r="P321">
        <v>550.72796934865801</v>
      </c>
      <c r="Q321">
        <v>0.15041844377371399</v>
      </c>
    </row>
    <row r="322" spans="1:17" x14ac:dyDescent="0.3">
      <c r="A322" t="s">
        <v>749</v>
      </c>
      <c r="B322" t="s">
        <v>750</v>
      </c>
      <c r="C322" t="s">
        <v>10222</v>
      </c>
      <c r="D322" t="s">
        <v>635</v>
      </c>
      <c r="E322">
        <v>22070.5668642399</v>
      </c>
      <c r="F322">
        <v>1290.4000000000001</v>
      </c>
      <c r="G322">
        <v>30.993842880073199</v>
      </c>
      <c r="H322">
        <v>-12.862320059851299</v>
      </c>
      <c r="I322">
        <v>56.982151946694302</v>
      </c>
      <c r="J322">
        <v>-4.0207836822396903</v>
      </c>
      <c r="K322">
        <v>1290.7508048474599</v>
      </c>
      <c r="L322">
        <v>1022.70142866691</v>
      </c>
      <c r="M322">
        <v>34.134195252323799</v>
      </c>
      <c r="N322">
        <v>0.767621940942394</v>
      </c>
      <c r="O322">
        <v>15.8555486670799</v>
      </c>
      <c r="P322">
        <v>98.142034548944295</v>
      </c>
      <c r="Q322">
        <v>0.12141400114800301</v>
      </c>
    </row>
    <row r="323" spans="1:17" x14ac:dyDescent="0.3">
      <c r="A323" t="s">
        <v>751</v>
      </c>
      <c r="B323" t="s">
        <v>752</v>
      </c>
      <c r="C323" t="s">
        <v>10222</v>
      </c>
      <c r="D323" t="s">
        <v>54</v>
      </c>
      <c r="E323">
        <v>22058.988965125001</v>
      </c>
      <c r="F323">
        <v>754.25</v>
      </c>
      <c r="G323">
        <v>-23.563433233758499</v>
      </c>
      <c r="H323">
        <v>-8.5584262855850692</v>
      </c>
      <c r="I323">
        <v>-16.1028094509815</v>
      </c>
      <c r="J323">
        <v>-0.229409380029475</v>
      </c>
      <c r="K323">
        <v>772.01006683194203</v>
      </c>
      <c r="L323">
        <v>733.63966833782604</v>
      </c>
      <c r="M323">
        <v>43.1581600709344</v>
      </c>
      <c r="N323">
        <v>0.71359245830926299</v>
      </c>
      <c r="O323">
        <v>16.214782896917399</v>
      </c>
      <c r="P323">
        <v>25.697858511790599</v>
      </c>
    </row>
    <row r="324" spans="1:17" x14ac:dyDescent="0.3">
      <c r="A324" t="s">
        <v>753</v>
      </c>
      <c r="B324" t="s">
        <v>754</v>
      </c>
      <c r="C324" t="s">
        <v>10222</v>
      </c>
      <c r="D324" t="s">
        <v>43</v>
      </c>
      <c r="E324">
        <v>21957.817376800002</v>
      </c>
      <c r="F324">
        <v>4240.3999999999996</v>
      </c>
      <c r="G324">
        <v>70.2035329063728</v>
      </c>
      <c r="H324">
        <v>-1.644118656304</v>
      </c>
      <c r="I324">
        <v>72.768960227003404</v>
      </c>
      <c r="J324">
        <v>-1.3996281932455099</v>
      </c>
      <c r="K324">
        <v>4048.6245481853498</v>
      </c>
      <c r="L324">
        <v>3179.4241256175201</v>
      </c>
      <c r="M324">
        <v>49.063437455031398</v>
      </c>
      <c r="N324">
        <v>1.24063161440284</v>
      </c>
      <c r="O324">
        <v>13.699179322705399</v>
      </c>
      <c r="P324">
        <v>115.358049771457</v>
      </c>
      <c r="Q324">
        <v>0.13595357082161399</v>
      </c>
    </row>
    <row r="325" spans="1:17" x14ac:dyDescent="0.3">
      <c r="A325" t="s">
        <v>755</v>
      </c>
      <c r="B325" t="s">
        <v>756</v>
      </c>
      <c r="C325" t="s">
        <v>10222</v>
      </c>
      <c r="D325" t="s">
        <v>537</v>
      </c>
      <c r="E325">
        <v>21871.613995895899</v>
      </c>
      <c r="F325">
        <v>181.32</v>
      </c>
      <c r="G325">
        <v>-32.6018344460728</v>
      </c>
      <c r="H325">
        <v>4.9083919834831899</v>
      </c>
      <c r="I325">
        <v>-11.9147952846397</v>
      </c>
      <c r="J325">
        <v>2.5797649877673599</v>
      </c>
      <c r="K325">
        <v>169.07039382580399</v>
      </c>
      <c r="L325">
        <v>170.49426837439199</v>
      </c>
      <c r="M325">
        <v>70.108604590841594</v>
      </c>
      <c r="N325">
        <v>1.1207856549136099</v>
      </c>
      <c r="O325">
        <v>25.468784469446199</v>
      </c>
      <c r="P325">
        <v>27.4657293497363</v>
      </c>
      <c r="Q325">
        <v>2.9485496874734E-2</v>
      </c>
    </row>
    <row r="326" spans="1:17" hidden="1" x14ac:dyDescent="0.3">
      <c r="A326" t="s">
        <v>757</v>
      </c>
      <c r="B326" t="s">
        <v>758</v>
      </c>
      <c r="C326" t="s">
        <v>10222</v>
      </c>
      <c r="D326" t="s">
        <v>548</v>
      </c>
      <c r="E326">
        <v>21676.327375950001</v>
      </c>
      <c r="F326">
        <v>870.75</v>
      </c>
      <c r="G326">
        <v>-34.489962759526101</v>
      </c>
      <c r="H326">
        <v>0.86950917280330897</v>
      </c>
      <c r="I326">
        <v>-12.4736758992379</v>
      </c>
      <c r="J326">
        <v>4.1776011219598601</v>
      </c>
      <c r="K326">
        <v>834.55341383163102</v>
      </c>
      <c r="L326">
        <v>852.22869858815102</v>
      </c>
      <c r="M326">
        <v>74.874334585868894</v>
      </c>
      <c r="N326">
        <v>2.47474134549585</v>
      </c>
      <c r="O326">
        <v>11.857594028136599</v>
      </c>
      <c r="P326">
        <v>14.8367952522255</v>
      </c>
      <c r="Q326">
        <v>-0.143325044851771</v>
      </c>
    </row>
    <row r="327" spans="1:17" x14ac:dyDescent="0.3">
      <c r="A327" t="s">
        <v>759</v>
      </c>
      <c r="B327" t="s">
        <v>760</v>
      </c>
      <c r="C327" t="s">
        <v>10222</v>
      </c>
      <c r="D327" t="s">
        <v>212</v>
      </c>
      <c r="E327">
        <v>21539.54752444</v>
      </c>
      <c r="F327">
        <v>1325.95</v>
      </c>
      <c r="G327">
        <v>82.581707939803493</v>
      </c>
      <c r="H327">
        <v>11.512670165506901</v>
      </c>
      <c r="I327">
        <v>57.6491009091799</v>
      </c>
      <c r="J327">
        <v>1.14737101677029</v>
      </c>
      <c r="K327">
        <v>1250.3080960612499</v>
      </c>
      <c r="L327">
        <v>1016.77586669646</v>
      </c>
      <c r="M327">
        <v>52.217678589250397</v>
      </c>
      <c r="N327">
        <v>0.79709345405422105</v>
      </c>
      <c r="O327">
        <v>7.6850559975866197</v>
      </c>
      <c r="P327">
        <v>131.02186601620301</v>
      </c>
      <c r="Q327">
        <v>0.123772675189744</v>
      </c>
    </row>
    <row r="328" spans="1:17" x14ac:dyDescent="0.3">
      <c r="A328" t="s">
        <v>761</v>
      </c>
      <c r="B328" t="s">
        <v>762</v>
      </c>
      <c r="C328" t="s">
        <v>10222</v>
      </c>
      <c r="D328" t="s">
        <v>593</v>
      </c>
      <c r="E328">
        <v>21390.127665870001</v>
      </c>
      <c r="F328">
        <v>4202.1499999999996</v>
      </c>
      <c r="G328">
        <v>126.433016181</v>
      </c>
      <c r="H328">
        <v>3.7980017147388199</v>
      </c>
      <c r="I328">
        <v>10.113163504543399</v>
      </c>
      <c r="J328">
        <v>8.85950894489131</v>
      </c>
      <c r="K328">
        <v>3884.41008276301</v>
      </c>
      <c r="L328">
        <v>3362.62354736012</v>
      </c>
      <c r="M328">
        <v>67.923620268164697</v>
      </c>
      <c r="N328">
        <v>1.4054853577647499</v>
      </c>
      <c r="O328">
        <v>2.92112371048154</v>
      </c>
      <c r="P328">
        <v>173.22171651495401</v>
      </c>
      <c r="Q328">
        <v>9.7439593941434005E-2</v>
      </c>
    </row>
    <row r="329" spans="1:17" x14ac:dyDescent="0.3">
      <c r="A329" t="s">
        <v>763</v>
      </c>
      <c r="B329" t="s">
        <v>764</v>
      </c>
      <c r="C329" t="s">
        <v>10222</v>
      </c>
      <c r="D329" t="s">
        <v>133</v>
      </c>
      <c r="E329">
        <v>21322.497359249999</v>
      </c>
      <c r="F329">
        <v>1517.5</v>
      </c>
      <c r="G329">
        <v>204.40877897278301</v>
      </c>
      <c r="H329">
        <v>0.31527289716289802</v>
      </c>
      <c r="I329">
        <v>17.956893071245702</v>
      </c>
      <c r="J329">
        <v>-0.77003106847878899</v>
      </c>
      <c r="K329">
        <v>1412.6614238996001</v>
      </c>
      <c r="L329">
        <v>1118.68132337558</v>
      </c>
      <c r="M329">
        <v>63.296062969969498</v>
      </c>
      <c r="N329">
        <v>0.88679242877183495</v>
      </c>
      <c r="O329">
        <v>3.78912685337726</v>
      </c>
      <c r="P329">
        <v>241.779279279279</v>
      </c>
    </row>
    <row r="330" spans="1:17" x14ac:dyDescent="0.3">
      <c r="A330" t="s">
        <v>765</v>
      </c>
      <c r="B330" t="s">
        <v>766</v>
      </c>
      <c r="C330" t="s">
        <v>10222</v>
      </c>
      <c r="D330" t="s">
        <v>46</v>
      </c>
      <c r="E330">
        <v>21255.74623674</v>
      </c>
      <c r="F330">
        <v>338.55</v>
      </c>
      <c r="G330">
        <v>86.801343766179102</v>
      </c>
      <c r="H330">
        <v>4.1477289185433701</v>
      </c>
      <c r="I330">
        <v>45.029686743051599</v>
      </c>
      <c r="J330">
        <v>3.57272931030665</v>
      </c>
      <c r="K330">
        <v>314.02534589718101</v>
      </c>
      <c r="L330">
        <v>246.11113154742699</v>
      </c>
      <c r="M330">
        <v>58.872380851489602</v>
      </c>
      <c r="N330">
        <v>1.22783848618952</v>
      </c>
      <c r="O330">
        <v>3.2934573918180301</v>
      </c>
      <c r="P330">
        <v>147.931160746979</v>
      </c>
      <c r="Q330">
        <v>0.148325715385731</v>
      </c>
    </row>
    <row r="331" spans="1:17" x14ac:dyDescent="0.3">
      <c r="A331" t="s">
        <v>767</v>
      </c>
      <c r="B331" t="s">
        <v>768</v>
      </c>
      <c r="C331" t="s">
        <v>10222</v>
      </c>
      <c r="D331" t="s">
        <v>285</v>
      </c>
      <c r="E331">
        <v>21250.761670039999</v>
      </c>
      <c r="F331">
        <v>430.6</v>
      </c>
      <c r="G331">
        <v>171.76063794210401</v>
      </c>
      <c r="H331">
        <v>1.47552594123049</v>
      </c>
      <c r="I331">
        <v>2.29847422262459</v>
      </c>
      <c r="J331">
        <v>0.74422328144792504</v>
      </c>
      <c r="K331">
        <v>390.78842470448001</v>
      </c>
      <c r="L331">
        <v>329.13897352655903</v>
      </c>
      <c r="M331">
        <v>64.448136385695406</v>
      </c>
      <c r="N331">
        <v>1.52837180720154</v>
      </c>
      <c r="O331">
        <v>2.8564793311657901</v>
      </c>
      <c r="P331">
        <v>222.54681647940001</v>
      </c>
      <c r="Q331">
        <v>0.20005669014647801</v>
      </c>
    </row>
    <row r="332" spans="1:17" x14ac:dyDescent="0.3">
      <c r="A332" t="s">
        <v>769</v>
      </c>
      <c r="B332" t="s">
        <v>770</v>
      </c>
      <c r="C332" t="s">
        <v>10222</v>
      </c>
      <c r="D332" t="s">
        <v>40</v>
      </c>
      <c r="E332">
        <v>21182.8747606</v>
      </c>
      <c r="F332">
        <v>959</v>
      </c>
      <c r="G332">
        <v>-5.3939465485297902</v>
      </c>
      <c r="H332">
        <v>5.3385484305423798</v>
      </c>
      <c r="I332">
        <v>-4.2630849995624498</v>
      </c>
      <c r="J332">
        <v>-0.55987390612458898</v>
      </c>
      <c r="K332">
        <v>923.60378667235705</v>
      </c>
      <c r="M332">
        <v>51.131724336925799</v>
      </c>
      <c r="N332">
        <v>0.66686313221315696</v>
      </c>
      <c r="O332">
        <v>6.88216892596453</v>
      </c>
      <c r="P332">
        <v>34.842519685039299</v>
      </c>
    </row>
    <row r="333" spans="1:17" x14ac:dyDescent="0.3">
      <c r="A333" t="s">
        <v>771</v>
      </c>
      <c r="B333" t="s">
        <v>772</v>
      </c>
      <c r="C333" t="s">
        <v>10222</v>
      </c>
      <c r="D333" t="s">
        <v>54</v>
      </c>
      <c r="E333">
        <v>21140.577998289999</v>
      </c>
      <c r="F333">
        <v>1325.9</v>
      </c>
      <c r="G333">
        <v>-35.476761331300096</v>
      </c>
      <c r="H333">
        <v>-6.1650476188764802</v>
      </c>
      <c r="I333">
        <v>-30.478514846813098</v>
      </c>
      <c r="J333">
        <v>1.2887142917344601</v>
      </c>
      <c r="K333">
        <v>1354.06002824752</v>
      </c>
      <c r="L333">
        <v>1411.7523693327701</v>
      </c>
      <c r="M333">
        <v>58.740379655469397</v>
      </c>
      <c r="N333">
        <v>1.36946491379572</v>
      </c>
      <c r="O333">
        <v>35.455162531110901</v>
      </c>
      <c r="P333">
        <v>11.410805814637399</v>
      </c>
      <c r="Q333">
        <v>6.1271124788962003E-2</v>
      </c>
    </row>
    <row r="334" spans="1:17" x14ac:dyDescent="0.3">
      <c r="A334" t="s">
        <v>773</v>
      </c>
      <c r="B334" t="s">
        <v>774</v>
      </c>
      <c r="C334" t="s">
        <v>10222</v>
      </c>
      <c r="D334" t="s">
        <v>21</v>
      </c>
      <c r="E334">
        <v>20904.2194428</v>
      </c>
      <c r="F334">
        <v>753</v>
      </c>
      <c r="G334">
        <v>15.9934750634033</v>
      </c>
      <c r="H334">
        <v>19.071087045201899</v>
      </c>
      <c r="I334">
        <v>-12.991864548736199</v>
      </c>
      <c r="J334">
        <v>8.1099217413723395</v>
      </c>
      <c r="K334">
        <v>644.08754767179903</v>
      </c>
      <c r="L334">
        <v>635.63803529700397</v>
      </c>
      <c r="M334">
        <v>70.041900700264904</v>
      </c>
      <c r="N334">
        <v>1.17517115346173</v>
      </c>
      <c r="O334">
        <v>15.537848605577601</v>
      </c>
      <c r="P334">
        <v>60.349233390119203</v>
      </c>
      <c r="Q334">
        <v>9.1255223826977996E-2</v>
      </c>
    </row>
    <row r="335" spans="1:17" x14ac:dyDescent="0.3">
      <c r="A335" t="s">
        <v>775</v>
      </c>
      <c r="B335" t="s">
        <v>776</v>
      </c>
      <c r="C335" t="s">
        <v>10222</v>
      </c>
      <c r="D335" t="s">
        <v>777</v>
      </c>
      <c r="E335">
        <v>20742.279971349999</v>
      </c>
      <c r="F335">
        <v>1479.7</v>
      </c>
      <c r="G335">
        <v>11.2810636673258</v>
      </c>
      <c r="H335">
        <v>6.6319035984845804</v>
      </c>
      <c r="I335">
        <v>8.6757370006555199</v>
      </c>
      <c r="J335">
        <v>7.6883777886220797</v>
      </c>
      <c r="K335">
        <v>1316.6467409179099</v>
      </c>
      <c r="L335">
        <v>1188.9245846487599</v>
      </c>
      <c r="M335">
        <v>71.834665601105698</v>
      </c>
      <c r="N335">
        <v>0.80262545959159703</v>
      </c>
      <c r="O335">
        <v>2.5207812394404101</v>
      </c>
      <c r="P335">
        <v>49.744471993118403</v>
      </c>
      <c r="Q335">
        <v>4.9312599904845003E-2</v>
      </c>
    </row>
    <row r="336" spans="1:17" x14ac:dyDescent="0.3">
      <c r="A336" t="s">
        <v>778</v>
      </c>
      <c r="B336" t="s">
        <v>779</v>
      </c>
      <c r="C336" t="s">
        <v>10222</v>
      </c>
      <c r="D336" t="s">
        <v>133</v>
      </c>
      <c r="E336">
        <v>20705.495404279998</v>
      </c>
      <c r="F336">
        <v>1830.6</v>
      </c>
      <c r="G336">
        <v>176.91904438049099</v>
      </c>
      <c r="H336">
        <v>-12.585910779061299</v>
      </c>
      <c r="I336">
        <v>18.4265705538979</v>
      </c>
      <c r="J336">
        <v>-0.88830143077280399</v>
      </c>
      <c r="K336">
        <v>1875.63202553424</v>
      </c>
      <c r="L336">
        <v>1477.68767490563</v>
      </c>
      <c r="M336">
        <v>43.408511634278298</v>
      </c>
      <c r="N336">
        <v>1.2343847374665999</v>
      </c>
      <c r="O336">
        <v>18.037988281000601</v>
      </c>
      <c r="P336">
        <v>239.24070230647399</v>
      </c>
      <c r="Q336">
        <v>0.105293043362508</v>
      </c>
    </row>
    <row r="337" spans="1:17" x14ac:dyDescent="0.3">
      <c r="A337" t="s">
        <v>780</v>
      </c>
      <c r="B337" t="s">
        <v>781</v>
      </c>
      <c r="C337" t="s">
        <v>10222</v>
      </c>
      <c r="D337" t="s">
        <v>373</v>
      </c>
      <c r="E337">
        <v>20701.704185989998</v>
      </c>
      <c r="F337">
        <v>516.70000000000005</v>
      </c>
      <c r="G337">
        <v>59.941291059881898</v>
      </c>
      <c r="H337">
        <v>-3.4072524916052802</v>
      </c>
      <c r="I337">
        <v>28.994422407716598</v>
      </c>
      <c r="J337">
        <v>-2.8272501357649502</v>
      </c>
      <c r="K337">
        <v>472.31954009906002</v>
      </c>
      <c r="L337">
        <v>395.192291736583</v>
      </c>
      <c r="M337">
        <v>60.281067871759902</v>
      </c>
      <c r="N337">
        <v>0.91036224869434601</v>
      </c>
      <c r="O337">
        <v>11.157344687439499</v>
      </c>
      <c r="P337">
        <v>106.63867226554601</v>
      </c>
      <c r="Q337">
        <v>3.4487448818385003E-2</v>
      </c>
    </row>
    <row r="338" spans="1:17" x14ac:dyDescent="0.3">
      <c r="A338" t="s">
        <v>782</v>
      </c>
      <c r="B338" t="s">
        <v>783</v>
      </c>
      <c r="C338" t="s">
        <v>10222</v>
      </c>
      <c r="D338" t="s">
        <v>548</v>
      </c>
      <c r="E338">
        <v>20615.174778299999</v>
      </c>
      <c r="F338">
        <v>1603.95</v>
      </c>
      <c r="G338">
        <v>-34.153539095566003</v>
      </c>
      <c r="H338">
        <v>3.1804562231293101</v>
      </c>
      <c r="I338">
        <v>-5.6633698962183203</v>
      </c>
      <c r="J338">
        <v>3.7547069690382302</v>
      </c>
      <c r="K338">
        <v>1491.47815578624</v>
      </c>
      <c r="L338">
        <v>1487.28711221545</v>
      </c>
      <c r="M338">
        <v>69.697551279693599</v>
      </c>
      <c r="N338">
        <v>0.99355588542816897</v>
      </c>
      <c r="O338">
        <v>10.442968920477499</v>
      </c>
      <c r="P338">
        <v>26.3947990543735</v>
      </c>
      <c r="Q338">
        <v>-8.6369922599336998E-2</v>
      </c>
    </row>
    <row r="339" spans="1:17" x14ac:dyDescent="0.3">
      <c r="A339" t="s">
        <v>784</v>
      </c>
      <c r="B339" t="s">
        <v>785</v>
      </c>
      <c r="C339" t="s">
        <v>10222</v>
      </c>
      <c r="D339" t="s">
        <v>622</v>
      </c>
      <c r="E339">
        <v>20521.18448874</v>
      </c>
      <c r="F339">
        <v>40.78</v>
      </c>
      <c r="G339">
        <v>0.120274362992464</v>
      </c>
      <c r="H339">
        <v>-3.9175954980864298</v>
      </c>
      <c r="I339">
        <v>-30.890819917791301</v>
      </c>
      <c r="J339">
        <v>0.95077538139098305</v>
      </c>
      <c r="K339">
        <v>38.237515915059603</v>
      </c>
      <c r="L339">
        <v>38.497872126835702</v>
      </c>
      <c r="M339">
        <v>83.092384079814096</v>
      </c>
      <c r="N339">
        <v>1.6408774446185499</v>
      </c>
      <c r="O339">
        <v>29.720451201569301</v>
      </c>
      <c r="P339">
        <v>28.8467614533965</v>
      </c>
      <c r="Q339">
        <v>6.0232771217039002E-2</v>
      </c>
    </row>
    <row r="340" spans="1:17" hidden="1" x14ac:dyDescent="0.3">
      <c r="A340" t="s">
        <v>786</v>
      </c>
      <c r="B340" t="s">
        <v>787</v>
      </c>
      <c r="C340" t="s">
        <v>10222</v>
      </c>
      <c r="D340" t="s">
        <v>256</v>
      </c>
      <c r="E340">
        <v>20346.083784179998</v>
      </c>
      <c r="F340">
        <v>706.2</v>
      </c>
      <c r="G340">
        <v>45.865377173830097</v>
      </c>
      <c r="H340">
        <v>8.6616803628729393</v>
      </c>
      <c r="I340">
        <v>31.0482972868421</v>
      </c>
      <c r="J340">
        <v>2.1619978961412101</v>
      </c>
      <c r="K340">
        <v>638.63861889019404</v>
      </c>
      <c r="L340">
        <v>536.49303471867699</v>
      </c>
      <c r="M340">
        <v>61.271276116956599</v>
      </c>
      <c r="N340">
        <v>0.952653643373649</v>
      </c>
      <c r="O340">
        <v>3.7099971679410899</v>
      </c>
      <c r="P340">
        <v>84.844915586965001</v>
      </c>
      <c r="Q340">
        <v>-3.4699966839138001E-2</v>
      </c>
    </row>
    <row r="341" spans="1:17" x14ac:dyDescent="0.3">
      <c r="A341" t="s">
        <v>788</v>
      </c>
      <c r="B341" t="s">
        <v>789</v>
      </c>
      <c r="C341" t="s">
        <v>10222</v>
      </c>
      <c r="D341" t="s">
        <v>528</v>
      </c>
      <c r="E341">
        <v>20312.453824245</v>
      </c>
      <c r="F341">
        <v>1800.45</v>
      </c>
      <c r="G341">
        <v>23.756019405207802</v>
      </c>
      <c r="H341">
        <v>-0.227508616644505</v>
      </c>
      <c r="I341">
        <v>9.98338628619112</v>
      </c>
      <c r="J341">
        <v>2.84555500852351</v>
      </c>
      <c r="K341">
        <v>1741.3615536310599</v>
      </c>
      <c r="L341">
        <v>1589.0704866260601</v>
      </c>
      <c r="M341">
        <v>65.467327742128802</v>
      </c>
      <c r="N341">
        <v>0.67332015715194304</v>
      </c>
      <c r="O341">
        <v>5.63747951900912</v>
      </c>
      <c r="P341">
        <v>58.3787825475017</v>
      </c>
    </row>
    <row r="342" spans="1:17" x14ac:dyDescent="0.3">
      <c r="A342" t="s">
        <v>790</v>
      </c>
      <c r="B342" t="s">
        <v>791</v>
      </c>
      <c r="C342" t="s">
        <v>10222</v>
      </c>
      <c r="D342" t="s">
        <v>500</v>
      </c>
      <c r="E342">
        <v>20257.507276594999</v>
      </c>
      <c r="F342">
        <v>779.95</v>
      </c>
      <c r="G342">
        <v>-3.6602189307333099</v>
      </c>
      <c r="H342">
        <v>-2.1295864379927898</v>
      </c>
      <c r="I342">
        <v>-13.295226962952199</v>
      </c>
      <c r="J342">
        <v>-1.2739910328369899</v>
      </c>
      <c r="K342">
        <v>781.69285154798297</v>
      </c>
      <c r="L342">
        <v>737.49251065905901</v>
      </c>
      <c r="M342">
        <v>44.760018104283901</v>
      </c>
      <c r="N342">
        <v>0.90497502700076504</v>
      </c>
      <c r="O342">
        <v>17.148535162510399</v>
      </c>
      <c r="P342">
        <v>30.4046146129409</v>
      </c>
      <c r="Q342">
        <v>1.4250738777087E-2</v>
      </c>
    </row>
    <row r="343" spans="1:17" x14ac:dyDescent="0.3">
      <c r="A343" t="s">
        <v>792</v>
      </c>
      <c r="B343" t="s">
        <v>793</v>
      </c>
      <c r="C343" t="s">
        <v>10222</v>
      </c>
      <c r="D343" t="s">
        <v>415</v>
      </c>
      <c r="E343">
        <v>20231.164295735001</v>
      </c>
      <c r="F343">
        <v>635.65</v>
      </c>
      <c r="G343">
        <v>69.450880151731894</v>
      </c>
      <c r="H343">
        <v>6.7145494831871302</v>
      </c>
      <c r="I343">
        <v>6.2637387344418496</v>
      </c>
      <c r="J343">
        <v>7.3294166700785901</v>
      </c>
      <c r="K343">
        <v>553.990021691641</v>
      </c>
      <c r="L343">
        <v>480.75742464173902</v>
      </c>
      <c r="M343">
        <v>85.360111890994006</v>
      </c>
      <c r="N343">
        <v>1.73039387059466</v>
      </c>
      <c r="O343">
        <v>2.9733343821285199</v>
      </c>
      <c r="P343">
        <v>111.671661671661</v>
      </c>
      <c r="Q343">
        <v>0.14335532823526601</v>
      </c>
    </row>
    <row r="344" spans="1:17" hidden="1" x14ac:dyDescent="0.3">
      <c r="A344" t="s">
        <v>794</v>
      </c>
      <c r="B344" t="s">
        <v>795</v>
      </c>
      <c r="C344" t="s">
        <v>10222</v>
      </c>
      <c r="D344" t="s">
        <v>133</v>
      </c>
      <c r="E344">
        <v>20173.740000000002</v>
      </c>
      <c r="F344">
        <v>151.96</v>
      </c>
      <c r="G344">
        <v>4.4743116300732204</v>
      </c>
      <c r="H344">
        <v>3.8187112311780602</v>
      </c>
      <c r="I344">
        <v>2.3292219266724699</v>
      </c>
      <c r="J344">
        <v>0.79115562765591296</v>
      </c>
      <c r="K344">
        <v>141.82813065639999</v>
      </c>
      <c r="L344">
        <v>131.30719873614399</v>
      </c>
      <c r="M344">
        <v>53.328059728626101</v>
      </c>
      <c r="N344">
        <v>0.83752471221848501</v>
      </c>
      <c r="O344">
        <v>1.90181626743879</v>
      </c>
      <c r="P344">
        <v>33.885462555065999</v>
      </c>
    </row>
    <row r="345" spans="1:17" hidden="1" x14ac:dyDescent="0.3">
      <c r="A345" t="s">
        <v>796</v>
      </c>
      <c r="B345" t="s">
        <v>797</v>
      </c>
      <c r="C345" t="s">
        <v>10222</v>
      </c>
      <c r="D345" t="s">
        <v>133</v>
      </c>
      <c r="E345">
        <v>20155.501969815999</v>
      </c>
      <c r="F345">
        <v>339.84</v>
      </c>
      <c r="G345">
        <v>-16.687291472706299</v>
      </c>
      <c r="H345">
        <v>-0.361688532674521</v>
      </c>
      <c r="I345">
        <v>-9.0204564738118496</v>
      </c>
      <c r="J345">
        <v>0.187898282394966</v>
      </c>
      <c r="K345">
        <v>340.46778201510801</v>
      </c>
      <c r="L345">
        <v>335.27023709626201</v>
      </c>
      <c r="M345">
        <v>42.778347382377802</v>
      </c>
      <c r="N345">
        <v>0.661404494995251</v>
      </c>
      <c r="O345">
        <v>7.4034839924670397</v>
      </c>
      <c r="P345">
        <v>14.8108108108107</v>
      </c>
      <c r="Q345">
        <v>-0.10379904096142301</v>
      </c>
    </row>
    <row r="346" spans="1:17" hidden="1" x14ac:dyDescent="0.3">
      <c r="A346" t="s">
        <v>798</v>
      </c>
      <c r="B346" t="s">
        <v>799</v>
      </c>
      <c r="C346" t="s">
        <v>10222</v>
      </c>
      <c r="D346" t="s">
        <v>130</v>
      </c>
      <c r="E346">
        <v>20041.043549400001</v>
      </c>
      <c r="F346">
        <v>14021.85</v>
      </c>
      <c r="G346">
        <v>209.74180326646299</v>
      </c>
      <c r="H346">
        <v>-0.71891873658274497</v>
      </c>
      <c r="I346">
        <v>78.109816286303698</v>
      </c>
      <c r="J346">
        <v>1.24005294484746</v>
      </c>
      <c r="K346">
        <v>12550.3269410014</v>
      </c>
      <c r="L346">
        <v>8892.6959814887396</v>
      </c>
      <c r="M346">
        <v>41.723686319208099</v>
      </c>
      <c r="N346">
        <v>0.22673505096407201</v>
      </c>
      <c r="O346">
        <v>11.9830835446107</v>
      </c>
      <c r="P346">
        <v>259.35033316248001</v>
      </c>
    </row>
    <row r="347" spans="1:17" x14ac:dyDescent="0.3">
      <c r="A347" t="s">
        <v>800</v>
      </c>
      <c r="B347" t="s">
        <v>801</v>
      </c>
      <c r="C347" t="s">
        <v>10222</v>
      </c>
      <c r="D347" t="s">
        <v>231</v>
      </c>
      <c r="E347">
        <v>19946.834478550001</v>
      </c>
      <c r="F347">
        <v>458.5</v>
      </c>
      <c r="G347">
        <v>35.117181363900102</v>
      </c>
      <c r="H347">
        <v>2.5031542972294298</v>
      </c>
      <c r="I347">
        <v>42.825194157997799</v>
      </c>
      <c r="J347">
        <v>-0.25665259820707198</v>
      </c>
      <c r="K347">
        <v>425.52785546834002</v>
      </c>
      <c r="L347">
        <v>355.41990195919601</v>
      </c>
      <c r="M347">
        <v>51.876245533509802</v>
      </c>
      <c r="N347">
        <v>0.6197243985998</v>
      </c>
      <c r="O347">
        <v>15.059978189749099</v>
      </c>
      <c r="P347">
        <v>65.972850678732996</v>
      </c>
      <c r="Q347">
        <v>5.5031012420151001E-2</v>
      </c>
    </row>
    <row r="348" spans="1:17" x14ac:dyDescent="0.3">
      <c r="A348" t="s">
        <v>802</v>
      </c>
      <c r="B348" t="s">
        <v>803</v>
      </c>
      <c r="C348" t="s">
        <v>10222</v>
      </c>
      <c r="D348" t="s">
        <v>130</v>
      </c>
      <c r="E348">
        <v>19931.194675395</v>
      </c>
      <c r="F348">
        <v>716.85</v>
      </c>
      <c r="G348">
        <v>54.978299476636003</v>
      </c>
      <c r="H348">
        <v>2.5947170418267098</v>
      </c>
      <c r="I348">
        <v>-17.432333560785899</v>
      </c>
      <c r="J348">
        <v>4.27534071999328</v>
      </c>
      <c r="K348">
        <v>668.62947187058501</v>
      </c>
      <c r="L348">
        <v>594.52603458454303</v>
      </c>
      <c r="M348">
        <v>67.710467332668102</v>
      </c>
      <c r="N348">
        <v>0.78349593276681495</v>
      </c>
      <c r="O348">
        <v>3.9687521796749601</v>
      </c>
      <c r="P348">
        <v>85.712435233160605</v>
      </c>
      <c r="Q348">
        <v>3.9827644824924999E-2</v>
      </c>
    </row>
    <row r="349" spans="1:17" x14ac:dyDescent="0.3">
      <c r="A349" t="s">
        <v>804</v>
      </c>
      <c r="B349" t="s">
        <v>805</v>
      </c>
      <c r="C349" t="s">
        <v>10222</v>
      </c>
      <c r="D349" t="s">
        <v>415</v>
      </c>
      <c r="E349">
        <v>19925.165588625001</v>
      </c>
      <c r="F349">
        <v>322.25</v>
      </c>
      <c r="G349">
        <v>34.841362205937003</v>
      </c>
      <c r="H349">
        <v>-2.9444296354612902</v>
      </c>
      <c r="I349">
        <v>34.282594750928602</v>
      </c>
      <c r="J349">
        <v>0.69639516870225004</v>
      </c>
      <c r="K349">
        <v>315.331681231228</v>
      </c>
      <c r="L349">
        <v>264.61563327806499</v>
      </c>
      <c r="M349">
        <v>50.346811101550003</v>
      </c>
      <c r="N349">
        <v>0.91516393214188296</v>
      </c>
      <c r="O349">
        <v>10.442203258339701</v>
      </c>
      <c r="P349">
        <v>73.439181916038706</v>
      </c>
      <c r="Q349">
        <v>5.7882231178448998E-2</v>
      </c>
    </row>
    <row r="350" spans="1:17" x14ac:dyDescent="0.3">
      <c r="A350" t="s">
        <v>806</v>
      </c>
      <c r="B350" t="s">
        <v>807</v>
      </c>
      <c r="C350" t="s">
        <v>10222</v>
      </c>
      <c r="D350" t="s">
        <v>40</v>
      </c>
      <c r="E350">
        <v>19660.350799759999</v>
      </c>
      <c r="F350">
        <v>535.4</v>
      </c>
      <c r="G350">
        <v>45.1869479353971</v>
      </c>
      <c r="H350">
        <v>20.682099324935901</v>
      </c>
      <c r="I350">
        <v>-15.5433013137608</v>
      </c>
      <c r="J350">
        <v>7.2503477049907703</v>
      </c>
      <c r="K350">
        <v>474.14007676556599</v>
      </c>
      <c r="L350">
        <v>429.06181544954097</v>
      </c>
      <c r="M350">
        <v>70.062456731772897</v>
      </c>
      <c r="N350">
        <v>1.63946048409447</v>
      </c>
      <c r="O350">
        <v>7.1815465072842803</v>
      </c>
      <c r="P350">
        <v>79.664429530201303</v>
      </c>
      <c r="Q350">
        <v>0.12216164486233599</v>
      </c>
    </row>
    <row r="351" spans="1:17" x14ac:dyDescent="0.3">
      <c r="A351" t="s">
        <v>808</v>
      </c>
      <c r="B351" t="s">
        <v>809</v>
      </c>
      <c r="C351" t="s">
        <v>10222</v>
      </c>
      <c r="D351" t="s">
        <v>440</v>
      </c>
      <c r="E351">
        <v>19659.751905505</v>
      </c>
      <c r="F351">
        <v>1377.05</v>
      </c>
      <c r="G351">
        <v>47.806505578674297</v>
      </c>
      <c r="H351">
        <v>8.5348652984387599</v>
      </c>
      <c r="I351">
        <v>23.487020529677999</v>
      </c>
      <c r="J351">
        <v>-2.7008728168473199</v>
      </c>
      <c r="K351">
        <v>1236.2197146399001</v>
      </c>
      <c r="L351">
        <v>1032.7134679298899</v>
      </c>
      <c r="M351">
        <v>60.409303906056302</v>
      </c>
      <c r="N351">
        <v>0.88388064315207104</v>
      </c>
      <c r="O351">
        <v>12.101957082168401</v>
      </c>
      <c r="P351">
        <v>89.937931034482702</v>
      </c>
      <c r="Q351">
        <v>0.17089372076199699</v>
      </c>
    </row>
    <row r="352" spans="1:17" x14ac:dyDescent="0.3">
      <c r="A352" t="s">
        <v>810</v>
      </c>
      <c r="B352" t="s">
        <v>811</v>
      </c>
      <c r="C352" t="s">
        <v>10222</v>
      </c>
      <c r="D352" t="s">
        <v>173</v>
      </c>
      <c r="E352">
        <v>19628.913771039999</v>
      </c>
      <c r="F352">
        <v>347.9</v>
      </c>
      <c r="G352">
        <v>-5.8737029355588399</v>
      </c>
      <c r="H352">
        <v>9.4219486045680796</v>
      </c>
      <c r="I352">
        <v>-17.895282433993899</v>
      </c>
      <c r="J352">
        <v>4.4263651273289604</v>
      </c>
      <c r="K352">
        <v>314.30975889010898</v>
      </c>
      <c r="L352">
        <v>313.19446671618198</v>
      </c>
      <c r="M352">
        <v>87.689890532446498</v>
      </c>
      <c r="N352">
        <v>0.91634538589117998</v>
      </c>
      <c r="O352">
        <v>16.915780396665699</v>
      </c>
      <c r="P352">
        <v>36.699410609037301</v>
      </c>
      <c r="Q352">
        <v>-3.7465780087422997E-2</v>
      </c>
    </row>
    <row r="353" spans="1:17" x14ac:dyDescent="0.3">
      <c r="A353" t="s">
        <v>812</v>
      </c>
      <c r="B353" t="s">
        <v>813</v>
      </c>
      <c r="C353" t="s">
        <v>10222</v>
      </c>
      <c r="D353" t="s">
        <v>21</v>
      </c>
      <c r="E353">
        <v>19602.088186019999</v>
      </c>
      <c r="F353">
        <v>709.55</v>
      </c>
      <c r="G353">
        <v>39.548038955994798</v>
      </c>
      <c r="H353">
        <v>0.20191657124470899</v>
      </c>
      <c r="I353">
        <v>-31.5510508151295</v>
      </c>
      <c r="J353">
        <v>-0.39189364977556401</v>
      </c>
      <c r="K353">
        <v>695.95516229574196</v>
      </c>
      <c r="L353">
        <v>655.05949504659702</v>
      </c>
      <c r="M353">
        <v>46.336586197212199</v>
      </c>
      <c r="N353">
        <v>0.99208685767649996</v>
      </c>
      <c r="O353">
        <v>21.464308364456301</v>
      </c>
      <c r="P353">
        <v>70.441988950276198</v>
      </c>
      <c r="Q353">
        <v>4.7679338533119002E-2</v>
      </c>
    </row>
    <row r="354" spans="1:17" x14ac:dyDescent="0.3">
      <c r="A354" t="s">
        <v>814</v>
      </c>
      <c r="B354" t="s">
        <v>815</v>
      </c>
      <c r="C354" t="s">
        <v>10222</v>
      </c>
      <c r="D354" t="s">
        <v>27</v>
      </c>
      <c r="E354">
        <v>19469.125233193001</v>
      </c>
      <c r="F354">
        <v>99.59</v>
      </c>
      <c r="G354">
        <v>-0.62176928016696897</v>
      </c>
      <c r="H354">
        <v>21.597293313398701</v>
      </c>
      <c r="I354">
        <v>-3.0290965788895701</v>
      </c>
      <c r="J354">
        <v>-7.4847545787589702</v>
      </c>
      <c r="K354">
        <v>84.791811842748999</v>
      </c>
      <c r="L354">
        <v>83.849927574831099</v>
      </c>
      <c r="M354">
        <v>63.5026288926082</v>
      </c>
      <c r="N354">
        <v>5.3541441815970403</v>
      </c>
      <c r="O354">
        <v>11.8586203434079</v>
      </c>
      <c r="P354">
        <v>53.097617217524999</v>
      </c>
      <c r="Q354">
        <v>7.9200764033218005E-2</v>
      </c>
    </row>
    <row r="355" spans="1:17" x14ac:dyDescent="0.3">
      <c r="A355" t="s">
        <v>816</v>
      </c>
      <c r="B355" t="s">
        <v>817</v>
      </c>
      <c r="C355" t="s">
        <v>10222</v>
      </c>
      <c r="D355" t="s">
        <v>77</v>
      </c>
      <c r="E355">
        <v>19463.403340600002</v>
      </c>
      <c r="F355">
        <v>823.7</v>
      </c>
      <c r="G355">
        <v>-33.578272436728803</v>
      </c>
      <c r="H355">
        <v>-6.1845418745160297</v>
      </c>
      <c r="I355">
        <v>-31.884996300139701</v>
      </c>
      <c r="J355">
        <v>3.0223238241961101</v>
      </c>
      <c r="K355">
        <v>811.99805022451596</v>
      </c>
      <c r="L355">
        <v>848.42306522653701</v>
      </c>
      <c r="M355">
        <v>62.3838532751397</v>
      </c>
      <c r="N355">
        <v>1.0430963697003399</v>
      </c>
      <c r="O355">
        <v>28.4691028286997</v>
      </c>
      <c r="P355">
        <v>17.6714285714285</v>
      </c>
      <c r="Q355">
        <v>-0.100997664826479</v>
      </c>
    </row>
    <row r="356" spans="1:17" x14ac:dyDescent="0.3">
      <c r="A356" t="s">
        <v>818</v>
      </c>
      <c r="B356" t="s">
        <v>819</v>
      </c>
      <c r="C356" t="s">
        <v>10222</v>
      </c>
      <c r="D356" t="s">
        <v>635</v>
      </c>
      <c r="E356">
        <v>19436.710487272001</v>
      </c>
      <c r="F356">
        <v>134.81</v>
      </c>
      <c r="G356">
        <v>84.775252068944695</v>
      </c>
      <c r="H356">
        <v>10.3508337910989</v>
      </c>
      <c r="I356">
        <v>17.9125743182489</v>
      </c>
      <c r="J356">
        <v>8.9117057663832995</v>
      </c>
      <c r="K356">
        <v>114.888472143854</v>
      </c>
      <c r="L356">
        <v>97.683585862338205</v>
      </c>
      <c r="M356">
        <v>73.274987344570604</v>
      </c>
      <c r="N356">
        <v>1.0023575021618101</v>
      </c>
      <c r="O356">
        <v>0.66018841332244804</v>
      </c>
      <c r="P356">
        <v>119.20325203252</v>
      </c>
      <c r="Q356">
        <v>5.4880342380531001E-2</v>
      </c>
    </row>
    <row r="357" spans="1:17" x14ac:dyDescent="0.3">
      <c r="A357" t="s">
        <v>820</v>
      </c>
      <c r="B357" t="s">
        <v>821</v>
      </c>
      <c r="C357" t="s">
        <v>10222</v>
      </c>
      <c r="D357" t="s">
        <v>674</v>
      </c>
      <c r="E357">
        <v>19426.118137500001</v>
      </c>
      <c r="F357">
        <v>4664.75</v>
      </c>
      <c r="G357">
        <v>104.987041790378</v>
      </c>
      <c r="H357">
        <v>0.53445207397460204</v>
      </c>
      <c r="I357">
        <v>17.317094350260898</v>
      </c>
      <c r="J357">
        <v>-4.02891391990405</v>
      </c>
      <c r="K357">
        <v>4445.4600807923198</v>
      </c>
      <c r="L357">
        <v>3489.0082876625502</v>
      </c>
      <c r="M357">
        <v>48.907451312207499</v>
      </c>
      <c r="N357">
        <v>0.49886122762926399</v>
      </c>
      <c r="O357">
        <v>17.6483198456508</v>
      </c>
      <c r="P357">
        <v>155.932296381642</v>
      </c>
      <c r="Q357">
        <v>0.14142212919650499</v>
      </c>
    </row>
    <row r="358" spans="1:17" x14ac:dyDescent="0.3">
      <c r="A358" t="s">
        <v>822</v>
      </c>
      <c r="B358" t="s">
        <v>823</v>
      </c>
      <c r="C358" t="s">
        <v>10222</v>
      </c>
      <c r="D358" t="s">
        <v>290</v>
      </c>
      <c r="E358">
        <v>19354.32559488</v>
      </c>
      <c r="F358">
        <v>1759.65</v>
      </c>
      <c r="G358">
        <v>-6.58090121202485</v>
      </c>
      <c r="H358">
        <v>-8.5674163450903595</v>
      </c>
      <c r="I358">
        <v>-28.891156066798001</v>
      </c>
      <c r="J358">
        <v>-9.3974415977770001</v>
      </c>
      <c r="K358">
        <v>1839.25699542845</v>
      </c>
      <c r="L358">
        <v>1832.28849806883</v>
      </c>
      <c r="M358">
        <v>34.733481419755897</v>
      </c>
      <c r="N358">
        <v>1.9030549207399501</v>
      </c>
      <c r="O358">
        <v>39.740857556900501</v>
      </c>
      <c r="P358">
        <v>23.013736935929199</v>
      </c>
      <c r="Q358">
        <v>4.9458646482271003E-2</v>
      </c>
    </row>
    <row r="359" spans="1:17" hidden="1" x14ac:dyDescent="0.3">
      <c r="A359" t="s">
        <v>824</v>
      </c>
      <c r="B359" t="s">
        <v>825</v>
      </c>
      <c r="C359" t="s">
        <v>10222</v>
      </c>
      <c r="D359" t="s">
        <v>54</v>
      </c>
      <c r="E359">
        <v>19299.96235125</v>
      </c>
      <c r="F359">
        <v>452.5</v>
      </c>
      <c r="G359">
        <v>10.824440632956801</v>
      </c>
      <c r="H359">
        <v>8.7352545005743796</v>
      </c>
      <c r="I359">
        <v>21.853499956461501</v>
      </c>
      <c r="J359">
        <v>-5.88894885371369</v>
      </c>
      <c r="K359">
        <v>401.19006395730099</v>
      </c>
      <c r="M359">
        <v>52.940985359048298</v>
      </c>
      <c r="O359">
        <v>7.6132596685082703</v>
      </c>
      <c r="P359">
        <v>54.9657534246575</v>
      </c>
    </row>
    <row r="360" spans="1:17" x14ac:dyDescent="0.3">
      <c r="A360" t="s">
        <v>826</v>
      </c>
      <c r="B360" t="s">
        <v>827</v>
      </c>
      <c r="C360" t="s">
        <v>10222</v>
      </c>
      <c r="D360" t="s">
        <v>523</v>
      </c>
      <c r="E360">
        <v>19287.5339528</v>
      </c>
      <c r="F360">
        <v>2140.4</v>
      </c>
      <c r="G360">
        <v>12.362119040364499</v>
      </c>
      <c r="H360">
        <v>-21.192769349110101</v>
      </c>
      <c r="I360">
        <v>-46.311982581775503</v>
      </c>
      <c r="J360">
        <v>-8.4825699924077902E-2</v>
      </c>
      <c r="K360">
        <v>2400.89711453368</v>
      </c>
      <c r="L360">
        <v>2535.3584754019198</v>
      </c>
      <c r="M360">
        <v>37.5072231265545</v>
      </c>
      <c r="N360">
        <v>1.42120192826624</v>
      </c>
      <c r="O360">
        <v>82.022051952905997</v>
      </c>
      <c r="P360">
        <v>46.402188782489702</v>
      </c>
      <c r="Q360">
        <v>4.6632958818524001E-2</v>
      </c>
    </row>
    <row r="361" spans="1:17" x14ac:dyDescent="0.3">
      <c r="A361" t="s">
        <v>828</v>
      </c>
      <c r="B361" t="s">
        <v>829</v>
      </c>
      <c r="C361" t="s">
        <v>10222</v>
      </c>
      <c r="D361" t="s">
        <v>165</v>
      </c>
      <c r="E361">
        <v>19139.368931729899</v>
      </c>
      <c r="F361">
        <v>602.1</v>
      </c>
      <c r="G361">
        <v>23.999311630073201</v>
      </c>
      <c r="H361">
        <v>-5.32954508931138</v>
      </c>
      <c r="I361">
        <v>47.607800047442197</v>
      </c>
      <c r="J361">
        <v>-1.6028072810036</v>
      </c>
      <c r="K361">
        <v>595.55913932697194</v>
      </c>
      <c r="L361">
        <v>508.26030492394398</v>
      </c>
      <c r="M361">
        <v>41.899613500306899</v>
      </c>
      <c r="N361">
        <v>0.31885967410444899</v>
      </c>
      <c r="O361">
        <v>12.2903172230526</v>
      </c>
      <c r="P361">
        <v>92.980769230769198</v>
      </c>
      <c r="Q361">
        <v>0.15935010193552199</v>
      </c>
    </row>
    <row r="362" spans="1:17" x14ac:dyDescent="0.3">
      <c r="A362" t="s">
        <v>830</v>
      </c>
      <c r="B362" t="s">
        <v>831</v>
      </c>
      <c r="C362" t="s">
        <v>10222</v>
      </c>
      <c r="D362" t="s">
        <v>133</v>
      </c>
      <c r="E362">
        <v>19115.112000229899</v>
      </c>
      <c r="F362">
        <v>559.1</v>
      </c>
      <c r="G362">
        <v>150.736895314675</v>
      </c>
      <c r="H362">
        <v>24.998986430762599</v>
      </c>
      <c r="I362">
        <v>60.903434055013498</v>
      </c>
      <c r="J362">
        <v>6.48230187253787</v>
      </c>
      <c r="K362">
        <v>459.41208483703298</v>
      </c>
      <c r="L362">
        <v>353.338417625727</v>
      </c>
      <c r="M362">
        <v>80.343160605858003</v>
      </c>
      <c r="N362">
        <v>1.2675725450005499</v>
      </c>
      <c r="O362">
        <v>1.0552673940260999</v>
      </c>
      <c r="P362">
        <v>208.38389409817901</v>
      </c>
      <c r="Q362">
        <v>0.21049755725430599</v>
      </c>
    </row>
    <row r="363" spans="1:17" x14ac:dyDescent="0.3">
      <c r="A363" t="s">
        <v>832</v>
      </c>
      <c r="B363" t="s">
        <v>833</v>
      </c>
      <c r="C363" t="s">
        <v>10222</v>
      </c>
      <c r="D363" t="s">
        <v>46</v>
      </c>
      <c r="E363">
        <v>19099.879038020001</v>
      </c>
      <c r="F363">
        <v>1642.3</v>
      </c>
      <c r="G363">
        <v>207.92090566326701</v>
      </c>
      <c r="H363">
        <v>0.91984334028841497</v>
      </c>
      <c r="I363">
        <v>89.393895562148799</v>
      </c>
      <c r="J363">
        <v>4.2400575565427197</v>
      </c>
      <c r="K363">
        <v>1414.11285063115</v>
      </c>
      <c r="L363">
        <v>1001.91828417464</v>
      </c>
      <c r="M363">
        <v>64.7634150088696</v>
      </c>
      <c r="N363">
        <v>0.55154434655846896</v>
      </c>
      <c r="O363">
        <v>4.8529501309139498</v>
      </c>
      <c r="P363">
        <v>280.16203703703701</v>
      </c>
      <c r="Q363">
        <v>0.17430015284339401</v>
      </c>
    </row>
    <row r="364" spans="1:17" x14ac:dyDescent="0.3">
      <c r="A364" t="s">
        <v>834</v>
      </c>
      <c r="B364" t="s">
        <v>835</v>
      </c>
      <c r="C364" t="s">
        <v>10222</v>
      </c>
      <c r="D364" t="s">
        <v>165</v>
      </c>
      <c r="E364">
        <v>19031.485665824999</v>
      </c>
      <c r="F364">
        <v>795.95</v>
      </c>
      <c r="G364">
        <v>154.28221425840201</v>
      </c>
      <c r="H364">
        <v>-12.9677349672241</v>
      </c>
      <c r="I364">
        <v>53.800403815430499</v>
      </c>
      <c r="J364">
        <v>-1.33725934520707</v>
      </c>
      <c r="K364">
        <v>812.70856954943395</v>
      </c>
      <c r="L364">
        <v>641.03462393399798</v>
      </c>
      <c r="M364">
        <v>47.492178916532701</v>
      </c>
      <c r="N364">
        <v>1.0408615359244999</v>
      </c>
      <c r="O364">
        <v>23.1233117658144</v>
      </c>
      <c r="P364">
        <v>192.52113193678699</v>
      </c>
      <c r="Q364">
        <v>0.16827150457168699</v>
      </c>
    </row>
    <row r="365" spans="1:17" x14ac:dyDescent="0.3">
      <c r="A365" t="s">
        <v>836</v>
      </c>
      <c r="B365" t="s">
        <v>837</v>
      </c>
      <c r="C365" t="s">
        <v>10222</v>
      </c>
      <c r="D365" t="s">
        <v>146</v>
      </c>
      <c r="E365">
        <v>18898.931445099999</v>
      </c>
      <c r="F365">
        <v>3152.45</v>
      </c>
      <c r="G365">
        <v>-25.238900039377999</v>
      </c>
      <c r="H365">
        <v>10.204360543055399</v>
      </c>
      <c r="I365">
        <v>10.621549862203301</v>
      </c>
      <c r="J365">
        <v>5.0521265549044303</v>
      </c>
      <c r="K365">
        <v>2755.7925601571601</v>
      </c>
      <c r="L365">
        <v>2688.7104142221001</v>
      </c>
      <c r="M365">
        <v>81.863790266753995</v>
      </c>
      <c r="N365">
        <v>1.2282710720674399</v>
      </c>
      <c r="O365">
        <v>4.4267157290361396</v>
      </c>
      <c r="P365">
        <v>41.3654708520179</v>
      </c>
      <c r="Q365">
        <v>-6.2781936148190998E-2</v>
      </c>
    </row>
    <row r="366" spans="1:17" x14ac:dyDescent="0.3">
      <c r="A366" t="s">
        <v>838</v>
      </c>
      <c r="B366" t="s">
        <v>839</v>
      </c>
      <c r="C366" t="s">
        <v>10222</v>
      </c>
      <c r="D366" t="s">
        <v>840</v>
      </c>
      <c r="E366">
        <v>18864.141725519999</v>
      </c>
      <c r="F366">
        <v>1965.6</v>
      </c>
      <c r="G366">
        <v>32.484140534332397</v>
      </c>
      <c r="H366">
        <v>-2.43389845568124</v>
      </c>
      <c r="I366">
        <v>25.8575114016021</v>
      </c>
      <c r="J366">
        <v>-5.2450935622031096</v>
      </c>
      <c r="K366">
        <v>1942.00420723294</v>
      </c>
      <c r="L366">
        <v>1651.75644278758</v>
      </c>
      <c r="M366">
        <v>24.581489761628202</v>
      </c>
      <c r="N366">
        <v>0.41374486723417903</v>
      </c>
      <c r="O366">
        <v>13.7871387871387</v>
      </c>
      <c r="P366">
        <v>63.575084259143601</v>
      </c>
      <c r="Q366">
        <v>6.0489975747235997E-2</v>
      </c>
    </row>
    <row r="367" spans="1:17" hidden="1" x14ac:dyDescent="0.3">
      <c r="A367" t="s">
        <v>841</v>
      </c>
      <c r="B367" t="s">
        <v>842</v>
      </c>
      <c r="C367" t="s">
        <v>10222</v>
      </c>
      <c r="D367" t="s">
        <v>843</v>
      </c>
      <c r="E367">
        <v>18780.257761649998</v>
      </c>
      <c r="F367">
        <v>1729.5</v>
      </c>
      <c r="G367">
        <v>-3.5433944070454499</v>
      </c>
      <c r="H367">
        <v>-13.1132710412965</v>
      </c>
      <c r="I367">
        <v>7.4856649164592604</v>
      </c>
      <c r="J367">
        <v>-5.30571483800981</v>
      </c>
      <c r="K367">
        <v>1641.5128711656901</v>
      </c>
      <c r="M367">
        <v>42.001478435348702</v>
      </c>
      <c r="O367">
        <v>12.081526452732</v>
      </c>
      <c r="P367">
        <v>40.421385945682601</v>
      </c>
    </row>
    <row r="368" spans="1:17" x14ac:dyDescent="0.3">
      <c r="A368" t="s">
        <v>844</v>
      </c>
      <c r="B368" t="s">
        <v>845</v>
      </c>
      <c r="C368" t="s">
        <v>10222</v>
      </c>
      <c r="D368" t="s">
        <v>557</v>
      </c>
      <c r="E368">
        <v>18698.643891</v>
      </c>
      <c r="F368">
        <v>3771.15</v>
      </c>
      <c r="G368">
        <v>-38.0996376049346</v>
      </c>
      <c r="H368">
        <v>-4.0348502962456303</v>
      </c>
      <c r="I368">
        <v>-1.4974452372293301</v>
      </c>
      <c r="J368">
        <v>-2.2169745390500499</v>
      </c>
      <c r="K368">
        <v>3531.4853687791801</v>
      </c>
      <c r="L368">
        <v>3558.4739693830002</v>
      </c>
      <c r="M368">
        <v>73.545840378199898</v>
      </c>
      <c r="N368">
        <v>0.98087324121918895</v>
      </c>
      <c r="O368">
        <v>25.27345769858</v>
      </c>
      <c r="P368">
        <v>31.127105825901001</v>
      </c>
      <c r="Q368">
        <v>-4.6600855838130999E-2</v>
      </c>
    </row>
    <row r="369" spans="1:17" x14ac:dyDescent="0.3">
      <c r="A369" t="s">
        <v>846</v>
      </c>
      <c r="B369" t="s">
        <v>847</v>
      </c>
      <c r="C369" t="s">
        <v>10222</v>
      </c>
      <c r="D369" t="s">
        <v>848</v>
      </c>
      <c r="E369">
        <v>18690.428021264001</v>
      </c>
      <c r="F369">
        <v>271.27999999999997</v>
      </c>
      <c r="G369">
        <v>61.2113358515264</v>
      </c>
      <c r="H369">
        <v>23.719092756447399</v>
      </c>
      <c r="I369">
        <v>19.133643906431502</v>
      </c>
      <c r="J369">
        <v>6.6551737064223797</v>
      </c>
      <c r="K369">
        <v>226.49274175673801</v>
      </c>
      <c r="L369">
        <v>196.31450590979301</v>
      </c>
      <c r="M369">
        <v>80.784797823074499</v>
      </c>
      <c r="N369">
        <v>1.3715851734176401</v>
      </c>
      <c r="O369">
        <v>2.8236508404600502</v>
      </c>
      <c r="P369">
        <v>92.944523470839201</v>
      </c>
      <c r="Q369">
        <v>9.1037582912010008E-3</v>
      </c>
    </row>
    <row r="370" spans="1:17" x14ac:dyDescent="0.3">
      <c r="A370" t="s">
        <v>849</v>
      </c>
      <c r="B370" t="s">
        <v>850</v>
      </c>
      <c r="C370" t="s">
        <v>10222</v>
      </c>
      <c r="D370" t="s">
        <v>173</v>
      </c>
      <c r="E370">
        <v>18685.792264259999</v>
      </c>
      <c r="F370">
        <v>1891.7</v>
      </c>
      <c r="G370">
        <v>42.632855848976902</v>
      </c>
      <c r="H370">
        <v>11.0587256599584</v>
      </c>
      <c r="I370">
        <v>15.5347486636285</v>
      </c>
      <c r="J370">
        <v>4.3725399713733797</v>
      </c>
      <c r="K370">
        <v>1598.5874747180101</v>
      </c>
      <c r="L370">
        <v>1374.0523383505499</v>
      </c>
      <c r="M370">
        <v>81.910966819535105</v>
      </c>
      <c r="N370">
        <v>0.86070458122678095</v>
      </c>
      <c r="O370">
        <v>0.54448379764233601</v>
      </c>
      <c r="P370">
        <v>94.910102519190104</v>
      </c>
      <c r="Q370">
        <v>3.1543936180164003E-2</v>
      </c>
    </row>
    <row r="371" spans="1:17" x14ac:dyDescent="0.3">
      <c r="A371" t="s">
        <v>851</v>
      </c>
      <c r="B371" t="s">
        <v>852</v>
      </c>
      <c r="C371" t="s">
        <v>10222</v>
      </c>
      <c r="D371" t="s">
        <v>24</v>
      </c>
      <c r="E371">
        <v>18654.347819379</v>
      </c>
      <c r="F371">
        <v>231.81</v>
      </c>
      <c r="G371">
        <v>60.493270887838399</v>
      </c>
      <c r="H371">
        <v>6.3822507172527496</v>
      </c>
      <c r="I371">
        <v>5.2063128957804903</v>
      </c>
      <c r="J371">
        <v>7.5344268862137502</v>
      </c>
      <c r="K371">
        <v>205.03358160859599</v>
      </c>
      <c r="L371">
        <v>180.221568542776</v>
      </c>
      <c r="M371">
        <v>84.849694308010996</v>
      </c>
      <c r="N371">
        <v>1.38235851741628</v>
      </c>
      <c r="O371">
        <v>0.362365730555191</v>
      </c>
      <c r="P371">
        <v>100.52768166089901</v>
      </c>
      <c r="Q371">
        <v>0.181498865676404</v>
      </c>
    </row>
    <row r="372" spans="1:17" x14ac:dyDescent="0.3">
      <c r="A372" t="s">
        <v>853</v>
      </c>
      <c r="B372" t="s">
        <v>854</v>
      </c>
      <c r="C372" t="s">
        <v>10222</v>
      </c>
      <c r="D372" t="s">
        <v>388</v>
      </c>
      <c r="E372">
        <v>18618.479332110001</v>
      </c>
      <c r="F372">
        <v>7846.65</v>
      </c>
      <c r="G372">
        <v>-9.9015049019601005</v>
      </c>
      <c r="H372">
        <v>-7.1083794934431701</v>
      </c>
      <c r="I372">
        <v>5.9535009684367699</v>
      </c>
      <c r="J372">
        <v>-3.47249477208103</v>
      </c>
      <c r="K372">
        <v>7767.6816568103004</v>
      </c>
      <c r="L372">
        <v>7074.5403040350702</v>
      </c>
      <c r="M372">
        <v>42.290772879372298</v>
      </c>
      <c r="N372">
        <v>1.2572225388371701</v>
      </c>
      <c r="O372">
        <v>14.4437435083761</v>
      </c>
      <c r="P372">
        <v>43.014799693799397</v>
      </c>
      <c r="Q372">
        <v>5.7914286079649999E-3</v>
      </c>
    </row>
    <row r="373" spans="1:17" x14ac:dyDescent="0.3">
      <c r="A373" t="s">
        <v>855</v>
      </c>
      <c r="B373" t="s">
        <v>856</v>
      </c>
      <c r="C373" t="s">
        <v>10222</v>
      </c>
      <c r="D373" t="s">
        <v>523</v>
      </c>
      <c r="E373">
        <v>18598.653123495002</v>
      </c>
      <c r="F373">
        <v>438.45</v>
      </c>
      <c r="G373">
        <v>-50.2378787395416</v>
      </c>
      <c r="H373">
        <v>-16.543937316357098</v>
      </c>
      <c r="I373">
        <v>-41.998545864034</v>
      </c>
      <c r="J373">
        <v>-6.76971470815079</v>
      </c>
      <c r="K373">
        <v>462.28025427338702</v>
      </c>
      <c r="L373">
        <v>481.99835272109499</v>
      </c>
      <c r="M373">
        <v>26.032222294647099</v>
      </c>
      <c r="N373">
        <v>0.41792675553761</v>
      </c>
      <c r="O373">
        <v>56.237329409367199</v>
      </c>
      <c r="P373">
        <v>44.094255291179103</v>
      </c>
      <c r="Q373">
        <v>3.4987036818415002E-2</v>
      </c>
    </row>
    <row r="374" spans="1:17" x14ac:dyDescent="0.3">
      <c r="A374" t="s">
        <v>857</v>
      </c>
      <c r="B374" t="s">
        <v>858</v>
      </c>
      <c r="C374" t="s">
        <v>10222</v>
      </c>
      <c r="D374" t="s">
        <v>301</v>
      </c>
      <c r="E374">
        <v>18587.595595974999</v>
      </c>
      <c r="F374">
        <v>852.25</v>
      </c>
      <c r="G374">
        <v>47.758565208805301</v>
      </c>
      <c r="H374">
        <v>-1.0586012548492201</v>
      </c>
      <c r="I374">
        <v>-2.4286356799212201</v>
      </c>
      <c r="J374">
        <v>-0.196002238970646</v>
      </c>
      <c r="K374">
        <v>820.19882914910397</v>
      </c>
      <c r="L374">
        <v>743.30834504422296</v>
      </c>
      <c r="M374">
        <v>61.324737397282803</v>
      </c>
      <c r="N374">
        <v>1.0762881739002601</v>
      </c>
      <c r="O374">
        <v>12.408330888823601</v>
      </c>
      <c r="P374">
        <v>82.182556648140206</v>
      </c>
      <c r="Q374">
        <v>0.19431930792117499</v>
      </c>
    </row>
    <row r="375" spans="1:17" x14ac:dyDescent="0.3">
      <c r="A375" t="s">
        <v>859</v>
      </c>
      <c r="B375" t="s">
        <v>860</v>
      </c>
      <c r="C375" t="s">
        <v>10222</v>
      </c>
      <c r="D375" t="s">
        <v>83</v>
      </c>
      <c r="E375">
        <v>18382.616140995</v>
      </c>
      <c r="F375">
        <v>3283.55</v>
      </c>
      <c r="G375">
        <v>37.995585615448803</v>
      </c>
      <c r="H375">
        <v>8.2629635603184504</v>
      </c>
      <c r="I375">
        <v>52.567350480129399</v>
      </c>
      <c r="J375">
        <v>2.99182230346057</v>
      </c>
      <c r="K375">
        <v>3070.2984990294799</v>
      </c>
      <c r="L375">
        <v>2556.7782301308498</v>
      </c>
      <c r="M375">
        <v>53.6150414754539</v>
      </c>
      <c r="N375">
        <v>0.93967149629425495</v>
      </c>
      <c r="O375">
        <v>11.312451462593801</v>
      </c>
      <c r="P375">
        <v>89.253602305475496</v>
      </c>
      <c r="Q375">
        <v>0.16447970341728299</v>
      </c>
    </row>
    <row r="376" spans="1:17" x14ac:dyDescent="0.3">
      <c r="A376" t="s">
        <v>861</v>
      </c>
      <c r="B376" t="s">
        <v>862</v>
      </c>
      <c r="C376" t="s">
        <v>10222</v>
      </c>
      <c r="D376" t="s">
        <v>21</v>
      </c>
      <c r="E376">
        <v>18360.39474</v>
      </c>
      <c r="F376">
        <v>810</v>
      </c>
      <c r="G376">
        <v>36.3211150076365</v>
      </c>
      <c r="H376">
        <v>5.7075117763847798</v>
      </c>
      <c r="I376">
        <v>27.587631684897399</v>
      </c>
      <c r="J376">
        <v>9.4339080696783792</v>
      </c>
      <c r="K376">
        <v>717.72098045574899</v>
      </c>
      <c r="L376">
        <v>603.02517650168397</v>
      </c>
      <c r="M376">
        <v>70.5569880068185</v>
      </c>
      <c r="N376">
        <v>1.2406007725822401</v>
      </c>
      <c r="O376">
        <v>3.64197530864196</v>
      </c>
      <c r="P376">
        <v>77.514792899408206</v>
      </c>
      <c r="Q376">
        <v>5.5415619934280999E-2</v>
      </c>
    </row>
    <row r="377" spans="1:17" x14ac:dyDescent="0.3">
      <c r="A377" t="s">
        <v>863</v>
      </c>
      <c r="B377" t="s">
        <v>864</v>
      </c>
      <c r="C377" t="s">
        <v>10222</v>
      </c>
      <c r="D377" t="s">
        <v>261</v>
      </c>
      <c r="E377">
        <v>18356.564378790001</v>
      </c>
      <c r="F377">
        <v>2311.65</v>
      </c>
      <c r="G377">
        <v>176.50242987088001</v>
      </c>
      <c r="H377">
        <v>4.0201957434659299</v>
      </c>
      <c r="I377">
        <v>141.26778281629001</v>
      </c>
      <c r="J377">
        <v>-1.2521474286154499</v>
      </c>
      <c r="K377">
        <v>2054.0317172996802</v>
      </c>
      <c r="L377">
        <v>1418.9009320201999</v>
      </c>
      <c r="M377">
        <v>56.335275439761901</v>
      </c>
      <c r="N377">
        <v>0.54107109339253001</v>
      </c>
      <c r="O377">
        <v>16.107542231739199</v>
      </c>
      <c r="P377">
        <v>214.48881028501401</v>
      </c>
      <c r="Q377">
        <v>0.158547909525003</v>
      </c>
    </row>
    <row r="378" spans="1:17" x14ac:dyDescent="0.3">
      <c r="A378" t="s">
        <v>865</v>
      </c>
      <c r="B378" t="s">
        <v>866</v>
      </c>
      <c r="C378" t="s">
        <v>10222</v>
      </c>
      <c r="D378" t="s">
        <v>606</v>
      </c>
      <c r="E378">
        <v>18141.590959065001</v>
      </c>
      <c r="F378">
        <v>754.95</v>
      </c>
      <c r="G378">
        <v>36.003913352355198</v>
      </c>
      <c r="H378">
        <v>6.5033531066354398</v>
      </c>
      <c r="I378">
        <v>-10.802411878206801</v>
      </c>
      <c r="J378">
        <v>1.7545698222966499</v>
      </c>
      <c r="K378">
        <v>709.16962005796699</v>
      </c>
      <c r="L378">
        <v>633.26433259286296</v>
      </c>
      <c r="M378">
        <v>61.676464429759903</v>
      </c>
      <c r="N378">
        <v>1.7314447590750699</v>
      </c>
      <c r="O378">
        <v>9.4045963308828409</v>
      </c>
      <c r="P378">
        <v>74.635669673837597</v>
      </c>
      <c r="Q378">
        <v>0.102893568025559</v>
      </c>
    </row>
    <row r="379" spans="1:17" x14ac:dyDescent="0.3">
      <c r="A379" t="s">
        <v>867</v>
      </c>
      <c r="B379" t="s">
        <v>868</v>
      </c>
      <c r="C379" t="s">
        <v>10222</v>
      </c>
      <c r="D379" t="s">
        <v>54</v>
      </c>
      <c r="E379">
        <v>18109.4710269549</v>
      </c>
      <c r="F379">
        <v>213.95</v>
      </c>
      <c r="G379">
        <v>27.2845201131788</v>
      </c>
      <c r="H379">
        <v>-2.3255428260811501</v>
      </c>
      <c r="I379">
        <v>0.97043682184142099</v>
      </c>
      <c r="J379">
        <v>-3.6030766672185002</v>
      </c>
      <c r="K379">
        <v>200.93260749676799</v>
      </c>
      <c r="L379">
        <v>178.06721658428</v>
      </c>
      <c r="M379">
        <v>53.141325829058601</v>
      </c>
      <c r="N379">
        <v>1.14721894951838</v>
      </c>
      <c r="O379">
        <v>7.6887123159616797</v>
      </c>
      <c r="P379">
        <v>70.682090147586706</v>
      </c>
      <c r="Q379">
        <v>-2.2562088047037999E-2</v>
      </c>
    </row>
    <row r="380" spans="1:17" x14ac:dyDescent="0.3">
      <c r="A380" t="s">
        <v>869</v>
      </c>
      <c r="B380" t="s">
        <v>870</v>
      </c>
      <c r="C380" t="s">
        <v>10222</v>
      </c>
      <c r="D380" t="s">
        <v>420</v>
      </c>
      <c r="E380">
        <v>18044.624469208</v>
      </c>
      <c r="F380">
        <v>112.78</v>
      </c>
      <c r="G380">
        <v>-32.437267317295102</v>
      </c>
      <c r="H380">
        <v>-12.243679452795</v>
      </c>
      <c r="I380">
        <v>-19.144642715794099</v>
      </c>
      <c r="J380">
        <v>-5.3340561687915997</v>
      </c>
      <c r="K380">
        <v>116.55846954449299</v>
      </c>
      <c r="L380">
        <v>115.520464647483</v>
      </c>
      <c r="M380">
        <v>38.356039444245503</v>
      </c>
      <c r="N380">
        <v>0.94265487935271497</v>
      </c>
      <c r="O380">
        <v>21.4754389076077</v>
      </c>
      <c r="P380">
        <v>7.4095238095238196</v>
      </c>
      <c r="Q380">
        <v>9.7274857783515994E-2</v>
      </c>
    </row>
    <row r="381" spans="1:17" x14ac:dyDescent="0.3">
      <c r="A381" t="s">
        <v>871</v>
      </c>
      <c r="B381" t="s">
        <v>872</v>
      </c>
      <c r="C381" t="s">
        <v>10222</v>
      </c>
      <c r="D381" t="s">
        <v>557</v>
      </c>
      <c r="E381">
        <v>18005.530805639999</v>
      </c>
      <c r="F381">
        <v>5872.65</v>
      </c>
      <c r="G381">
        <v>3.5743348912967501</v>
      </c>
      <c r="H381">
        <v>5.5406218352584098</v>
      </c>
      <c r="I381">
        <v>12.643235671011899</v>
      </c>
      <c r="J381">
        <v>0.70613498774972105</v>
      </c>
      <c r="K381">
        <v>4976.53260212244</v>
      </c>
      <c r="L381">
        <v>4665.9225450042904</v>
      </c>
      <c r="M381">
        <v>82.857183840166599</v>
      </c>
      <c r="N381">
        <v>1.8021541121937199</v>
      </c>
      <c r="O381">
        <v>1.46782117102162</v>
      </c>
      <c r="P381">
        <v>46.049490176572903</v>
      </c>
      <c r="Q381">
        <v>5.6657921414433002E-2</v>
      </c>
    </row>
    <row r="382" spans="1:17" x14ac:dyDescent="0.3">
      <c r="A382" t="s">
        <v>873</v>
      </c>
      <c r="B382" t="s">
        <v>874</v>
      </c>
      <c r="C382" t="s">
        <v>10222</v>
      </c>
      <c r="D382" t="s">
        <v>124</v>
      </c>
      <c r="E382">
        <v>17992.463454799999</v>
      </c>
      <c r="F382">
        <v>718.6</v>
      </c>
      <c r="G382">
        <v>21.6392600836814</v>
      </c>
      <c r="H382">
        <v>-4.8642450529695704</v>
      </c>
      <c r="I382">
        <v>7.9953798898212902</v>
      </c>
      <c r="J382">
        <v>-2.15589659343008</v>
      </c>
      <c r="K382">
        <v>672.13982261737101</v>
      </c>
      <c r="L382">
        <v>573.75401868967401</v>
      </c>
      <c r="M382">
        <v>57.328933399666802</v>
      </c>
      <c r="N382">
        <v>0.75195909193041899</v>
      </c>
      <c r="O382">
        <v>3.9521291399944301</v>
      </c>
      <c r="P382">
        <v>59.617947578853801</v>
      </c>
    </row>
    <row r="383" spans="1:17" hidden="1" x14ac:dyDescent="0.3">
      <c r="A383" t="s">
        <v>875</v>
      </c>
      <c r="B383" t="s">
        <v>876</v>
      </c>
      <c r="C383" t="s">
        <v>10222</v>
      </c>
      <c r="E383">
        <v>17972.517914724998</v>
      </c>
      <c r="F383">
        <v>1725.65</v>
      </c>
      <c r="G383">
        <v>461.06816218423802</v>
      </c>
      <c r="H383">
        <v>-20.0809021072516</v>
      </c>
      <c r="I383">
        <v>120.454202281514</v>
      </c>
      <c r="J383">
        <v>-13.8918655203803</v>
      </c>
      <c r="K383">
        <v>1962.40650928438</v>
      </c>
      <c r="L383">
        <v>1438.6223601531999</v>
      </c>
      <c r="M383">
        <v>33.982629809300398</v>
      </c>
      <c r="N383">
        <v>1.11971987172735</v>
      </c>
      <c r="O383">
        <v>76.035117202213598</v>
      </c>
      <c r="P383">
        <v>662.48232591021497</v>
      </c>
      <c r="Q383">
        <v>0.30198473615558802</v>
      </c>
    </row>
    <row r="384" spans="1:17" x14ac:dyDescent="0.3">
      <c r="A384" t="s">
        <v>877</v>
      </c>
      <c r="B384" t="s">
        <v>878</v>
      </c>
      <c r="C384" t="s">
        <v>10222</v>
      </c>
      <c r="D384" t="s">
        <v>622</v>
      </c>
      <c r="E384">
        <v>17851.612718408</v>
      </c>
      <c r="F384">
        <v>185.56</v>
      </c>
      <c r="G384">
        <v>42.703677795143797</v>
      </c>
      <c r="H384">
        <v>19.473640808642799</v>
      </c>
      <c r="I384">
        <v>5.9431615294941604</v>
      </c>
      <c r="J384">
        <v>5.1102065516917099</v>
      </c>
      <c r="K384">
        <v>159.77388961000301</v>
      </c>
      <c r="L384">
        <v>144.723571541696</v>
      </c>
      <c r="M384">
        <v>69.608825863372601</v>
      </c>
      <c r="N384">
        <v>2.1521321249332401</v>
      </c>
      <c r="O384">
        <v>2.9316663073938298</v>
      </c>
      <c r="P384">
        <v>84.545002486325203</v>
      </c>
      <c r="Q384">
        <v>1.5124005277797E-2</v>
      </c>
    </row>
    <row r="385" spans="1:17" x14ac:dyDescent="0.3">
      <c r="A385" t="s">
        <v>879</v>
      </c>
      <c r="B385" t="s">
        <v>880</v>
      </c>
      <c r="C385" t="s">
        <v>10222</v>
      </c>
      <c r="D385" t="s">
        <v>261</v>
      </c>
      <c r="E385">
        <v>17735.571460834999</v>
      </c>
      <c r="F385">
        <v>1222.45</v>
      </c>
      <c r="G385">
        <v>144.64778101782801</v>
      </c>
      <c r="H385">
        <v>-17.377877117679599</v>
      </c>
      <c r="I385">
        <v>60.610840520674401</v>
      </c>
      <c r="J385">
        <v>-2.87632708573337</v>
      </c>
      <c r="K385">
        <v>1253.96534876698</v>
      </c>
      <c r="L385">
        <v>955.36201327667595</v>
      </c>
      <c r="M385">
        <v>20.075392541486799</v>
      </c>
      <c r="N385">
        <v>0.45618922763132702</v>
      </c>
      <c r="O385">
        <v>18.614258251871199</v>
      </c>
      <c r="P385">
        <v>184.92017247407</v>
      </c>
      <c r="Q385">
        <v>0.16360653482391199</v>
      </c>
    </row>
    <row r="386" spans="1:17" x14ac:dyDescent="0.3">
      <c r="A386" t="s">
        <v>881</v>
      </c>
      <c r="B386" t="s">
        <v>882</v>
      </c>
      <c r="C386" t="s">
        <v>10222</v>
      </c>
      <c r="D386" t="s">
        <v>60</v>
      </c>
      <c r="E386">
        <v>17479.375</v>
      </c>
      <c r="F386">
        <v>6991.75</v>
      </c>
      <c r="G386">
        <v>54.326613751128498</v>
      </c>
      <c r="H386">
        <v>9.6681355860904503</v>
      </c>
      <c r="I386">
        <v>-5.3773236166468799</v>
      </c>
      <c r="J386">
        <v>10.5024080465764</v>
      </c>
      <c r="K386">
        <v>6432.5339399448003</v>
      </c>
      <c r="L386">
        <v>5585.9028780435501</v>
      </c>
      <c r="M386">
        <v>57.606964453817703</v>
      </c>
      <c r="N386">
        <v>1.8185165777072201</v>
      </c>
      <c r="O386">
        <v>8.30192727142704</v>
      </c>
      <c r="P386">
        <v>86.446666666666601</v>
      </c>
      <c r="Q386">
        <v>6.7124939785802001E-2</v>
      </c>
    </row>
    <row r="387" spans="1:17" x14ac:dyDescent="0.3">
      <c r="A387" t="s">
        <v>883</v>
      </c>
      <c r="B387" t="s">
        <v>884</v>
      </c>
      <c r="C387" t="s">
        <v>10222</v>
      </c>
      <c r="D387" t="s">
        <v>293</v>
      </c>
      <c r="E387">
        <v>17464.463957010001</v>
      </c>
      <c r="F387">
        <v>2182.3000000000002</v>
      </c>
      <c r="G387">
        <v>-12.496009197599401</v>
      </c>
      <c r="H387">
        <v>-0.75776217071241603</v>
      </c>
      <c r="I387">
        <v>-10.4015170791694</v>
      </c>
      <c r="J387">
        <v>-0.26593148211248102</v>
      </c>
      <c r="K387">
        <v>2072.91235130831</v>
      </c>
      <c r="L387">
        <v>1989.40678784601</v>
      </c>
      <c r="M387">
        <v>71.561538681343606</v>
      </c>
      <c r="N387">
        <v>1.19471539038146</v>
      </c>
      <c r="O387">
        <v>7.9778215644045103</v>
      </c>
      <c r="P387">
        <v>24.702857142857098</v>
      </c>
      <c r="Q387">
        <v>4.2595609993219999E-2</v>
      </c>
    </row>
    <row r="388" spans="1:17" x14ac:dyDescent="0.3">
      <c r="A388" t="s">
        <v>885</v>
      </c>
      <c r="B388" t="s">
        <v>886</v>
      </c>
      <c r="C388" t="s">
        <v>10222</v>
      </c>
      <c r="D388" t="s">
        <v>482</v>
      </c>
      <c r="E388">
        <v>17362.105442709999</v>
      </c>
      <c r="F388">
        <v>626.35</v>
      </c>
      <c r="G388">
        <v>200.12359455054201</v>
      </c>
      <c r="H388">
        <v>19.6626250433265</v>
      </c>
      <c r="I388">
        <v>8.7668368795773493</v>
      </c>
      <c r="J388">
        <v>-3.06083382499639</v>
      </c>
      <c r="K388">
        <v>554.50314699753096</v>
      </c>
      <c r="L388">
        <v>455.56538485637799</v>
      </c>
      <c r="M388">
        <v>57.485030679550398</v>
      </c>
      <c r="N388">
        <v>1.73899594949368</v>
      </c>
      <c r="O388">
        <v>9.3078949469146597</v>
      </c>
      <c r="P388">
        <v>252.972668357283</v>
      </c>
      <c r="Q388">
        <v>0.23449226854685201</v>
      </c>
    </row>
    <row r="389" spans="1:17" x14ac:dyDescent="0.3">
      <c r="A389" t="s">
        <v>887</v>
      </c>
      <c r="B389" t="s">
        <v>888</v>
      </c>
      <c r="C389" t="s">
        <v>10222</v>
      </c>
      <c r="D389" t="s">
        <v>293</v>
      </c>
      <c r="E389">
        <v>17330.75617506</v>
      </c>
      <c r="F389">
        <v>348.05</v>
      </c>
      <c r="G389">
        <v>-15.185317288672699</v>
      </c>
      <c r="H389">
        <v>-5.2081185703998498</v>
      </c>
      <c r="I389">
        <v>-34.742568721596001</v>
      </c>
      <c r="J389">
        <v>2.2326800720942299</v>
      </c>
      <c r="K389">
        <v>351.09955731900999</v>
      </c>
      <c r="L389">
        <v>368.00816778951202</v>
      </c>
      <c r="M389">
        <v>68.860916317243294</v>
      </c>
      <c r="N389">
        <v>0.89012643647528999</v>
      </c>
      <c r="O389">
        <v>60.321792845855398</v>
      </c>
      <c r="P389">
        <v>18.243587565822999</v>
      </c>
      <c r="Q389">
        <v>0.10032843678601901</v>
      </c>
    </row>
    <row r="390" spans="1:17" x14ac:dyDescent="0.3">
      <c r="A390" t="s">
        <v>889</v>
      </c>
      <c r="B390" t="s">
        <v>890</v>
      </c>
      <c r="C390" t="s">
        <v>10222</v>
      </c>
      <c r="D390" t="s">
        <v>54</v>
      </c>
      <c r="E390">
        <v>17289.916873147999</v>
      </c>
      <c r="F390">
        <v>209.59</v>
      </c>
      <c r="G390">
        <v>-18.7188343867724</v>
      </c>
      <c r="H390">
        <v>-7.1960839619993502</v>
      </c>
      <c r="I390">
        <v>-27.066693916418298</v>
      </c>
      <c r="J390">
        <v>-6.0906533991682297</v>
      </c>
      <c r="K390">
        <v>216.28566279048201</v>
      </c>
      <c r="L390">
        <v>212.650036497755</v>
      </c>
      <c r="M390">
        <v>37.813394447320597</v>
      </c>
      <c r="N390">
        <v>0.35155197435728303</v>
      </c>
      <c r="O390">
        <v>38.007538527601497</v>
      </c>
      <c r="P390">
        <v>14.514410599644799</v>
      </c>
      <c r="Q390">
        <v>3.3206904355874999E-2</v>
      </c>
    </row>
    <row r="391" spans="1:17" x14ac:dyDescent="0.3">
      <c r="A391" t="s">
        <v>891</v>
      </c>
      <c r="B391" t="s">
        <v>892</v>
      </c>
      <c r="C391" t="s">
        <v>10222</v>
      </c>
      <c r="D391" t="s">
        <v>60</v>
      </c>
      <c r="E391">
        <v>17213.550206159998</v>
      </c>
      <c r="F391">
        <v>1645.4</v>
      </c>
      <c r="G391">
        <v>47.997009975427503</v>
      </c>
      <c r="H391">
        <v>5.72449946977952</v>
      </c>
      <c r="I391">
        <v>-0.52213390282620498</v>
      </c>
      <c r="J391">
        <v>-1.3133251357078</v>
      </c>
      <c r="K391">
        <v>1603.5476865466301</v>
      </c>
      <c r="L391">
        <v>1424.0077898490999</v>
      </c>
      <c r="M391">
        <v>38.832777792752601</v>
      </c>
      <c r="N391">
        <v>0.30744828571775401</v>
      </c>
      <c r="O391">
        <v>9.3351160811960501</v>
      </c>
      <c r="P391">
        <v>82.812065996333502</v>
      </c>
    </row>
    <row r="392" spans="1:17" x14ac:dyDescent="0.3">
      <c r="A392" t="s">
        <v>893</v>
      </c>
      <c r="B392" t="s">
        <v>894</v>
      </c>
      <c r="C392" t="s">
        <v>10222</v>
      </c>
      <c r="D392" t="s">
        <v>895</v>
      </c>
      <c r="E392">
        <v>17075.781718275</v>
      </c>
      <c r="F392">
        <v>1434.75</v>
      </c>
      <c r="G392">
        <v>72.317080668947796</v>
      </c>
      <c r="H392">
        <v>-10.1705185431464</v>
      </c>
      <c r="I392">
        <v>38.232075550170599</v>
      </c>
      <c r="J392">
        <v>-2.9324532312323202</v>
      </c>
      <c r="K392">
        <v>1432.48761697894</v>
      </c>
      <c r="L392">
        <v>1202.2522362403299</v>
      </c>
      <c r="M392">
        <v>55.781653771895201</v>
      </c>
      <c r="N392">
        <v>0.53587197681236198</v>
      </c>
      <c r="O392">
        <v>18.139048614741199</v>
      </c>
      <c r="P392">
        <v>122.66625281291201</v>
      </c>
      <c r="Q392">
        <v>0.188019452908123</v>
      </c>
    </row>
    <row r="393" spans="1:17" hidden="1" x14ac:dyDescent="0.3">
      <c r="A393" t="s">
        <v>896</v>
      </c>
      <c r="B393" t="s">
        <v>897</v>
      </c>
      <c r="C393" t="s">
        <v>10222</v>
      </c>
      <c r="D393" t="s">
        <v>420</v>
      </c>
      <c r="E393">
        <v>17004.042186499999</v>
      </c>
      <c r="F393">
        <v>1026.2</v>
      </c>
      <c r="G393">
        <v>144.38244256988301</v>
      </c>
      <c r="H393">
        <v>-15.5518911062507</v>
      </c>
      <c r="I393">
        <v>-3.9470883105124899</v>
      </c>
      <c r="J393">
        <v>1.2542641267447701</v>
      </c>
      <c r="K393">
        <v>1022.01066412303</v>
      </c>
      <c r="L393">
        <v>837.66867493092298</v>
      </c>
      <c r="M393">
        <v>18.5546084753075</v>
      </c>
      <c r="N393">
        <v>0.58777968569916605</v>
      </c>
      <c r="O393">
        <v>14.9873319041122</v>
      </c>
      <c r="P393">
        <v>183.01158301158301</v>
      </c>
    </row>
    <row r="394" spans="1:17" x14ac:dyDescent="0.3">
      <c r="A394" t="s">
        <v>898</v>
      </c>
      <c r="B394" t="s">
        <v>899</v>
      </c>
      <c r="C394" t="s">
        <v>10222</v>
      </c>
      <c r="D394" t="s">
        <v>130</v>
      </c>
      <c r="E394">
        <v>16947.693630549998</v>
      </c>
      <c r="F394">
        <v>57.83</v>
      </c>
      <c r="G394">
        <v>-5.7949994346449403</v>
      </c>
      <c r="H394">
        <v>-2.4616009438445001</v>
      </c>
      <c r="I394">
        <v>-27.609091052501</v>
      </c>
      <c r="J394">
        <v>-0.691689012222652</v>
      </c>
      <c r="K394">
        <v>58.787167049974599</v>
      </c>
      <c r="L394">
        <v>56.010355471381601</v>
      </c>
      <c r="M394">
        <v>52.076848512259801</v>
      </c>
      <c r="N394">
        <v>0.63588209344469904</v>
      </c>
      <c r="O394">
        <v>27.4425038907141</v>
      </c>
      <c r="P394">
        <v>47.713920817369001</v>
      </c>
    </row>
    <row r="395" spans="1:17" x14ac:dyDescent="0.3">
      <c r="A395" t="s">
        <v>900</v>
      </c>
      <c r="B395" t="s">
        <v>901</v>
      </c>
      <c r="C395" t="s">
        <v>10222</v>
      </c>
      <c r="D395" t="s">
        <v>130</v>
      </c>
      <c r="E395">
        <v>16938.68455224</v>
      </c>
      <c r="F395">
        <v>928.4</v>
      </c>
      <c r="G395">
        <v>465.00027531277402</v>
      </c>
      <c r="H395">
        <v>2.67532436816869</v>
      </c>
      <c r="I395">
        <v>-31.8569894067824</v>
      </c>
      <c r="J395">
        <v>12.8938977771637</v>
      </c>
      <c r="K395">
        <v>902.01468441427596</v>
      </c>
      <c r="L395">
        <v>813.07227414193903</v>
      </c>
      <c r="M395">
        <v>71.918143837385799</v>
      </c>
      <c r="N395">
        <v>1.20291761992063</v>
      </c>
      <c r="O395">
        <v>41.533821628608301</v>
      </c>
      <c r="P395">
        <v>547.87159804605699</v>
      </c>
      <c r="Q395">
        <v>0.207283106123274</v>
      </c>
    </row>
    <row r="396" spans="1:17" x14ac:dyDescent="0.3">
      <c r="A396" t="s">
        <v>902</v>
      </c>
      <c r="B396" t="s">
        <v>903</v>
      </c>
      <c r="C396" t="s">
        <v>10222</v>
      </c>
      <c r="D396" t="s">
        <v>130</v>
      </c>
      <c r="E396">
        <v>16880.21322053</v>
      </c>
      <c r="F396">
        <v>643.85</v>
      </c>
      <c r="G396">
        <v>73.396683932510697</v>
      </c>
      <c r="H396">
        <v>13.9711346571801</v>
      </c>
      <c r="I396">
        <v>-4.7076761082821497</v>
      </c>
      <c r="J396">
        <v>-2.90699213655355</v>
      </c>
      <c r="K396">
        <v>601.66634035678396</v>
      </c>
      <c r="L396">
        <v>528.07897231633001</v>
      </c>
      <c r="M396">
        <v>53.256459768786797</v>
      </c>
      <c r="N396">
        <v>0.56496198891399896</v>
      </c>
      <c r="O396">
        <v>5.3816882814320097</v>
      </c>
      <c r="P396">
        <v>107.693548387096</v>
      </c>
      <c r="Q396">
        <v>0.14535198898063001</v>
      </c>
    </row>
    <row r="397" spans="1:17" hidden="1" x14ac:dyDescent="0.3">
      <c r="A397" t="s">
        <v>904</v>
      </c>
      <c r="B397" t="s">
        <v>905</v>
      </c>
      <c r="C397" t="s">
        <v>10222</v>
      </c>
      <c r="D397" t="s">
        <v>261</v>
      </c>
      <c r="E397">
        <v>16869.738959999999</v>
      </c>
      <c r="F397">
        <v>15791.2</v>
      </c>
      <c r="G397">
        <v>-14.613906988817799</v>
      </c>
      <c r="H397">
        <v>-11.786065073710001</v>
      </c>
      <c r="I397">
        <v>5.6749396186434398</v>
      </c>
      <c r="J397">
        <v>-1.9866287930689299</v>
      </c>
      <c r="K397">
        <v>16075.0221308573</v>
      </c>
      <c r="L397">
        <v>15103.2796213238</v>
      </c>
      <c r="M397">
        <v>48.026623511424503</v>
      </c>
      <c r="N397">
        <v>0.77070252158652597</v>
      </c>
      <c r="O397">
        <v>12.6839632200212</v>
      </c>
      <c r="P397">
        <v>24.1222106065727</v>
      </c>
      <c r="Q397">
        <v>5.7786470951834E-2</v>
      </c>
    </row>
    <row r="398" spans="1:17" x14ac:dyDescent="0.3">
      <c r="A398" t="s">
        <v>906</v>
      </c>
      <c r="B398" t="s">
        <v>907</v>
      </c>
      <c r="C398" t="s">
        <v>10222</v>
      </c>
      <c r="D398" t="s">
        <v>261</v>
      </c>
      <c r="E398">
        <v>16841.7753194</v>
      </c>
      <c r="F398">
        <v>967.7</v>
      </c>
      <c r="G398">
        <v>86.492714377277593</v>
      </c>
      <c r="H398">
        <v>-0.11903153690326</v>
      </c>
      <c r="I398">
        <v>19.553262796436002</v>
      </c>
      <c r="J398">
        <v>-0.24855214341187401</v>
      </c>
      <c r="K398">
        <v>948.46554698139596</v>
      </c>
      <c r="L398">
        <v>801.98887125970396</v>
      </c>
      <c r="M398">
        <v>45.825667525756401</v>
      </c>
      <c r="N398">
        <v>0.99613001594723705</v>
      </c>
      <c r="O398">
        <v>9.5380799834659395</v>
      </c>
      <c r="P398">
        <v>118.14206172087999</v>
      </c>
      <c r="Q398">
        <v>0.159050030989691</v>
      </c>
    </row>
    <row r="399" spans="1:17" x14ac:dyDescent="0.3">
      <c r="A399" t="s">
        <v>908</v>
      </c>
      <c r="B399" t="s">
        <v>909</v>
      </c>
      <c r="C399" t="s">
        <v>10222</v>
      </c>
      <c r="D399" t="s">
        <v>557</v>
      </c>
      <c r="E399">
        <v>16822.87979332</v>
      </c>
      <c r="F399">
        <v>1583.3</v>
      </c>
      <c r="G399">
        <v>-4.7614801102943796</v>
      </c>
      <c r="H399">
        <v>-6.5372093261733405E-2</v>
      </c>
      <c r="I399">
        <v>-2.7821704431615699</v>
      </c>
      <c r="J399">
        <v>2.8349664355424999</v>
      </c>
      <c r="K399">
        <v>1439.86695830484</v>
      </c>
      <c r="L399">
        <v>1408.0646924591599</v>
      </c>
      <c r="M399">
        <v>76.405607929619705</v>
      </c>
      <c r="N399">
        <v>1.34069287883071</v>
      </c>
      <c r="O399">
        <v>2.4442619844628299</v>
      </c>
      <c r="P399">
        <v>27.377312952534101</v>
      </c>
      <c r="Q399">
        <v>-4.8426528927366E-2</v>
      </c>
    </row>
    <row r="400" spans="1:17" x14ac:dyDescent="0.3">
      <c r="A400" t="s">
        <v>910</v>
      </c>
      <c r="B400" t="s">
        <v>911</v>
      </c>
      <c r="C400" t="s">
        <v>10222</v>
      </c>
      <c r="D400" t="s">
        <v>912</v>
      </c>
      <c r="E400">
        <v>16793.94914855</v>
      </c>
      <c r="F400">
        <v>188.86</v>
      </c>
      <c r="G400">
        <v>25.9732924698612</v>
      </c>
      <c r="H400">
        <v>-0.189342616771523</v>
      </c>
      <c r="I400">
        <v>14.6618823250459</v>
      </c>
      <c r="J400">
        <v>8.0271502968428496</v>
      </c>
      <c r="K400">
        <v>172.127598279691</v>
      </c>
      <c r="L400">
        <v>155.93463164190501</v>
      </c>
      <c r="M400">
        <v>73.041768567147699</v>
      </c>
      <c r="N400">
        <v>0.94363185675749295</v>
      </c>
      <c r="O400">
        <v>1.74203113417346</v>
      </c>
      <c r="P400">
        <v>55.6324680675731</v>
      </c>
      <c r="Q400">
        <v>1.4356467030720001E-2</v>
      </c>
    </row>
    <row r="401" spans="1:17" x14ac:dyDescent="0.3">
      <c r="A401" t="s">
        <v>913</v>
      </c>
      <c r="B401" t="s">
        <v>914</v>
      </c>
      <c r="C401" t="s">
        <v>10222</v>
      </c>
      <c r="D401" t="s">
        <v>915</v>
      </c>
      <c r="E401">
        <v>16781.569935846001</v>
      </c>
      <c r="F401">
        <v>214.66</v>
      </c>
      <c r="G401">
        <v>-7.4685613593887901</v>
      </c>
      <c r="H401">
        <v>-4.6416008270448703</v>
      </c>
      <c r="I401">
        <v>5.4726580767112303</v>
      </c>
      <c r="J401">
        <v>2.67656625550367</v>
      </c>
      <c r="K401">
        <v>210.77724735021999</v>
      </c>
      <c r="L401">
        <v>197.657962723119</v>
      </c>
      <c r="M401">
        <v>65.628501814145096</v>
      </c>
      <c r="N401">
        <v>0.796334249305229</v>
      </c>
      <c r="O401">
        <v>10.6633746389639</v>
      </c>
      <c r="P401">
        <v>57.606461086637303</v>
      </c>
      <c r="Q401">
        <v>-1.236420185845E-3</v>
      </c>
    </row>
    <row r="402" spans="1:17" x14ac:dyDescent="0.3">
      <c r="A402" t="s">
        <v>916</v>
      </c>
      <c r="B402" t="s">
        <v>917</v>
      </c>
      <c r="C402" t="s">
        <v>10222</v>
      </c>
      <c r="D402" t="s">
        <v>46</v>
      </c>
      <c r="E402">
        <v>16752.821317649999</v>
      </c>
      <c r="F402">
        <v>1732.65</v>
      </c>
      <c r="G402">
        <v>3.6557609707697099</v>
      </c>
      <c r="H402">
        <v>-4.8153765323976101</v>
      </c>
      <c r="I402">
        <v>31.015293835363799</v>
      </c>
      <c r="J402">
        <v>-0.49188208940810801</v>
      </c>
      <c r="K402">
        <v>1660.5583184714501</v>
      </c>
      <c r="L402">
        <v>1424.21094352809</v>
      </c>
      <c r="M402">
        <v>53.742243031434199</v>
      </c>
      <c r="N402">
        <v>0.51910428224624106</v>
      </c>
      <c r="O402">
        <v>7.35001298588866</v>
      </c>
      <c r="P402">
        <v>69.047270598565703</v>
      </c>
      <c r="Q402">
        <v>-3.1422900999196E-2</v>
      </c>
    </row>
    <row r="403" spans="1:17" x14ac:dyDescent="0.3">
      <c r="A403" t="s">
        <v>918</v>
      </c>
      <c r="B403" t="s">
        <v>919</v>
      </c>
      <c r="C403" t="s">
        <v>10222</v>
      </c>
      <c r="D403" t="s">
        <v>70</v>
      </c>
      <c r="E403">
        <v>16711.5</v>
      </c>
      <c r="F403">
        <v>111.41</v>
      </c>
      <c r="G403">
        <v>166.273260381715</v>
      </c>
      <c r="H403">
        <v>29.912848025006699</v>
      </c>
      <c r="I403">
        <v>25.083812593956399</v>
      </c>
      <c r="J403">
        <v>17.671600238227299</v>
      </c>
      <c r="K403">
        <v>85.836343995845695</v>
      </c>
      <c r="L403">
        <v>71.520544712073402</v>
      </c>
      <c r="M403">
        <v>65.512976958947704</v>
      </c>
      <c r="N403">
        <v>3.3836449745811499</v>
      </c>
      <c r="O403">
        <v>18.301768243425101</v>
      </c>
      <c r="P403">
        <v>228.64306784660701</v>
      </c>
      <c r="Q403">
        <v>7.3257440667457999E-2</v>
      </c>
    </row>
    <row r="404" spans="1:17" x14ac:dyDescent="0.3">
      <c r="A404" t="s">
        <v>920</v>
      </c>
      <c r="B404" t="s">
        <v>921</v>
      </c>
      <c r="C404" t="s">
        <v>10222</v>
      </c>
      <c r="D404" t="s">
        <v>922</v>
      </c>
      <c r="E404">
        <v>16491.1605132</v>
      </c>
      <c r="F404">
        <v>857.75</v>
      </c>
      <c r="G404">
        <v>50.002403830114297</v>
      </c>
      <c r="H404">
        <v>21.549236354036999</v>
      </c>
      <c r="I404">
        <v>44.084766302415098</v>
      </c>
      <c r="J404">
        <v>0.30453990071548798</v>
      </c>
      <c r="K404">
        <v>719.82975568127301</v>
      </c>
      <c r="L404">
        <v>587.55772884424903</v>
      </c>
      <c r="M404">
        <v>64.0109498455286</v>
      </c>
      <c r="N404">
        <v>0.81017953202710902</v>
      </c>
      <c r="O404">
        <v>2.20926843485864</v>
      </c>
      <c r="P404">
        <v>92.169821888652393</v>
      </c>
      <c r="Q404">
        <v>-2.4467817746751001E-2</v>
      </c>
    </row>
    <row r="405" spans="1:17" x14ac:dyDescent="0.3">
      <c r="A405" t="s">
        <v>923</v>
      </c>
      <c r="B405" t="s">
        <v>924</v>
      </c>
      <c r="C405" t="s">
        <v>10222</v>
      </c>
      <c r="D405" t="s">
        <v>557</v>
      </c>
      <c r="E405">
        <v>16480.8834195899</v>
      </c>
      <c r="F405">
        <v>876.45</v>
      </c>
      <c r="G405">
        <v>71.363225606140006</v>
      </c>
      <c r="H405">
        <v>11.5201215523347</v>
      </c>
      <c r="I405">
        <v>31.991801748697799</v>
      </c>
      <c r="J405">
        <v>-3.1579188991424201</v>
      </c>
      <c r="K405">
        <v>797.56926531420004</v>
      </c>
      <c r="L405">
        <v>664.17495262095895</v>
      </c>
      <c r="M405">
        <v>56.320309840792802</v>
      </c>
      <c r="N405">
        <v>1.1768476727344901</v>
      </c>
      <c r="O405">
        <v>5.7219464886758997</v>
      </c>
      <c r="P405">
        <v>108.182897862232</v>
      </c>
      <c r="Q405">
        <v>0.115501306302615</v>
      </c>
    </row>
    <row r="406" spans="1:17" x14ac:dyDescent="0.3">
      <c r="A406" t="s">
        <v>925</v>
      </c>
      <c r="B406" t="s">
        <v>926</v>
      </c>
      <c r="C406" t="s">
        <v>10222</v>
      </c>
      <c r="D406" t="s">
        <v>170</v>
      </c>
      <c r="E406">
        <v>16417.71228019</v>
      </c>
      <c r="F406">
        <v>1062.0999999999999</v>
      </c>
      <c r="G406">
        <v>0.171198186198708</v>
      </c>
      <c r="H406">
        <v>0.64711474299601801</v>
      </c>
      <c r="I406">
        <v>-10.0981969733844</v>
      </c>
      <c r="J406">
        <v>3.7701164616016198</v>
      </c>
      <c r="K406">
        <v>1001.1443967465</v>
      </c>
      <c r="L406">
        <v>973.19858697536495</v>
      </c>
      <c r="M406">
        <v>73.561177243830898</v>
      </c>
      <c r="N406">
        <v>0.82910257931971998</v>
      </c>
      <c r="O406">
        <v>10.6298841916957</v>
      </c>
      <c r="P406">
        <v>28.536851022630898</v>
      </c>
      <c r="Q406">
        <v>-2.3074352532203E-2</v>
      </c>
    </row>
    <row r="407" spans="1:17" x14ac:dyDescent="0.3">
      <c r="A407" t="s">
        <v>927</v>
      </c>
      <c r="B407" t="s">
        <v>928</v>
      </c>
      <c r="C407" t="s">
        <v>10222</v>
      </c>
      <c r="D407" t="s">
        <v>929</v>
      </c>
      <c r="E407">
        <v>16391.929137525</v>
      </c>
      <c r="F407">
        <v>510.75</v>
      </c>
      <c r="G407">
        <v>183.39542813492699</v>
      </c>
      <c r="H407">
        <v>5.1980435390182604</v>
      </c>
      <c r="I407">
        <v>5.0627950064517799</v>
      </c>
      <c r="J407">
        <v>-8.4833036556125396</v>
      </c>
      <c r="K407">
        <v>472.55040984765401</v>
      </c>
      <c r="L407">
        <v>375.92416360772501</v>
      </c>
      <c r="M407">
        <v>50.6770023269615</v>
      </c>
      <c r="N407">
        <v>1.23145655874792</v>
      </c>
      <c r="O407">
        <v>20.959373470386598</v>
      </c>
      <c r="P407">
        <v>222.54499526365601</v>
      </c>
      <c r="Q407">
        <v>0.11653094121396899</v>
      </c>
    </row>
    <row r="408" spans="1:17" x14ac:dyDescent="0.3">
      <c r="A408" t="s">
        <v>930</v>
      </c>
      <c r="B408" t="s">
        <v>931</v>
      </c>
      <c r="C408" t="s">
        <v>10222</v>
      </c>
      <c r="D408" t="s">
        <v>202</v>
      </c>
      <c r="E408">
        <v>16389.12314802</v>
      </c>
      <c r="F408">
        <v>674.2</v>
      </c>
      <c r="G408">
        <v>-9.0180630975956095</v>
      </c>
      <c r="H408">
        <v>-3.4599875099412101</v>
      </c>
      <c r="I408">
        <v>13.376543083942099</v>
      </c>
      <c r="J408">
        <v>3.7469560310539101</v>
      </c>
      <c r="K408">
        <v>647.61259191469196</v>
      </c>
      <c r="L408">
        <v>593.21962924402499</v>
      </c>
      <c r="M408">
        <v>53.009453398111397</v>
      </c>
      <c r="N408">
        <v>1.3231285517352001</v>
      </c>
      <c r="O408">
        <v>7.08988430732719</v>
      </c>
      <c r="P408">
        <v>37.144019528071603</v>
      </c>
      <c r="Q408">
        <v>5.2042792397625E-2</v>
      </c>
    </row>
    <row r="409" spans="1:17" x14ac:dyDescent="0.3">
      <c r="A409" t="s">
        <v>932</v>
      </c>
      <c r="B409" t="s">
        <v>933</v>
      </c>
      <c r="C409" t="s">
        <v>10222</v>
      </c>
      <c r="D409" t="s">
        <v>622</v>
      </c>
      <c r="E409">
        <v>16096.915241999999</v>
      </c>
      <c r="F409">
        <v>556.65</v>
      </c>
      <c r="G409">
        <v>23.7780783372421</v>
      </c>
      <c r="H409">
        <v>14.5440531048314</v>
      </c>
      <c r="I409">
        <v>25.534533862116</v>
      </c>
      <c r="J409">
        <v>4.8762183511913104</v>
      </c>
      <c r="K409">
        <v>501.44338942569402</v>
      </c>
      <c r="L409">
        <v>442.30883299815298</v>
      </c>
      <c r="M409">
        <v>60.278271736461498</v>
      </c>
      <c r="N409">
        <v>1.0002861818573101</v>
      </c>
      <c r="O409">
        <v>6.3504895356148303</v>
      </c>
      <c r="P409">
        <v>66.462320574162604</v>
      </c>
      <c r="Q409">
        <v>2.4004343721474E-2</v>
      </c>
    </row>
    <row r="410" spans="1:17" x14ac:dyDescent="0.3">
      <c r="A410" t="s">
        <v>934</v>
      </c>
      <c r="B410" t="s">
        <v>935</v>
      </c>
      <c r="C410" t="s">
        <v>10222</v>
      </c>
      <c r="D410" t="s">
        <v>228</v>
      </c>
      <c r="E410">
        <v>16001.8364055</v>
      </c>
      <c r="F410">
        <v>2293.4499999999998</v>
      </c>
      <c r="G410">
        <v>76.174386754912902</v>
      </c>
      <c r="H410">
        <v>8.7628564949173402</v>
      </c>
      <c r="I410">
        <v>21.749413860732101</v>
      </c>
      <c r="J410">
        <v>6.1384302448877799</v>
      </c>
      <c r="K410">
        <v>1967.4822671546499</v>
      </c>
      <c r="L410">
        <v>1630.5313141158799</v>
      </c>
      <c r="M410">
        <v>65.398786883028095</v>
      </c>
      <c r="N410">
        <v>0.27920639099911299</v>
      </c>
      <c r="O410">
        <v>4.9946587019555597</v>
      </c>
      <c r="P410">
        <v>136.42595742487501</v>
      </c>
      <c r="Q410">
        <v>5.3801586492150999E-2</v>
      </c>
    </row>
    <row r="411" spans="1:17" x14ac:dyDescent="0.3">
      <c r="A411" t="s">
        <v>936</v>
      </c>
      <c r="B411" t="s">
        <v>937</v>
      </c>
      <c r="C411" t="s">
        <v>10222</v>
      </c>
      <c r="D411" t="s">
        <v>298</v>
      </c>
      <c r="E411">
        <v>15951.253993</v>
      </c>
      <c r="F411">
        <v>683.6</v>
      </c>
      <c r="G411">
        <v>43.926873654758403</v>
      </c>
      <c r="H411">
        <v>-9.5241480249668804</v>
      </c>
      <c r="I411">
        <v>1.7287846550269801</v>
      </c>
      <c r="J411">
        <v>-0.74496174642262303</v>
      </c>
      <c r="K411">
        <v>690.88499038929899</v>
      </c>
      <c r="L411">
        <v>575.70936883383001</v>
      </c>
      <c r="M411">
        <v>52.106293283242699</v>
      </c>
      <c r="N411">
        <v>1.08715532036277</v>
      </c>
      <c r="O411">
        <v>21.1234640140433</v>
      </c>
      <c r="P411">
        <v>170.197628458498</v>
      </c>
      <c r="Q411">
        <v>7.7960614155728997E-2</v>
      </c>
    </row>
    <row r="412" spans="1:17" x14ac:dyDescent="0.3">
      <c r="A412" t="s">
        <v>938</v>
      </c>
      <c r="B412" t="s">
        <v>939</v>
      </c>
      <c r="C412" t="s">
        <v>10222</v>
      </c>
      <c r="D412" t="s">
        <v>940</v>
      </c>
      <c r="E412">
        <v>15945.355492299999</v>
      </c>
      <c r="F412">
        <v>717.7</v>
      </c>
      <c r="G412">
        <v>-17.5438342965838</v>
      </c>
      <c r="H412">
        <v>-11.407419647906</v>
      </c>
      <c r="I412">
        <v>-24.122257666957999</v>
      </c>
      <c r="J412">
        <v>0.28739513945045098</v>
      </c>
      <c r="K412">
        <v>697.08667395814098</v>
      </c>
      <c r="L412">
        <v>680.63018357133501</v>
      </c>
      <c r="M412">
        <v>62.977638865319697</v>
      </c>
      <c r="N412">
        <v>0.87053181016456804</v>
      </c>
      <c r="O412">
        <v>18.364219033022099</v>
      </c>
      <c r="P412">
        <v>20.824915824915799</v>
      </c>
      <c r="Q412">
        <v>4.4657113413350998E-2</v>
      </c>
    </row>
    <row r="413" spans="1:17" x14ac:dyDescent="0.3">
      <c r="A413" t="s">
        <v>941</v>
      </c>
      <c r="B413" t="s">
        <v>942</v>
      </c>
      <c r="C413" t="s">
        <v>10222</v>
      </c>
      <c r="D413" t="s">
        <v>500</v>
      </c>
      <c r="E413">
        <v>15807.4963516799</v>
      </c>
      <c r="F413">
        <v>316.8</v>
      </c>
      <c r="G413">
        <v>-14.5822254724002</v>
      </c>
      <c r="H413">
        <v>-10.1168688574379</v>
      </c>
      <c r="I413">
        <v>-26.9926480434886</v>
      </c>
      <c r="J413">
        <v>-5.4909819862438098</v>
      </c>
      <c r="K413">
        <v>325.90378276768598</v>
      </c>
      <c r="L413">
        <v>319.18210158505701</v>
      </c>
      <c r="M413">
        <v>31.916808169620101</v>
      </c>
      <c r="N413">
        <v>0.43297553125794302</v>
      </c>
      <c r="O413">
        <v>23.737373737373701</v>
      </c>
      <c r="P413">
        <v>23.268482490272302</v>
      </c>
      <c r="Q413">
        <v>-5.1110584151477997E-2</v>
      </c>
    </row>
    <row r="414" spans="1:17" x14ac:dyDescent="0.3">
      <c r="A414" t="s">
        <v>943</v>
      </c>
      <c r="B414" t="s">
        <v>944</v>
      </c>
      <c r="C414" t="s">
        <v>10222</v>
      </c>
      <c r="D414" t="s">
        <v>256</v>
      </c>
      <c r="E414">
        <v>15621.992699779999</v>
      </c>
      <c r="F414">
        <v>3763.4</v>
      </c>
      <c r="G414">
        <v>196.95720659311201</v>
      </c>
      <c r="H414">
        <v>-9.4970393407511899</v>
      </c>
      <c r="I414">
        <v>9.0862629027304802</v>
      </c>
      <c r="J414">
        <v>-5.0469719033590597</v>
      </c>
      <c r="K414">
        <v>3891.17452947735</v>
      </c>
      <c r="L414">
        <v>3273.23838286814</v>
      </c>
      <c r="M414">
        <v>39.519641178587101</v>
      </c>
      <c r="N414">
        <v>1.0814414560916199</v>
      </c>
      <c r="O414">
        <v>14.257054790880501</v>
      </c>
      <c r="P414">
        <v>235.31429589700099</v>
      </c>
      <c r="Q414">
        <v>0.27195819357697998</v>
      </c>
    </row>
    <row r="415" spans="1:17" hidden="1" x14ac:dyDescent="0.3">
      <c r="A415" t="s">
        <v>945</v>
      </c>
      <c r="B415" t="s">
        <v>946</v>
      </c>
      <c r="C415" t="s">
        <v>10222</v>
      </c>
      <c r="D415" t="s">
        <v>722</v>
      </c>
      <c r="E415">
        <v>15502.9956089399</v>
      </c>
      <c r="F415">
        <v>883.02</v>
      </c>
      <c r="G415">
        <v>-4.2796235519073198</v>
      </c>
      <c r="H415">
        <v>-0.13855248598162201</v>
      </c>
      <c r="I415">
        <v>-0.53204202423687197</v>
      </c>
      <c r="J415">
        <v>-0.61726248363620395</v>
      </c>
      <c r="K415">
        <v>847.71588508771799</v>
      </c>
      <c r="L415">
        <v>788.58756180128103</v>
      </c>
      <c r="M415">
        <v>63.673105172010501</v>
      </c>
      <c r="N415">
        <v>0.25813176007866201</v>
      </c>
      <c r="O415">
        <v>1.6964508165160499</v>
      </c>
      <c r="P415">
        <v>31.202638851742801</v>
      </c>
      <c r="Q415">
        <v>-2.790653939747E-3</v>
      </c>
    </row>
    <row r="416" spans="1:17" x14ac:dyDescent="0.3">
      <c r="A416" t="s">
        <v>947</v>
      </c>
      <c r="B416" t="s">
        <v>948</v>
      </c>
      <c r="C416" t="s">
        <v>10222</v>
      </c>
      <c r="D416" t="s">
        <v>674</v>
      </c>
      <c r="E416">
        <v>15492.830140979901</v>
      </c>
      <c r="F416">
        <v>857.7</v>
      </c>
      <c r="G416">
        <v>25.859494183151298</v>
      </c>
      <c r="H416">
        <v>-8.8820970805332902</v>
      </c>
      <c r="I416">
        <v>-0.97630058657827401</v>
      </c>
      <c r="J416">
        <v>-6.7411006776272204</v>
      </c>
      <c r="K416">
        <v>839.42994699259395</v>
      </c>
      <c r="L416">
        <v>728.835391558222</v>
      </c>
      <c r="M416">
        <v>40.037651896777398</v>
      </c>
      <c r="N416">
        <v>0.60419573939490401</v>
      </c>
      <c r="O416">
        <v>16.410166724962099</v>
      </c>
      <c r="P416">
        <v>60.123214785774302</v>
      </c>
      <c r="Q416">
        <v>0.16744694017393399</v>
      </c>
    </row>
    <row r="417" spans="1:17" x14ac:dyDescent="0.3">
      <c r="A417" t="s">
        <v>949</v>
      </c>
      <c r="B417" t="s">
        <v>950</v>
      </c>
      <c r="C417" t="s">
        <v>10222</v>
      </c>
      <c r="D417" t="s">
        <v>186</v>
      </c>
      <c r="E417">
        <v>15442.127977124999</v>
      </c>
      <c r="F417">
        <v>476.25</v>
      </c>
      <c r="G417">
        <v>14.752863988423799</v>
      </c>
      <c r="H417">
        <v>3.4759556234576601</v>
      </c>
      <c r="I417">
        <v>-16.863513171926801</v>
      </c>
      <c r="J417">
        <v>-2.24337286015836</v>
      </c>
      <c r="K417">
        <v>450.81684603008802</v>
      </c>
      <c r="M417">
        <v>61.263398214331097</v>
      </c>
      <c r="N417">
        <v>0.32378532106998498</v>
      </c>
      <c r="O417">
        <v>7.2965879265091704</v>
      </c>
      <c r="P417">
        <v>85.817401482637493</v>
      </c>
    </row>
    <row r="418" spans="1:17" x14ac:dyDescent="0.3">
      <c r="A418" t="s">
        <v>951</v>
      </c>
      <c r="B418" t="s">
        <v>952</v>
      </c>
      <c r="C418" t="s">
        <v>10222</v>
      </c>
      <c r="D418" t="s">
        <v>60</v>
      </c>
      <c r="E418">
        <v>15318.644025600001</v>
      </c>
      <c r="F418">
        <v>1125.75</v>
      </c>
      <c r="G418">
        <v>12.3842522641517</v>
      </c>
      <c r="H418">
        <v>3.1419240288174302</v>
      </c>
      <c r="I418">
        <v>7.2276705284171499</v>
      </c>
      <c r="J418">
        <v>6.8045548408675902</v>
      </c>
      <c r="K418">
        <v>1005.13288370821</v>
      </c>
      <c r="L418">
        <v>909.54503809863297</v>
      </c>
      <c r="M418">
        <v>82.988771144803295</v>
      </c>
      <c r="N418">
        <v>0.86314808333158</v>
      </c>
      <c r="O418">
        <v>0.75949367088608</v>
      </c>
      <c r="P418">
        <v>46.754008603832602</v>
      </c>
      <c r="Q418">
        <v>1.0609821814937E-2</v>
      </c>
    </row>
    <row r="419" spans="1:17" x14ac:dyDescent="0.3">
      <c r="A419" t="s">
        <v>953</v>
      </c>
      <c r="B419" t="s">
        <v>954</v>
      </c>
      <c r="C419" t="s">
        <v>10222</v>
      </c>
      <c r="D419" t="s">
        <v>18</v>
      </c>
      <c r="E419">
        <v>15238.103562</v>
      </c>
      <c r="F419">
        <v>1023.3</v>
      </c>
      <c r="G419">
        <v>127.143126701962</v>
      </c>
      <c r="H419">
        <v>-0.17622426950998801</v>
      </c>
      <c r="I419">
        <v>6.6665656052821101</v>
      </c>
      <c r="J419">
        <v>-2.7618030680306802</v>
      </c>
      <c r="K419">
        <v>993.22666756083504</v>
      </c>
      <c r="L419">
        <v>835.510670567067</v>
      </c>
      <c r="M419">
        <v>48.505751727327997</v>
      </c>
      <c r="N419">
        <v>2.5830262016279999</v>
      </c>
      <c r="O419">
        <v>24.596892406918801</v>
      </c>
      <c r="P419">
        <v>194.136246047714</v>
      </c>
      <c r="Q419">
        <v>0.19350171899020399</v>
      </c>
    </row>
    <row r="420" spans="1:17" x14ac:dyDescent="0.3">
      <c r="A420" t="s">
        <v>955</v>
      </c>
      <c r="B420" t="s">
        <v>956</v>
      </c>
      <c r="C420" t="s">
        <v>10222</v>
      </c>
      <c r="D420" t="s">
        <v>124</v>
      </c>
      <c r="E420">
        <v>15168.94864744</v>
      </c>
      <c r="F420">
        <v>2383.85</v>
      </c>
      <c r="G420">
        <v>35.723758626840201</v>
      </c>
      <c r="H420">
        <v>29.737180730474201</v>
      </c>
      <c r="I420">
        <v>33.354448068782403</v>
      </c>
      <c r="J420">
        <v>4.8162093459298001</v>
      </c>
      <c r="K420">
        <v>2015.3426564177601</v>
      </c>
      <c r="L420">
        <v>1743.55241887486</v>
      </c>
      <c r="M420">
        <v>87.372111797815904</v>
      </c>
      <c r="N420">
        <v>1.2491774790423</v>
      </c>
      <c r="O420">
        <v>4.2011871552320699</v>
      </c>
      <c r="P420">
        <v>67.281849759657504</v>
      </c>
      <c r="Q420">
        <v>-5.2771749346538999E-2</v>
      </c>
    </row>
    <row r="421" spans="1:17" x14ac:dyDescent="0.3">
      <c r="A421" t="s">
        <v>957</v>
      </c>
      <c r="B421" t="s">
        <v>958</v>
      </c>
      <c r="C421" t="s">
        <v>10222</v>
      </c>
      <c r="D421" t="s">
        <v>60</v>
      </c>
      <c r="E421">
        <v>15144.36126165</v>
      </c>
      <c r="F421">
        <v>6575.75</v>
      </c>
      <c r="G421">
        <v>23.3079721543387</v>
      </c>
      <c r="H421">
        <v>-4.1489055041129097</v>
      </c>
      <c r="I421">
        <v>8.2793103421659495</v>
      </c>
      <c r="J421">
        <v>1.49480114628631</v>
      </c>
      <c r="K421">
        <v>6257.3257532969101</v>
      </c>
      <c r="L421">
        <v>5489.5384450401098</v>
      </c>
      <c r="M421">
        <v>56.306177429489402</v>
      </c>
      <c r="N421">
        <v>0.685638896867375</v>
      </c>
      <c r="O421">
        <v>14.6576436147968</v>
      </c>
      <c r="P421">
        <v>53.346727221456398</v>
      </c>
      <c r="Q421">
        <v>-1.1330555870028999E-2</v>
      </c>
    </row>
    <row r="422" spans="1:17" x14ac:dyDescent="0.3">
      <c r="A422" t="s">
        <v>959</v>
      </c>
      <c r="B422" t="s">
        <v>960</v>
      </c>
      <c r="C422" t="s">
        <v>10222</v>
      </c>
      <c r="D422" t="s">
        <v>46</v>
      </c>
      <c r="E422">
        <v>14908.173943825001</v>
      </c>
      <c r="F422">
        <v>265.25</v>
      </c>
      <c r="G422">
        <v>40.666243555695601</v>
      </c>
      <c r="H422">
        <v>0.83093928358837899</v>
      </c>
      <c r="I422">
        <v>-1.6065474663447601</v>
      </c>
      <c r="J422">
        <v>-4.1154651259030297</v>
      </c>
      <c r="K422">
        <v>256.66866622464499</v>
      </c>
      <c r="L422">
        <v>214.423279083197</v>
      </c>
      <c r="M422">
        <v>51.9986835689758</v>
      </c>
      <c r="N422">
        <v>0.73180018653064205</v>
      </c>
      <c r="O422">
        <v>14.5711592836946</v>
      </c>
      <c r="P422">
        <v>127.780163160154</v>
      </c>
      <c r="Q422">
        <v>0.12945681571790901</v>
      </c>
    </row>
    <row r="423" spans="1:17" x14ac:dyDescent="0.3">
      <c r="A423" t="s">
        <v>961</v>
      </c>
      <c r="B423" t="s">
        <v>962</v>
      </c>
      <c r="C423" t="s">
        <v>10222</v>
      </c>
      <c r="D423" t="s">
        <v>963</v>
      </c>
      <c r="E423">
        <v>14904.358829999999</v>
      </c>
      <c r="F423">
        <v>1518.75</v>
      </c>
      <c r="G423">
        <v>-28.988600193187899</v>
      </c>
      <c r="H423">
        <v>1.88353357931043</v>
      </c>
      <c r="I423">
        <v>-11.582975733158699</v>
      </c>
      <c r="J423">
        <v>5.3848688679607504</v>
      </c>
      <c r="K423">
        <v>1427.9338823318201</v>
      </c>
      <c r="L423">
        <v>1462.6780906251299</v>
      </c>
      <c r="M423">
        <v>70.5493967491022</v>
      </c>
      <c r="N423">
        <v>1.05540916952289</v>
      </c>
      <c r="O423">
        <v>23.486419753086398</v>
      </c>
      <c r="P423">
        <v>26.1210762331838</v>
      </c>
      <c r="Q423">
        <v>-2.4654475811927999E-2</v>
      </c>
    </row>
    <row r="424" spans="1:17" hidden="1" x14ac:dyDescent="0.3">
      <c r="A424" t="s">
        <v>964</v>
      </c>
      <c r="B424" t="s">
        <v>965</v>
      </c>
      <c r="C424" t="s">
        <v>10222</v>
      </c>
      <c r="D424" t="s">
        <v>606</v>
      </c>
      <c r="E424">
        <v>14831.870639085</v>
      </c>
      <c r="F424">
        <v>620.85</v>
      </c>
      <c r="G424">
        <v>-15.4992389041709</v>
      </c>
      <c r="H424">
        <v>9.6611408086428501</v>
      </c>
      <c r="I424">
        <v>-6.7472859040153104</v>
      </c>
      <c r="J424">
        <v>9.3452840014297696</v>
      </c>
      <c r="K424">
        <v>566.24764263726297</v>
      </c>
      <c r="M424">
        <v>68.624178103232694</v>
      </c>
      <c r="O424">
        <v>6.3058709833293003</v>
      </c>
      <c r="P424">
        <v>32.067645181876102</v>
      </c>
    </row>
    <row r="425" spans="1:17" x14ac:dyDescent="0.3">
      <c r="A425" t="s">
        <v>966</v>
      </c>
      <c r="B425" t="s">
        <v>967</v>
      </c>
      <c r="C425" t="s">
        <v>10222</v>
      </c>
      <c r="D425" t="s">
        <v>130</v>
      </c>
      <c r="E425">
        <v>14815.11902124</v>
      </c>
      <c r="F425">
        <v>1107.3</v>
      </c>
      <c r="G425">
        <v>68.472990858742705</v>
      </c>
      <c r="H425">
        <v>-0.82289801268548901</v>
      </c>
      <c r="I425">
        <v>33.3540229229286</v>
      </c>
      <c r="J425">
        <v>0.40010965643070701</v>
      </c>
      <c r="K425">
        <v>1043.0954612784601</v>
      </c>
      <c r="L425">
        <v>841.34665042986705</v>
      </c>
      <c r="M425">
        <v>56.972654086437899</v>
      </c>
      <c r="N425">
        <v>1.20007537260252</v>
      </c>
      <c r="O425">
        <v>10.5346337939131</v>
      </c>
      <c r="P425">
        <v>101.693989071038</v>
      </c>
      <c r="Q425">
        <v>0.100701183147587</v>
      </c>
    </row>
    <row r="426" spans="1:17" x14ac:dyDescent="0.3">
      <c r="A426" t="s">
        <v>968</v>
      </c>
      <c r="B426" t="s">
        <v>969</v>
      </c>
      <c r="C426" t="s">
        <v>10222</v>
      </c>
      <c r="D426" t="s">
        <v>848</v>
      </c>
      <c r="E426">
        <v>14690.205981700001</v>
      </c>
      <c r="F426">
        <v>357.05</v>
      </c>
      <c r="G426">
        <v>20.468959633366701</v>
      </c>
      <c r="H426">
        <v>-2.1141292803276301</v>
      </c>
      <c r="I426">
        <v>-28.294284437800702</v>
      </c>
      <c r="J426">
        <v>3.3481695365872102</v>
      </c>
      <c r="K426">
        <v>349.50070150253998</v>
      </c>
      <c r="L426">
        <v>322.03547729439299</v>
      </c>
      <c r="M426">
        <v>54.331403375447103</v>
      </c>
      <c r="N426">
        <v>0.66439666712617196</v>
      </c>
      <c r="O426">
        <v>20.417308500210002</v>
      </c>
      <c r="P426">
        <v>65.646021804685603</v>
      </c>
      <c r="Q426">
        <v>0.19702852063273599</v>
      </c>
    </row>
    <row r="427" spans="1:17" x14ac:dyDescent="0.3">
      <c r="A427" t="s">
        <v>970</v>
      </c>
      <c r="B427" t="s">
        <v>971</v>
      </c>
      <c r="C427" t="s">
        <v>10222</v>
      </c>
      <c r="D427" t="s">
        <v>349</v>
      </c>
      <c r="E427">
        <v>14668.17415225</v>
      </c>
      <c r="F427">
        <v>4347.5</v>
      </c>
      <c r="G427">
        <v>52.020072323311197</v>
      </c>
      <c r="H427">
        <v>-6.6296513315243502</v>
      </c>
      <c r="I427">
        <v>-18.589412551576601</v>
      </c>
      <c r="J427">
        <v>0.96560848359206897</v>
      </c>
      <c r="K427">
        <v>4194.40904023437</v>
      </c>
      <c r="L427">
        <v>3669.7077058858799</v>
      </c>
      <c r="M427">
        <v>46.9840194248725</v>
      </c>
      <c r="N427">
        <v>0.83864336183977894</v>
      </c>
      <c r="O427">
        <v>12.4324324324324</v>
      </c>
      <c r="P427">
        <v>86.0370576404638</v>
      </c>
      <c r="Q427">
        <v>1.9358681797988001E-2</v>
      </c>
    </row>
    <row r="428" spans="1:17" x14ac:dyDescent="0.3">
      <c r="A428" t="s">
        <v>972</v>
      </c>
      <c r="B428" t="s">
        <v>973</v>
      </c>
      <c r="C428" t="s">
        <v>10222</v>
      </c>
      <c r="D428" t="s">
        <v>974</v>
      </c>
      <c r="E428">
        <v>14624.713567459999</v>
      </c>
      <c r="F428">
        <v>2409.85</v>
      </c>
      <c r="G428">
        <v>55.205769719888799</v>
      </c>
      <c r="H428">
        <v>14.204359889147</v>
      </c>
      <c r="I428">
        <v>56.531068422971501</v>
      </c>
      <c r="J428">
        <v>7.3335666941749098</v>
      </c>
      <c r="K428">
        <v>2116.6651832373</v>
      </c>
      <c r="M428">
        <v>61.668404529945498</v>
      </c>
      <c r="N428">
        <v>0.690152429383595</v>
      </c>
      <c r="O428">
        <v>5.3779280868103596</v>
      </c>
      <c r="P428">
        <v>96.626142297650105</v>
      </c>
    </row>
    <row r="429" spans="1:17" x14ac:dyDescent="0.3">
      <c r="A429" t="s">
        <v>975</v>
      </c>
      <c r="B429" t="s">
        <v>976</v>
      </c>
      <c r="C429" t="s">
        <v>10222</v>
      </c>
      <c r="D429" t="s">
        <v>977</v>
      </c>
      <c r="E429">
        <v>14621.236382715</v>
      </c>
      <c r="F429">
        <v>823.65</v>
      </c>
      <c r="G429">
        <v>39.6668055768044</v>
      </c>
      <c r="H429">
        <v>6.8559398398028399</v>
      </c>
      <c r="I429">
        <v>16.699823886729298</v>
      </c>
      <c r="J429">
        <v>4.9337099616437303</v>
      </c>
      <c r="K429">
        <v>741.71832442560901</v>
      </c>
      <c r="L429">
        <v>636.422202619107</v>
      </c>
      <c r="M429">
        <v>62.636430417953797</v>
      </c>
      <c r="N429">
        <v>0.78303883577580202</v>
      </c>
      <c r="O429">
        <v>4.4072118011291197</v>
      </c>
      <c r="P429">
        <v>81.941683233929695</v>
      </c>
      <c r="Q429">
        <v>6.4509656247660002E-2</v>
      </c>
    </row>
    <row r="430" spans="1:17" x14ac:dyDescent="0.3">
      <c r="A430" t="s">
        <v>978</v>
      </c>
      <c r="B430" t="s">
        <v>979</v>
      </c>
      <c r="C430" t="s">
        <v>10222</v>
      </c>
      <c r="D430" t="s">
        <v>24</v>
      </c>
      <c r="E430">
        <v>14381.20339173</v>
      </c>
      <c r="F430">
        <v>237.15</v>
      </c>
      <c r="G430">
        <v>-22.444055716865499</v>
      </c>
      <c r="H430">
        <v>-14.313089049177</v>
      </c>
      <c r="I430">
        <v>-22.678625132527699</v>
      </c>
      <c r="J430">
        <v>-4.7338431655836697</v>
      </c>
      <c r="K430">
        <v>248.905968403375</v>
      </c>
      <c r="L430">
        <v>244.40811716298199</v>
      </c>
      <c r="M430">
        <v>41.540815172826598</v>
      </c>
      <c r="N430">
        <v>1.3078874929508599</v>
      </c>
      <c r="O430">
        <v>26.797385620915001</v>
      </c>
      <c r="P430">
        <v>13.441760344415099</v>
      </c>
      <c r="Q430">
        <v>2.3132278832712998E-2</v>
      </c>
    </row>
    <row r="431" spans="1:17" x14ac:dyDescent="0.3">
      <c r="A431" t="s">
        <v>980</v>
      </c>
      <c r="B431" t="s">
        <v>981</v>
      </c>
      <c r="C431" t="s">
        <v>10222</v>
      </c>
      <c r="D431" t="s">
        <v>290</v>
      </c>
      <c r="E431">
        <v>14334.107052720001</v>
      </c>
      <c r="F431">
        <v>1024.8</v>
      </c>
      <c r="G431">
        <v>113.868400300023</v>
      </c>
      <c r="H431">
        <v>6.4993477495168799</v>
      </c>
      <c r="I431">
        <v>5.9755454335162996</v>
      </c>
      <c r="J431">
        <v>0.90596928110055197</v>
      </c>
      <c r="K431">
        <v>974.56290429322496</v>
      </c>
      <c r="L431">
        <v>799.46295537775904</v>
      </c>
      <c r="M431">
        <v>46.943521816622301</v>
      </c>
      <c r="N431">
        <v>1.18160507149044</v>
      </c>
      <c r="O431">
        <v>12.8951990632318</v>
      </c>
      <c r="P431">
        <v>154.27702996092</v>
      </c>
      <c r="Q431">
        <v>0.13154296535594501</v>
      </c>
    </row>
    <row r="432" spans="1:17" x14ac:dyDescent="0.3">
      <c r="A432" t="s">
        <v>982</v>
      </c>
      <c r="B432" t="s">
        <v>983</v>
      </c>
      <c r="C432" t="s">
        <v>10222</v>
      </c>
      <c r="D432" t="s">
        <v>60</v>
      </c>
      <c r="E432">
        <v>14274.305528819999</v>
      </c>
      <c r="F432">
        <v>588.95000000000005</v>
      </c>
      <c r="G432">
        <v>55.642576399637001</v>
      </c>
      <c r="H432">
        <v>10.838896933364399</v>
      </c>
      <c r="I432">
        <v>28.5009259658028</v>
      </c>
      <c r="J432">
        <v>8.0918353077769893</v>
      </c>
      <c r="K432">
        <v>495.38836954236399</v>
      </c>
      <c r="L432">
        <v>430.41100914637298</v>
      </c>
      <c r="M432">
        <v>87.289591386944906</v>
      </c>
      <c r="N432">
        <v>1.0128862920078201</v>
      </c>
      <c r="O432">
        <v>0.64521606248406604</v>
      </c>
      <c r="P432">
        <v>104.709767118526</v>
      </c>
      <c r="Q432">
        <v>2.6704489690059001E-2</v>
      </c>
    </row>
    <row r="433" spans="1:17" x14ac:dyDescent="0.3">
      <c r="A433" t="s">
        <v>984</v>
      </c>
      <c r="B433" t="s">
        <v>985</v>
      </c>
      <c r="C433" t="s">
        <v>10222</v>
      </c>
      <c r="D433" t="s">
        <v>165</v>
      </c>
      <c r="E433">
        <v>14189.92957355</v>
      </c>
      <c r="F433">
        <v>632.35</v>
      </c>
      <c r="G433">
        <v>40.409369708214697</v>
      </c>
      <c r="H433">
        <v>-6.4095154887774797</v>
      </c>
      <c r="I433">
        <v>0.97970176956616495</v>
      </c>
      <c r="J433">
        <v>-0.43935367203912001</v>
      </c>
      <c r="K433">
        <v>617.09585547724998</v>
      </c>
      <c r="L433">
        <v>519.91119938945894</v>
      </c>
      <c r="M433">
        <v>48.297978692342099</v>
      </c>
      <c r="N433">
        <v>1.2098127808902499</v>
      </c>
      <c r="O433">
        <v>13.3470388234363</v>
      </c>
      <c r="P433">
        <v>82.720508560283093</v>
      </c>
      <c r="Q433">
        <v>0.208615791911268</v>
      </c>
    </row>
    <row r="434" spans="1:17" x14ac:dyDescent="0.3">
      <c r="A434" t="s">
        <v>986</v>
      </c>
      <c r="B434" t="s">
        <v>987</v>
      </c>
      <c r="C434" t="s">
        <v>10222</v>
      </c>
      <c r="D434" t="s">
        <v>127</v>
      </c>
      <c r="E434">
        <v>14124.709955</v>
      </c>
      <c r="F434">
        <v>1689.5</v>
      </c>
      <c r="G434">
        <v>147.01110431201201</v>
      </c>
      <c r="H434">
        <v>32.327237566494901</v>
      </c>
      <c r="I434">
        <v>95.585329974067704</v>
      </c>
      <c r="J434">
        <v>9.71919280690242</v>
      </c>
      <c r="K434">
        <v>1253.35166665681</v>
      </c>
      <c r="L434">
        <v>955.17052774707395</v>
      </c>
      <c r="M434">
        <v>88.670718862510796</v>
      </c>
      <c r="N434">
        <v>1.1591311448653501</v>
      </c>
      <c r="O434">
        <v>0</v>
      </c>
      <c r="P434">
        <v>191.36845735966199</v>
      </c>
      <c r="Q434">
        <v>0.23246516202555301</v>
      </c>
    </row>
    <row r="435" spans="1:17" x14ac:dyDescent="0.3">
      <c r="A435" t="s">
        <v>988</v>
      </c>
      <c r="B435" t="s">
        <v>989</v>
      </c>
      <c r="C435" t="s">
        <v>10222</v>
      </c>
      <c r="D435" t="s">
        <v>261</v>
      </c>
      <c r="E435">
        <v>14106.476479999999</v>
      </c>
      <c r="F435">
        <v>4468.6000000000004</v>
      </c>
      <c r="G435">
        <v>27.630413398076598</v>
      </c>
      <c r="H435">
        <v>-9.1551525085926801</v>
      </c>
      <c r="I435">
        <v>26.262431941760902</v>
      </c>
      <c r="J435">
        <v>2.63207409187009</v>
      </c>
      <c r="K435">
        <v>4371.2513217522801</v>
      </c>
      <c r="L435">
        <v>3792.0776505251802</v>
      </c>
      <c r="M435">
        <v>63.652744573392503</v>
      </c>
      <c r="N435">
        <v>0.81454198839997405</v>
      </c>
      <c r="O435">
        <v>11.8918676990556</v>
      </c>
      <c r="P435">
        <v>61.905797101449203</v>
      </c>
      <c r="Q435">
        <v>0.18328541281456601</v>
      </c>
    </row>
    <row r="436" spans="1:17" x14ac:dyDescent="0.3">
      <c r="A436" t="s">
        <v>990</v>
      </c>
      <c r="B436" t="s">
        <v>991</v>
      </c>
      <c r="C436" t="s">
        <v>10222</v>
      </c>
      <c r="D436" t="s">
        <v>606</v>
      </c>
      <c r="E436">
        <v>14084.322271884999</v>
      </c>
      <c r="F436">
        <v>821.95</v>
      </c>
      <c r="G436">
        <v>86.525115155215701</v>
      </c>
      <c r="H436">
        <v>8.9921332355537302</v>
      </c>
      <c r="I436">
        <v>21.574996068228099</v>
      </c>
      <c r="J436">
        <v>6.6808480361087899</v>
      </c>
      <c r="K436">
        <v>734.74171286121202</v>
      </c>
      <c r="L436">
        <v>626.23516911302204</v>
      </c>
      <c r="M436">
        <v>78.448968889966906</v>
      </c>
      <c r="N436">
        <v>0.94671163427706595</v>
      </c>
      <c r="O436">
        <v>2.6765618346614701</v>
      </c>
      <c r="P436">
        <v>123.26497351622901</v>
      </c>
    </row>
    <row r="437" spans="1:17" x14ac:dyDescent="0.3">
      <c r="A437" t="s">
        <v>992</v>
      </c>
      <c r="B437" t="s">
        <v>993</v>
      </c>
      <c r="C437" t="s">
        <v>10222</v>
      </c>
      <c r="D437" t="s">
        <v>231</v>
      </c>
      <c r="E437">
        <v>14072.3319549649</v>
      </c>
      <c r="F437">
        <v>1714.45</v>
      </c>
      <c r="G437">
        <v>22.537477304115701</v>
      </c>
      <c r="H437">
        <v>-7.7868070989726998</v>
      </c>
      <c r="I437">
        <v>-13.5764673485948</v>
      </c>
      <c r="J437">
        <v>-4.4144475598502897</v>
      </c>
      <c r="K437">
        <v>1768.15727213986</v>
      </c>
      <c r="L437">
        <v>1604.5899109875099</v>
      </c>
      <c r="M437">
        <v>34.228477953997903</v>
      </c>
      <c r="N437">
        <v>0.58478358869756997</v>
      </c>
      <c r="O437">
        <v>29.601329872553801</v>
      </c>
      <c r="P437">
        <v>69.244817374136204</v>
      </c>
      <c r="Q437">
        <v>0.15238546931775199</v>
      </c>
    </row>
    <row r="438" spans="1:17" x14ac:dyDescent="0.3">
      <c r="A438" t="s">
        <v>994</v>
      </c>
      <c r="B438" t="s">
        <v>995</v>
      </c>
      <c r="C438" t="s">
        <v>10222</v>
      </c>
      <c r="D438" t="s">
        <v>574</v>
      </c>
      <c r="E438">
        <v>13942.89990072</v>
      </c>
      <c r="F438">
        <v>145.16</v>
      </c>
      <c r="G438">
        <v>-67.103365283481494</v>
      </c>
      <c r="H438">
        <v>-8.8452283563801597</v>
      </c>
      <c r="I438">
        <v>-30.558068484690001</v>
      </c>
      <c r="J438">
        <v>4.8373083487683903</v>
      </c>
      <c r="K438">
        <v>148.56217799055599</v>
      </c>
      <c r="L438">
        <v>178.402077107487</v>
      </c>
      <c r="M438">
        <v>52.863822633821002</v>
      </c>
      <c r="N438">
        <v>1.05560159682237</v>
      </c>
      <c r="O438">
        <v>106.46183521631301</v>
      </c>
      <c r="P438">
        <v>15.6653386454183</v>
      </c>
      <c r="Q438">
        <v>-3.5037161120114999E-2</v>
      </c>
    </row>
    <row r="439" spans="1:17" x14ac:dyDescent="0.3">
      <c r="A439" t="s">
        <v>996</v>
      </c>
      <c r="B439" t="s">
        <v>997</v>
      </c>
      <c r="C439" t="s">
        <v>10222</v>
      </c>
      <c r="D439" t="s">
        <v>165</v>
      </c>
      <c r="E439">
        <v>13841.990656</v>
      </c>
      <c r="F439">
        <v>13681.75</v>
      </c>
      <c r="G439">
        <v>168.93180185833199</v>
      </c>
      <c r="H439">
        <v>21.385952432860599</v>
      </c>
      <c r="I439">
        <v>59.664522926129202</v>
      </c>
      <c r="J439">
        <v>18.368506730042601</v>
      </c>
      <c r="K439">
        <v>11602.481589474</v>
      </c>
      <c r="L439">
        <v>8938.1755262694005</v>
      </c>
      <c r="M439">
        <v>68.482150493106602</v>
      </c>
      <c r="N439">
        <v>1.28414568466406</v>
      </c>
      <c r="O439">
        <v>6.4702980247409903</v>
      </c>
      <c r="P439">
        <v>224.82401680891701</v>
      </c>
      <c r="Q439">
        <v>0.21117292482286601</v>
      </c>
    </row>
    <row r="440" spans="1:17" x14ac:dyDescent="0.3">
      <c r="A440" t="s">
        <v>998</v>
      </c>
      <c r="B440" t="s">
        <v>999</v>
      </c>
      <c r="C440" t="s">
        <v>10222</v>
      </c>
      <c r="D440" t="s">
        <v>500</v>
      </c>
      <c r="E440">
        <v>13590.66153965</v>
      </c>
      <c r="F440">
        <v>1717.3</v>
      </c>
      <c r="G440">
        <v>-15.646297874059</v>
      </c>
      <c r="H440">
        <v>-9.8899955549935097</v>
      </c>
      <c r="I440">
        <v>-0.57325355287992696</v>
      </c>
      <c r="J440">
        <v>-5.8001648250521303</v>
      </c>
      <c r="K440">
        <v>1741.9452766596601</v>
      </c>
      <c r="L440">
        <v>1628.98412276317</v>
      </c>
      <c r="M440">
        <v>31.2505724688755</v>
      </c>
      <c r="N440">
        <v>0.55873715256008005</v>
      </c>
      <c r="O440">
        <v>15.236126477610201</v>
      </c>
      <c r="P440">
        <v>31.392501912777298</v>
      </c>
      <c r="Q440">
        <v>-9.8696858565074E-2</v>
      </c>
    </row>
    <row r="441" spans="1:17" x14ac:dyDescent="0.3">
      <c r="A441" t="s">
        <v>1000</v>
      </c>
      <c r="B441" t="s">
        <v>1001</v>
      </c>
      <c r="C441" t="s">
        <v>10222</v>
      </c>
      <c r="D441" t="s">
        <v>469</v>
      </c>
      <c r="E441">
        <v>13545.545508585001</v>
      </c>
      <c r="F441">
        <v>2035.35</v>
      </c>
      <c r="G441">
        <v>51.396316853535502</v>
      </c>
      <c r="H441">
        <v>12.0203301729152</v>
      </c>
      <c r="I441">
        <v>81.653858461354204</v>
      </c>
      <c r="J441">
        <v>3.2971925900268402</v>
      </c>
      <c r="K441">
        <v>1751.99946054205</v>
      </c>
      <c r="L441">
        <v>1341.66226581859</v>
      </c>
      <c r="M441">
        <v>52.525945563961102</v>
      </c>
      <c r="N441">
        <v>0.25835796323232701</v>
      </c>
      <c r="O441">
        <v>16.933205591175899</v>
      </c>
      <c r="P441">
        <v>126.558724384608</v>
      </c>
      <c r="Q441">
        <v>0.21121588528353</v>
      </c>
    </row>
    <row r="442" spans="1:17" x14ac:dyDescent="0.3">
      <c r="A442" t="s">
        <v>1002</v>
      </c>
      <c r="B442" t="s">
        <v>1003</v>
      </c>
      <c r="C442" t="s">
        <v>10222</v>
      </c>
      <c r="D442" t="s">
        <v>290</v>
      </c>
      <c r="E442">
        <v>13529.173167499999</v>
      </c>
      <c r="F442">
        <v>981.25</v>
      </c>
      <c r="G442">
        <v>18.920098334290198</v>
      </c>
      <c r="H442">
        <v>-10.8789581954988</v>
      </c>
      <c r="I442">
        <v>-3.8386863973551399</v>
      </c>
      <c r="J442">
        <v>-3.9472773869751201</v>
      </c>
      <c r="K442">
        <v>1023.96644605096</v>
      </c>
      <c r="L442">
        <v>921.45274025080505</v>
      </c>
      <c r="M442">
        <v>22.413816557752099</v>
      </c>
      <c r="N442">
        <v>0.87597048362111696</v>
      </c>
      <c r="O442">
        <v>22.191082802547701</v>
      </c>
      <c r="P442">
        <v>57</v>
      </c>
      <c r="Q442">
        <v>1.4347376115496E-2</v>
      </c>
    </row>
    <row r="443" spans="1:17" x14ac:dyDescent="0.3">
      <c r="A443" t="s">
        <v>1004</v>
      </c>
      <c r="B443" t="s">
        <v>1005</v>
      </c>
      <c r="C443" t="s">
        <v>10222</v>
      </c>
      <c r="D443" t="s">
        <v>622</v>
      </c>
      <c r="E443">
        <v>13500.488650318999</v>
      </c>
      <c r="F443">
        <v>27.19</v>
      </c>
      <c r="G443">
        <v>59.707188342401999</v>
      </c>
      <c r="H443">
        <v>-8.3051202533040591</v>
      </c>
      <c r="I443">
        <v>-29.452325248953699</v>
      </c>
      <c r="J443">
        <v>2.6779704605056001</v>
      </c>
      <c r="K443">
        <v>27.1147209777486</v>
      </c>
      <c r="L443">
        <v>25.476644969972298</v>
      </c>
      <c r="M443">
        <v>55.982290334302199</v>
      </c>
      <c r="N443">
        <v>1.32060910797164</v>
      </c>
      <c r="O443">
        <v>43.618977565281298</v>
      </c>
      <c r="P443">
        <v>86.872852233676895</v>
      </c>
      <c r="Q443">
        <v>5.8446707916360004E-3</v>
      </c>
    </row>
    <row r="444" spans="1:17" x14ac:dyDescent="0.3">
      <c r="A444" t="s">
        <v>1006</v>
      </c>
      <c r="B444" t="s">
        <v>1007</v>
      </c>
      <c r="C444" t="s">
        <v>10222</v>
      </c>
      <c r="D444" t="s">
        <v>60</v>
      </c>
      <c r="E444">
        <v>13478.573241639901</v>
      </c>
      <c r="F444">
        <v>878.65</v>
      </c>
      <c r="G444">
        <v>241.726616743233</v>
      </c>
      <c r="H444">
        <v>11.2734517599628</v>
      </c>
      <c r="I444">
        <v>81.797633892839102</v>
      </c>
      <c r="J444">
        <v>-0.81652586793169801</v>
      </c>
      <c r="K444">
        <v>731.31513471184405</v>
      </c>
      <c r="L444">
        <v>537.37696568624006</v>
      </c>
      <c r="M444">
        <v>63.962250732157599</v>
      </c>
      <c r="N444">
        <v>0.37710853958415202</v>
      </c>
      <c r="O444">
        <v>13.2419051954703</v>
      </c>
      <c r="P444">
        <v>312.02813599062102</v>
      </c>
      <c r="Q444">
        <v>5.4394072268116003E-2</v>
      </c>
    </row>
    <row r="445" spans="1:17" hidden="1" x14ac:dyDescent="0.3">
      <c r="A445" t="s">
        <v>1008</v>
      </c>
      <c r="B445" t="s">
        <v>1009</v>
      </c>
      <c r="C445" t="s">
        <v>10222</v>
      </c>
      <c r="D445" t="s">
        <v>557</v>
      </c>
      <c r="E445">
        <v>13449.64863519</v>
      </c>
      <c r="F445">
        <v>2953.35</v>
      </c>
      <c r="G445">
        <v>-20.106331206478998</v>
      </c>
      <c r="H445">
        <v>-0.73484901579596595</v>
      </c>
      <c r="I445">
        <v>-4.20275080324756</v>
      </c>
      <c r="J445">
        <v>2.9920997303791301</v>
      </c>
      <c r="K445">
        <v>2791.8416198847099</v>
      </c>
      <c r="L445">
        <v>2627.67404871283</v>
      </c>
      <c r="M445">
        <v>63.125379270698502</v>
      </c>
      <c r="N445">
        <v>0.97158309601413095</v>
      </c>
      <c r="O445">
        <v>3.5434337278006298</v>
      </c>
      <c r="P445">
        <v>30.275694750771901</v>
      </c>
      <c r="Q445">
        <v>-1.8605761300545001E-2</v>
      </c>
    </row>
    <row r="446" spans="1:17" x14ac:dyDescent="0.3">
      <c r="A446" t="s">
        <v>1010</v>
      </c>
      <c r="B446" t="s">
        <v>1011</v>
      </c>
      <c r="C446" t="s">
        <v>10222</v>
      </c>
      <c r="D446" t="s">
        <v>415</v>
      </c>
      <c r="E446">
        <v>13402.241932880001</v>
      </c>
      <c r="F446">
        <v>216.8</v>
      </c>
      <c r="G446">
        <v>242.80991640009</v>
      </c>
      <c r="H446">
        <v>18.458426825715001</v>
      </c>
      <c r="I446">
        <v>15.0271518084846</v>
      </c>
      <c r="J446">
        <v>5.8800120897790098</v>
      </c>
      <c r="K446">
        <v>186.72233635111999</v>
      </c>
      <c r="L446">
        <v>152.55951341827901</v>
      </c>
      <c r="M446">
        <v>72.945912982122294</v>
      </c>
      <c r="N446">
        <v>1.9786513132704</v>
      </c>
      <c r="O446">
        <v>2.1217712177121699</v>
      </c>
      <c r="P446">
        <v>286.45276292335097</v>
      </c>
      <c r="Q446">
        <v>0.18166842241366901</v>
      </c>
    </row>
    <row r="447" spans="1:17" x14ac:dyDescent="0.3">
      <c r="A447" t="s">
        <v>1012</v>
      </c>
      <c r="B447" t="s">
        <v>1013</v>
      </c>
      <c r="C447" t="s">
        <v>10222</v>
      </c>
      <c r="D447" t="s">
        <v>388</v>
      </c>
      <c r="E447">
        <v>13328.838671150001</v>
      </c>
      <c r="F447">
        <v>286.14999999999998</v>
      </c>
      <c r="G447">
        <v>149.148685425834</v>
      </c>
      <c r="H447">
        <v>7.9056028339592901</v>
      </c>
      <c r="I447">
        <v>22.2741942564185</v>
      </c>
      <c r="J447">
        <v>-14.6007544092692</v>
      </c>
      <c r="K447">
        <v>271.08631456095998</v>
      </c>
      <c r="L447">
        <v>216.362680825713</v>
      </c>
      <c r="M447">
        <v>45.526724999374103</v>
      </c>
      <c r="N447">
        <v>1.3976001763761201</v>
      </c>
      <c r="O447">
        <v>34.265245500611499</v>
      </c>
      <c r="P447">
        <v>191.98979591836701</v>
      </c>
      <c r="Q447">
        <v>0.111618618600659</v>
      </c>
    </row>
    <row r="448" spans="1:17" x14ac:dyDescent="0.3">
      <c r="A448" t="s">
        <v>1014</v>
      </c>
      <c r="B448" t="s">
        <v>1015</v>
      </c>
      <c r="C448" t="s">
        <v>10222</v>
      </c>
      <c r="D448" t="s">
        <v>98</v>
      </c>
      <c r="E448">
        <v>13234.028994937</v>
      </c>
      <c r="F448">
        <v>19.309999999999999</v>
      </c>
      <c r="G448">
        <v>190.03168867925299</v>
      </c>
      <c r="H448">
        <v>-4.9476789883114503</v>
      </c>
      <c r="I448">
        <v>-6.40058384868194</v>
      </c>
      <c r="J448">
        <v>5.8069293939369597</v>
      </c>
      <c r="K448">
        <v>18.8664209807107</v>
      </c>
      <c r="L448">
        <v>16.433947093134702</v>
      </c>
      <c r="M448">
        <v>60.285193973310903</v>
      </c>
      <c r="N448">
        <v>0.92806585923819895</v>
      </c>
      <c r="O448">
        <v>24.287933713101999</v>
      </c>
      <c r="P448">
        <v>221.833333333333</v>
      </c>
      <c r="Q448">
        <v>0.114344015213193</v>
      </c>
    </row>
    <row r="449" spans="1:17" x14ac:dyDescent="0.3">
      <c r="A449" t="s">
        <v>1016</v>
      </c>
      <c r="B449" t="s">
        <v>1017</v>
      </c>
      <c r="C449" t="s">
        <v>10222</v>
      </c>
      <c r="D449" t="s">
        <v>21</v>
      </c>
      <c r="E449">
        <v>13134.310834059999</v>
      </c>
      <c r="F449">
        <v>2330.15</v>
      </c>
      <c r="G449">
        <v>139.60988355629101</v>
      </c>
      <c r="H449">
        <v>-13.535395393845</v>
      </c>
      <c r="I449">
        <v>49.908872284545097</v>
      </c>
      <c r="J449">
        <v>-5.9895071992959101</v>
      </c>
      <c r="K449">
        <v>2366.6040050087499</v>
      </c>
      <c r="L449">
        <v>1699.4969861463701</v>
      </c>
      <c r="M449">
        <v>31.9930088367542</v>
      </c>
      <c r="N449">
        <v>0.69163920194379302</v>
      </c>
      <c r="O449">
        <v>18.9601527798639</v>
      </c>
      <c r="P449">
        <v>215.48199295965301</v>
      </c>
    </row>
    <row r="450" spans="1:17" x14ac:dyDescent="0.3">
      <c r="A450" t="s">
        <v>1018</v>
      </c>
      <c r="B450" t="s">
        <v>1019</v>
      </c>
      <c r="C450" t="s">
        <v>10222</v>
      </c>
      <c r="D450" t="s">
        <v>256</v>
      </c>
      <c r="E450">
        <v>13127.14609532</v>
      </c>
      <c r="F450">
        <v>1030.5999999999999</v>
      </c>
      <c r="G450">
        <v>1.9620313657670101</v>
      </c>
      <c r="H450">
        <v>0.58166855889062097</v>
      </c>
      <c r="I450">
        <v>-0.51280666552280396</v>
      </c>
      <c r="J450">
        <v>5.3980437016439096</v>
      </c>
      <c r="K450">
        <v>998.56885964403205</v>
      </c>
      <c r="L450">
        <v>906.54229979447405</v>
      </c>
      <c r="M450">
        <v>52.624272044717699</v>
      </c>
      <c r="N450">
        <v>1.9701826273357901</v>
      </c>
      <c r="O450">
        <v>7.8983116631088803</v>
      </c>
      <c r="P450">
        <v>40.9463894967176</v>
      </c>
      <c r="Q450">
        <v>-3.1872644759528002E-2</v>
      </c>
    </row>
    <row r="451" spans="1:17" x14ac:dyDescent="0.3">
      <c r="A451" t="s">
        <v>1020</v>
      </c>
      <c r="B451" t="s">
        <v>1021</v>
      </c>
      <c r="C451" t="s">
        <v>10222</v>
      </c>
      <c r="D451" t="s">
        <v>46</v>
      </c>
      <c r="E451">
        <v>13123.260985575</v>
      </c>
      <c r="F451">
        <v>511.55</v>
      </c>
      <c r="G451">
        <v>21.2570647717748</v>
      </c>
      <c r="H451">
        <v>2.9492795797196898</v>
      </c>
      <c r="I451">
        <v>-1.69240212762338</v>
      </c>
      <c r="J451">
        <v>-1.6422579627110601</v>
      </c>
      <c r="K451">
        <v>494.68552576686</v>
      </c>
      <c r="L451">
        <v>433.27533269215701</v>
      </c>
      <c r="M451">
        <v>49.6728618208802</v>
      </c>
      <c r="N451">
        <v>0.298379729087137</v>
      </c>
      <c r="O451">
        <v>12.3643827582836</v>
      </c>
      <c r="P451">
        <v>64.962915188648793</v>
      </c>
      <c r="Q451">
        <v>4.0688979276483003E-2</v>
      </c>
    </row>
    <row r="452" spans="1:17" x14ac:dyDescent="0.3">
      <c r="A452" t="s">
        <v>1022</v>
      </c>
      <c r="B452" t="s">
        <v>1023</v>
      </c>
      <c r="C452" t="s">
        <v>10222</v>
      </c>
      <c r="D452" t="s">
        <v>261</v>
      </c>
      <c r="E452">
        <v>13119.735704594999</v>
      </c>
      <c r="F452">
        <v>5499.65</v>
      </c>
      <c r="G452">
        <v>-8.3882965799239901</v>
      </c>
      <c r="H452">
        <v>-7.7717814525409699</v>
      </c>
      <c r="I452">
        <v>6.31043842791376</v>
      </c>
      <c r="J452">
        <v>-0.54029226756535498</v>
      </c>
      <c r="K452">
        <v>5038.19186669194</v>
      </c>
      <c r="L452">
        <v>4624.1829013904999</v>
      </c>
      <c r="M452">
        <v>64.436989489133595</v>
      </c>
      <c r="N452">
        <v>0.409885649660718</v>
      </c>
      <c r="O452">
        <v>6.1885756366314197</v>
      </c>
      <c r="P452">
        <v>45.414523869330097</v>
      </c>
      <c r="Q452">
        <v>0.116557726957985</v>
      </c>
    </row>
    <row r="453" spans="1:17" x14ac:dyDescent="0.3">
      <c r="A453" t="s">
        <v>1024</v>
      </c>
      <c r="B453" t="s">
        <v>1025</v>
      </c>
      <c r="C453" t="s">
        <v>10222</v>
      </c>
      <c r="D453" t="s">
        <v>46</v>
      </c>
      <c r="E453">
        <v>13036.9432664</v>
      </c>
      <c r="F453">
        <v>709.25</v>
      </c>
      <c r="G453">
        <v>39.264400456627598</v>
      </c>
      <c r="H453">
        <v>-7.9149461478788803</v>
      </c>
      <c r="I453">
        <v>24.463903760682001</v>
      </c>
      <c r="J453">
        <v>-2.69704602325996</v>
      </c>
      <c r="K453">
        <v>662.23251633837901</v>
      </c>
      <c r="L453">
        <v>567.13764030100106</v>
      </c>
      <c r="M453">
        <v>50.588775424471798</v>
      </c>
      <c r="N453">
        <v>0.54970830761369704</v>
      </c>
      <c r="O453">
        <v>6.8664081776524499</v>
      </c>
      <c r="P453">
        <v>70.349465593851306</v>
      </c>
      <c r="Q453">
        <v>5.6234346214968998E-2</v>
      </c>
    </row>
    <row r="454" spans="1:17" x14ac:dyDescent="0.3">
      <c r="A454" t="s">
        <v>1026</v>
      </c>
      <c r="B454" t="s">
        <v>1027</v>
      </c>
      <c r="C454" t="s">
        <v>10222</v>
      </c>
      <c r="D454" t="s">
        <v>290</v>
      </c>
      <c r="E454">
        <v>13011.680652200001</v>
      </c>
      <c r="F454">
        <v>967.7</v>
      </c>
      <c r="G454">
        <v>-45.725788566144303</v>
      </c>
      <c r="H454">
        <v>-1.96187716175885</v>
      </c>
      <c r="I454">
        <v>-18.755651339734001</v>
      </c>
      <c r="J454">
        <v>-1.99074853768426</v>
      </c>
      <c r="K454">
        <v>945.73780950131504</v>
      </c>
      <c r="L454">
        <v>948.69531986086395</v>
      </c>
      <c r="M454">
        <v>55.695675860945599</v>
      </c>
      <c r="N454">
        <v>1.1911572860200501</v>
      </c>
      <c r="O454">
        <v>28.9655885088353</v>
      </c>
      <c r="P454">
        <v>23.738891375231699</v>
      </c>
      <c r="Q454">
        <v>-1.2262080928110001E-3</v>
      </c>
    </row>
    <row r="455" spans="1:17" x14ac:dyDescent="0.3">
      <c r="A455" t="s">
        <v>1028</v>
      </c>
      <c r="B455" t="s">
        <v>1029</v>
      </c>
      <c r="C455" t="s">
        <v>10222</v>
      </c>
      <c r="D455" t="s">
        <v>349</v>
      </c>
      <c r="E455">
        <v>12983.2821833</v>
      </c>
      <c r="F455">
        <v>936.65</v>
      </c>
      <c r="G455">
        <v>-7.72931574008342</v>
      </c>
      <c r="H455">
        <v>10.7611589600412</v>
      </c>
      <c r="I455">
        <v>3.8598539099334701</v>
      </c>
      <c r="J455">
        <v>1.3070738735590399</v>
      </c>
      <c r="K455">
        <v>822.16553089726801</v>
      </c>
      <c r="L455">
        <v>769.71279516681398</v>
      </c>
      <c r="M455">
        <v>71.378813662385895</v>
      </c>
      <c r="N455">
        <v>1.2791297385898599</v>
      </c>
      <c r="O455">
        <v>1.0943255218064301</v>
      </c>
      <c r="P455">
        <v>44.734605578304802</v>
      </c>
      <c r="Q455">
        <v>-4.5445894015563003E-2</v>
      </c>
    </row>
    <row r="456" spans="1:17" x14ac:dyDescent="0.3">
      <c r="A456" t="s">
        <v>1030</v>
      </c>
      <c r="B456" t="s">
        <v>1031</v>
      </c>
      <c r="C456" t="s">
        <v>10222</v>
      </c>
      <c r="D456" t="s">
        <v>130</v>
      </c>
      <c r="E456">
        <v>12977.80106272</v>
      </c>
      <c r="F456">
        <v>894.4</v>
      </c>
      <c r="G456">
        <v>113.67842066726899</v>
      </c>
      <c r="H456">
        <v>15.1736408086428</v>
      </c>
      <c r="I456">
        <v>72.956805424711504</v>
      </c>
      <c r="J456">
        <v>5.1354482403546102</v>
      </c>
      <c r="K456">
        <v>712.84209598896496</v>
      </c>
      <c r="L456">
        <v>543.02689805492298</v>
      </c>
      <c r="M456">
        <v>75.388857541597602</v>
      </c>
      <c r="N456">
        <v>1.05326405814548</v>
      </c>
      <c r="O456">
        <v>3.3430232558139399</v>
      </c>
      <c r="P456">
        <v>155.542857142857</v>
      </c>
      <c r="Q456">
        <v>0.182700579556483</v>
      </c>
    </row>
    <row r="457" spans="1:17" x14ac:dyDescent="0.3">
      <c r="A457" t="s">
        <v>1032</v>
      </c>
      <c r="B457" t="s">
        <v>1033</v>
      </c>
      <c r="C457" t="s">
        <v>10222</v>
      </c>
      <c r="D457" t="s">
        <v>290</v>
      </c>
      <c r="E457">
        <v>12951.05172679</v>
      </c>
      <c r="F457">
        <v>2395.15</v>
      </c>
      <c r="G457">
        <v>33.156301029719799</v>
      </c>
      <c r="H457">
        <v>-2.0568783505473198</v>
      </c>
      <c r="I457">
        <v>8.4406558879910296</v>
      </c>
      <c r="J457">
        <v>2.5628782306773701</v>
      </c>
      <c r="K457">
        <v>2245.0973547040398</v>
      </c>
      <c r="L457">
        <v>1981.66495691574</v>
      </c>
      <c r="M457">
        <v>51.246882752039497</v>
      </c>
      <c r="N457">
        <v>1.00610176731292</v>
      </c>
      <c r="O457">
        <v>14.725591299083501</v>
      </c>
      <c r="P457">
        <v>62.366538996034301</v>
      </c>
      <c r="Q457">
        <v>4.6799695466737998E-2</v>
      </c>
    </row>
    <row r="458" spans="1:17" hidden="1" x14ac:dyDescent="0.3">
      <c r="A458" t="s">
        <v>1034</v>
      </c>
      <c r="B458" t="s">
        <v>1035</v>
      </c>
      <c r="C458" t="s">
        <v>10222</v>
      </c>
      <c r="D458" t="s">
        <v>1036</v>
      </c>
      <c r="E458">
        <v>12906.893384999599</v>
      </c>
      <c r="F458">
        <v>100</v>
      </c>
      <c r="G458">
        <v>-26.525688369926701</v>
      </c>
      <c r="I458">
        <v>-15.496629046421999</v>
      </c>
      <c r="M458">
        <v>50</v>
      </c>
      <c r="N458">
        <v>1.8823529411764699</v>
      </c>
      <c r="O458">
        <v>0</v>
      </c>
      <c r="P458">
        <v>0</v>
      </c>
    </row>
    <row r="459" spans="1:17" x14ac:dyDescent="0.3">
      <c r="A459" t="s">
        <v>1037</v>
      </c>
      <c r="B459" t="s">
        <v>1038</v>
      </c>
      <c r="C459" t="s">
        <v>10222</v>
      </c>
      <c r="D459" t="s">
        <v>537</v>
      </c>
      <c r="E459">
        <v>12905.087628609999</v>
      </c>
      <c r="F459">
        <v>830.35</v>
      </c>
      <c r="G459">
        <v>-37.827296018273699</v>
      </c>
      <c r="H459">
        <v>-4.2081234787652599</v>
      </c>
      <c r="I459">
        <v>-13.7318150259551</v>
      </c>
      <c r="J459">
        <v>-1.90206556399739</v>
      </c>
      <c r="K459">
        <v>836.27998672540502</v>
      </c>
      <c r="L459">
        <v>827.55691208385895</v>
      </c>
      <c r="M459">
        <v>40.908940196621401</v>
      </c>
      <c r="N459">
        <v>0.596911956003775</v>
      </c>
      <c r="O459">
        <v>23.4359005238754</v>
      </c>
      <c r="P459">
        <v>17.123915649904699</v>
      </c>
      <c r="Q459">
        <v>2.0127280652187E-2</v>
      </c>
    </row>
    <row r="460" spans="1:17" x14ac:dyDescent="0.3">
      <c r="A460" t="s">
        <v>1039</v>
      </c>
      <c r="B460" t="s">
        <v>1040</v>
      </c>
      <c r="C460" t="s">
        <v>10222</v>
      </c>
      <c r="D460" t="s">
        <v>24</v>
      </c>
      <c r="E460">
        <v>12804.735876352001</v>
      </c>
      <c r="F460">
        <v>172.88</v>
      </c>
      <c r="G460">
        <v>3.26410141986302</v>
      </c>
      <c r="H460">
        <v>-2.4512188258094199</v>
      </c>
      <c r="I460">
        <v>5.3562196078945998</v>
      </c>
      <c r="J460">
        <v>5.71220115896298</v>
      </c>
      <c r="K460">
        <v>158.659572073612</v>
      </c>
      <c r="L460">
        <v>149.18012497444201</v>
      </c>
      <c r="M460">
        <v>74.404601111367995</v>
      </c>
      <c r="N460">
        <v>0.97580191455405596</v>
      </c>
      <c r="O460">
        <v>1.11059694585839</v>
      </c>
      <c r="P460">
        <v>44.0066638900458</v>
      </c>
      <c r="Q460">
        <v>-2.3260439798247001E-2</v>
      </c>
    </row>
    <row r="461" spans="1:17" x14ac:dyDescent="0.3">
      <c r="A461" t="s">
        <v>1041</v>
      </c>
      <c r="B461" t="s">
        <v>1042</v>
      </c>
      <c r="C461" t="s">
        <v>10222</v>
      </c>
      <c r="D461" t="s">
        <v>108</v>
      </c>
      <c r="E461">
        <v>12715.23</v>
      </c>
      <c r="F461">
        <v>399.85</v>
      </c>
      <c r="G461">
        <v>93.595423658699602</v>
      </c>
      <c r="H461">
        <v>-3.4884804034783699</v>
      </c>
      <c r="I461">
        <v>-26.877391457769502</v>
      </c>
      <c r="J461">
        <v>-1.3174948688939501</v>
      </c>
      <c r="K461">
        <v>402.24448210849101</v>
      </c>
      <c r="L461">
        <v>374.62324295440101</v>
      </c>
      <c r="M461">
        <v>44.354792978776501</v>
      </c>
      <c r="N461">
        <v>0.87510978881607604</v>
      </c>
      <c r="O461">
        <v>26.547455295735901</v>
      </c>
      <c r="P461">
        <v>139.43113772455001</v>
      </c>
      <c r="Q461">
        <v>0.147920022726095</v>
      </c>
    </row>
    <row r="462" spans="1:17" x14ac:dyDescent="0.3">
      <c r="A462" t="s">
        <v>1043</v>
      </c>
      <c r="B462" t="s">
        <v>1044</v>
      </c>
      <c r="C462" t="s">
        <v>10222</v>
      </c>
      <c r="D462" t="s">
        <v>65</v>
      </c>
      <c r="E462">
        <v>12565.085181647901</v>
      </c>
      <c r="F462">
        <v>31.28</v>
      </c>
      <c r="G462">
        <v>63.6262873139638</v>
      </c>
      <c r="H462">
        <v>3.4575504286359902</v>
      </c>
      <c r="I462">
        <v>-11.055894488826</v>
      </c>
      <c r="J462">
        <v>13.3445070286392</v>
      </c>
      <c r="K462">
        <v>28.1743073564928</v>
      </c>
      <c r="L462">
        <v>25.205891588925699</v>
      </c>
      <c r="M462">
        <v>77.422432183778</v>
      </c>
      <c r="N462">
        <v>1.06929234106292</v>
      </c>
      <c r="O462">
        <v>10.1342710997442</v>
      </c>
      <c r="P462">
        <v>101.15755627009599</v>
      </c>
      <c r="Q462">
        <v>7.8894564762477998E-2</v>
      </c>
    </row>
    <row r="463" spans="1:17" x14ac:dyDescent="0.3">
      <c r="A463" t="s">
        <v>1045</v>
      </c>
      <c r="B463" t="s">
        <v>1046</v>
      </c>
      <c r="C463" t="s">
        <v>10222</v>
      </c>
      <c r="D463" t="s">
        <v>77</v>
      </c>
      <c r="E463">
        <v>12562.514250710001</v>
      </c>
      <c r="F463">
        <v>608.35</v>
      </c>
      <c r="G463">
        <v>-32.178604002681098</v>
      </c>
      <c r="H463">
        <v>-7.8636520953896598</v>
      </c>
      <c r="I463">
        <v>-32.240846919694199</v>
      </c>
      <c r="J463">
        <v>1.6759833707571601</v>
      </c>
      <c r="K463">
        <v>625.98598477183396</v>
      </c>
      <c r="L463">
        <v>653.75081868549103</v>
      </c>
      <c r="M463">
        <v>54.720954802755699</v>
      </c>
      <c r="N463">
        <v>0.77268323454702303</v>
      </c>
      <c r="O463">
        <v>35.448343880989498</v>
      </c>
      <c r="P463">
        <v>20.6445215666831</v>
      </c>
      <c r="Q463">
        <v>3.2726677877724999E-2</v>
      </c>
    </row>
    <row r="464" spans="1:17" x14ac:dyDescent="0.3">
      <c r="A464" t="s">
        <v>1047</v>
      </c>
      <c r="B464" t="s">
        <v>1048</v>
      </c>
      <c r="C464" t="s">
        <v>10222</v>
      </c>
      <c r="D464" t="s">
        <v>285</v>
      </c>
      <c r="E464">
        <v>12529.87113978</v>
      </c>
      <c r="F464">
        <v>331.95</v>
      </c>
      <c r="G464">
        <v>83.768895095388302</v>
      </c>
      <c r="H464">
        <v>12.3221139435481</v>
      </c>
      <c r="I464">
        <v>-11.762254046421999</v>
      </c>
      <c r="J464">
        <v>4.7125568633577402</v>
      </c>
      <c r="K464">
        <v>270.829869735957</v>
      </c>
      <c r="L464">
        <v>250.02448327355799</v>
      </c>
      <c r="M464">
        <v>82.656438604868697</v>
      </c>
      <c r="N464">
        <v>2.6005645484320401</v>
      </c>
      <c r="O464">
        <v>3.4794396746498002</v>
      </c>
      <c r="P464">
        <v>118.96437994722901</v>
      </c>
      <c r="Q464">
        <v>9.3392504286781003E-2</v>
      </c>
    </row>
    <row r="465" spans="1:17" x14ac:dyDescent="0.3">
      <c r="A465" t="s">
        <v>1049</v>
      </c>
      <c r="B465" t="s">
        <v>1050</v>
      </c>
      <c r="C465" t="s">
        <v>10222</v>
      </c>
      <c r="D465" t="s">
        <v>77</v>
      </c>
      <c r="E465">
        <v>12512.965820355001</v>
      </c>
      <c r="F465">
        <v>350.35</v>
      </c>
      <c r="G465">
        <v>-31.066257956170698</v>
      </c>
      <c r="H465">
        <v>-5.8090874641844401</v>
      </c>
      <c r="I465">
        <v>-16.875939391249599</v>
      </c>
      <c r="J465">
        <v>2.0408069771900998</v>
      </c>
      <c r="K465">
        <v>345.49159764453901</v>
      </c>
      <c r="L465">
        <v>343.02590720348798</v>
      </c>
      <c r="M465">
        <v>50.271005242212503</v>
      </c>
      <c r="N465">
        <v>1.29018140684743</v>
      </c>
      <c r="O465">
        <v>13.6006850292564</v>
      </c>
      <c r="P465">
        <v>20.2711980775832</v>
      </c>
      <c r="Q465">
        <v>-0.109994804634391</v>
      </c>
    </row>
    <row r="466" spans="1:17" hidden="1" x14ac:dyDescent="0.3">
      <c r="A466" t="s">
        <v>1051</v>
      </c>
      <c r="B466" t="s">
        <v>1052</v>
      </c>
      <c r="C466" t="s">
        <v>10222</v>
      </c>
      <c r="D466" t="s">
        <v>51</v>
      </c>
      <c r="E466">
        <v>12500.12211547</v>
      </c>
      <c r="F466">
        <v>9486.85</v>
      </c>
      <c r="G466">
        <v>245.57330949244101</v>
      </c>
      <c r="H466">
        <v>-5.0445072978859802</v>
      </c>
      <c r="I466">
        <v>143.60427360143601</v>
      </c>
      <c r="J466">
        <v>4.9504539013641597</v>
      </c>
      <c r="K466">
        <v>8562.0666321742901</v>
      </c>
      <c r="L466">
        <v>6687.0984087467796</v>
      </c>
      <c r="M466">
        <v>83.128852914309803</v>
      </c>
      <c r="N466">
        <v>1.6045411587578799</v>
      </c>
      <c r="O466">
        <v>8.3378571390925398</v>
      </c>
      <c r="P466">
        <v>295.26894712720298</v>
      </c>
      <c r="Q466">
        <v>0.157613019981796</v>
      </c>
    </row>
    <row r="467" spans="1:17" x14ac:dyDescent="0.3">
      <c r="A467" t="s">
        <v>1053</v>
      </c>
      <c r="B467" t="s">
        <v>1054</v>
      </c>
      <c r="C467" t="s">
        <v>10222</v>
      </c>
      <c r="D467" t="s">
        <v>261</v>
      </c>
      <c r="E467">
        <v>12458.43819954</v>
      </c>
      <c r="F467">
        <v>1872.45</v>
      </c>
      <c r="G467">
        <v>63.821978601710903</v>
      </c>
      <c r="H467">
        <v>4.00084758010596</v>
      </c>
      <c r="I467">
        <v>49.760861796877002</v>
      </c>
      <c r="J467">
        <v>1.11584940303994</v>
      </c>
      <c r="K467">
        <v>1663.7429305613</v>
      </c>
      <c r="L467">
        <v>1353.43225753604</v>
      </c>
      <c r="M467">
        <v>67.942862989801696</v>
      </c>
      <c r="N467">
        <v>0.61900353072001202</v>
      </c>
      <c r="O467">
        <v>2.4246308312638498</v>
      </c>
      <c r="P467">
        <v>122.46049661399501</v>
      </c>
      <c r="Q467">
        <v>0.141490909378237</v>
      </c>
    </row>
    <row r="468" spans="1:17" x14ac:dyDescent="0.3">
      <c r="A468" t="s">
        <v>1055</v>
      </c>
      <c r="B468" t="s">
        <v>1056</v>
      </c>
      <c r="C468" t="s">
        <v>10222</v>
      </c>
      <c r="D468" t="s">
        <v>24</v>
      </c>
      <c r="E468">
        <v>12371.784971805</v>
      </c>
      <c r="F468">
        <v>112.35</v>
      </c>
      <c r="G468">
        <v>40.786299716446898</v>
      </c>
      <c r="H468">
        <v>-5.5350548435310696</v>
      </c>
      <c r="I468">
        <v>-29.305604880714299</v>
      </c>
      <c r="J468">
        <v>0.87232364015162001</v>
      </c>
      <c r="K468">
        <v>116.93329731409401</v>
      </c>
      <c r="L468">
        <v>116.846153998612</v>
      </c>
      <c r="M468">
        <v>57.738741710202397</v>
      </c>
      <c r="N468">
        <v>1.0407349072118699</v>
      </c>
      <c r="O468">
        <v>35.736537605696398</v>
      </c>
      <c r="P468">
        <v>70.227272727272705</v>
      </c>
      <c r="Q468">
        <v>0.109564646365546</v>
      </c>
    </row>
    <row r="469" spans="1:17" x14ac:dyDescent="0.3">
      <c r="A469" t="s">
        <v>1057</v>
      </c>
      <c r="B469" t="s">
        <v>1058</v>
      </c>
      <c r="C469" t="s">
        <v>10222</v>
      </c>
      <c r="D469" t="s">
        <v>373</v>
      </c>
      <c r="E469">
        <v>12229.289296875</v>
      </c>
      <c r="F469">
        <v>968.75</v>
      </c>
      <c r="G469">
        <v>51.520626645695302</v>
      </c>
      <c r="H469">
        <v>31.468868064682098</v>
      </c>
      <c r="I469">
        <v>41.793515457555799</v>
      </c>
      <c r="J469">
        <v>16.914852692678</v>
      </c>
      <c r="K469">
        <v>713.40271915177595</v>
      </c>
      <c r="L469">
        <v>627.26561543939897</v>
      </c>
      <c r="M469">
        <v>91.459083699556203</v>
      </c>
      <c r="N469">
        <v>1.2863562740719101</v>
      </c>
      <c r="O469">
        <v>1.3574193548386999</v>
      </c>
      <c r="P469">
        <v>115.277777777777</v>
      </c>
      <c r="Q469">
        <v>6.5200785898646002E-2</v>
      </c>
    </row>
    <row r="470" spans="1:17" x14ac:dyDescent="0.3">
      <c r="A470" t="s">
        <v>1059</v>
      </c>
      <c r="B470" t="s">
        <v>1060</v>
      </c>
      <c r="C470" t="s">
        <v>10222</v>
      </c>
      <c r="D470" t="s">
        <v>21</v>
      </c>
      <c r="E470">
        <v>12218.342353800001</v>
      </c>
      <c r="F470">
        <v>817</v>
      </c>
      <c r="G470">
        <v>-38.187038859195297</v>
      </c>
      <c r="H470">
        <v>-4.1243212390720903</v>
      </c>
      <c r="I470">
        <v>-20.208548803828101</v>
      </c>
      <c r="J470">
        <v>-0.98347045865196303</v>
      </c>
      <c r="K470">
        <v>827.54584149000596</v>
      </c>
      <c r="L470">
        <v>843.90681118341001</v>
      </c>
      <c r="M470">
        <v>46.0828013906292</v>
      </c>
      <c r="N470">
        <v>0.602206358604637</v>
      </c>
      <c r="O470">
        <v>18.7270501835985</v>
      </c>
      <c r="P470">
        <v>10.2564102564102</v>
      </c>
      <c r="Q470">
        <v>-0.156075137859149</v>
      </c>
    </row>
    <row r="471" spans="1:17" x14ac:dyDescent="0.3">
      <c r="A471" t="s">
        <v>1061</v>
      </c>
      <c r="B471" t="s">
        <v>1062</v>
      </c>
      <c r="C471" t="s">
        <v>10222</v>
      </c>
      <c r="D471" t="s">
        <v>843</v>
      </c>
      <c r="E471">
        <v>12188.30832846</v>
      </c>
      <c r="F471">
        <v>261.89999999999998</v>
      </c>
      <c r="G471">
        <v>185.074549583672</v>
      </c>
      <c r="H471">
        <v>2.4943876966096399</v>
      </c>
      <c r="I471">
        <v>27.033983198475799</v>
      </c>
      <c r="J471">
        <v>4.78438916126757</v>
      </c>
      <c r="K471">
        <v>234.58130008117899</v>
      </c>
      <c r="L471">
        <v>184.71440695755899</v>
      </c>
      <c r="M471">
        <v>70.533632240216903</v>
      </c>
      <c r="N471">
        <v>0.70448567975004905</v>
      </c>
      <c r="O471">
        <v>0.80183276059566599</v>
      </c>
      <c r="P471">
        <v>224.13366336633601</v>
      </c>
      <c r="Q471">
        <v>0.14970941448709599</v>
      </c>
    </row>
    <row r="472" spans="1:17" x14ac:dyDescent="0.3">
      <c r="A472" t="s">
        <v>1063</v>
      </c>
      <c r="B472" t="s">
        <v>1064</v>
      </c>
      <c r="C472" t="s">
        <v>10222</v>
      </c>
      <c r="D472" t="s">
        <v>373</v>
      </c>
      <c r="E472">
        <v>12131.0696309</v>
      </c>
      <c r="F472">
        <v>219.89</v>
      </c>
      <c r="G472">
        <v>64.766177658781302</v>
      </c>
      <c r="H472">
        <v>7.84608846953713</v>
      </c>
      <c r="I472">
        <v>7.6565493349836897</v>
      </c>
      <c r="J472">
        <v>-10.5612461510109</v>
      </c>
      <c r="K472">
        <v>194.813296940925</v>
      </c>
      <c r="L472">
        <v>159.86220255646001</v>
      </c>
      <c r="M472">
        <v>53.512696532798202</v>
      </c>
      <c r="N472">
        <v>1.2724681745286599</v>
      </c>
      <c r="O472">
        <v>11.4193460366546</v>
      </c>
      <c r="P472">
        <v>108.9216152019</v>
      </c>
      <c r="Q472">
        <v>9.2899201880607005E-2</v>
      </c>
    </row>
    <row r="473" spans="1:17" x14ac:dyDescent="0.3">
      <c r="A473" t="s">
        <v>1065</v>
      </c>
      <c r="B473" t="s">
        <v>1066</v>
      </c>
      <c r="C473" t="s">
        <v>10222</v>
      </c>
      <c r="D473" t="s">
        <v>557</v>
      </c>
      <c r="E473">
        <v>12127.024476770001</v>
      </c>
      <c r="F473">
        <v>914.9</v>
      </c>
      <c r="G473">
        <v>-38.334055441451703</v>
      </c>
      <c r="H473">
        <v>-5.8969679336473098</v>
      </c>
      <c r="I473">
        <v>-7.5820265458322798</v>
      </c>
      <c r="J473">
        <v>-0.36683189245527598</v>
      </c>
      <c r="K473">
        <v>877.80407313112005</v>
      </c>
      <c r="L473">
        <v>873.30914554374203</v>
      </c>
      <c r="M473">
        <v>62.796152708540497</v>
      </c>
      <c r="N473">
        <v>0.81375644414360504</v>
      </c>
      <c r="O473">
        <v>21.1881079899442</v>
      </c>
      <c r="P473">
        <v>20.136563587420302</v>
      </c>
      <c r="Q473">
        <v>-2.3462026000878999E-2</v>
      </c>
    </row>
    <row r="474" spans="1:17" x14ac:dyDescent="0.3">
      <c r="A474" t="s">
        <v>1067</v>
      </c>
      <c r="B474" t="s">
        <v>1068</v>
      </c>
      <c r="C474" t="s">
        <v>10222</v>
      </c>
      <c r="D474" t="s">
        <v>293</v>
      </c>
      <c r="E474">
        <v>12025.547982975</v>
      </c>
      <c r="F474">
        <v>1184.25</v>
      </c>
      <c r="G474">
        <v>-19.2566666307963</v>
      </c>
      <c r="H474">
        <v>-9.3723648889056097</v>
      </c>
      <c r="I474">
        <v>-18.609612765639898</v>
      </c>
      <c r="J474">
        <v>0.78342490348150395</v>
      </c>
      <c r="K474">
        <v>1243.1383980712101</v>
      </c>
      <c r="L474">
        <v>1203.4931862896301</v>
      </c>
      <c r="M474">
        <v>50.5428169764198</v>
      </c>
      <c r="N474">
        <v>1.26806755543334</v>
      </c>
      <c r="O474">
        <v>39.244247413975003</v>
      </c>
      <c r="P474">
        <v>19.2658240596203</v>
      </c>
      <c r="Q474">
        <v>0.112425240863344</v>
      </c>
    </row>
    <row r="475" spans="1:17" x14ac:dyDescent="0.3">
      <c r="A475" t="s">
        <v>1069</v>
      </c>
      <c r="B475" t="s">
        <v>1070</v>
      </c>
      <c r="C475" t="s">
        <v>10222</v>
      </c>
      <c r="D475" t="s">
        <v>1071</v>
      </c>
      <c r="E475">
        <v>11978.5129125</v>
      </c>
      <c r="F475">
        <v>1319.75</v>
      </c>
      <c r="G475">
        <v>13.880716226062299</v>
      </c>
      <c r="H475">
        <v>-4.5943535663333899</v>
      </c>
      <c r="I475">
        <v>31.903828875061102</v>
      </c>
      <c r="J475">
        <v>-2.3946255858966801</v>
      </c>
      <c r="K475">
        <v>1315.67421150725</v>
      </c>
      <c r="M475">
        <v>51.392956878234799</v>
      </c>
      <c r="N475">
        <v>0.54498285052623796</v>
      </c>
      <c r="O475">
        <v>14.180716044705401</v>
      </c>
      <c r="P475">
        <v>64.649741126567207</v>
      </c>
    </row>
    <row r="476" spans="1:17" x14ac:dyDescent="0.3">
      <c r="A476" t="s">
        <v>1072</v>
      </c>
      <c r="B476" t="s">
        <v>1073</v>
      </c>
      <c r="C476" t="s">
        <v>10222</v>
      </c>
      <c r="D476" t="s">
        <v>77</v>
      </c>
      <c r="E476">
        <v>11896.556058030001</v>
      </c>
      <c r="F476">
        <v>1544.9</v>
      </c>
      <c r="G476">
        <v>-0.73998571563594595</v>
      </c>
      <c r="H476">
        <v>-7.8256924831510304</v>
      </c>
      <c r="I476">
        <v>-14.397224557187</v>
      </c>
      <c r="J476">
        <v>-0.56226055856919999</v>
      </c>
      <c r="K476">
        <v>1533.79507445374</v>
      </c>
      <c r="L476">
        <v>1447.08846053721</v>
      </c>
      <c r="M476">
        <v>50.997262731187597</v>
      </c>
      <c r="N476">
        <v>0.60074271958666003</v>
      </c>
      <c r="O476">
        <v>16.6418538416725</v>
      </c>
      <c r="P476">
        <v>45.669699684126101</v>
      </c>
      <c r="Q476">
        <v>-1.5819330435720001E-2</v>
      </c>
    </row>
    <row r="477" spans="1:17" x14ac:dyDescent="0.3">
      <c r="A477" t="s">
        <v>1074</v>
      </c>
      <c r="B477" t="s">
        <v>1075</v>
      </c>
      <c r="C477" t="s">
        <v>10222</v>
      </c>
      <c r="D477" t="s">
        <v>1076</v>
      </c>
      <c r="E477">
        <v>11822.712691000001</v>
      </c>
      <c r="F477">
        <v>1255</v>
      </c>
      <c r="G477">
        <v>-4.7755913578972802</v>
      </c>
      <c r="H477">
        <v>-1.0222875301193599</v>
      </c>
      <c r="I477">
        <v>12.6757653773128</v>
      </c>
      <c r="J477">
        <v>2.6732147909294701</v>
      </c>
      <c r="K477">
        <v>1177.1377960315101</v>
      </c>
      <c r="M477">
        <v>64.069629918167905</v>
      </c>
      <c r="N477">
        <v>0.452392179225518</v>
      </c>
      <c r="O477">
        <v>3.5816733067728999</v>
      </c>
      <c r="P477">
        <v>54.328578455484397</v>
      </c>
    </row>
    <row r="478" spans="1:17" x14ac:dyDescent="0.3">
      <c r="A478" t="s">
        <v>1077</v>
      </c>
      <c r="B478" t="s">
        <v>1078</v>
      </c>
      <c r="C478" t="s">
        <v>10222</v>
      </c>
      <c r="D478" t="s">
        <v>60</v>
      </c>
      <c r="E478">
        <v>11814.87796776</v>
      </c>
      <c r="F478">
        <v>1554.35</v>
      </c>
      <c r="G478">
        <v>44.573436513115702</v>
      </c>
      <c r="H478">
        <v>3.2517917235904199</v>
      </c>
      <c r="I478">
        <v>-8.1853652817080498</v>
      </c>
      <c r="J478">
        <v>3.7321847532867798</v>
      </c>
      <c r="K478">
        <v>1443.60095993561</v>
      </c>
      <c r="L478">
        <v>1308.43846977517</v>
      </c>
      <c r="M478">
        <v>66.585366880528696</v>
      </c>
      <c r="N478">
        <v>0.92965416125220601</v>
      </c>
      <c r="O478">
        <v>4.1625116608228598</v>
      </c>
      <c r="P478">
        <v>78.702000459875805</v>
      </c>
      <c r="Q478">
        <v>4.2735944462016E-2</v>
      </c>
    </row>
    <row r="479" spans="1:17" x14ac:dyDescent="0.3">
      <c r="A479" t="s">
        <v>1079</v>
      </c>
      <c r="B479" t="s">
        <v>1080</v>
      </c>
      <c r="C479" t="s">
        <v>10222</v>
      </c>
      <c r="D479" t="s">
        <v>711</v>
      </c>
      <c r="E479">
        <v>11810.6341794</v>
      </c>
      <c r="F479">
        <v>9081</v>
      </c>
      <c r="G479">
        <v>-6.5914600313215796</v>
      </c>
      <c r="H479">
        <v>0.21013816557228299</v>
      </c>
      <c r="I479">
        <v>-5.0759092020640697</v>
      </c>
      <c r="J479">
        <v>-1.7657115041762701</v>
      </c>
      <c r="K479">
        <v>8403.2822755026591</v>
      </c>
      <c r="L479">
        <v>7845.3704593998</v>
      </c>
      <c r="M479">
        <v>59.792559520059797</v>
      </c>
      <c r="N479">
        <v>0.50594438670690001</v>
      </c>
      <c r="O479">
        <v>7.2569100319348001</v>
      </c>
      <c r="P479">
        <v>37.774608569001103</v>
      </c>
      <c r="Q479">
        <v>5.9514666713501002E-2</v>
      </c>
    </row>
    <row r="480" spans="1:17" x14ac:dyDescent="0.3">
      <c r="A480" t="s">
        <v>1081</v>
      </c>
      <c r="B480" t="s">
        <v>1082</v>
      </c>
      <c r="C480" t="s">
        <v>10222</v>
      </c>
      <c r="D480" t="s">
        <v>393</v>
      </c>
      <c r="E480">
        <v>11633.488325980001</v>
      </c>
      <c r="F480">
        <v>446.2</v>
      </c>
      <c r="G480">
        <v>41.124133159286004</v>
      </c>
      <c r="H480">
        <v>-2.1968462973743401</v>
      </c>
      <c r="I480">
        <v>-28.948282620275201</v>
      </c>
      <c r="J480">
        <v>-1.2047153671627799</v>
      </c>
      <c r="K480">
        <v>432.13503268518599</v>
      </c>
      <c r="L480">
        <v>395.676203108653</v>
      </c>
      <c r="M480">
        <v>51.446450123229901</v>
      </c>
      <c r="N480">
        <v>0.91462657620443599</v>
      </c>
      <c r="O480">
        <v>24.1483639623487</v>
      </c>
      <c r="P480">
        <v>81.382113821138205</v>
      </c>
      <c r="Q480">
        <v>9.8685125977732005E-2</v>
      </c>
    </row>
    <row r="481" spans="1:17" x14ac:dyDescent="0.3">
      <c r="A481" t="s">
        <v>1083</v>
      </c>
      <c r="B481" t="s">
        <v>1084</v>
      </c>
      <c r="C481" t="s">
        <v>10222</v>
      </c>
      <c r="D481" t="s">
        <v>60</v>
      </c>
      <c r="E481">
        <v>11626.902864225</v>
      </c>
      <c r="F481">
        <v>734.25</v>
      </c>
      <c r="G481">
        <v>68.054939694204606</v>
      </c>
      <c r="H481">
        <v>-4.8224028475645202</v>
      </c>
      <c r="I481">
        <v>15.783542596703199</v>
      </c>
      <c r="J481">
        <v>-1.77961694527464</v>
      </c>
      <c r="K481">
        <v>717.97672997851203</v>
      </c>
      <c r="L481">
        <v>612.16801838767299</v>
      </c>
      <c r="M481">
        <v>54.160288301865599</v>
      </c>
      <c r="N481">
        <v>1.6774937900672799</v>
      </c>
      <c r="O481">
        <v>8.9547156962887406</v>
      </c>
      <c r="P481">
        <v>130.35294117647001</v>
      </c>
      <c r="Q481">
        <v>-2.2674783252445999E-2</v>
      </c>
    </row>
    <row r="482" spans="1:17" x14ac:dyDescent="0.3">
      <c r="A482" t="s">
        <v>1085</v>
      </c>
      <c r="B482" t="s">
        <v>1086</v>
      </c>
      <c r="C482" t="s">
        <v>10222</v>
      </c>
      <c r="D482" t="s">
        <v>301</v>
      </c>
      <c r="E482">
        <v>11622.876574616999</v>
      </c>
      <c r="F482">
        <v>146.79</v>
      </c>
      <c r="G482">
        <v>32.337947993709498</v>
      </c>
      <c r="H482">
        <v>-3.70413696913492</v>
      </c>
      <c r="I482">
        <v>-9.8543116660693997</v>
      </c>
      <c r="J482">
        <v>-1.34615973223117</v>
      </c>
      <c r="K482">
        <v>144.979426011236</v>
      </c>
      <c r="L482">
        <v>132.97116069994601</v>
      </c>
      <c r="M482">
        <v>53.163049539413997</v>
      </c>
      <c r="N482">
        <v>0.75368824944454305</v>
      </c>
      <c r="O482">
        <v>7.6367599972750204</v>
      </c>
      <c r="P482">
        <v>61.307692307692299</v>
      </c>
      <c r="Q482">
        <v>0.141359848969387</v>
      </c>
    </row>
    <row r="483" spans="1:17" x14ac:dyDescent="0.3">
      <c r="A483" t="s">
        <v>1087</v>
      </c>
      <c r="B483" t="s">
        <v>1088</v>
      </c>
      <c r="C483" t="s">
        <v>10222</v>
      </c>
      <c r="D483" t="s">
        <v>60</v>
      </c>
      <c r="E483">
        <v>11612.589131680001</v>
      </c>
      <c r="F483">
        <v>9051.2000000000007</v>
      </c>
      <c r="G483">
        <v>134.03797573463001</v>
      </c>
      <c r="H483">
        <v>5.9167416564089903</v>
      </c>
      <c r="I483">
        <v>28.5206825625392</v>
      </c>
      <c r="J483">
        <v>3.2741982857810701</v>
      </c>
      <c r="K483">
        <v>7508.7955314245301</v>
      </c>
      <c r="L483">
        <v>6169.8377787630798</v>
      </c>
      <c r="M483">
        <v>84.125068329475397</v>
      </c>
      <c r="N483">
        <v>0.880087976701038</v>
      </c>
      <c r="O483">
        <v>0.53805020328794295</v>
      </c>
      <c r="P483">
        <v>174.087757017836</v>
      </c>
      <c r="Q483">
        <v>0.144517756947392</v>
      </c>
    </row>
    <row r="484" spans="1:17" hidden="1" x14ac:dyDescent="0.3">
      <c r="A484" t="s">
        <v>1089</v>
      </c>
      <c r="B484" t="s">
        <v>1090</v>
      </c>
      <c r="C484" t="s">
        <v>10222</v>
      </c>
      <c r="D484" t="s">
        <v>349</v>
      </c>
      <c r="E484">
        <v>11610.87234428</v>
      </c>
      <c r="F484">
        <v>1007.6</v>
      </c>
      <c r="G484">
        <v>-36.462516149712798</v>
      </c>
      <c r="H484">
        <v>-6.5018412194456996</v>
      </c>
      <c r="I484">
        <v>-19.061734085422799</v>
      </c>
      <c r="J484">
        <v>1.06796261851833</v>
      </c>
      <c r="K484">
        <v>1014.89818698453</v>
      </c>
      <c r="L484">
        <v>1005.23895245089</v>
      </c>
      <c r="M484">
        <v>43.487895062883297</v>
      </c>
      <c r="N484">
        <v>0.54797172601277899</v>
      </c>
      <c r="O484">
        <v>13.9341008336641</v>
      </c>
      <c r="P484">
        <v>22.855575199658499</v>
      </c>
      <c r="Q484">
        <v>-3.9653659413613998E-2</v>
      </c>
    </row>
    <row r="485" spans="1:17" x14ac:dyDescent="0.3">
      <c r="A485" t="s">
        <v>1091</v>
      </c>
      <c r="B485" t="s">
        <v>1092</v>
      </c>
      <c r="C485" t="s">
        <v>10222</v>
      </c>
      <c r="D485" t="s">
        <v>127</v>
      </c>
      <c r="E485">
        <v>11570.30135405</v>
      </c>
      <c r="F485">
        <v>443.35</v>
      </c>
      <c r="G485">
        <v>168.44121226544701</v>
      </c>
      <c r="H485">
        <v>23.254111209608801</v>
      </c>
      <c r="I485">
        <v>108.961653659126</v>
      </c>
      <c r="J485">
        <v>22.668299398504601</v>
      </c>
      <c r="K485">
        <v>338.59664762332602</v>
      </c>
      <c r="L485">
        <v>246.737619138393</v>
      </c>
      <c r="M485">
        <v>68.233909843204302</v>
      </c>
      <c r="N485">
        <v>1.024012670451</v>
      </c>
      <c r="O485">
        <v>5.7629412428103999</v>
      </c>
      <c r="P485">
        <v>202.20510548379301</v>
      </c>
      <c r="Q485">
        <v>0.245766285822896</v>
      </c>
    </row>
    <row r="486" spans="1:17" x14ac:dyDescent="0.3">
      <c r="A486" t="s">
        <v>1093</v>
      </c>
      <c r="B486" t="s">
        <v>1094</v>
      </c>
      <c r="C486" t="s">
        <v>10222</v>
      </c>
      <c r="D486" t="s">
        <v>133</v>
      </c>
      <c r="E486">
        <v>11568.931074135</v>
      </c>
      <c r="F486">
        <v>214.85</v>
      </c>
      <c r="G486">
        <v>121.985448793027</v>
      </c>
      <c r="H486">
        <v>9.5597971169917404</v>
      </c>
      <c r="I486">
        <v>-26.971701151902</v>
      </c>
      <c r="J486">
        <v>8.4542822318552897</v>
      </c>
      <c r="K486">
        <v>204.99861702123201</v>
      </c>
      <c r="L486">
        <v>197.61385573086801</v>
      </c>
      <c r="M486">
        <v>64.064491569089597</v>
      </c>
      <c r="N486">
        <v>1.1177751460843299</v>
      </c>
      <c r="O486">
        <v>32.604142424947597</v>
      </c>
      <c r="P486">
        <v>174.39335887611699</v>
      </c>
      <c r="Q486">
        <v>0.160872921020244</v>
      </c>
    </row>
    <row r="487" spans="1:17" x14ac:dyDescent="0.3">
      <c r="A487" t="s">
        <v>1095</v>
      </c>
      <c r="B487" t="s">
        <v>1096</v>
      </c>
      <c r="C487" t="s">
        <v>10222</v>
      </c>
      <c r="D487" t="s">
        <v>46</v>
      </c>
      <c r="E487">
        <v>11519.369215999999</v>
      </c>
      <c r="F487">
        <v>409.6</v>
      </c>
      <c r="G487">
        <v>39.069621919137298</v>
      </c>
      <c r="H487">
        <v>8.2197637265061498</v>
      </c>
      <c r="I487">
        <v>35.703075641654699</v>
      </c>
      <c r="J487">
        <v>4.2459920108866402</v>
      </c>
      <c r="K487">
        <v>344.23199689665699</v>
      </c>
      <c r="L487">
        <v>296.12969134437299</v>
      </c>
      <c r="M487">
        <v>76.476219153668893</v>
      </c>
      <c r="N487">
        <v>1.08327739709448</v>
      </c>
      <c r="O487">
        <v>0.9521484375</v>
      </c>
      <c r="P487">
        <v>73.009503695881705</v>
      </c>
      <c r="Q487">
        <v>1.6581115458356999E-2</v>
      </c>
    </row>
    <row r="488" spans="1:17" hidden="1" x14ac:dyDescent="0.3">
      <c r="A488" t="s">
        <v>1097</v>
      </c>
      <c r="B488" t="s">
        <v>1098</v>
      </c>
      <c r="C488" t="s">
        <v>10222</v>
      </c>
      <c r="D488" t="s">
        <v>89</v>
      </c>
      <c r="E488">
        <v>11516.9498752</v>
      </c>
      <c r="F488">
        <v>95.9</v>
      </c>
      <c r="G488">
        <v>-45.576924969909797</v>
      </c>
      <c r="H488">
        <v>-3.6304282932408101</v>
      </c>
      <c r="I488">
        <v>-17.579536949219602</v>
      </c>
      <c r="J488">
        <v>-1.08470696465037</v>
      </c>
      <c r="K488">
        <v>96.159332492700798</v>
      </c>
      <c r="L488">
        <v>99.598561292045304</v>
      </c>
      <c r="M488">
        <v>13.715137464591701</v>
      </c>
      <c r="N488">
        <v>1.5948552231859201</v>
      </c>
      <c r="O488">
        <v>24.400417101146999</v>
      </c>
      <c r="P488">
        <v>5.5005500550054904</v>
      </c>
    </row>
    <row r="489" spans="1:17" x14ac:dyDescent="0.3">
      <c r="A489" t="s">
        <v>1099</v>
      </c>
      <c r="B489" t="s">
        <v>1100</v>
      </c>
      <c r="C489" t="s">
        <v>10222</v>
      </c>
      <c r="D489" t="s">
        <v>202</v>
      </c>
      <c r="E489">
        <v>11479.355647689999</v>
      </c>
      <c r="F489">
        <v>487.9</v>
      </c>
      <c r="G489">
        <v>31.447437743072999</v>
      </c>
      <c r="H489">
        <v>-3.2980723801088399</v>
      </c>
      <c r="I489">
        <v>3.8964946535657101</v>
      </c>
      <c r="J489">
        <v>1.27575068854733</v>
      </c>
      <c r="K489">
        <v>466.00100033759401</v>
      </c>
      <c r="L489">
        <v>409.22432193359703</v>
      </c>
      <c r="M489">
        <v>57.756054125728198</v>
      </c>
      <c r="N489">
        <v>0.408857445957161</v>
      </c>
      <c r="O489">
        <v>5.0215208034433303</v>
      </c>
      <c r="P489">
        <v>74.25</v>
      </c>
      <c r="Q489">
        <v>0.13313726879774401</v>
      </c>
    </row>
    <row r="490" spans="1:17" x14ac:dyDescent="0.3">
      <c r="A490" t="s">
        <v>1101</v>
      </c>
      <c r="B490" t="s">
        <v>1102</v>
      </c>
      <c r="C490" t="s">
        <v>10222</v>
      </c>
      <c r="D490" t="s">
        <v>130</v>
      </c>
      <c r="E490">
        <v>11468.96554635</v>
      </c>
      <c r="F490">
        <v>376.35</v>
      </c>
      <c r="G490">
        <v>-15.014577258815599</v>
      </c>
      <c r="H490">
        <v>-8.6663668630103992</v>
      </c>
      <c r="I490">
        <v>-8.0294674244917097</v>
      </c>
      <c r="J490">
        <v>-0.57894953417094996</v>
      </c>
      <c r="K490">
        <v>373.66577418781998</v>
      </c>
      <c r="L490">
        <v>338.16817238582001</v>
      </c>
      <c r="M490">
        <v>50.453056326028801</v>
      </c>
      <c r="N490">
        <v>0.71019306970027096</v>
      </c>
      <c r="O490">
        <v>13.670785173375799</v>
      </c>
      <c r="P490">
        <v>48.8726265822784</v>
      </c>
      <c r="Q490">
        <v>0.182148455590112</v>
      </c>
    </row>
    <row r="491" spans="1:17" x14ac:dyDescent="0.3">
      <c r="A491" t="s">
        <v>1103</v>
      </c>
      <c r="B491" t="s">
        <v>1104</v>
      </c>
      <c r="C491" t="s">
        <v>10222</v>
      </c>
      <c r="D491" t="s">
        <v>77</v>
      </c>
      <c r="E491">
        <v>11438.305688910001</v>
      </c>
      <c r="F491">
        <v>369.1</v>
      </c>
      <c r="G491">
        <v>43.376339426837802</v>
      </c>
      <c r="H491">
        <v>25.086955744827701</v>
      </c>
      <c r="I491">
        <v>26.355792168028302</v>
      </c>
      <c r="J491">
        <v>3.4238326778178498</v>
      </c>
      <c r="K491">
        <v>284.07483066378097</v>
      </c>
      <c r="L491">
        <v>244.23579061857001</v>
      </c>
      <c r="M491">
        <v>81.557942607486495</v>
      </c>
      <c r="N491">
        <v>1.7306397189787901</v>
      </c>
      <c r="O491">
        <v>4.3077756705499803</v>
      </c>
      <c r="P491">
        <v>113.909011880614</v>
      </c>
      <c r="Q491">
        <v>5.9218558134384001E-2</v>
      </c>
    </row>
    <row r="492" spans="1:17" x14ac:dyDescent="0.3">
      <c r="A492" t="s">
        <v>1105</v>
      </c>
      <c r="B492" t="s">
        <v>1106</v>
      </c>
      <c r="C492" t="s">
        <v>10222</v>
      </c>
      <c r="D492" t="s">
        <v>848</v>
      </c>
      <c r="E492">
        <v>11434.418397435</v>
      </c>
      <c r="F492">
        <v>2399.65</v>
      </c>
      <c r="G492">
        <v>13.0456488021781</v>
      </c>
      <c r="H492">
        <v>-5.6347804617895898</v>
      </c>
      <c r="I492">
        <v>-25.515940218778901</v>
      </c>
      <c r="J492">
        <v>-2.70262076951854</v>
      </c>
      <c r="K492">
        <v>2411.4606854734402</v>
      </c>
      <c r="L492">
        <v>2304.47130653359</v>
      </c>
      <c r="M492">
        <v>42.502091609620599</v>
      </c>
      <c r="N492">
        <v>0.68567388271246199</v>
      </c>
      <c r="O492">
        <v>17.8505198674806</v>
      </c>
      <c r="P492">
        <v>51.684576485461399</v>
      </c>
      <c r="Q492">
        <v>4.0192823415263999E-2</v>
      </c>
    </row>
    <row r="493" spans="1:17" x14ac:dyDescent="0.3">
      <c r="A493" t="s">
        <v>1107</v>
      </c>
      <c r="B493" t="s">
        <v>1108</v>
      </c>
      <c r="C493" t="s">
        <v>10222</v>
      </c>
      <c r="D493" t="s">
        <v>98</v>
      </c>
      <c r="E493">
        <v>11402.4553032</v>
      </c>
      <c r="F493">
        <v>945.75</v>
      </c>
      <c r="G493">
        <v>215.414655107024</v>
      </c>
      <c r="H493">
        <v>-0.52942734827146198</v>
      </c>
      <c r="I493">
        <v>55.8814628263694</v>
      </c>
      <c r="J493">
        <v>-4.0804539345929802</v>
      </c>
      <c r="K493">
        <v>922.78074527083004</v>
      </c>
      <c r="L493">
        <v>725.86409262671702</v>
      </c>
      <c r="M493">
        <v>48.854619864529603</v>
      </c>
      <c r="N493">
        <v>1.0911052782083701</v>
      </c>
      <c r="O493">
        <v>14.195083267248201</v>
      </c>
      <c r="P493">
        <v>280.32841823056299</v>
      </c>
      <c r="Q493">
        <v>0.28483388365319001</v>
      </c>
    </row>
    <row r="494" spans="1:17" x14ac:dyDescent="0.3">
      <c r="A494" t="s">
        <v>1109</v>
      </c>
      <c r="B494" t="s">
        <v>1110</v>
      </c>
      <c r="C494" t="s">
        <v>10222</v>
      </c>
      <c r="D494" t="s">
        <v>895</v>
      </c>
      <c r="E494">
        <v>11384.20638575</v>
      </c>
      <c r="F494">
        <v>1548.25</v>
      </c>
      <c r="G494">
        <v>83.136441767523195</v>
      </c>
      <c r="H494">
        <v>13.6771193495881</v>
      </c>
      <c r="I494">
        <v>33.977207601579401</v>
      </c>
      <c r="J494">
        <v>3.6245988341475801</v>
      </c>
      <c r="K494">
        <v>1286.7775229015999</v>
      </c>
      <c r="L494">
        <v>1033.86711237752</v>
      </c>
      <c r="M494">
        <v>77.539708945753404</v>
      </c>
      <c r="N494">
        <v>0.604946243751877</v>
      </c>
      <c r="O494">
        <v>1.10124333925398</v>
      </c>
      <c r="P494">
        <v>136.013719512195</v>
      </c>
      <c r="Q494">
        <v>5.9041328444272997E-2</v>
      </c>
    </row>
    <row r="495" spans="1:17" x14ac:dyDescent="0.3">
      <c r="A495" t="s">
        <v>1111</v>
      </c>
      <c r="B495" t="s">
        <v>1112</v>
      </c>
      <c r="C495" t="s">
        <v>10222</v>
      </c>
      <c r="D495" t="s">
        <v>500</v>
      </c>
      <c r="E495">
        <v>11338.739514375</v>
      </c>
      <c r="F495">
        <v>851.55</v>
      </c>
      <c r="G495">
        <v>-13.1972348165597</v>
      </c>
      <c r="H495">
        <v>-10.5908683138593</v>
      </c>
      <c r="I495">
        <v>-4.0882428359164003</v>
      </c>
      <c r="J495">
        <v>-1.6794035450428899</v>
      </c>
      <c r="K495">
        <v>838.53820977896703</v>
      </c>
      <c r="L495">
        <v>784.08140331761194</v>
      </c>
      <c r="M495">
        <v>45.260779313769497</v>
      </c>
      <c r="N495">
        <v>1.3596311288683001</v>
      </c>
      <c r="O495">
        <v>10.152075626798201</v>
      </c>
      <c r="P495">
        <v>25.227941176470502</v>
      </c>
      <c r="Q495">
        <v>2.7855049565218001E-2</v>
      </c>
    </row>
    <row r="496" spans="1:17" hidden="1" x14ac:dyDescent="0.3">
      <c r="A496" t="s">
        <v>1113</v>
      </c>
      <c r="B496" t="s">
        <v>1114</v>
      </c>
      <c r="C496" t="s">
        <v>10222</v>
      </c>
      <c r="D496" t="s">
        <v>127</v>
      </c>
      <c r="E496">
        <v>11319.412076004999</v>
      </c>
      <c r="F496">
        <v>372.65</v>
      </c>
      <c r="G496">
        <v>76.885883682474898</v>
      </c>
      <c r="H496">
        <v>13.3918798023535</v>
      </c>
      <c r="I496">
        <v>29.531586559727</v>
      </c>
      <c r="J496">
        <v>4.0198210213573002</v>
      </c>
      <c r="K496">
        <v>334.22529113326101</v>
      </c>
      <c r="L496">
        <v>276.679114661227</v>
      </c>
      <c r="M496">
        <v>65.821716645853698</v>
      </c>
      <c r="N496">
        <v>1.0498313907016501</v>
      </c>
      <c r="O496">
        <v>4.3874949684690803</v>
      </c>
      <c r="P496">
        <v>116.656976744186</v>
      </c>
      <c r="Q496">
        <v>0.163256843910247</v>
      </c>
    </row>
    <row r="497" spans="1:17" hidden="1" x14ac:dyDescent="0.3">
      <c r="A497" t="s">
        <v>1115</v>
      </c>
      <c r="B497" t="s">
        <v>1116</v>
      </c>
      <c r="C497" t="s">
        <v>10222</v>
      </c>
      <c r="D497" t="s">
        <v>165</v>
      </c>
      <c r="E497">
        <v>11290.73784591</v>
      </c>
      <c r="F497">
        <v>752.3</v>
      </c>
      <c r="G497">
        <v>732.75472282367605</v>
      </c>
      <c r="H497">
        <v>1.7452397208526</v>
      </c>
      <c r="I497">
        <v>96.987483367078795</v>
      </c>
      <c r="J497">
        <v>3.3679352672036198</v>
      </c>
      <c r="K497">
        <v>715.61890969635795</v>
      </c>
      <c r="L497">
        <v>483.11981324972999</v>
      </c>
      <c r="M497">
        <v>49.827612180983103</v>
      </c>
      <c r="N497">
        <v>0.51155223402406602</v>
      </c>
      <c r="O497">
        <v>12.4152598697328</v>
      </c>
      <c r="P497">
        <v>800.41891083183702</v>
      </c>
      <c r="Q497">
        <v>0.24589017168239499</v>
      </c>
    </row>
    <row r="498" spans="1:17" x14ac:dyDescent="0.3">
      <c r="A498" t="s">
        <v>1117</v>
      </c>
      <c r="B498" t="s">
        <v>1118</v>
      </c>
      <c r="C498" t="s">
        <v>10222</v>
      </c>
      <c r="D498" t="s">
        <v>80</v>
      </c>
      <c r="E498">
        <v>11225.95815011</v>
      </c>
      <c r="F498">
        <v>232.21</v>
      </c>
      <c r="G498">
        <v>59.540016758278298</v>
      </c>
      <c r="H498">
        <v>7.1393564529604703</v>
      </c>
      <c r="I498">
        <v>21.177885373825099</v>
      </c>
      <c r="J498">
        <v>8.1813452292660394</v>
      </c>
      <c r="K498">
        <v>213.69296200081101</v>
      </c>
      <c r="L498">
        <v>185.68810848150201</v>
      </c>
      <c r="M498">
        <v>65.885383719951605</v>
      </c>
      <c r="N498">
        <v>0.84097670913699596</v>
      </c>
      <c r="O498">
        <v>4.7930752336247302</v>
      </c>
      <c r="P498">
        <v>100.96062310688001</v>
      </c>
      <c r="Q498">
        <v>7.6145242030578E-2</v>
      </c>
    </row>
    <row r="499" spans="1:17" x14ac:dyDescent="0.3">
      <c r="A499" t="s">
        <v>1119</v>
      </c>
      <c r="B499" t="s">
        <v>1120</v>
      </c>
      <c r="C499" t="s">
        <v>10222</v>
      </c>
      <c r="D499" t="s">
        <v>1121</v>
      </c>
      <c r="E499">
        <v>11205.8444358</v>
      </c>
      <c r="F499">
        <v>1647</v>
      </c>
      <c r="G499">
        <v>118.472452202776</v>
      </c>
      <c r="H499">
        <v>10.882257527244599</v>
      </c>
      <c r="I499">
        <v>75.859244080102798</v>
      </c>
      <c r="J499">
        <v>14.2399449436331</v>
      </c>
      <c r="K499">
        <v>1363.49307859992</v>
      </c>
      <c r="L499">
        <v>1075.1981750504599</v>
      </c>
      <c r="M499">
        <v>62.687659279546097</v>
      </c>
      <c r="N499">
        <v>1.1059265679096399</v>
      </c>
      <c r="O499">
        <v>7.1007893139040696</v>
      </c>
      <c r="P499">
        <v>149.14908100748801</v>
      </c>
      <c r="Q499">
        <v>0.214970810561705</v>
      </c>
    </row>
    <row r="500" spans="1:17" x14ac:dyDescent="0.3">
      <c r="A500" t="s">
        <v>1122</v>
      </c>
      <c r="B500" t="s">
        <v>1123</v>
      </c>
      <c r="C500" t="s">
        <v>10222</v>
      </c>
      <c r="D500" t="s">
        <v>1124</v>
      </c>
      <c r="E500">
        <v>11168.108301045</v>
      </c>
      <c r="F500">
        <v>1027.45</v>
      </c>
      <c r="G500">
        <v>-41.885273179219098</v>
      </c>
      <c r="H500">
        <v>7.9872803769491298</v>
      </c>
      <c r="I500">
        <v>-23.915382946056599</v>
      </c>
      <c r="J500">
        <v>2.8410332510685099</v>
      </c>
      <c r="K500">
        <v>978.45142529788404</v>
      </c>
      <c r="L500">
        <v>1027.36703601462</v>
      </c>
      <c r="M500">
        <v>60.315215479361299</v>
      </c>
      <c r="N500">
        <v>0.87313946544346899</v>
      </c>
      <c r="O500">
        <v>26.234853277531698</v>
      </c>
      <c r="P500">
        <v>20.310304449648701</v>
      </c>
      <c r="Q500">
        <v>-7.0268992494052995E-2</v>
      </c>
    </row>
    <row r="501" spans="1:17" x14ac:dyDescent="0.3">
      <c r="A501" t="s">
        <v>1125</v>
      </c>
      <c r="B501" t="s">
        <v>1126</v>
      </c>
      <c r="C501" t="s">
        <v>10222</v>
      </c>
      <c r="D501" t="s">
        <v>977</v>
      </c>
      <c r="E501">
        <v>11102.202655968</v>
      </c>
      <c r="F501">
        <v>52.16</v>
      </c>
      <c r="G501">
        <v>-12.8873441433472</v>
      </c>
      <c r="H501">
        <v>-2.4017509418650902E-2</v>
      </c>
      <c r="I501">
        <v>-4.87096626805514</v>
      </c>
      <c r="J501">
        <v>3.38874003976278</v>
      </c>
      <c r="K501">
        <v>47.642178805006097</v>
      </c>
      <c r="L501">
        <v>46.581111122168103</v>
      </c>
      <c r="M501">
        <v>69.871093034723202</v>
      </c>
      <c r="N501">
        <v>1.1237089245212999</v>
      </c>
      <c r="O501">
        <v>9.7584355828221003</v>
      </c>
      <c r="P501">
        <v>42.708618331053302</v>
      </c>
      <c r="Q501">
        <v>5.1464642881127003E-2</v>
      </c>
    </row>
    <row r="502" spans="1:17" x14ac:dyDescent="0.3">
      <c r="A502" t="s">
        <v>1127</v>
      </c>
      <c r="B502" t="s">
        <v>1128</v>
      </c>
      <c r="C502" t="s">
        <v>10222</v>
      </c>
      <c r="D502" t="s">
        <v>912</v>
      </c>
      <c r="E502">
        <v>11037.434618772</v>
      </c>
      <c r="F502">
        <v>79.930000000000007</v>
      </c>
      <c r="G502">
        <v>70.588984872983204</v>
      </c>
      <c r="H502">
        <v>-12.970146173605601</v>
      </c>
      <c r="I502">
        <v>-24.511996149438499</v>
      </c>
      <c r="J502">
        <v>0.49507318255781801</v>
      </c>
      <c r="K502">
        <v>77.601244642902998</v>
      </c>
      <c r="L502">
        <v>72.458711221102405</v>
      </c>
      <c r="M502">
        <v>63.318519878624102</v>
      </c>
      <c r="N502">
        <v>0.86003463259427304</v>
      </c>
      <c r="O502">
        <v>18.6663330414112</v>
      </c>
      <c r="P502">
        <v>97.846534653465298</v>
      </c>
      <c r="Q502">
        <v>2.9779348718034001E-2</v>
      </c>
    </row>
    <row r="503" spans="1:17" x14ac:dyDescent="0.3">
      <c r="A503" t="s">
        <v>1129</v>
      </c>
      <c r="B503" t="s">
        <v>1130</v>
      </c>
      <c r="C503" t="s">
        <v>10222</v>
      </c>
      <c r="D503" t="s">
        <v>133</v>
      </c>
      <c r="E503">
        <v>11022.71740528</v>
      </c>
      <c r="F503">
        <v>464.8</v>
      </c>
      <c r="G503">
        <v>313.62582678158799</v>
      </c>
      <c r="H503">
        <v>-9.4254064242783002</v>
      </c>
      <c r="I503">
        <v>62.895234319534502</v>
      </c>
      <c r="J503">
        <v>10.851895577279</v>
      </c>
      <c r="K503">
        <v>434.029849993418</v>
      </c>
      <c r="L503">
        <v>310.36100229531797</v>
      </c>
      <c r="M503">
        <v>61.681626639822902</v>
      </c>
      <c r="N503">
        <v>0.78839290921207605</v>
      </c>
      <c r="O503">
        <v>22.5473321858864</v>
      </c>
      <c r="P503">
        <v>393.15649867373997</v>
      </c>
      <c r="Q503">
        <v>0.13263040610631499</v>
      </c>
    </row>
    <row r="504" spans="1:17" x14ac:dyDescent="0.3">
      <c r="A504" t="s">
        <v>1131</v>
      </c>
      <c r="B504" t="s">
        <v>1132</v>
      </c>
      <c r="C504" t="s">
        <v>10222</v>
      </c>
      <c r="D504" t="s">
        <v>393</v>
      </c>
      <c r="E504">
        <v>11015.5713039</v>
      </c>
      <c r="F504">
        <v>2723.25</v>
      </c>
      <c r="G504">
        <v>-16.337337401871501</v>
      </c>
      <c r="H504">
        <v>-8.48818445964808</v>
      </c>
      <c r="I504">
        <v>-12.6956249128647</v>
      </c>
      <c r="J504">
        <v>-0.38586641703178698</v>
      </c>
      <c r="K504">
        <v>2596.6083645687499</v>
      </c>
      <c r="L504">
        <v>2459.2492017773002</v>
      </c>
      <c r="M504">
        <v>60.280559941311502</v>
      </c>
      <c r="N504">
        <v>1.3309926821323099</v>
      </c>
      <c r="O504">
        <v>10.105572385935901</v>
      </c>
      <c r="P504">
        <v>32.431249544095103</v>
      </c>
      <c r="Q504">
        <v>6.2007208056976001E-2</v>
      </c>
    </row>
    <row r="505" spans="1:17" x14ac:dyDescent="0.3">
      <c r="A505" t="s">
        <v>1133</v>
      </c>
      <c r="B505" t="s">
        <v>1134</v>
      </c>
      <c r="C505" t="s">
        <v>10222</v>
      </c>
      <c r="D505" t="s">
        <v>60</v>
      </c>
      <c r="E505">
        <v>10892.05295494</v>
      </c>
      <c r="F505">
        <v>888.95</v>
      </c>
      <c r="G505">
        <v>5.8471803665783302</v>
      </c>
      <c r="H505">
        <v>-3.4458994212422001</v>
      </c>
      <c r="I505">
        <v>-9.6755469679743307</v>
      </c>
      <c r="J505">
        <v>1.1316879387391401</v>
      </c>
      <c r="K505">
        <v>853.03769985128997</v>
      </c>
      <c r="L505">
        <v>774.04278110075404</v>
      </c>
      <c r="M505">
        <v>63.8642656706417</v>
      </c>
      <c r="N505">
        <v>2.02281176086032</v>
      </c>
      <c r="O505">
        <v>9.3424827043140795</v>
      </c>
      <c r="P505">
        <v>49.152684563758299</v>
      </c>
      <c r="Q505">
        <v>-2.7256866079641999E-2</v>
      </c>
    </row>
    <row r="506" spans="1:17" x14ac:dyDescent="0.3">
      <c r="A506" t="s">
        <v>1135</v>
      </c>
      <c r="B506" t="s">
        <v>1136</v>
      </c>
      <c r="C506" t="s">
        <v>10222</v>
      </c>
      <c r="D506" t="s">
        <v>146</v>
      </c>
      <c r="E506">
        <v>10770.351715299999</v>
      </c>
      <c r="F506">
        <v>1266.5</v>
      </c>
      <c r="G506">
        <v>37.709544723505097</v>
      </c>
      <c r="H506">
        <v>20.418536880297399</v>
      </c>
      <c r="I506">
        <v>36.116467260515101</v>
      </c>
      <c r="J506">
        <v>0.92170122274813204</v>
      </c>
      <c r="K506">
        <v>1077.04185668639</v>
      </c>
      <c r="L506">
        <v>925.30810034807905</v>
      </c>
      <c r="M506">
        <v>75.029791277300902</v>
      </c>
      <c r="N506">
        <v>3.4575828203366199</v>
      </c>
      <c r="O506">
        <v>4.9585471772601597</v>
      </c>
      <c r="P506">
        <v>82.742947839261205</v>
      </c>
      <c r="Q506">
        <v>5.9255345039809998E-3</v>
      </c>
    </row>
    <row r="507" spans="1:17" x14ac:dyDescent="0.3">
      <c r="A507" t="s">
        <v>1137</v>
      </c>
      <c r="B507" t="s">
        <v>1138</v>
      </c>
      <c r="C507" t="s">
        <v>10222</v>
      </c>
      <c r="D507" t="s">
        <v>1139</v>
      </c>
      <c r="E507">
        <v>10767.301964099999</v>
      </c>
      <c r="F507">
        <v>559.9</v>
      </c>
      <c r="G507">
        <v>15.400800856942601</v>
      </c>
      <c r="H507">
        <v>-3.97644470760524</v>
      </c>
      <c r="I507">
        <v>47.075960965192301</v>
      </c>
      <c r="J507">
        <v>2.4416370654212498</v>
      </c>
      <c r="K507">
        <v>519.15125620195101</v>
      </c>
      <c r="L507">
        <v>438.50196772066602</v>
      </c>
      <c r="M507">
        <v>70.072004405788704</v>
      </c>
      <c r="N507">
        <v>0.70493470733205699</v>
      </c>
      <c r="O507">
        <v>3.8399714234684801</v>
      </c>
      <c r="P507">
        <v>80.846253229974096</v>
      </c>
      <c r="Q507">
        <v>4.2213948872239997E-2</v>
      </c>
    </row>
    <row r="508" spans="1:17" x14ac:dyDescent="0.3">
      <c r="A508" t="s">
        <v>1140</v>
      </c>
      <c r="B508" t="s">
        <v>1141</v>
      </c>
      <c r="C508" t="s">
        <v>10222</v>
      </c>
      <c r="D508" t="s">
        <v>293</v>
      </c>
      <c r="E508">
        <v>10761.254506289901</v>
      </c>
      <c r="F508">
        <v>2100.1</v>
      </c>
      <c r="G508">
        <v>26.598628071925098</v>
      </c>
      <c r="H508">
        <v>2.2313988674988199</v>
      </c>
      <c r="I508">
        <v>16.843152918415001</v>
      </c>
      <c r="J508">
        <v>1.73248644933146</v>
      </c>
      <c r="K508">
        <v>1985.1622210315099</v>
      </c>
      <c r="L508">
        <v>1775.037765266</v>
      </c>
      <c r="M508">
        <v>61.0047308548532</v>
      </c>
      <c r="N508">
        <v>0.46106722113183601</v>
      </c>
      <c r="O508">
        <v>2.3879815246892999</v>
      </c>
      <c r="P508">
        <v>62.044753086419703</v>
      </c>
      <c r="Q508">
        <v>-7.1030587761167996E-2</v>
      </c>
    </row>
    <row r="509" spans="1:17" hidden="1" x14ac:dyDescent="0.3">
      <c r="A509" t="s">
        <v>1142</v>
      </c>
      <c r="B509" t="s">
        <v>1143</v>
      </c>
      <c r="C509" t="s">
        <v>10222</v>
      </c>
      <c r="D509" t="s">
        <v>722</v>
      </c>
      <c r="E509">
        <v>10739.054693185</v>
      </c>
      <c r="F509">
        <v>120.13</v>
      </c>
      <c r="G509">
        <v>41.629406814843598</v>
      </c>
      <c r="H509">
        <v>3.5319367727684101</v>
      </c>
      <c r="I509">
        <v>10.0048335528257</v>
      </c>
      <c r="J509">
        <v>0.92711636647689599</v>
      </c>
      <c r="K509">
        <v>112.793268782373</v>
      </c>
      <c r="L509">
        <v>98.911334373249005</v>
      </c>
      <c r="M509">
        <v>54.041415573722702</v>
      </c>
      <c r="N509">
        <v>1.00102580462647</v>
      </c>
      <c r="O509">
        <v>1.25697161408475</v>
      </c>
      <c r="P509">
        <v>75.346664720478699</v>
      </c>
      <c r="Q509">
        <v>2.1133606920337E-2</v>
      </c>
    </row>
    <row r="510" spans="1:17" x14ac:dyDescent="0.3">
      <c r="A510" t="s">
        <v>1144</v>
      </c>
      <c r="B510" t="s">
        <v>1145</v>
      </c>
      <c r="C510" t="s">
        <v>10222</v>
      </c>
      <c r="D510" t="s">
        <v>21</v>
      </c>
      <c r="E510">
        <v>10733.51599426</v>
      </c>
      <c r="F510">
        <v>521.04999999999995</v>
      </c>
      <c r="G510">
        <v>10.755302276891801</v>
      </c>
      <c r="H510">
        <v>0.28838184449941501</v>
      </c>
      <c r="I510">
        <v>-5.8018922043168004</v>
      </c>
      <c r="J510">
        <v>-4.3247903097345697</v>
      </c>
      <c r="K510">
        <v>513.83660391899105</v>
      </c>
      <c r="L510">
        <v>480.05648068080501</v>
      </c>
      <c r="M510">
        <v>44.855177948157298</v>
      </c>
      <c r="N510">
        <v>1.96069063051315</v>
      </c>
      <c r="O510">
        <v>10.3540926974378</v>
      </c>
      <c r="P510">
        <v>40.3312685160247</v>
      </c>
      <c r="Q510">
        <v>-7.4187047337782003E-2</v>
      </c>
    </row>
    <row r="511" spans="1:17" x14ac:dyDescent="0.3">
      <c r="A511" t="s">
        <v>1146</v>
      </c>
      <c r="B511" t="s">
        <v>1147</v>
      </c>
      <c r="C511" t="s">
        <v>10222</v>
      </c>
      <c r="D511" t="s">
        <v>1148</v>
      </c>
      <c r="E511">
        <v>10718.88389736</v>
      </c>
      <c r="F511">
        <v>721.2</v>
      </c>
      <c r="G511">
        <v>41.664610137535902</v>
      </c>
      <c r="H511">
        <v>14.686273083775101</v>
      </c>
      <c r="I511">
        <v>30.850773550980499</v>
      </c>
      <c r="J511">
        <v>15.048082294361899</v>
      </c>
      <c r="K511">
        <v>628.23063680780399</v>
      </c>
      <c r="L511">
        <v>556.98543142107303</v>
      </c>
      <c r="M511">
        <v>83.562288478562493</v>
      </c>
      <c r="N511">
        <v>2.58881200025712</v>
      </c>
      <c r="O511">
        <v>4.3538546866333796</v>
      </c>
      <c r="P511">
        <v>81.342720643701298</v>
      </c>
      <c r="Q511">
        <v>-6.7156562272298007E-2</v>
      </c>
    </row>
    <row r="512" spans="1:17" hidden="1" x14ac:dyDescent="0.3">
      <c r="A512" t="s">
        <v>1149</v>
      </c>
      <c r="B512" t="s">
        <v>1150</v>
      </c>
      <c r="C512" t="s">
        <v>10222</v>
      </c>
      <c r="D512" t="s">
        <v>111</v>
      </c>
      <c r="E512">
        <v>10704.62536004</v>
      </c>
      <c r="F512">
        <v>9366.5499999999993</v>
      </c>
      <c r="G512">
        <v>40.813320268089399</v>
      </c>
      <c r="H512">
        <v>6.3384398386435906E-2</v>
      </c>
      <c r="I512">
        <v>10.8563994170879</v>
      </c>
      <c r="J512">
        <v>-3.2785082161223298</v>
      </c>
      <c r="K512">
        <v>8710.4265077722102</v>
      </c>
      <c r="L512">
        <v>7739.9259740078996</v>
      </c>
      <c r="M512">
        <v>62.6736112279184</v>
      </c>
      <c r="N512">
        <v>1.0926973900466701</v>
      </c>
      <c r="O512">
        <v>1.42475084209234</v>
      </c>
      <c r="P512">
        <v>72.769948721732305</v>
      </c>
      <c r="Q512">
        <v>9.6552776242751007E-2</v>
      </c>
    </row>
    <row r="513" spans="1:17" x14ac:dyDescent="0.3">
      <c r="A513" t="s">
        <v>1151</v>
      </c>
      <c r="B513" t="s">
        <v>1152</v>
      </c>
      <c r="C513" t="s">
        <v>10222</v>
      </c>
      <c r="D513" t="s">
        <v>557</v>
      </c>
      <c r="E513">
        <v>10703.51458372</v>
      </c>
      <c r="F513">
        <v>2093.35</v>
      </c>
      <c r="G513">
        <v>-40.993808249801702</v>
      </c>
      <c r="H513">
        <v>-7.3117081860562703</v>
      </c>
      <c r="I513">
        <v>-23.349605826437401</v>
      </c>
      <c r="J513">
        <v>0.33907414331895003</v>
      </c>
      <c r="K513">
        <v>2049.97326014706</v>
      </c>
      <c r="L513">
        <v>2156.6354817105298</v>
      </c>
      <c r="M513">
        <v>65.886320031123006</v>
      </c>
      <c r="N513">
        <v>0.84405191854497896</v>
      </c>
      <c r="O513">
        <v>30.651826020493399</v>
      </c>
      <c r="P513">
        <v>15.7826327433628</v>
      </c>
      <c r="Q513">
        <v>-0.17173677446041699</v>
      </c>
    </row>
    <row r="514" spans="1:17" x14ac:dyDescent="0.3">
      <c r="A514" t="s">
        <v>1153</v>
      </c>
      <c r="B514" t="s">
        <v>1154</v>
      </c>
      <c r="C514" t="s">
        <v>10222</v>
      </c>
      <c r="D514" t="s">
        <v>46</v>
      </c>
      <c r="E514">
        <v>10692.950037324999</v>
      </c>
      <c r="F514">
        <v>1640.75</v>
      </c>
      <c r="G514">
        <v>46.139399764774602</v>
      </c>
      <c r="H514">
        <v>-10.488242599428901</v>
      </c>
      <c r="I514">
        <v>62.391374422976703</v>
      </c>
      <c r="J514">
        <v>-7.20085735425367</v>
      </c>
      <c r="K514">
        <v>1603.20275175183</v>
      </c>
      <c r="L514">
        <v>1231.8654798288301</v>
      </c>
      <c r="M514">
        <v>39.485485156542097</v>
      </c>
      <c r="N514">
        <v>0.898763572053764</v>
      </c>
      <c r="O514">
        <v>14.575651378942499</v>
      </c>
      <c r="P514">
        <v>103.794559682027</v>
      </c>
      <c r="Q514">
        <v>0.111706451934125</v>
      </c>
    </row>
    <row r="515" spans="1:17" hidden="1" x14ac:dyDescent="0.3">
      <c r="A515" t="s">
        <v>1155</v>
      </c>
      <c r="B515" t="s">
        <v>1156</v>
      </c>
      <c r="C515" t="s">
        <v>10222</v>
      </c>
      <c r="D515" t="s">
        <v>261</v>
      </c>
      <c r="E515">
        <v>10663.435563839999</v>
      </c>
      <c r="F515">
        <v>88.56</v>
      </c>
      <c r="G515">
        <v>192.03546270920901</v>
      </c>
      <c r="H515">
        <v>24.2766711116731</v>
      </c>
      <c r="I515">
        <v>13.4116678968093</v>
      </c>
      <c r="J515">
        <v>-3.5094015501339602</v>
      </c>
      <c r="K515">
        <v>72.587099343701297</v>
      </c>
      <c r="L515">
        <v>57.727972146516997</v>
      </c>
      <c r="M515">
        <v>56.866686138536302</v>
      </c>
      <c r="N515">
        <v>2.04143468637045</v>
      </c>
      <c r="O515">
        <v>18.563685636856299</v>
      </c>
      <c r="P515">
        <v>231.06542056074699</v>
      </c>
      <c r="Q515">
        <v>8.6700431437697997E-2</v>
      </c>
    </row>
    <row r="516" spans="1:17" hidden="1" x14ac:dyDescent="0.3">
      <c r="A516" t="s">
        <v>1157</v>
      </c>
      <c r="B516" t="s">
        <v>1158</v>
      </c>
      <c r="C516" t="s">
        <v>10222</v>
      </c>
      <c r="E516">
        <v>10643.829439679999</v>
      </c>
      <c r="F516">
        <v>763.2</v>
      </c>
      <c r="G516">
        <v>19.855858963086099</v>
      </c>
      <c r="H516">
        <v>12.1758798316146</v>
      </c>
      <c r="I516">
        <v>5.2628646244640196</v>
      </c>
      <c r="J516">
        <v>5.5611268528811904</v>
      </c>
      <c r="K516">
        <v>719.90315539125095</v>
      </c>
      <c r="L516">
        <v>610.41729951711</v>
      </c>
      <c r="M516">
        <v>48.695653417683999</v>
      </c>
      <c r="N516">
        <v>0.963732684395465</v>
      </c>
      <c r="O516">
        <v>8.7526205450733698</v>
      </c>
      <c r="P516">
        <v>90.8</v>
      </c>
      <c r="Q516">
        <v>8.9089326414385994E-2</v>
      </c>
    </row>
    <row r="517" spans="1:17" hidden="1" x14ac:dyDescent="0.3">
      <c r="A517" t="s">
        <v>1159</v>
      </c>
      <c r="B517" t="s">
        <v>1160</v>
      </c>
      <c r="C517" t="s">
        <v>10222</v>
      </c>
      <c r="D517" t="s">
        <v>722</v>
      </c>
      <c r="E517">
        <v>10625.948094249999</v>
      </c>
      <c r="F517">
        <v>528.32000000000005</v>
      </c>
      <c r="G517">
        <v>-12.791080602769201</v>
      </c>
      <c r="H517">
        <v>-4.9611061541655097</v>
      </c>
      <c r="I517">
        <v>-1.37384855650974</v>
      </c>
      <c r="J517">
        <v>-2.9634138782202899</v>
      </c>
      <c r="K517">
        <v>522.264571437786</v>
      </c>
      <c r="L517">
        <v>490.57425459421398</v>
      </c>
      <c r="M517">
        <v>77.9215973242584</v>
      </c>
      <c r="N517">
        <v>0.87150527227666197</v>
      </c>
      <c r="O517">
        <v>3.2499242883100998</v>
      </c>
      <c r="P517">
        <v>22.8365496396186</v>
      </c>
      <c r="Q517">
        <v>-1.3416788414562999E-2</v>
      </c>
    </row>
    <row r="518" spans="1:17" x14ac:dyDescent="0.3">
      <c r="A518" t="s">
        <v>1161</v>
      </c>
      <c r="B518" t="s">
        <v>1162</v>
      </c>
      <c r="C518" t="s">
        <v>10222</v>
      </c>
      <c r="D518" t="s">
        <v>77</v>
      </c>
      <c r="E518">
        <v>10594.42439231</v>
      </c>
      <c r="F518">
        <v>900.35</v>
      </c>
      <c r="G518">
        <v>21.217993940542499</v>
      </c>
      <c r="H518">
        <v>-4.5325424403734598</v>
      </c>
      <c r="I518">
        <v>-15.552132182349199</v>
      </c>
      <c r="J518">
        <v>1.7936111451127299</v>
      </c>
      <c r="K518">
        <v>849.14478332618398</v>
      </c>
      <c r="L518">
        <v>819.91110421154997</v>
      </c>
      <c r="M518">
        <v>70.637154664611899</v>
      </c>
      <c r="N518">
        <v>0.599261226082904</v>
      </c>
      <c r="O518">
        <v>11.0568112400732</v>
      </c>
      <c r="P518">
        <v>48.278985507246297</v>
      </c>
      <c r="Q518">
        <v>9.8023725494429999E-3</v>
      </c>
    </row>
    <row r="519" spans="1:17" x14ac:dyDescent="0.3">
      <c r="A519" t="s">
        <v>1163</v>
      </c>
      <c r="B519" t="s">
        <v>1164</v>
      </c>
      <c r="C519" t="s">
        <v>10222</v>
      </c>
      <c r="D519" t="s">
        <v>557</v>
      </c>
      <c r="E519">
        <v>10554.34784912</v>
      </c>
      <c r="F519">
        <v>2976.85</v>
      </c>
      <c r="G519">
        <v>-17.002141644393301</v>
      </c>
      <c r="H519">
        <v>0.44842250363178798</v>
      </c>
      <c r="I519">
        <v>-8.4715162455448105</v>
      </c>
      <c r="J519">
        <v>-0.215726228843893</v>
      </c>
      <c r="K519">
        <v>2761.0383429365102</v>
      </c>
      <c r="L519">
        <v>2657.6719614306899</v>
      </c>
      <c r="M519">
        <v>69.460845020268806</v>
      </c>
      <c r="N519">
        <v>0.481048017948284</v>
      </c>
      <c r="O519">
        <v>7.7665989216789599</v>
      </c>
      <c r="P519">
        <v>32.481085892300797</v>
      </c>
      <c r="Q519">
        <v>-7.4342101961180004E-2</v>
      </c>
    </row>
    <row r="520" spans="1:17" hidden="1" x14ac:dyDescent="0.3">
      <c r="A520" t="s">
        <v>1165</v>
      </c>
      <c r="B520" t="s">
        <v>1166</v>
      </c>
      <c r="C520" t="s">
        <v>10222</v>
      </c>
      <c r="D520" t="s">
        <v>261</v>
      </c>
      <c r="E520">
        <v>10514.4857244</v>
      </c>
      <c r="F520">
        <v>5180.55</v>
      </c>
      <c r="G520">
        <v>14.857150994736701</v>
      </c>
      <c r="H520">
        <v>-1.3100643319973</v>
      </c>
      <c r="I520">
        <v>29.867233068986799</v>
      </c>
      <c r="J520">
        <v>-2.79798647013767</v>
      </c>
      <c r="K520">
        <v>5070.3821063084597</v>
      </c>
      <c r="L520">
        <v>4122.3040949399201</v>
      </c>
      <c r="M520">
        <v>45.739071970959003</v>
      </c>
      <c r="N520">
        <v>0.97992110544279398</v>
      </c>
      <c r="O520">
        <v>10.863711381996101</v>
      </c>
      <c r="P520">
        <v>73.951950036096207</v>
      </c>
      <c r="Q520">
        <v>0.15623256646234701</v>
      </c>
    </row>
    <row r="521" spans="1:17" x14ac:dyDescent="0.3">
      <c r="A521" t="s">
        <v>1167</v>
      </c>
      <c r="B521" t="s">
        <v>1168</v>
      </c>
      <c r="C521" t="s">
        <v>10222</v>
      </c>
      <c r="D521" t="s">
        <v>261</v>
      </c>
      <c r="E521">
        <v>10508.040708936</v>
      </c>
      <c r="F521">
        <v>91.83</v>
      </c>
      <c r="G521">
        <v>80.784176116639401</v>
      </c>
      <c r="H521">
        <v>26.284053938241001</v>
      </c>
      <c r="I521">
        <v>81.775121759163298</v>
      </c>
      <c r="J521">
        <v>12.5717165691718</v>
      </c>
      <c r="K521">
        <v>74.907511364807206</v>
      </c>
      <c r="L521">
        <v>57.763586106323402</v>
      </c>
      <c r="M521">
        <v>80.735785389554493</v>
      </c>
      <c r="N521">
        <v>0.99250299357238903</v>
      </c>
      <c r="O521">
        <v>1.7096809321572599</v>
      </c>
      <c r="P521">
        <v>146.68266820688299</v>
      </c>
      <c r="Q521">
        <v>0.23011124190934201</v>
      </c>
    </row>
    <row r="522" spans="1:17" x14ac:dyDescent="0.3">
      <c r="A522" t="s">
        <v>1169</v>
      </c>
      <c r="B522" t="s">
        <v>1170</v>
      </c>
      <c r="C522" t="s">
        <v>10222</v>
      </c>
      <c r="D522" t="s">
        <v>373</v>
      </c>
      <c r="E522">
        <v>10477.605401314901</v>
      </c>
      <c r="F522">
        <v>713.05</v>
      </c>
      <c r="G522">
        <v>-6.2608882349967701</v>
      </c>
      <c r="H522">
        <v>-6.7869245426026099</v>
      </c>
      <c r="I522">
        <v>-18.910106865589</v>
      </c>
      <c r="J522">
        <v>-1.06554769092299</v>
      </c>
      <c r="K522">
        <v>685.19311732683104</v>
      </c>
      <c r="L522">
        <v>671.97784795442794</v>
      </c>
      <c r="M522">
        <v>66.955089245677797</v>
      </c>
      <c r="N522">
        <v>1.04287201843468</v>
      </c>
      <c r="O522">
        <v>14.283710819718101</v>
      </c>
      <c r="P522">
        <v>34.031954887217999</v>
      </c>
      <c r="Q522">
        <v>5.9816046624999002E-2</v>
      </c>
    </row>
    <row r="523" spans="1:17" x14ac:dyDescent="0.3">
      <c r="A523" t="s">
        <v>1171</v>
      </c>
      <c r="B523" t="s">
        <v>1172</v>
      </c>
      <c r="C523" t="s">
        <v>10222</v>
      </c>
      <c r="D523" t="s">
        <v>21</v>
      </c>
      <c r="E523">
        <v>10473.1271376</v>
      </c>
      <c r="F523">
        <v>1668</v>
      </c>
      <c r="G523">
        <v>-15.333101209070801</v>
      </c>
      <c r="H523">
        <v>-14.1039994576628</v>
      </c>
      <c r="I523">
        <v>-9.3762574978789797</v>
      </c>
      <c r="J523">
        <v>-9.4279535492173796</v>
      </c>
      <c r="K523">
        <v>1665.5342746261199</v>
      </c>
      <c r="L523">
        <v>1582.81493122029</v>
      </c>
      <c r="M523">
        <v>40.233423840009898</v>
      </c>
      <c r="N523">
        <v>1.0923395349802201</v>
      </c>
      <c r="O523">
        <v>16.453836930455601</v>
      </c>
      <c r="P523">
        <v>20.341979005086401</v>
      </c>
      <c r="Q523">
        <v>-6.7760723874408998E-2</v>
      </c>
    </row>
    <row r="524" spans="1:17" hidden="1" x14ac:dyDescent="0.3">
      <c r="A524" t="s">
        <v>1173</v>
      </c>
      <c r="B524" t="s">
        <v>1174</v>
      </c>
      <c r="C524" t="s">
        <v>10222</v>
      </c>
      <c r="D524" t="s">
        <v>420</v>
      </c>
      <c r="E524">
        <v>10395.78473184</v>
      </c>
      <c r="F524">
        <v>9202.7999999999993</v>
      </c>
      <c r="G524">
        <v>61.075937646333301</v>
      </c>
      <c r="H524">
        <v>5.9393351083898303</v>
      </c>
      <c r="I524">
        <v>-13.0737289117546</v>
      </c>
      <c r="J524">
        <v>2.5613110940844299</v>
      </c>
      <c r="K524">
        <v>8688.9836974024493</v>
      </c>
      <c r="L524">
        <v>7939.1948171492904</v>
      </c>
      <c r="M524">
        <v>77.928798780801102</v>
      </c>
      <c r="N524">
        <v>2.31792962304181</v>
      </c>
      <c r="O524">
        <v>12.889012039813901</v>
      </c>
      <c r="P524">
        <v>89.944272445820403</v>
      </c>
      <c r="Q524">
        <v>0.162734316777985</v>
      </c>
    </row>
    <row r="525" spans="1:17" x14ac:dyDescent="0.3">
      <c r="A525" t="s">
        <v>1175</v>
      </c>
      <c r="B525" t="s">
        <v>1176</v>
      </c>
      <c r="C525" t="s">
        <v>10222</v>
      </c>
      <c r="D525" t="s">
        <v>537</v>
      </c>
      <c r="E525">
        <v>10237.178896560001</v>
      </c>
      <c r="F525">
        <v>1605.45</v>
      </c>
      <c r="G525">
        <v>-9.5998662949841194</v>
      </c>
      <c r="H525">
        <v>-3.4060184370106299</v>
      </c>
      <c r="I525">
        <v>-3.56788083294555</v>
      </c>
      <c r="J525">
        <v>1.59315628281454</v>
      </c>
      <c r="K525">
        <v>1530.38977547027</v>
      </c>
      <c r="L525">
        <v>1459.2944336256401</v>
      </c>
      <c r="M525">
        <v>61.939657463269597</v>
      </c>
      <c r="N525">
        <v>0.99164671901354096</v>
      </c>
      <c r="O525">
        <v>4.6435578809679496</v>
      </c>
      <c r="P525">
        <v>32.353668590272001</v>
      </c>
      <c r="Q525">
        <v>1.4926470966300001E-2</v>
      </c>
    </row>
    <row r="526" spans="1:17" hidden="1" x14ac:dyDescent="0.3">
      <c r="A526" t="s">
        <v>1177</v>
      </c>
      <c r="B526" t="s">
        <v>1178</v>
      </c>
      <c r="C526" t="s">
        <v>10222</v>
      </c>
      <c r="D526" t="s">
        <v>500</v>
      </c>
      <c r="E526">
        <v>10220.246598628901</v>
      </c>
      <c r="F526">
        <v>176.36</v>
      </c>
      <c r="G526">
        <v>11.108568115276</v>
      </c>
      <c r="H526">
        <v>-2.4931532668468801</v>
      </c>
      <c r="I526">
        <v>-23.473725001082901</v>
      </c>
      <c r="J526">
        <v>-0.84277609045398005</v>
      </c>
      <c r="K526">
        <v>168.159564919671</v>
      </c>
      <c r="L526">
        <v>165.40380485534601</v>
      </c>
      <c r="M526">
        <v>71.315991027266406</v>
      </c>
      <c r="N526">
        <v>1.2304883691122399</v>
      </c>
      <c r="O526">
        <v>18.6762181204091</v>
      </c>
      <c r="P526">
        <v>43.785787570842302</v>
      </c>
      <c r="Q526">
        <v>-4.5356381599075998E-2</v>
      </c>
    </row>
    <row r="527" spans="1:17" x14ac:dyDescent="0.3">
      <c r="A527" t="s">
        <v>1179</v>
      </c>
      <c r="B527" t="s">
        <v>1180</v>
      </c>
      <c r="C527" t="s">
        <v>10222</v>
      </c>
      <c r="D527" t="s">
        <v>231</v>
      </c>
      <c r="E527">
        <v>10176.137813489901</v>
      </c>
      <c r="F527">
        <v>520.85</v>
      </c>
      <c r="G527">
        <v>-6.1675139042999696</v>
      </c>
      <c r="H527">
        <v>-10.5531449056428</v>
      </c>
      <c r="I527">
        <v>-18.567253406708598</v>
      </c>
      <c r="J527">
        <v>-1.89926583935962</v>
      </c>
      <c r="K527">
        <v>563.659710718106</v>
      </c>
      <c r="L527">
        <v>551.69900671197797</v>
      </c>
      <c r="M527">
        <v>26.061073681404402</v>
      </c>
      <c r="N527">
        <v>1.1585611355254399</v>
      </c>
      <c r="O527">
        <v>36.2004415858692</v>
      </c>
      <c r="P527">
        <v>26.343238326258302</v>
      </c>
      <c r="Q527">
        <v>-7.7362431312581997E-2</v>
      </c>
    </row>
    <row r="528" spans="1:17" x14ac:dyDescent="0.3">
      <c r="A528" t="s">
        <v>1181</v>
      </c>
      <c r="B528" t="s">
        <v>1182</v>
      </c>
      <c r="C528" t="s">
        <v>10222</v>
      </c>
      <c r="D528" t="s">
        <v>398</v>
      </c>
      <c r="E528">
        <v>10156.11389325</v>
      </c>
      <c r="F528">
        <v>292.5</v>
      </c>
      <c r="G528">
        <v>35.389617470095303</v>
      </c>
      <c r="H528">
        <v>6.7898768286968298</v>
      </c>
      <c r="I528">
        <v>33.282618156019403</v>
      </c>
      <c r="J528">
        <v>-2.4287747372895701</v>
      </c>
      <c r="K528">
        <v>259.70715943628301</v>
      </c>
      <c r="L528">
        <v>213.41496140945199</v>
      </c>
      <c r="M528">
        <v>64.609574699391999</v>
      </c>
      <c r="N528">
        <v>0.73249103103289404</v>
      </c>
      <c r="O528">
        <v>2.9914529914529799</v>
      </c>
      <c r="P528">
        <v>99.522510231923604</v>
      </c>
      <c r="Q528">
        <v>0.14252949704551701</v>
      </c>
    </row>
    <row r="529" spans="1:17" hidden="1" x14ac:dyDescent="0.3">
      <c r="A529" t="s">
        <v>1183</v>
      </c>
      <c r="B529" t="s">
        <v>1184</v>
      </c>
      <c r="C529" t="s">
        <v>10222</v>
      </c>
      <c r="D529" t="s">
        <v>231</v>
      </c>
      <c r="E529">
        <v>10125.354365630001</v>
      </c>
      <c r="F529">
        <v>12772.15</v>
      </c>
      <c r="G529">
        <v>74.904412217225101</v>
      </c>
      <c r="H529">
        <v>6.5974892355505403</v>
      </c>
      <c r="I529">
        <v>38.029551355539603</v>
      </c>
      <c r="J529">
        <v>13.020484380311901</v>
      </c>
      <c r="K529">
        <v>11281.3482434745</v>
      </c>
      <c r="L529">
        <v>9544.0609201899406</v>
      </c>
      <c r="M529">
        <v>82.070837639495096</v>
      </c>
      <c r="N529">
        <v>1.4383728179551101</v>
      </c>
      <c r="O529">
        <v>1.7056642773534501</v>
      </c>
      <c r="P529">
        <v>102.956436068361</v>
      </c>
      <c r="Q529">
        <v>0.136370167365849</v>
      </c>
    </row>
    <row r="530" spans="1:17" hidden="1" x14ac:dyDescent="0.3">
      <c r="A530" t="s">
        <v>1185</v>
      </c>
      <c r="B530" t="s">
        <v>1186</v>
      </c>
      <c r="C530" t="s">
        <v>10222</v>
      </c>
      <c r="D530" t="s">
        <v>165</v>
      </c>
      <c r="E530">
        <v>10101.40805758</v>
      </c>
      <c r="F530">
        <v>8384.6</v>
      </c>
      <c r="G530">
        <v>185.84298758566501</v>
      </c>
      <c r="H530">
        <v>19.422980015691302</v>
      </c>
      <c r="I530">
        <v>37.9705025279494</v>
      </c>
      <c r="J530">
        <v>4.7234029269804498</v>
      </c>
      <c r="K530">
        <v>7429.9514377876303</v>
      </c>
      <c r="L530">
        <v>5863.4824846123902</v>
      </c>
      <c r="M530">
        <v>68.685630565518395</v>
      </c>
      <c r="N530">
        <v>1.20010295023062</v>
      </c>
      <c r="O530">
        <v>1.91303103308446</v>
      </c>
      <c r="P530">
        <v>256.63972777541397</v>
      </c>
      <c r="Q530">
        <v>0.19174586523066101</v>
      </c>
    </row>
    <row r="531" spans="1:17" x14ac:dyDescent="0.3">
      <c r="A531" t="s">
        <v>1187</v>
      </c>
      <c r="B531" t="s">
        <v>1188</v>
      </c>
      <c r="C531" t="s">
        <v>10222</v>
      </c>
      <c r="D531" t="s">
        <v>469</v>
      </c>
      <c r="E531">
        <v>10055.55569073</v>
      </c>
      <c r="F531">
        <v>2061.9499999999998</v>
      </c>
      <c r="G531">
        <v>17.4476389120045</v>
      </c>
      <c r="H531">
        <v>-3.0713737121703102</v>
      </c>
      <c r="I531">
        <v>-9.3528011868524104</v>
      </c>
      <c r="J531">
        <v>-1.2237487026562699</v>
      </c>
      <c r="K531">
        <v>2076.7371388697202</v>
      </c>
      <c r="L531">
        <v>1947.5826837217501</v>
      </c>
      <c r="M531">
        <v>39.827223987712202</v>
      </c>
      <c r="N531">
        <v>0.64055623221796298</v>
      </c>
      <c r="O531">
        <v>13.969785882295801</v>
      </c>
      <c r="P531">
        <v>45.1055594651653</v>
      </c>
      <c r="Q531">
        <v>0.192413804946936</v>
      </c>
    </row>
    <row r="532" spans="1:17" x14ac:dyDescent="0.3">
      <c r="A532" t="s">
        <v>1189</v>
      </c>
      <c r="B532" t="s">
        <v>1190</v>
      </c>
      <c r="C532" t="s">
        <v>10222</v>
      </c>
      <c r="D532" t="s">
        <v>1191</v>
      </c>
      <c r="E532">
        <v>10024.698919914999</v>
      </c>
      <c r="F532">
        <v>492.65</v>
      </c>
      <c r="G532">
        <v>138.910734043866</v>
      </c>
      <c r="H532">
        <v>5.9298179160779098E-2</v>
      </c>
      <c r="I532">
        <v>26.0287946823914</v>
      </c>
      <c r="J532">
        <v>-0.481369066479645</v>
      </c>
      <c r="K532">
        <v>490.73350100956299</v>
      </c>
      <c r="L532">
        <v>379.82835779527699</v>
      </c>
      <c r="M532">
        <v>41.365322900638702</v>
      </c>
      <c r="N532">
        <v>0.47523460500951797</v>
      </c>
      <c r="O532">
        <v>19.354511316350301</v>
      </c>
      <c r="P532">
        <v>169.871268145713</v>
      </c>
      <c r="Q532">
        <v>9.2269857434988001E-2</v>
      </c>
    </row>
    <row r="533" spans="1:17" x14ac:dyDescent="0.3">
      <c r="A533" t="s">
        <v>1192</v>
      </c>
      <c r="B533" t="s">
        <v>1193</v>
      </c>
      <c r="C533" t="s">
        <v>10222</v>
      </c>
      <c r="D533" t="s">
        <v>143</v>
      </c>
      <c r="E533">
        <v>10002.3625125</v>
      </c>
      <c r="F533">
        <v>723.75</v>
      </c>
      <c r="G533">
        <v>20.026908572464599</v>
      </c>
      <c r="H533">
        <v>-8.1463293850978307</v>
      </c>
      <c r="I533">
        <v>2.1193618530660299</v>
      </c>
      <c r="J533">
        <v>1.5360336392835101</v>
      </c>
      <c r="K533">
        <v>732.62983919173996</v>
      </c>
      <c r="L533">
        <v>623.92785119643895</v>
      </c>
      <c r="M533">
        <v>46.2423334710289</v>
      </c>
      <c r="N533">
        <v>0.61806294044090404</v>
      </c>
      <c r="O533">
        <v>11.9240069084628</v>
      </c>
      <c r="P533">
        <v>76.073470380732203</v>
      </c>
    </row>
    <row r="534" spans="1:17" x14ac:dyDescent="0.3">
      <c r="A534" t="s">
        <v>1194</v>
      </c>
      <c r="B534" t="s">
        <v>1195</v>
      </c>
      <c r="C534" t="s">
        <v>10222</v>
      </c>
      <c r="D534" t="s">
        <v>469</v>
      </c>
      <c r="E534">
        <v>9935.4172501499997</v>
      </c>
      <c r="F534">
        <v>379.75</v>
      </c>
      <c r="G534">
        <v>148.45620880603201</v>
      </c>
      <c r="H534">
        <v>-2.97565402010127</v>
      </c>
      <c r="I534">
        <v>5.8098715125940696</v>
      </c>
      <c r="J534">
        <v>-2.3403220978165198</v>
      </c>
      <c r="K534">
        <v>368.85946817358803</v>
      </c>
      <c r="L534">
        <v>299.404762494463</v>
      </c>
      <c r="M534">
        <v>49.525489657394701</v>
      </c>
      <c r="N534">
        <v>0.81335887978280197</v>
      </c>
      <c r="O534">
        <v>6.2936142198815004</v>
      </c>
      <c r="P534">
        <v>198.78048780487799</v>
      </c>
      <c r="Q534">
        <v>0.14469715276828199</v>
      </c>
    </row>
    <row r="535" spans="1:17" x14ac:dyDescent="0.3">
      <c r="A535" t="s">
        <v>1196</v>
      </c>
      <c r="B535" t="s">
        <v>1197</v>
      </c>
      <c r="C535" t="s">
        <v>10222</v>
      </c>
      <c r="D535" t="s">
        <v>523</v>
      </c>
      <c r="E535">
        <v>9902.414286362</v>
      </c>
      <c r="F535">
        <v>103.61</v>
      </c>
      <c r="G535">
        <v>6.5635858754168304</v>
      </c>
      <c r="H535">
        <v>12.249434683656901</v>
      </c>
      <c r="I535">
        <v>-20.789133616805898</v>
      </c>
      <c r="J535">
        <v>6.2288385963178703</v>
      </c>
      <c r="K535">
        <v>90.709851688194604</v>
      </c>
      <c r="L535">
        <v>86.886249481949704</v>
      </c>
      <c r="M535">
        <v>75.256642951586997</v>
      </c>
      <c r="N535">
        <v>0.95797477303543199</v>
      </c>
      <c r="O535">
        <v>10.8483737091014</v>
      </c>
      <c r="P535">
        <v>50.159420289854999</v>
      </c>
      <c r="Q535">
        <v>-3.0755961013826001E-2</v>
      </c>
    </row>
    <row r="536" spans="1:17" x14ac:dyDescent="0.3">
      <c r="A536" t="s">
        <v>1198</v>
      </c>
      <c r="B536" t="s">
        <v>1199</v>
      </c>
      <c r="C536" t="s">
        <v>10222</v>
      </c>
      <c r="D536" t="s">
        <v>202</v>
      </c>
      <c r="E536">
        <v>9896.7390599999999</v>
      </c>
      <c r="F536">
        <v>647.75</v>
      </c>
      <c r="G536">
        <v>58.572182754519503</v>
      </c>
      <c r="H536">
        <v>-7.4364201669668999</v>
      </c>
      <c r="I536">
        <v>3.3238790706099501</v>
      </c>
      <c r="J536">
        <v>-0.97080715048272803</v>
      </c>
      <c r="K536">
        <v>623.19316321624797</v>
      </c>
      <c r="L536">
        <v>540.81505007478199</v>
      </c>
      <c r="M536">
        <v>53.368941595222601</v>
      </c>
      <c r="N536">
        <v>0.37608563720872401</v>
      </c>
      <c r="O536">
        <v>9.2705519104592593</v>
      </c>
      <c r="P536">
        <v>94.315284235788098</v>
      </c>
      <c r="Q536">
        <v>5.8629365031777E-2</v>
      </c>
    </row>
    <row r="537" spans="1:17" hidden="1" x14ac:dyDescent="0.3">
      <c r="A537" t="s">
        <v>1200</v>
      </c>
      <c r="B537" t="s">
        <v>1201</v>
      </c>
      <c r="C537" t="s">
        <v>10222</v>
      </c>
      <c r="D537" t="s">
        <v>256</v>
      </c>
      <c r="E537">
        <v>9887.0870503999995</v>
      </c>
      <c r="F537">
        <v>2387.8000000000002</v>
      </c>
      <c r="G537">
        <v>81.109094238768805</v>
      </c>
      <c r="H537">
        <v>21.278889932917401</v>
      </c>
      <c r="I537">
        <v>58.617414996162097</v>
      </c>
      <c r="J537">
        <v>16.677364537728401</v>
      </c>
      <c r="K537">
        <v>1918.7908480594101</v>
      </c>
      <c r="L537">
        <v>1519.1886820689001</v>
      </c>
      <c r="M537">
        <v>83.867705798105604</v>
      </c>
      <c r="N537">
        <v>0.56958066014897801</v>
      </c>
      <c r="O537">
        <v>0.718234357986413</v>
      </c>
      <c r="P537">
        <v>125.51945598791001</v>
      </c>
      <c r="Q537">
        <v>0.18429024084515799</v>
      </c>
    </row>
    <row r="538" spans="1:17" hidden="1" x14ac:dyDescent="0.3">
      <c r="A538" t="s">
        <v>1202</v>
      </c>
      <c r="B538" t="s">
        <v>1203</v>
      </c>
      <c r="C538" t="s">
        <v>10222</v>
      </c>
      <c r="D538" t="s">
        <v>261</v>
      </c>
      <c r="E538">
        <v>9877.7778990999996</v>
      </c>
      <c r="F538">
        <v>6417.05</v>
      </c>
      <c r="G538">
        <v>7.0265187519696202</v>
      </c>
      <c r="H538">
        <v>2.46186097198773</v>
      </c>
      <c r="I538">
        <v>4.0872439351382903</v>
      </c>
      <c r="J538">
        <v>-0.22726619905433301</v>
      </c>
      <c r="K538">
        <v>6038.3214330372202</v>
      </c>
      <c r="L538">
        <v>5516.1256893629798</v>
      </c>
      <c r="M538">
        <v>57.963085953567301</v>
      </c>
      <c r="N538">
        <v>1.5481352796576999</v>
      </c>
      <c r="O538">
        <v>9.0688088763528398</v>
      </c>
      <c r="P538">
        <v>40.718608832945897</v>
      </c>
      <c r="Q538">
        <v>0.124120075726186</v>
      </c>
    </row>
    <row r="539" spans="1:17" x14ac:dyDescent="0.3">
      <c r="A539" t="s">
        <v>1204</v>
      </c>
      <c r="B539" t="s">
        <v>1205</v>
      </c>
      <c r="C539" t="s">
        <v>10222</v>
      </c>
      <c r="D539" t="s">
        <v>46</v>
      </c>
      <c r="E539">
        <v>9873.6889508700006</v>
      </c>
      <c r="F539">
        <v>6245.95</v>
      </c>
      <c r="G539">
        <v>8.8247715782816503</v>
      </c>
      <c r="H539">
        <v>24.237193519184899</v>
      </c>
      <c r="I539">
        <v>2.2171128142841101</v>
      </c>
      <c r="J539">
        <v>1.48593520016596</v>
      </c>
      <c r="K539">
        <v>5440.0518754643199</v>
      </c>
      <c r="L539">
        <v>4780.0691714335198</v>
      </c>
      <c r="M539">
        <v>65.207267055523502</v>
      </c>
      <c r="N539">
        <v>1.3378326856557201</v>
      </c>
      <c r="O539">
        <v>4.0834460730553497</v>
      </c>
      <c r="P539">
        <v>85.617914084904598</v>
      </c>
      <c r="Q539">
        <v>0.21878116767764499</v>
      </c>
    </row>
    <row r="540" spans="1:17" x14ac:dyDescent="0.3">
      <c r="A540" t="s">
        <v>1206</v>
      </c>
      <c r="B540" t="s">
        <v>1207</v>
      </c>
      <c r="C540" t="s">
        <v>10222</v>
      </c>
      <c r="D540" t="s">
        <v>130</v>
      </c>
      <c r="E540">
        <v>9831.4374329999991</v>
      </c>
      <c r="F540">
        <v>277.86</v>
      </c>
      <c r="G540">
        <v>11.178742198018501</v>
      </c>
      <c r="H540">
        <v>15.7717362505431</v>
      </c>
      <c r="I540">
        <v>-1.4091726719609501</v>
      </c>
      <c r="J540">
        <v>0.53866856983511302</v>
      </c>
      <c r="K540">
        <v>253.658195149113</v>
      </c>
      <c r="L540">
        <v>228.71264650015701</v>
      </c>
      <c r="M540">
        <v>66.1301121121531</v>
      </c>
      <c r="N540">
        <v>0.99478947729329703</v>
      </c>
      <c r="O540">
        <v>7.6081479881954897</v>
      </c>
      <c r="P540">
        <v>60.473577822697003</v>
      </c>
      <c r="Q540">
        <v>0.12638121503134001</v>
      </c>
    </row>
    <row r="541" spans="1:17" x14ac:dyDescent="0.3">
      <c r="A541" t="s">
        <v>1208</v>
      </c>
      <c r="B541" t="s">
        <v>1209</v>
      </c>
      <c r="C541" t="s">
        <v>10222</v>
      </c>
      <c r="D541" t="s">
        <v>60</v>
      </c>
      <c r="E541">
        <v>9791.7106267199997</v>
      </c>
      <c r="F541">
        <v>1064.8</v>
      </c>
      <c r="G541">
        <v>98.995861984833297</v>
      </c>
      <c r="H541">
        <v>5.13925262298884</v>
      </c>
      <c r="I541">
        <v>36.759036929126601</v>
      </c>
      <c r="J541">
        <v>6.89735075416041</v>
      </c>
      <c r="K541">
        <v>933.19738415296194</v>
      </c>
      <c r="L541">
        <v>770.24996692532</v>
      </c>
      <c r="M541">
        <v>82.682727592512094</v>
      </c>
      <c r="N541">
        <v>1.7078947817291401</v>
      </c>
      <c r="O541">
        <v>5.4658151765589702</v>
      </c>
      <c r="P541">
        <v>158.38388740596901</v>
      </c>
      <c r="Q541">
        <v>1.7231120906962001E-2</v>
      </c>
    </row>
    <row r="542" spans="1:17" x14ac:dyDescent="0.3">
      <c r="A542" t="s">
        <v>1210</v>
      </c>
      <c r="B542" t="s">
        <v>1211</v>
      </c>
      <c r="C542" t="s">
        <v>10222</v>
      </c>
      <c r="D542" t="s">
        <v>290</v>
      </c>
      <c r="E542">
        <v>9787.2777767099997</v>
      </c>
      <c r="F542">
        <v>830.55</v>
      </c>
      <c r="G542">
        <v>53.402821162135503</v>
      </c>
      <c r="H542">
        <v>4.4802633251991404</v>
      </c>
      <c r="I542">
        <v>-10.3570632511185</v>
      </c>
      <c r="J542">
        <v>1.4807013357998999</v>
      </c>
      <c r="K542">
        <v>771.31369867434898</v>
      </c>
      <c r="L542">
        <v>704.00660087973495</v>
      </c>
      <c r="M542">
        <v>69.488986889313594</v>
      </c>
      <c r="N542">
        <v>0.66767855869613901</v>
      </c>
      <c r="O542">
        <v>10.9746553488652</v>
      </c>
      <c r="P542">
        <v>86.535654126894997</v>
      </c>
      <c r="Q542">
        <v>9.9939339436727004E-2</v>
      </c>
    </row>
    <row r="543" spans="1:17" hidden="1" x14ac:dyDescent="0.3">
      <c r="A543" t="s">
        <v>1212</v>
      </c>
      <c r="B543" t="s">
        <v>1213</v>
      </c>
      <c r="C543" t="s">
        <v>10222</v>
      </c>
      <c r="E543">
        <v>9767.7994314000007</v>
      </c>
      <c r="F543">
        <v>504.85</v>
      </c>
      <c r="G543">
        <v>-34.7013886245648</v>
      </c>
      <c r="H543">
        <v>-2.3573130502439699</v>
      </c>
      <c r="I543">
        <v>-13.1656267154197</v>
      </c>
      <c r="J543">
        <v>-0.10329014002074199</v>
      </c>
      <c r="K543">
        <v>474.72896959217098</v>
      </c>
      <c r="L543">
        <v>475.10710445578502</v>
      </c>
      <c r="M543">
        <v>65.755270535746902</v>
      </c>
      <c r="N543">
        <v>0.45621068243728402</v>
      </c>
      <c r="O543">
        <v>16.470238684757799</v>
      </c>
      <c r="P543">
        <v>27.118217298249998</v>
      </c>
      <c r="Q543">
        <v>-8.0947066039250004E-3</v>
      </c>
    </row>
    <row r="544" spans="1:17" x14ac:dyDescent="0.3">
      <c r="A544" t="s">
        <v>1214</v>
      </c>
      <c r="B544" t="s">
        <v>1215</v>
      </c>
      <c r="C544" t="s">
        <v>10222</v>
      </c>
      <c r="D544" t="s">
        <v>469</v>
      </c>
      <c r="E544">
        <v>9731.5958868750004</v>
      </c>
      <c r="F544">
        <v>318.75</v>
      </c>
      <c r="G544">
        <v>-21.031728416261299</v>
      </c>
      <c r="H544">
        <v>2.58979636800552</v>
      </c>
      <c r="I544">
        <v>2.4060896515620298</v>
      </c>
      <c r="J544">
        <v>6.2890629847264199</v>
      </c>
      <c r="K544">
        <v>286.36457023782401</v>
      </c>
      <c r="L544">
        <v>279.37419895176902</v>
      </c>
      <c r="M544">
        <v>77.566539499263698</v>
      </c>
      <c r="N544">
        <v>0.75250751167165697</v>
      </c>
      <c r="O544">
        <v>1.4901960784313699</v>
      </c>
      <c r="P544">
        <v>49.6478873239436</v>
      </c>
      <c r="Q544">
        <v>-5.8962944457433997E-2</v>
      </c>
    </row>
    <row r="545" spans="1:17" hidden="1" x14ac:dyDescent="0.3">
      <c r="A545" t="s">
        <v>1216</v>
      </c>
      <c r="B545" t="s">
        <v>1217</v>
      </c>
      <c r="C545" t="s">
        <v>10222</v>
      </c>
      <c r="D545" t="s">
        <v>133</v>
      </c>
      <c r="E545">
        <v>9717.1900299270001</v>
      </c>
      <c r="F545">
        <v>269.62</v>
      </c>
      <c r="G545">
        <v>-24.443301576045201</v>
      </c>
      <c r="H545">
        <v>-1.6884846347868401</v>
      </c>
      <c r="I545">
        <v>-6.6164449007207997</v>
      </c>
      <c r="J545">
        <v>1.2939779755546199</v>
      </c>
      <c r="K545">
        <v>264.30182427029098</v>
      </c>
      <c r="L545">
        <v>258.34410876991399</v>
      </c>
      <c r="M545">
        <v>22.227502817667499</v>
      </c>
      <c r="N545">
        <v>1.5576122547775499</v>
      </c>
      <c r="O545">
        <v>2.01765447667086</v>
      </c>
      <c r="P545">
        <v>16.165445928479102</v>
      </c>
    </row>
    <row r="546" spans="1:17" x14ac:dyDescent="0.3">
      <c r="A546" t="s">
        <v>1218</v>
      </c>
      <c r="B546" t="s">
        <v>1219</v>
      </c>
      <c r="C546" t="s">
        <v>10222</v>
      </c>
      <c r="D546" t="s">
        <v>977</v>
      </c>
      <c r="E546">
        <v>9692.0337297999995</v>
      </c>
      <c r="F546">
        <v>480.4</v>
      </c>
      <c r="G546">
        <v>-7.3197330349391896</v>
      </c>
      <c r="H546">
        <v>4.6277523670097196</v>
      </c>
      <c r="I546">
        <v>6.6182667339541501</v>
      </c>
      <c r="J546">
        <v>3.97544746585542</v>
      </c>
      <c r="K546">
        <v>427.66549042512003</v>
      </c>
      <c r="L546">
        <v>404.402881329504</v>
      </c>
      <c r="M546">
        <v>81.123313968313497</v>
      </c>
      <c r="N546">
        <v>1.1047188848907299</v>
      </c>
      <c r="O546">
        <v>1.1552872606161499</v>
      </c>
      <c r="P546">
        <v>39.854439592430801</v>
      </c>
      <c r="Q546">
        <v>7.5378149724130003E-3</v>
      </c>
    </row>
    <row r="547" spans="1:17" x14ac:dyDescent="0.3">
      <c r="A547" t="s">
        <v>1220</v>
      </c>
      <c r="B547" t="s">
        <v>1221</v>
      </c>
      <c r="C547" t="s">
        <v>10222</v>
      </c>
      <c r="D547" t="s">
        <v>373</v>
      </c>
      <c r="E547">
        <v>9663.4785800299996</v>
      </c>
      <c r="F547">
        <v>242.51</v>
      </c>
      <c r="G547">
        <v>20.762498693541101</v>
      </c>
      <c r="H547">
        <v>-5.6727407703045198</v>
      </c>
      <c r="I547">
        <v>-35.0354478918102</v>
      </c>
      <c r="J547">
        <v>-7.1086909172057497</v>
      </c>
      <c r="K547">
        <v>238.46588907007401</v>
      </c>
      <c r="L547">
        <v>223.22755997184501</v>
      </c>
      <c r="M547">
        <v>51.004629830736299</v>
      </c>
      <c r="N547">
        <v>0.73769554014144401</v>
      </c>
      <c r="O547">
        <v>32.881118304399799</v>
      </c>
      <c r="P547">
        <v>65.932261375299305</v>
      </c>
      <c r="Q547">
        <v>6.1988967035290998E-2</v>
      </c>
    </row>
    <row r="548" spans="1:17" x14ac:dyDescent="0.3">
      <c r="A548" t="s">
        <v>1222</v>
      </c>
      <c r="B548" t="s">
        <v>1223</v>
      </c>
      <c r="C548" t="s">
        <v>10222</v>
      </c>
      <c r="D548" t="s">
        <v>298</v>
      </c>
      <c r="E548">
        <v>9600.5411931300005</v>
      </c>
      <c r="F548">
        <v>1624.1</v>
      </c>
      <c r="G548">
        <v>113.193868825645</v>
      </c>
      <c r="H548">
        <v>-18.697521017083201</v>
      </c>
      <c r="I548">
        <v>74.612232009413106</v>
      </c>
      <c r="J548">
        <v>-0.588408730256895</v>
      </c>
      <c r="K548">
        <v>1635.14951482181</v>
      </c>
      <c r="M548">
        <v>37.7928106060319</v>
      </c>
      <c r="N548">
        <v>1.34470765272495</v>
      </c>
      <c r="O548">
        <v>28.0709315928822</v>
      </c>
      <c r="P548">
        <v>152.81755915317501</v>
      </c>
    </row>
    <row r="549" spans="1:17" x14ac:dyDescent="0.3">
      <c r="A549" t="s">
        <v>1224</v>
      </c>
      <c r="B549" t="s">
        <v>1225</v>
      </c>
      <c r="C549" t="s">
        <v>10222</v>
      </c>
      <c r="D549" t="s">
        <v>557</v>
      </c>
      <c r="E549">
        <v>9593.3324097599998</v>
      </c>
      <c r="F549">
        <v>607.20000000000005</v>
      </c>
      <c r="G549">
        <v>19.875758284684402</v>
      </c>
      <c r="H549">
        <v>12.728430080673499</v>
      </c>
      <c r="I549">
        <v>22.676086848446499</v>
      </c>
      <c r="J549">
        <v>7.9945123376220497</v>
      </c>
      <c r="K549">
        <v>549.229985010625</v>
      </c>
      <c r="L549">
        <v>503.09660899602301</v>
      </c>
      <c r="M549">
        <v>71.205303060227195</v>
      </c>
      <c r="N549">
        <v>1.4705088613246899</v>
      </c>
      <c r="O549">
        <v>3.3102766798418699</v>
      </c>
      <c r="P549">
        <v>49.501415733103499</v>
      </c>
      <c r="Q549">
        <v>-3.1754148111187999E-2</v>
      </c>
    </row>
    <row r="550" spans="1:17" hidden="1" x14ac:dyDescent="0.3">
      <c r="A550" t="s">
        <v>1226</v>
      </c>
      <c r="B550" t="s">
        <v>1227</v>
      </c>
      <c r="C550" t="s">
        <v>10222</v>
      </c>
      <c r="D550" t="s">
        <v>89</v>
      </c>
      <c r="E550">
        <v>9591.9028099999996</v>
      </c>
      <c r="F550">
        <v>140.97999999999999</v>
      </c>
      <c r="G550">
        <v>-24.713021366243598</v>
      </c>
      <c r="H550">
        <v>1.23414191402236</v>
      </c>
      <c r="I550">
        <v>-12.9209596634185</v>
      </c>
      <c r="J550">
        <v>-0.61513140607435102</v>
      </c>
      <c r="K550">
        <v>137.55938771844899</v>
      </c>
      <c r="L550">
        <v>135.496125180202</v>
      </c>
      <c r="M550">
        <v>19.599037825510401</v>
      </c>
      <c r="N550">
        <v>0.80299150823509902</v>
      </c>
      <c r="O550">
        <v>1.22003121010072</v>
      </c>
      <c r="P550">
        <v>11.8888888888888</v>
      </c>
      <c r="Q550">
        <v>-1.3388827299693999E-2</v>
      </c>
    </row>
    <row r="551" spans="1:17" x14ac:dyDescent="0.3">
      <c r="A551" t="s">
        <v>1228</v>
      </c>
      <c r="B551" t="s">
        <v>1229</v>
      </c>
      <c r="C551" t="s">
        <v>10222</v>
      </c>
      <c r="D551" t="s">
        <v>290</v>
      </c>
      <c r="E551">
        <v>9576.1193909850008</v>
      </c>
      <c r="F551">
        <v>588.35</v>
      </c>
      <c r="G551">
        <v>20.838118768457701</v>
      </c>
      <c r="H551">
        <v>10.769086507358301</v>
      </c>
      <c r="I551">
        <v>36.531794726187698</v>
      </c>
      <c r="J551">
        <v>8.13914929720152</v>
      </c>
      <c r="K551">
        <v>496.60830608407298</v>
      </c>
      <c r="L551">
        <v>423.15626646511498</v>
      </c>
      <c r="M551">
        <v>81.7015919686784</v>
      </c>
      <c r="N551">
        <v>0.84766721030066805</v>
      </c>
      <c r="O551">
        <v>0.81584091102233602</v>
      </c>
      <c r="P551">
        <v>72.384998535013196</v>
      </c>
      <c r="Q551">
        <v>0.136395307569739</v>
      </c>
    </row>
    <row r="552" spans="1:17" x14ac:dyDescent="0.3">
      <c r="A552" t="s">
        <v>1230</v>
      </c>
      <c r="B552" t="s">
        <v>1231</v>
      </c>
      <c r="C552" t="s">
        <v>10222</v>
      </c>
      <c r="D552" t="s">
        <v>46</v>
      </c>
      <c r="E552">
        <v>9573.8620752000006</v>
      </c>
      <c r="F552">
        <v>1429.2</v>
      </c>
      <c r="G552">
        <v>71.397037014369005</v>
      </c>
      <c r="H552">
        <v>6.8131347405854097</v>
      </c>
      <c r="I552">
        <v>48.703738600636697</v>
      </c>
      <c r="J552">
        <v>1.35366358095607E-2</v>
      </c>
      <c r="K552">
        <v>1299.68807591223</v>
      </c>
      <c r="L552">
        <v>1057.4200188602499</v>
      </c>
      <c r="M552">
        <v>62.709546941266503</v>
      </c>
      <c r="N552">
        <v>0.56241038942903199</v>
      </c>
      <c r="O552">
        <v>7.9240134340889901</v>
      </c>
      <c r="P552">
        <v>119.87692307692301</v>
      </c>
      <c r="Q552">
        <v>0.14417457304693701</v>
      </c>
    </row>
    <row r="553" spans="1:17" x14ac:dyDescent="0.3">
      <c r="A553" t="s">
        <v>1232</v>
      </c>
      <c r="B553" t="s">
        <v>1233</v>
      </c>
      <c r="C553" t="s">
        <v>10222</v>
      </c>
      <c r="D553" t="s">
        <v>301</v>
      </c>
      <c r="E553">
        <v>9569.8275358399897</v>
      </c>
      <c r="F553">
        <v>430.1</v>
      </c>
      <c r="G553">
        <v>-19.4024006986938</v>
      </c>
      <c r="H553">
        <v>-1.4197333234037599</v>
      </c>
      <c r="I553">
        <v>-8.3733413751891703</v>
      </c>
      <c r="J553">
        <v>3.23740984193849</v>
      </c>
      <c r="K553">
        <v>440.350709345523</v>
      </c>
      <c r="M553">
        <v>49.815206803816103</v>
      </c>
      <c r="N553">
        <v>0.75630554798819305</v>
      </c>
      <c r="O553">
        <v>25.145315043013198</v>
      </c>
      <c r="P553">
        <v>17.835616438356102</v>
      </c>
    </row>
    <row r="554" spans="1:17" x14ac:dyDescent="0.3">
      <c r="A554" t="s">
        <v>1234</v>
      </c>
      <c r="B554" t="s">
        <v>1235</v>
      </c>
      <c r="C554" t="s">
        <v>10222</v>
      </c>
      <c r="D554" t="s">
        <v>1139</v>
      </c>
      <c r="E554">
        <v>9524.0906773429997</v>
      </c>
      <c r="F554">
        <v>90.97</v>
      </c>
      <c r="G554">
        <v>29.645985449815701</v>
      </c>
      <c r="H554">
        <v>11.979813648148999</v>
      </c>
      <c r="I554">
        <v>-36.768805593371397</v>
      </c>
      <c r="J554">
        <v>17.080387554299399</v>
      </c>
      <c r="K554">
        <v>84.498110956625595</v>
      </c>
      <c r="L554">
        <v>85.217367680721793</v>
      </c>
      <c r="M554">
        <v>64.4432166101452</v>
      </c>
      <c r="N554">
        <v>2.5932117882935599</v>
      </c>
      <c r="O554">
        <v>49.1700560624381</v>
      </c>
      <c r="P554">
        <v>58.899563318777197</v>
      </c>
      <c r="Q554">
        <v>5.6451908325210999E-2</v>
      </c>
    </row>
    <row r="555" spans="1:17" x14ac:dyDescent="0.3">
      <c r="A555" t="s">
        <v>1236</v>
      </c>
      <c r="B555" t="s">
        <v>1237</v>
      </c>
      <c r="C555" t="s">
        <v>10222</v>
      </c>
      <c r="D555" t="s">
        <v>133</v>
      </c>
      <c r="E555">
        <v>9495.2676453299991</v>
      </c>
      <c r="F555">
        <v>612.45000000000005</v>
      </c>
      <c r="G555">
        <v>-8.1092150520613497</v>
      </c>
      <c r="H555">
        <v>-1.0588700283027901</v>
      </c>
      <c r="I555">
        <v>-5.5217682096470302</v>
      </c>
      <c r="J555">
        <v>-0.63394362015321104</v>
      </c>
      <c r="K555">
        <v>607.02117818836405</v>
      </c>
      <c r="L555">
        <v>573.68312206043902</v>
      </c>
      <c r="M555">
        <v>52.422618239178199</v>
      </c>
      <c r="N555">
        <v>0.96660517664214496</v>
      </c>
      <c r="O555">
        <v>10.833537431627001</v>
      </c>
      <c r="P555">
        <v>28.9368421052631</v>
      </c>
      <c r="Q555">
        <v>9.6025116897481E-2</v>
      </c>
    </row>
    <row r="556" spans="1:17" x14ac:dyDescent="0.3">
      <c r="A556" t="s">
        <v>1238</v>
      </c>
      <c r="B556" t="s">
        <v>1239</v>
      </c>
      <c r="C556" t="s">
        <v>10222</v>
      </c>
      <c r="D556" t="s">
        <v>398</v>
      </c>
      <c r="E556">
        <v>9416.6167174500006</v>
      </c>
      <c r="F556">
        <v>691.15</v>
      </c>
      <c r="G556">
        <v>42.9361235707376</v>
      </c>
      <c r="H556">
        <v>13.6885987498438</v>
      </c>
      <c r="I556">
        <v>22.361154936823102</v>
      </c>
      <c r="J556">
        <v>11.781155925254</v>
      </c>
      <c r="K556">
        <v>607.27323803647596</v>
      </c>
      <c r="L556">
        <v>524.12189303356399</v>
      </c>
      <c r="M556">
        <v>63.061414269540499</v>
      </c>
      <c r="N556">
        <v>3.2035355820467499</v>
      </c>
      <c r="O556">
        <v>10.5982782319322</v>
      </c>
      <c r="P556">
        <v>79.1008033169214</v>
      </c>
      <c r="Q556">
        <v>-2.300533838527E-2</v>
      </c>
    </row>
    <row r="557" spans="1:17" x14ac:dyDescent="0.3">
      <c r="A557" t="s">
        <v>1240</v>
      </c>
      <c r="B557" t="s">
        <v>1241</v>
      </c>
      <c r="C557" t="s">
        <v>10222</v>
      </c>
      <c r="D557" t="s">
        <v>285</v>
      </c>
      <c r="E557">
        <v>9390.5093409000001</v>
      </c>
      <c r="F557">
        <v>761</v>
      </c>
      <c r="G557">
        <v>19.6658398214093</v>
      </c>
      <c r="H557">
        <v>10.050625984042799</v>
      </c>
      <c r="I557">
        <v>5.59494546228985</v>
      </c>
      <c r="J557">
        <v>7.8258258812686403</v>
      </c>
      <c r="K557">
        <v>690.81416734869799</v>
      </c>
      <c r="L557">
        <v>647.87092812245396</v>
      </c>
      <c r="M557">
        <v>65.272708032343203</v>
      </c>
      <c r="N557">
        <v>0.815831216668921</v>
      </c>
      <c r="O557">
        <v>10.078843626806799</v>
      </c>
      <c r="P557">
        <v>54.001821309318998</v>
      </c>
    </row>
    <row r="558" spans="1:17" x14ac:dyDescent="0.3">
      <c r="A558" t="s">
        <v>1242</v>
      </c>
      <c r="B558" t="s">
        <v>1243</v>
      </c>
      <c r="C558" t="s">
        <v>10222</v>
      </c>
      <c r="D558" t="s">
        <v>500</v>
      </c>
      <c r="E558">
        <v>9386.5890526650001</v>
      </c>
      <c r="F558">
        <v>1054.3499999999999</v>
      </c>
      <c r="G558">
        <v>-5.3499614419874701</v>
      </c>
      <c r="H558">
        <v>-0.92623537593737604</v>
      </c>
      <c r="I558">
        <v>-7.1581580229941997</v>
      </c>
      <c r="J558">
        <v>-4.5742743780633202</v>
      </c>
      <c r="K558">
        <v>1007.56766073756</v>
      </c>
      <c r="L558">
        <v>928.25214904606003</v>
      </c>
      <c r="M558">
        <v>47.364115903254202</v>
      </c>
      <c r="N558">
        <v>1.06367127533218</v>
      </c>
      <c r="O558">
        <v>13.339972494902</v>
      </c>
      <c r="P558">
        <v>35.7561321058391</v>
      </c>
      <c r="Q558">
        <v>4.5082303896148E-2</v>
      </c>
    </row>
    <row r="559" spans="1:17" x14ac:dyDescent="0.3">
      <c r="A559" t="s">
        <v>1244</v>
      </c>
      <c r="B559" t="s">
        <v>1245</v>
      </c>
      <c r="C559" t="s">
        <v>10222</v>
      </c>
      <c r="D559" t="s">
        <v>153</v>
      </c>
      <c r="E559">
        <v>9370.7468000000008</v>
      </c>
      <c r="F559">
        <v>500.2</v>
      </c>
      <c r="G559">
        <v>21.835575162625499</v>
      </c>
      <c r="H559">
        <v>3.67606688900675</v>
      </c>
      <c r="I559">
        <v>-17.13855216116</v>
      </c>
      <c r="J559">
        <v>-1.96773406498129</v>
      </c>
      <c r="K559">
        <v>472.105664581719</v>
      </c>
      <c r="L559">
        <v>422.60878775314802</v>
      </c>
      <c r="M559">
        <v>55.682482166000398</v>
      </c>
      <c r="N559">
        <v>0.60648127323137602</v>
      </c>
      <c r="O559">
        <v>9.4562175129948098</v>
      </c>
      <c r="P559">
        <v>58.541996830427799</v>
      </c>
      <c r="Q559">
        <v>9.4475928095890005E-2</v>
      </c>
    </row>
    <row r="560" spans="1:17" x14ac:dyDescent="0.3">
      <c r="A560" t="s">
        <v>1246</v>
      </c>
      <c r="B560" t="s">
        <v>1247</v>
      </c>
      <c r="C560" t="s">
        <v>10222</v>
      </c>
      <c r="D560" t="s">
        <v>95</v>
      </c>
      <c r="E560">
        <v>9321.3569056300003</v>
      </c>
      <c r="F560">
        <v>315.7</v>
      </c>
      <c r="G560">
        <v>-65.708890065168504</v>
      </c>
      <c r="H560">
        <v>7.4732888199064798</v>
      </c>
      <c r="I560">
        <v>-26.567051581633301</v>
      </c>
      <c r="J560">
        <v>2.8407660585670098</v>
      </c>
      <c r="K560">
        <v>300.55997380255099</v>
      </c>
      <c r="L560">
        <v>351.62823369171298</v>
      </c>
      <c r="M560">
        <v>62.788368282815703</v>
      </c>
      <c r="N560">
        <v>1.4493619284383701</v>
      </c>
      <c r="O560">
        <v>77.383592017738295</v>
      </c>
      <c r="P560">
        <v>20.957854406130199</v>
      </c>
      <c r="Q560">
        <v>-9.4321870657361001E-2</v>
      </c>
    </row>
    <row r="561" spans="1:17" x14ac:dyDescent="0.3">
      <c r="A561" t="s">
        <v>1248</v>
      </c>
      <c r="B561" t="s">
        <v>1249</v>
      </c>
      <c r="C561" t="s">
        <v>10222</v>
      </c>
      <c r="D561" t="s">
        <v>108</v>
      </c>
      <c r="E561">
        <v>9313.7682362399992</v>
      </c>
      <c r="F561">
        <v>574.79999999999995</v>
      </c>
      <c r="G561">
        <v>144.56376297420101</v>
      </c>
      <c r="H561">
        <v>-1.0891026904964201</v>
      </c>
      <c r="I561">
        <v>-10.5694191037717</v>
      </c>
      <c r="J561">
        <v>5.1353069020892903</v>
      </c>
      <c r="K561">
        <v>543.19274773341601</v>
      </c>
      <c r="L561">
        <v>445.23027376277997</v>
      </c>
      <c r="M561">
        <v>63.150567708975899</v>
      </c>
      <c r="N561">
        <v>0.69643086922976705</v>
      </c>
      <c r="O561">
        <v>10.438413361169101</v>
      </c>
      <c r="P561">
        <v>191.530008453085</v>
      </c>
    </row>
    <row r="562" spans="1:17" x14ac:dyDescent="0.3">
      <c r="A562" t="s">
        <v>1250</v>
      </c>
      <c r="B562" t="s">
        <v>1251</v>
      </c>
      <c r="C562" t="s">
        <v>10222</v>
      </c>
      <c r="D562" t="s">
        <v>24</v>
      </c>
      <c r="E562">
        <v>9298.9110622589997</v>
      </c>
      <c r="F562">
        <v>81.81</v>
      </c>
      <c r="G562">
        <v>-39.517772802644402</v>
      </c>
      <c r="H562">
        <v>-18.963839958615299</v>
      </c>
      <c r="I562">
        <v>-37.988339136426703</v>
      </c>
      <c r="J562">
        <v>-9.9960594866953603</v>
      </c>
      <c r="K562">
        <v>93.471349709865194</v>
      </c>
      <c r="L562">
        <v>94.601202526087803</v>
      </c>
      <c r="M562">
        <v>11.755525856467001</v>
      </c>
      <c r="N562">
        <v>1.7719977625841601</v>
      </c>
      <c r="O562">
        <v>42.403129201809001</v>
      </c>
      <c r="P562">
        <v>0.25735294117648</v>
      </c>
      <c r="Q562">
        <v>5.00794391552E-3</v>
      </c>
    </row>
    <row r="563" spans="1:17" x14ac:dyDescent="0.3">
      <c r="A563" t="s">
        <v>1252</v>
      </c>
      <c r="B563" t="s">
        <v>1253</v>
      </c>
      <c r="C563" t="s">
        <v>10222</v>
      </c>
      <c r="D563" t="s">
        <v>60</v>
      </c>
      <c r="E563">
        <v>9283.5125005560003</v>
      </c>
      <c r="F563">
        <v>204.86</v>
      </c>
      <c r="G563">
        <v>45.697935001237497</v>
      </c>
      <c r="H563">
        <v>22.511730099932201</v>
      </c>
      <c r="I563">
        <v>23.863915171264999</v>
      </c>
      <c r="J563">
        <v>5.8275337384454602</v>
      </c>
      <c r="K563">
        <v>176.68600115992601</v>
      </c>
      <c r="L563">
        <v>153.00205113848801</v>
      </c>
      <c r="M563">
        <v>75.030035812058102</v>
      </c>
      <c r="N563">
        <v>1.2450105632761199</v>
      </c>
      <c r="O563">
        <v>3.4804256565459299</v>
      </c>
      <c r="P563">
        <v>110.22062596203099</v>
      </c>
      <c r="Q563">
        <v>8.7487723510442997E-2</v>
      </c>
    </row>
    <row r="564" spans="1:17" x14ac:dyDescent="0.3">
      <c r="A564" t="s">
        <v>1254</v>
      </c>
      <c r="B564" t="s">
        <v>1255</v>
      </c>
      <c r="C564" t="s">
        <v>10222</v>
      </c>
      <c r="D564" t="s">
        <v>977</v>
      </c>
      <c r="E564">
        <v>9218.8879223200001</v>
      </c>
      <c r="F564">
        <v>421.15</v>
      </c>
      <c r="G564">
        <v>14.0216168194608</v>
      </c>
      <c r="H564">
        <v>0.30187402864032398</v>
      </c>
      <c r="I564">
        <v>12.8636269730841</v>
      </c>
      <c r="J564">
        <v>1.28593110388173</v>
      </c>
      <c r="K564">
        <v>386.87572009654298</v>
      </c>
      <c r="L564">
        <v>353.75164542799303</v>
      </c>
      <c r="M564">
        <v>63.724641240935703</v>
      </c>
      <c r="N564">
        <v>0.67709163150243801</v>
      </c>
      <c r="O564">
        <v>3.2529977442716498</v>
      </c>
      <c r="P564">
        <v>57.439252336448597</v>
      </c>
      <c r="Q564">
        <v>7.9053080549625995E-2</v>
      </c>
    </row>
    <row r="565" spans="1:17" x14ac:dyDescent="0.3">
      <c r="A565" t="s">
        <v>1256</v>
      </c>
      <c r="B565" t="s">
        <v>1257</v>
      </c>
      <c r="C565" t="s">
        <v>10222</v>
      </c>
      <c r="D565" t="s">
        <v>301</v>
      </c>
      <c r="E565">
        <v>9211.1644969999998</v>
      </c>
      <c r="F565">
        <v>457</v>
      </c>
      <c r="G565">
        <v>8.4816971544454507</v>
      </c>
      <c r="H565">
        <v>-2.36864840061883</v>
      </c>
      <c r="I565">
        <v>-7.8015585126433196E-2</v>
      </c>
      <c r="J565">
        <v>2.6627219383655301</v>
      </c>
      <c r="K565">
        <v>441.388015945478</v>
      </c>
      <c r="L565">
        <v>407.03896463177</v>
      </c>
      <c r="M565">
        <v>49.997162536076601</v>
      </c>
      <c r="N565">
        <v>1.7360086849328</v>
      </c>
      <c r="O565">
        <v>10.503282275711101</v>
      </c>
      <c r="P565">
        <v>39.201949436490999</v>
      </c>
      <c r="Q565">
        <v>7.8948402168380005E-2</v>
      </c>
    </row>
    <row r="566" spans="1:17" hidden="1" x14ac:dyDescent="0.3">
      <c r="A566" t="s">
        <v>1258</v>
      </c>
      <c r="B566" t="s">
        <v>1259</v>
      </c>
      <c r="C566" t="s">
        <v>10222</v>
      </c>
      <c r="D566" t="s">
        <v>133</v>
      </c>
      <c r="E566">
        <v>9202.2999999999993</v>
      </c>
      <c r="F566">
        <v>4601.1499999999996</v>
      </c>
      <c r="G566">
        <v>-28.7038072575873</v>
      </c>
      <c r="H566">
        <v>-4.5904153735235704</v>
      </c>
      <c r="I566">
        <v>-29.5813464837989</v>
      </c>
      <c r="J566">
        <v>-0.68717891641096596</v>
      </c>
      <c r="K566">
        <v>4710.4273672290301</v>
      </c>
      <c r="L566">
        <v>4824.8662591746797</v>
      </c>
      <c r="M566">
        <v>40.937033047734403</v>
      </c>
      <c r="N566">
        <v>0.70237001209189798</v>
      </c>
      <c r="O566">
        <v>51.570802951436001</v>
      </c>
      <c r="P566">
        <v>18.525244719216801</v>
      </c>
      <c r="Q566">
        <v>7.8802716687831995E-2</v>
      </c>
    </row>
    <row r="567" spans="1:17" x14ac:dyDescent="0.3">
      <c r="A567" t="s">
        <v>1260</v>
      </c>
      <c r="B567" t="s">
        <v>1261</v>
      </c>
      <c r="C567" t="s">
        <v>10222</v>
      </c>
      <c r="D567" t="s">
        <v>46</v>
      </c>
      <c r="E567">
        <v>9198.0093271599999</v>
      </c>
      <c r="F567">
        <v>54.76</v>
      </c>
      <c r="G567">
        <v>167.51361758782301</v>
      </c>
      <c r="H567">
        <v>11.5164115159243</v>
      </c>
      <c r="I567">
        <v>24.145048691163101</v>
      </c>
      <c r="J567">
        <v>15.0298540004089</v>
      </c>
      <c r="K567">
        <v>46.886390463890002</v>
      </c>
      <c r="L567">
        <v>37.394813274146003</v>
      </c>
      <c r="M567">
        <v>66.490783783058205</v>
      </c>
      <c r="N567">
        <v>1.5372219746087701</v>
      </c>
      <c r="O567">
        <v>5.0036523009496099</v>
      </c>
      <c r="P567">
        <v>199.44160291760301</v>
      </c>
      <c r="Q567">
        <v>0.14203324916078799</v>
      </c>
    </row>
    <row r="568" spans="1:17" hidden="1" x14ac:dyDescent="0.3">
      <c r="A568" t="s">
        <v>1262</v>
      </c>
      <c r="B568" t="s">
        <v>1263</v>
      </c>
      <c r="C568" t="s">
        <v>10222</v>
      </c>
      <c r="D568" t="s">
        <v>121</v>
      </c>
      <c r="E568">
        <v>9160.0941808749994</v>
      </c>
      <c r="F568">
        <v>2854.45</v>
      </c>
      <c r="G568">
        <v>-10.3768753099246</v>
      </c>
      <c r="H568">
        <v>-8.0064270454708097</v>
      </c>
      <c r="I568">
        <v>-6.91906005499962</v>
      </c>
      <c r="J568">
        <v>-0.264554214614457</v>
      </c>
      <c r="K568">
        <v>2729.3938986865301</v>
      </c>
      <c r="L568">
        <v>2687.4559458839399</v>
      </c>
      <c r="M568">
        <v>62.473577033813598</v>
      </c>
      <c r="N568">
        <v>0.69319195839412795</v>
      </c>
      <c r="O568">
        <v>22.6155651701728</v>
      </c>
      <c r="P568">
        <v>21.5176670923797</v>
      </c>
      <c r="Q568">
        <v>1.230609564586E-2</v>
      </c>
    </row>
    <row r="569" spans="1:17" hidden="1" x14ac:dyDescent="0.3">
      <c r="A569" t="s">
        <v>1264</v>
      </c>
      <c r="B569" t="s">
        <v>1265</v>
      </c>
      <c r="C569" t="s">
        <v>10222</v>
      </c>
      <c r="D569" t="s">
        <v>21</v>
      </c>
      <c r="E569">
        <v>9128.7835749000005</v>
      </c>
      <c r="F569">
        <v>1653.3</v>
      </c>
      <c r="G569">
        <v>168.62739562543101</v>
      </c>
      <c r="H569">
        <v>18.897553852121099</v>
      </c>
      <c r="I569">
        <v>33.308555238713602</v>
      </c>
      <c r="J569">
        <v>9.9806947991232295</v>
      </c>
      <c r="K569">
        <v>1425.45419487648</v>
      </c>
      <c r="L569">
        <v>1117.2099258355399</v>
      </c>
      <c r="M569">
        <v>60.477978120599502</v>
      </c>
      <c r="N569">
        <v>1.0949516898792899</v>
      </c>
      <c r="O569">
        <v>6.32674045847698</v>
      </c>
      <c r="P569">
        <v>241.52034703573599</v>
      </c>
      <c r="Q569">
        <v>0.23949796117296801</v>
      </c>
    </row>
    <row r="570" spans="1:17" x14ac:dyDescent="0.3">
      <c r="A570" t="s">
        <v>1266</v>
      </c>
      <c r="B570" t="s">
        <v>1267</v>
      </c>
      <c r="C570" t="s">
        <v>10222</v>
      </c>
      <c r="D570" t="s">
        <v>65</v>
      </c>
      <c r="E570">
        <v>9053.9984799600006</v>
      </c>
      <c r="F570">
        <v>16.86</v>
      </c>
      <c r="G570">
        <v>210.67431163007299</v>
      </c>
      <c r="H570">
        <v>-13.120657436971101</v>
      </c>
      <c r="I570">
        <v>35.039085239292199</v>
      </c>
      <c r="J570">
        <v>2.8879867067676201</v>
      </c>
      <c r="K570">
        <v>15.8951822592512</v>
      </c>
      <c r="L570">
        <v>11.8523054425973</v>
      </c>
      <c r="M570">
        <v>58.974070158792401</v>
      </c>
      <c r="N570">
        <v>0.54983921021355397</v>
      </c>
      <c r="O570">
        <v>25.1482799525504</v>
      </c>
      <c r="P570">
        <v>262.58064516129002</v>
      </c>
      <c r="Q570">
        <v>7.8293037466237003E-2</v>
      </c>
    </row>
    <row r="571" spans="1:17" x14ac:dyDescent="0.3">
      <c r="A571" t="s">
        <v>1268</v>
      </c>
      <c r="B571" t="s">
        <v>1269</v>
      </c>
      <c r="C571" t="s">
        <v>10222</v>
      </c>
      <c r="D571" t="s">
        <v>24</v>
      </c>
      <c r="E571">
        <v>9016.7624369200003</v>
      </c>
      <c r="F571">
        <v>238.84</v>
      </c>
      <c r="G571">
        <v>-11.891659092268901</v>
      </c>
      <c r="H571">
        <v>4.6242922382306499</v>
      </c>
      <c r="I571">
        <v>-18.9761198526455</v>
      </c>
      <c r="J571">
        <v>6.8754314676878101</v>
      </c>
      <c r="K571">
        <v>225.148294481557</v>
      </c>
      <c r="L571">
        <v>221.939395580005</v>
      </c>
      <c r="M571">
        <v>67.694453006161893</v>
      </c>
      <c r="N571">
        <v>1.9306299076200799</v>
      </c>
      <c r="O571">
        <v>19.9757159604756</v>
      </c>
      <c r="P571">
        <v>24.3958333333333</v>
      </c>
      <c r="Q571">
        <v>0.13326792446529201</v>
      </c>
    </row>
    <row r="572" spans="1:17" x14ac:dyDescent="0.3">
      <c r="A572" t="s">
        <v>1270</v>
      </c>
      <c r="B572" t="s">
        <v>1271</v>
      </c>
      <c r="C572" t="s">
        <v>10222</v>
      </c>
      <c r="D572" t="s">
        <v>46</v>
      </c>
      <c r="E572">
        <v>9009.3998428800005</v>
      </c>
      <c r="F572">
        <v>524.45000000000005</v>
      </c>
      <c r="G572">
        <v>156.65465720242699</v>
      </c>
      <c r="H572">
        <v>-7.6534626979849696</v>
      </c>
      <c r="I572">
        <v>50.626272442333097</v>
      </c>
      <c r="J572">
        <v>-0.59489198378694697</v>
      </c>
      <c r="K572">
        <v>470.94952471733899</v>
      </c>
      <c r="L572">
        <v>360.76070000672303</v>
      </c>
      <c r="M572">
        <v>62.274993299771403</v>
      </c>
      <c r="N572">
        <v>0.90976775708504398</v>
      </c>
      <c r="O572">
        <v>12.4892744780245</v>
      </c>
      <c r="P572">
        <v>199.42906080502399</v>
      </c>
      <c r="Q572">
        <v>0.207630153677346</v>
      </c>
    </row>
    <row r="573" spans="1:17" hidden="1" x14ac:dyDescent="0.3">
      <c r="A573" t="s">
        <v>1272</v>
      </c>
      <c r="B573" t="s">
        <v>1273</v>
      </c>
      <c r="C573" t="s">
        <v>10222</v>
      </c>
      <c r="D573" t="s">
        <v>133</v>
      </c>
      <c r="E573">
        <v>8973.1763726000008</v>
      </c>
      <c r="F573">
        <v>712.1</v>
      </c>
      <c r="G573">
        <v>-2.88648357784413</v>
      </c>
      <c r="H573">
        <v>-0.42438453765836898</v>
      </c>
      <c r="I573">
        <v>-15.622856255398201</v>
      </c>
      <c r="J573">
        <v>-3.14154203233534</v>
      </c>
      <c r="K573">
        <v>692.44904437505704</v>
      </c>
      <c r="L573">
        <v>650.59746875887299</v>
      </c>
      <c r="M573">
        <v>59.603998828512097</v>
      </c>
      <c r="N573">
        <v>1.44799818040882</v>
      </c>
      <c r="O573">
        <v>5.3222861957590197</v>
      </c>
      <c r="P573">
        <v>37.471042471042402</v>
      </c>
    </row>
    <row r="574" spans="1:17" x14ac:dyDescent="0.3">
      <c r="A574" t="s">
        <v>1274</v>
      </c>
      <c r="B574" t="s">
        <v>1275</v>
      </c>
      <c r="C574" t="s">
        <v>10222</v>
      </c>
      <c r="D574" t="s">
        <v>674</v>
      </c>
      <c r="E574">
        <v>8886.8278009500009</v>
      </c>
      <c r="F574">
        <v>276.10000000000002</v>
      </c>
      <c r="G574">
        <v>132.358512286425</v>
      </c>
      <c r="H574">
        <v>6.9654826661891098</v>
      </c>
      <c r="I574">
        <v>11.826405309123199</v>
      </c>
      <c r="J574">
        <v>-0.51955782807267503</v>
      </c>
      <c r="K574">
        <v>240.24107170745901</v>
      </c>
      <c r="L574">
        <v>186.398165547475</v>
      </c>
      <c r="M574">
        <v>55.557848801138398</v>
      </c>
      <c r="N574">
        <v>1.01807323305518</v>
      </c>
      <c r="O574">
        <v>7.3850054328141903</v>
      </c>
      <c r="P574">
        <v>176.93079237713101</v>
      </c>
      <c r="Q574">
        <v>0.183083562933645</v>
      </c>
    </row>
    <row r="575" spans="1:17" x14ac:dyDescent="0.3">
      <c r="A575" t="s">
        <v>1276</v>
      </c>
      <c r="B575" t="s">
        <v>1277</v>
      </c>
      <c r="C575" t="s">
        <v>10222</v>
      </c>
      <c r="D575" t="s">
        <v>118</v>
      </c>
      <c r="E575">
        <v>8839.6677481059996</v>
      </c>
      <c r="F575">
        <v>82.42</v>
      </c>
      <c r="G575">
        <v>-37.133063641076397</v>
      </c>
      <c r="H575">
        <v>-2.2333078318405399</v>
      </c>
      <c r="I575">
        <v>-21.784292491561299</v>
      </c>
      <c r="J575">
        <v>3.16435767345682</v>
      </c>
      <c r="K575">
        <v>83.081174631837698</v>
      </c>
      <c r="L575">
        <v>85.160069042516795</v>
      </c>
      <c r="M575">
        <v>51.720082695595202</v>
      </c>
      <c r="N575">
        <v>0.48519717449913902</v>
      </c>
      <c r="O575">
        <v>18.9031788400873</v>
      </c>
      <c r="P575">
        <v>13.8397790055248</v>
      </c>
    </row>
    <row r="576" spans="1:17" x14ac:dyDescent="0.3">
      <c r="A576" t="s">
        <v>1278</v>
      </c>
      <c r="B576" t="s">
        <v>1279</v>
      </c>
      <c r="C576" t="s">
        <v>10222</v>
      </c>
      <c r="D576" t="s">
        <v>293</v>
      </c>
      <c r="E576">
        <v>8822.2360902100008</v>
      </c>
      <c r="F576">
        <v>1345.55</v>
      </c>
      <c r="G576">
        <v>0.20376771672261601</v>
      </c>
      <c r="H576">
        <v>-1.12607954712675</v>
      </c>
      <c r="I576">
        <v>9.4209776007486994</v>
      </c>
      <c r="J576">
        <v>1.44308239628631</v>
      </c>
      <c r="K576">
        <v>1273.2755499755799</v>
      </c>
      <c r="L576">
        <v>1183.5019858829501</v>
      </c>
      <c r="M576">
        <v>67.352829378640493</v>
      </c>
      <c r="N576">
        <v>1.09345025480747</v>
      </c>
      <c r="O576">
        <v>22.919995540856899</v>
      </c>
      <c r="P576">
        <v>37.7367181901934</v>
      </c>
    </row>
    <row r="577" spans="1:17" x14ac:dyDescent="0.3">
      <c r="A577" t="s">
        <v>1280</v>
      </c>
      <c r="B577" t="s">
        <v>1281</v>
      </c>
      <c r="C577" t="s">
        <v>10222</v>
      </c>
      <c r="D577" t="s">
        <v>677</v>
      </c>
      <c r="E577">
        <v>8821.6270638000005</v>
      </c>
      <c r="F577">
        <v>520.75</v>
      </c>
      <c r="G577">
        <v>31.110152405008801</v>
      </c>
      <c r="H577">
        <v>-9.3213478018355005</v>
      </c>
      <c r="I577">
        <v>4.0648449519707697</v>
      </c>
      <c r="J577">
        <v>-9.4218806678453593</v>
      </c>
      <c r="K577">
        <v>501.19867437836302</v>
      </c>
      <c r="L577">
        <v>421.726876052656</v>
      </c>
      <c r="M577">
        <v>37.870045630686903</v>
      </c>
      <c r="N577">
        <v>0.43984505080369801</v>
      </c>
      <c r="O577">
        <v>22.659625540086399</v>
      </c>
      <c r="P577">
        <v>63.193356314634897</v>
      </c>
      <c r="Q577">
        <v>6.5296978664361002E-2</v>
      </c>
    </row>
    <row r="578" spans="1:17" x14ac:dyDescent="0.3">
      <c r="A578" t="s">
        <v>1282</v>
      </c>
      <c r="B578" t="s">
        <v>1283</v>
      </c>
      <c r="C578" t="s">
        <v>10222</v>
      </c>
      <c r="D578" t="s">
        <v>133</v>
      </c>
      <c r="E578">
        <v>8811.1581028500004</v>
      </c>
      <c r="F578">
        <v>601.5</v>
      </c>
      <c r="G578">
        <v>39.131155474743998</v>
      </c>
      <c r="H578">
        <v>1.9679524763384</v>
      </c>
      <c r="I578">
        <v>12.088480721315699</v>
      </c>
      <c r="J578">
        <v>-3.50405468520289</v>
      </c>
      <c r="K578">
        <v>549.93597567594099</v>
      </c>
      <c r="L578">
        <v>475.82592028264202</v>
      </c>
      <c r="M578">
        <v>58.004266280783703</v>
      </c>
      <c r="N578">
        <v>1.51718438626705</v>
      </c>
      <c r="O578">
        <v>16.209476309226901</v>
      </c>
      <c r="P578">
        <v>71.2455516014235</v>
      </c>
      <c r="Q578">
        <v>2.652425834697E-2</v>
      </c>
    </row>
    <row r="579" spans="1:17" x14ac:dyDescent="0.3">
      <c r="A579" t="s">
        <v>1284</v>
      </c>
      <c r="B579" t="s">
        <v>1285</v>
      </c>
      <c r="C579" t="s">
        <v>10222</v>
      </c>
      <c r="D579" t="s">
        <v>415</v>
      </c>
      <c r="E579">
        <v>8784.9909611200001</v>
      </c>
      <c r="F579">
        <v>655.6</v>
      </c>
      <c r="G579">
        <v>-3.8689998760072202</v>
      </c>
      <c r="H579">
        <v>-3.19590481659184</v>
      </c>
      <c r="I579">
        <v>-53.3809437936862</v>
      </c>
      <c r="J579">
        <v>3.2312717345216102</v>
      </c>
      <c r="K579">
        <v>688.29544434494903</v>
      </c>
      <c r="L579">
        <v>748.20927471871903</v>
      </c>
      <c r="M579">
        <v>54.807907667596098</v>
      </c>
      <c r="N579">
        <v>1.16343735876579</v>
      </c>
      <c r="O579">
        <v>67.327638804148805</v>
      </c>
      <c r="P579">
        <v>39.474523986809899</v>
      </c>
      <c r="Q579">
        <v>0.15104912998141301</v>
      </c>
    </row>
    <row r="580" spans="1:17" hidden="1" x14ac:dyDescent="0.3">
      <c r="A580" t="s">
        <v>1286</v>
      </c>
      <c r="B580" t="s">
        <v>1287</v>
      </c>
      <c r="C580" t="s">
        <v>10222</v>
      </c>
      <c r="D580" t="s">
        <v>202</v>
      </c>
      <c r="E580">
        <v>8765.0339795199998</v>
      </c>
      <c r="F580">
        <v>1989.8</v>
      </c>
      <c r="G580">
        <v>20.567270417727901</v>
      </c>
      <c r="H580">
        <v>-5.4029996113046597</v>
      </c>
      <c r="I580">
        <v>2.15251658120166</v>
      </c>
      <c r="J580">
        <v>-3.33161682297678</v>
      </c>
      <c r="K580">
        <v>1918.0191189817899</v>
      </c>
      <c r="L580">
        <v>1666.0929059288001</v>
      </c>
      <c r="M580">
        <v>65.068602893854504</v>
      </c>
      <c r="N580">
        <v>1.0519208754631399</v>
      </c>
      <c r="O580">
        <v>10.8654136094079</v>
      </c>
      <c r="P580">
        <v>109.69543682158201</v>
      </c>
      <c r="Q580">
        <v>0.12402281891594399</v>
      </c>
    </row>
    <row r="581" spans="1:17" hidden="1" x14ac:dyDescent="0.3">
      <c r="A581" t="s">
        <v>1288</v>
      </c>
      <c r="B581" t="s">
        <v>1289</v>
      </c>
      <c r="C581" t="s">
        <v>10222</v>
      </c>
      <c r="D581" t="s">
        <v>261</v>
      </c>
      <c r="E581">
        <v>8758.2869085999992</v>
      </c>
      <c r="F581">
        <v>1367.15</v>
      </c>
      <c r="G581">
        <v>84.421696292933802</v>
      </c>
      <c r="H581">
        <v>-4.5770639323419502</v>
      </c>
      <c r="I581">
        <v>89.519491520421994</v>
      </c>
      <c r="J581">
        <v>0.59371732798083299</v>
      </c>
      <c r="K581">
        <v>1258.1150842122299</v>
      </c>
      <c r="L581">
        <v>940.64015933815006</v>
      </c>
      <c r="M581">
        <v>56.080717141243298</v>
      </c>
      <c r="N581">
        <v>0.53734836045873202</v>
      </c>
      <c r="O581">
        <v>6.4074900340123504</v>
      </c>
      <c r="P581">
        <v>152.684594769429</v>
      </c>
    </row>
    <row r="582" spans="1:17" x14ac:dyDescent="0.3">
      <c r="A582" t="s">
        <v>1290</v>
      </c>
      <c r="B582" t="s">
        <v>1291</v>
      </c>
      <c r="C582" t="s">
        <v>10222</v>
      </c>
      <c r="D582" t="s">
        <v>24</v>
      </c>
      <c r="E582">
        <v>8733.1980380879995</v>
      </c>
      <c r="F582">
        <v>45.16</v>
      </c>
      <c r="G582">
        <v>-32.832742311835503</v>
      </c>
      <c r="H582">
        <v>-7.0853111564226401</v>
      </c>
      <c r="I582">
        <v>-33.832976243528698</v>
      </c>
      <c r="J582">
        <v>-2.8853820120786602</v>
      </c>
      <c r="K582">
        <v>46.815987693087699</v>
      </c>
      <c r="L582">
        <v>49.107453698902098</v>
      </c>
      <c r="M582">
        <v>58.202382266958701</v>
      </c>
      <c r="N582">
        <v>1.0246205766618901</v>
      </c>
      <c r="O582">
        <v>39.503985828166499</v>
      </c>
      <c r="P582">
        <v>12.9</v>
      </c>
      <c r="Q582">
        <v>3.8673791117031002E-2</v>
      </c>
    </row>
    <row r="583" spans="1:17" x14ac:dyDescent="0.3">
      <c r="A583" t="s">
        <v>1292</v>
      </c>
      <c r="B583" t="s">
        <v>1293</v>
      </c>
      <c r="C583" t="s">
        <v>10222</v>
      </c>
      <c r="D583" t="s">
        <v>127</v>
      </c>
      <c r="E583">
        <v>8728.3067311499999</v>
      </c>
      <c r="F583">
        <v>491.5</v>
      </c>
      <c r="G583">
        <v>-28.0681563186447</v>
      </c>
      <c r="H583">
        <v>-6.8137825350788797</v>
      </c>
      <c r="I583">
        <v>-33.195892274821198</v>
      </c>
      <c r="J583">
        <v>-0.66432637049221099</v>
      </c>
      <c r="K583">
        <v>478.569396740017</v>
      </c>
      <c r="L583">
        <v>491.69374617258802</v>
      </c>
      <c r="M583">
        <v>62.252547436725401</v>
      </c>
      <c r="N583">
        <v>0.51012404941581102</v>
      </c>
      <c r="O583">
        <v>43.479145473041697</v>
      </c>
      <c r="P583">
        <v>27.298627298627199</v>
      </c>
    </row>
    <row r="584" spans="1:17" x14ac:dyDescent="0.3">
      <c r="A584" t="s">
        <v>1294</v>
      </c>
      <c r="B584" t="s">
        <v>1295</v>
      </c>
      <c r="C584" t="s">
        <v>10222</v>
      </c>
      <c r="D584" t="s">
        <v>1296</v>
      </c>
      <c r="E584">
        <v>8697.3293374999994</v>
      </c>
      <c r="F584">
        <v>707.5</v>
      </c>
      <c r="G584">
        <v>7.0530900686647504</v>
      </c>
      <c r="H584">
        <v>20.503794967545101</v>
      </c>
      <c r="I584">
        <v>27.1301222891287</v>
      </c>
      <c r="J584">
        <v>13.4100531481704</v>
      </c>
      <c r="K584">
        <v>604.25194571216696</v>
      </c>
      <c r="L584">
        <v>538.39673031040695</v>
      </c>
      <c r="M584">
        <v>62.950686897955499</v>
      </c>
      <c r="N584">
        <v>1.56536342672179</v>
      </c>
      <c r="O584">
        <v>8.6077738515900997</v>
      </c>
      <c r="P584">
        <v>73.854281852807404</v>
      </c>
      <c r="Q584">
        <v>0.153099221518713</v>
      </c>
    </row>
    <row r="585" spans="1:17" x14ac:dyDescent="0.3">
      <c r="A585" t="s">
        <v>1297</v>
      </c>
      <c r="B585" t="s">
        <v>1298</v>
      </c>
      <c r="C585" t="s">
        <v>10222</v>
      </c>
      <c r="D585" t="s">
        <v>388</v>
      </c>
      <c r="E585">
        <v>8669.6402885999996</v>
      </c>
      <c r="F585">
        <v>196.92</v>
      </c>
      <c r="G585">
        <v>-28.555539116195401</v>
      </c>
      <c r="H585">
        <v>3.2535805181523001</v>
      </c>
      <c r="I585">
        <v>-14.0176287887565</v>
      </c>
      <c r="J585">
        <v>1.86244445838821</v>
      </c>
      <c r="K585">
        <v>183.42078920231</v>
      </c>
      <c r="L585">
        <v>191.12762993322201</v>
      </c>
      <c r="M585">
        <v>68.902931448353897</v>
      </c>
      <c r="N585">
        <v>1.36049063667367</v>
      </c>
      <c r="O585">
        <v>31.0176721511273</v>
      </c>
      <c r="P585">
        <v>35.806896551724101</v>
      </c>
    </row>
    <row r="586" spans="1:17" x14ac:dyDescent="0.3">
      <c r="A586" t="s">
        <v>1299</v>
      </c>
      <c r="B586" t="s">
        <v>1300</v>
      </c>
      <c r="C586" t="s">
        <v>10222</v>
      </c>
      <c r="D586" t="s">
        <v>21</v>
      </c>
      <c r="E586">
        <v>8661.4513682849993</v>
      </c>
      <c r="F586">
        <v>2806.95</v>
      </c>
      <c r="G586">
        <v>12.048067554243801</v>
      </c>
      <c r="H586">
        <v>-1.5989361321013</v>
      </c>
      <c r="I586">
        <v>-13.058806299492099</v>
      </c>
      <c r="J586">
        <v>3.4654964346804999</v>
      </c>
      <c r="K586">
        <v>2712.7953848581901</v>
      </c>
      <c r="L586">
        <v>2584.00605143963</v>
      </c>
      <c r="M586">
        <v>58.490347212618303</v>
      </c>
      <c r="N586">
        <v>0.98645754029132504</v>
      </c>
      <c r="O586">
        <v>12.043321042412501</v>
      </c>
      <c r="P586">
        <v>42.9200610997963</v>
      </c>
      <c r="Q586">
        <v>-1.1321318500169E-2</v>
      </c>
    </row>
    <row r="587" spans="1:17" hidden="1" x14ac:dyDescent="0.3">
      <c r="A587" t="s">
        <v>1301</v>
      </c>
      <c r="B587" t="s">
        <v>1302</v>
      </c>
      <c r="C587" t="s">
        <v>10222</v>
      </c>
      <c r="D587" t="s">
        <v>133</v>
      </c>
      <c r="E587">
        <v>8643.3936466409996</v>
      </c>
      <c r="F587">
        <v>135.93</v>
      </c>
      <c r="G587">
        <v>69.904947468223497</v>
      </c>
      <c r="H587">
        <v>-9.5522830744238796</v>
      </c>
      <c r="I587">
        <v>20.979274568035699</v>
      </c>
      <c r="J587">
        <v>2.0183601463622902</v>
      </c>
      <c r="K587">
        <v>137.48014252806701</v>
      </c>
      <c r="L587">
        <v>116.78056491641399</v>
      </c>
      <c r="M587">
        <v>44.768991264447003</v>
      </c>
      <c r="N587">
        <v>0.38612923337431199</v>
      </c>
      <c r="O587">
        <v>20.915176929301801</v>
      </c>
      <c r="P587">
        <v>118.186195826645</v>
      </c>
      <c r="Q587">
        <v>-6.1168079461590003E-3</v>
      </c>
    </row>
    <row r="588" spans="1:17" hidden="1" x14ac:dyDescent="0.3">
      <c r="A588" t="s">
        <v>1303</v>
      </c>
      <c r="B588" t="s">
        <v>1304</v>
      </c>
      <c r="C588" t="s">
        <v>10222</v>
      </c>
      <c r="D588" t="s">
        <v>722</v>
      </c>
      <c r="E588">
        <v>8642.3479203879997</v>
      </c>
      <c r="F588">
        <v>528.42999999999995</v>
      </c>
      <c r="G588">
        <v>-12.760052941822799</v>
      </c>
      <c r="H588">
        <v>-4.6380073305548297</v>
      </c>
      <c r="I588">
        <v>-1.39198868020237</v>
      </c>
      <c r="J588">
        <v>-2.6844134832366202</v>
      </c>
      <c r="K588">
        <v>522.79014730970505</v>
      </c>
      <c r="L588">
        <v>491.070298877634</v>
      </c>
      <c r="M588">
        <v>73.886051750125603</v>
      </c>
      <c r="N588">
        <v>1.0915651196704299</v>
      </c>
      <c r="O588">
        <v>4.5360785723747599</v>
      </c>
      <c r="P588">
        <v>23.139841073800401</v>
      </c>
      <c r="Q588">
        <v>-1.0545973830429E-2</v>
      </c>
    </row>
    <row r="589" spans="1:17" hidden="1" x14ac:dyDescent="0.3">
      <c r="A589" t="s">
        <v>1305</v>
      </c>
      <c r="B589" t="s">
        <v>1306</v>
      </c>
      <c r="C589" t="s">
        <v>10222</v>
      </c>
      <c r="D589" t="s">
        <v>60</v>
      </c>
      <c r="E589">
        <v>8622.8809675399898</v>
      </c>
      <c r="F589">
        <v>5194.7</v>
      </c>
      <c r="G589">
        <v>-29.9438958793856</v>
      </c>
      <c r="H589">
        <v>-1.27027369759107</v>
      </c>
      <c r="I589">
        <v>-15.1295289440204</v>
      </c>
      <c r="J589">
        <v>-0.70502672088646801</v>
      </c>
      <c r="K589">
        <v>5061.7790163347199</v>
      </c>
      <c r="L589">
        <v>4987.4311424227999</v>
      </c>
      <c r="M589">
        <v>51.648593889862902</v>
      </c>
      <c r="N589">
        <v>1.0723434391124</v>
      </c>
      <c r="O589">
        <v>8.6270621980095203</v>
      </c>
      <c r="P589">
        <v>12.0380455295424</v>
      </c>
      <c r="Q589">
        <v>-7.8378138456468002E-2</v>
      </c>
    </row>
    <row r="590" spans="1:17" x14ac:dyDescent="0.3">
      <c r="A590" t="s">
        <v>1307</v>
      </c>
      <c r="B590" t="s">
        <v>1308</v>
      </c>
      <c r="C590" t="s">
        <v>10222</v>
      </c>
      <c r="D590" t="s">
        <v>349</v>
      </c>
      <c r="E590">
        <v>8614.52478118</v>
      </c>
      <c r="F590">
        <v>223.9</v>
      </c>
      <c r="G590">
        <v>72.408118826874599</v>
      </c>
      <c r="H590">
        <v>-5.7969116054502301</v>
      </c>
      <c r="I590">
        <v>-11.7191087683224</v>
      </c>
      <c r="J590">
        <v>2.9668487786242101</v>
      </c>
      <c r="K590">
        <v>222.82180919094</v>
      </c>
      <c r="L590">
        <v>199.14284227119799</v>
      </c>
      <c r="M590">
        <v>51.782306165682797</v>
      </c>
      <c r="N590">
        <v>0.94227889798211395</v>
      </c>
      <c r="O590">
        <v>17.016525234479602</v>
      </c>
      <c r="P590">
        <v>110.234741784037</v>
      </c>
    </row>
    <row r="591" spans="1:17" hidden="1" x14ac:dyDescent="0.3">
      <c r="A591" t="s">
        <v>1309</v>
      </c>
      <c r="B591" t="s">
        <v>1310</v>
      </c>
      <c r="C591" t="s">
        <v>10222</v>
      </c>
      <c r="D591" t="s">
        <v>274</v>
      </c>
      <c r="E591">
        <v>8608.0798970249998</v>
      </c>
      <c r="F591">
        <v>307.75</v>
      </c>
      <c r="G591">
        <v>-29.718516303239099</v>
      </c>
      <c r="H591">
        <v>-5.1752285380908196</v>
      </c>
      <c r="I591">
        <v>-18.689456979734398</v>
      </c>
      <c r="J591">
        <v>6.4748080452169798</v>
      </c>
      <c r="M591">
        <v>41.769987008765597</v>
      </c>
      <c r="O591">
        <v>12.8675873273761</v>
      </c>
      <c r="P591">
        <v>9.1118595993618001</v>
      </c>
    </row>
    <row r="592" spans="1:17" x14ac:dyDescent="0.3">
      <c r="A592" t="s">
        <v>1311</v>
      </c>
      <c r="B592" t="s">
        <v>1312</v>
      </c>
      <c r="C592" t="s">
        <v>10222</v>
      </c>
      <c r="D592" t="s">
        <v>86</v>
      </c>
      <c r="E592">
        <v>8606.3434932149994</v>
      </c>
      <c r="F592">
        <v>782.55</v>
      </c>
      <c r="G592">
        <v>-28.387990852996701</v>
      </c>
      <c r="H592">
        <v>-1.8089406036036599</v>
      </c>
      <c r="I592">
        <v>-10.863656723919</v>
      </c>
      <c r="J592">
        <v>-0.12923468090019799</v>
      </c>
      <c r="K592">
        <v>768.07679463261195</v>
      </c>
      <c r="L592">
        <v>737.00613468926099</v>
      </c>
      <c r="M592">
        <v>50.841497160295702</v>
      </c>
      <c r="N592">
        <v>0.97619621661721001</v>
      </c>
      <c r="O592">
        <v>17.564372883521798</v>
      </c>
      <c r="P592">
        <v>27.037337662337599</v>
      </c>
      <c r="Q592">
        <v>0.12803719848237799</v>
      </c>
    </row>
    <row r="593" spans="1:17" x14ac:dyDescent="0.3">
      <c r="A593" t="s">
        <v>1313</v>
      </c>
      <c r="B593" t="s">
        <v>1314</v>
      </c>
      <c r="C593" t="s">
        <v>10222</v>
      </c>
      <c r="D593" t="s">
        <v>415</v>
      </c>
      <c r="E593">
        <v>8605.9041128200006</v>
      </c>
      <c r="F593">
        <v>544.29999999999995</v>
      </c>
      <c r="G593">
        <v>-3.9494019156986599</v>
      </c>
      <c r="H593">
        <v>-4.3983443490566003</v>
      </c>
      <c r="I593">
        <v>-0.26428015259334098</v>
      </c>
      <c r="J593">
        <v>-1.4233961740547301</v>
      </c>
      <c r="K593">
        <v>524.96204052004396</v>
      </c>
      <c r="L593">
        <v>491.62611457186</v>
      </c>
      <c r="M593">
        <v>62.019443137021703</v>
      </c>
      <c r="N593">
        <v>0.87439375284773302</v>
      </c>
      <c r="O593">
        <v>16.461510196582701</v>
      </c>
      <c r="P593">
        <v>35.1290963257199</v>
      </c>
      <c r="Q593">
        <v>-1.0343408210829E-2</v>
      </c>
    </row>
    <row r="594" spans="1:17" x14ac:dyDescent="0.3">
      <c r="A594" t="s">
        <v>1315</v>
      </c>
      <c r="B594" t="s">
        <v>1316</v>
      </c>
      <c r="C594" t="s">
        <v>10222</v>
      </c>
      <c r="D594" t="s">
        <v>929</v>
      </c>
      <c r="E594">
        <v>8604.8660750399995</v>
      </c>
      <c r="F594">
        <v>906.3</v>
      </c>
      <c r="G594">
        <v>115.768122617909</v>
      </c>
      <c r="H594">
        <v>-10.0936014728851</v>
      </c>
      <c r="I594">
        <v>48.986129574267501</v>
      </c>
      <c r="J594">
        <v>-2.7295477385440599</v>
      </c>
      <c r="K594">
        <v>876.056451339972</v>
      </c>
      <c r="L594">
        <v>691.01175967722804</v>
      </c>
      <c r="M594">
        <v>47.950383768083</v>
      </c>
      <c r="N594">
        <v>0.54260936975187002</v>
      </c>
      <c r="O594">
        <v>16.848725587553702</v>
      </c>
      <c r="P594">
        <v>165.34914361001299</v>
      </c>
      <c r="Q594">
        <v>0.16169923997270699</v>
      </c>
    </row>
    <row r="595" spans="1:17" x14ac:dyDescent="0.3">
      <c r="A595" t="s">
        <v>1317</v>
      </c>
      <c r="B595" t="s">
        <v>1318</v>
      </c>
      <c r="C595" t="s">
        <v>10222</v>
      </c>
      <c r="D595" t="s">
        <v>557</v>
      </c>
      <c r="E595">
        <v>8594.5643359999995</v>
      </c>
      <c r="F595">
        <v>782.5</v>
      </c>
      <c r="G595">
        <v>-46.261045842488002</v>
      </c>
      <c r="H595">
        <v>-1.40926562104874</v>
      </c>
      <c r="I595">
        <v>-30.557687391062402</v>
      </c>
      <c r="J595">
        <v>-3.51483879851359</v>
      </c>
      <c r="K595">
        <v>784.45016075214005</v>
      </c>
      <c r="L595">
        <v>855.47171220686505</v>
      </c>
      <c r="M595">
        <v>55.875721018498702</v>
      </c>
      <c r="N595">
        <v>1.91438013999745</v>
      </c>
      <c r="O595">
        <v>41.380191693290698</v>
      </c>
      <c r="P595">
        <v>8.62021099389227</v>
      </c>
      <c r="Q595">
        <v>-2.8876332144852E-2</v>
      </c>
    </row>
    <row r="596" spans="1:17" hidden="1" x14ac:dyDescent="0.3">
      <c r="A596" t="s">
        <v>1319</v>
      </c>
      <c r="B596" t="s">
        <v>1320</v>
      </c>
      <c r="C596" t="s">
        <v>10222</v>
      </c>
      <c r="D596" t="s">
        <v>261</v>
      </c>
      <c r="E596">
        <v>8587.9005548699897</v>
      </c>
      <c r="F596">
        <v>3740.1</v>
      </c>
      <c r="G596">
        <v>96.371299025406699</v>
      </c>
      <c r="H596">
        <v>19.2897109429057</v>
      </c>
      <c r="I596">
        <v>42.306839161670403</v>
      </c>
      <c r="J596">
        <v>29.464336877665801</v>
      </c>
      <c r="K596">
        <v>2781.9593824342101</v>
      </c>
      <c r="L596">
        <v>2340.0117740687901</v>
      </c>
      <c r="M596">
        <v>89.261787489146798</v>
      </c>
      <c r="N596">
        <v>1.67021192632911</v>
      </c>
      <c r="O596">
        <v>3.3394829015266998</v>
      </c>
      <c r="P596">
        <v>144.052202283849</v>
      </c>
      <c r="Q596">
        <v>0.16025684165517501</v>
      </c>
    </row>
    <row r="597" spans="1:17" x14ac:dyDescent="0.3">
      <c r="A597" t="s">
        <v>1321</v>
      </c>
      <c r="B597" t="s">
        <v>1322</v>
      </c>
      <c r="C597" t="s">
        <v>10222</v>
      </c>
      <c r="D597" t="s">
        <v>21</v>
      </c>
      <c r="E597">
        <v>8538.9557745040001</v>
      </c>
      <c r="F597">
        <v>30.83</v>
      </c>
      <c r="G597">
        <v>75.638246056302705</v>
      </c>
      <c r="H597">
        <v>-2.19302585802382</v>
      </c>
      <c r="I597">
        <v>-26.7772045859904</v>
      </c>
      <c r="J597">
        <v>6.9884131281741499</v>
      </c>
      <c r="K597">
        <v>30.747698444000399</v>
      </c>
      <c r="L597">
        <v>28.734602547411001</v>
      </c>
      <c r="M597">
        <v>61.808287727064403</v>
      </c>
      <c r="N597">
        <v>1.09330554433129</v>
      </c>
      <c r="O597">
        <v>37.852740836847197</v>
      </c>
      <c r="P597">
        <v>125.036496350364</v>
      </c>
      <c r="Q597">
        <v>2.5094452219649999E-2</v>
      </c>
    </row>
    <row r="598" spans="1:17" hidden="1" x14ac:dyDescent="0.3">
      <c r="A598" t="s">
        <v>1323</v>
      </c>
      <c r="B598" t="s">
        <v>1324</v>
      </c>
      <c r="C598" t="s">
        <v>10222</v>
      </c>
      <c r="D598" t="s">
        <v>261</v>
      </c>
      <c r="E598">
        <v>8512.8138144999994</v>
      </c>
      <c r="F598">
        <v>4248.95</v>
      </c>
      <c r="G598">
        <v>461.19822061409599</v>
      </c>
      <c r="H598">
        <v>9.5327119903263497</v>
      </c>
      <c r="I598">
        <v>173.24313514779399</v>
      </c>
      <c r="J598">
        <v>0.76660002213587697</v>
      </c>
      <c r="K598">
        <v>3513.4221220387599</v>
      </c>
      <c r="L598">
        <v>2142.20467075129</v>
      </c>
      <c r="M598">
        <v>51.7137110189597</v>
      </c>
      <c r="N598">
        <v>0.88834995500676395</v>
      </c>
      <c r="O598">
        <v>11.533437672836801</v>
      </c>
      <c r="P598">
        <v>595.92170993366597</v>
      </c>
      <c r="Q598">
        <v>0.15035701263333101</v>
      </c>
    </row>
    <row r="599" spans="1:17" x14ac:dyDescent="0.3">
      <c r="A599" t="s">
        <v>1325</v>
      </c>
      <c r="B599" t="s">
        <v>1326</v>
      </c>
      <c r="C599" t="s">
        <v>10222</v>
      </c>
      <c r="D599" t="s">
        <v>231</v>
      </c>
      <c r="E599">
        <v>8474.9941850100004</v>
      </c>
      <c r="F599">
        <v>2195.85</v>
      </c>
      <c r="G599">
        <v>-4.7133565251427196</v>
      </c>
      <c r="H599">
        <v>-6.6682007232915597</v>
      </c>
      <c r="I599">
        <v>11.500855121184401</v>
      </c>
      <c r="J599">
        <v>0.13033498195882301</v>
      </c>
      <c r="K599">
        <v>2173.51314965661</v>
      </c>
      <c r="L599">
        <v>1983.1457252974401</v>
      </c>
      <c r="M599">
        <v>65.034810032016395</v>
      </c>
      <c r="N599">
        <v>0.66733381292343996</v>
      </c>
      <c r="O599">
        <v>24.917457932008102</v>
      </c>
      <c r="P599">
        <v>50.2052123948286</v>
      </c>
      <c r="Q599">
        <v>-3.0017712465923E-2</v>
      </c>
    </row>
    <row r="600" spans="1:17" x14ac:dyDescent="0.3">
      <c r="A600" t="s">
        <v>1327</v>
      </c>
      <c r="B600" t="s">
        <v>1328</v>
      </c>
      <c r="C600" t="s">
        <v>10222</v>
      </c>
      <c r="D600" t="s">
        <v>77</v>
      </c>
      <c r="E600">
        <v>8468.3880969839993</v>
      </c>
      <c r="F600">
        <v>209.52</v>
      </c>
      <c r="G600">
        <v>17.771832291230201</v>
      </c>
      <c r="H600">
        <v>-2.5595345468073898</v>
      </c>
      <c r="I600">
        <v>-1.6579982395760799</v>
      </c>
      <c r="J600">
        <v>0.61755950239813995</v>
      </c>
      <c r="K600">
        <v>212.83095224796199</v>
      </c>
      <c r="L600">
        <v>197.53608350639999</v>
      </c>
      <c r="M600">
        <v>48.609032889694099</v>
      </c>
      <c r="N600">
        <v>0.63820757838796105</v>
      </c>
      <c r="O600">
        <v>22.1840397098129</v>
      </c>
      <c r="P600">
        <v>46.415094339622598</v>
      </c>
      <c r="Q600">
        <v>5.3829560325394002E-2</v>
      </c>
    </row>
    <row r="601" spans="1:17" x14ac:dyDescent="0.3">
      <c r="A601" t="s">
        <v>1329</v>
      </c>
      <c r="B601" t="s">
        <v>1330</v>
      </c>
      <c r="C601" t="s">
        <v>10222</v>
      </c>
      <c r="D601" t="s">
        <v>523</v>
      </c>
      <c r="E601">
        <v>8403.6998322090003</v>
      </c>
      <c r="F601">
        <v>254.43</v>
      </c>
      <c r="G601">
        <v>20.416269470096299</v>
      </c>
      <c r="H601">
        <v>3.9807229616173498</v>
      </c>
      <c r="I601">
        <v>-3.3388155132503399</v>
      </c>
      <c r="J601">
        <v>7.6172376945096598</v>
      </c>
      <c r="K601">
        <v>236.84157681192099</v>
      </c>
      <c r="L601">
        <v>222.82554194148901</v>
      </c>
      <c r="M601">
        <v>63.172021387713698</v>
      </c>
      <c r="N601">
        <v>1.00147351386687</v>
      </c>
      <c r="O601">
        <v>10.285736744880699</v>
      </c>
      <c r="P601">
        <v>54.574726609963498</v>
      </c>
      <c r="Q601">
        <v>3.5034394157023002E-2</v>
      </c>
    </row>
    <row r="602" spans="1:17" x14ac:dyDescent="0.3">
      <c r="A602" t="s">
        <v>1331</v>
      </c>
      <c r="B602" t="s">
        <v>1332</v>
      </c>
      <c r="C602" t="s">
        <v>10222</v>
      </c>
      <c r="D602" t="s">
        <v>60</v>
      </c>
      <c r="E602">
        <v>8391.2317293600008</v>
      </c>
      <c r="F602">
        <v>515.4</v>
      </c>
      <c r="G602">
        <v>23.627261375156898</v>
      </c>
      <c r="H602">
        <v>9.5505638855659303</v>
      </c>
      <c r="I602">
        <v>8.5914894078935706</v>
      </c>
      <c r="J602">
        <v>6.7199402624892599</v>
      </c>
      <c r="K602">
        <v>480.202623645053</v>
      </c>
      <c r="L602">
        <v>434.699911900134</v>
      </c>
      <c r="M602">
        <v>61.485038067780501</v>
      </c>
      <c r="N602">
        <v>1.3345560462710599</v>
      </c>
      <c r="O602">
        <v>6.1699650756694</v>
      </c>
      <c r="P602">
        <v>53.278810408921899</v>
      </c>
      <c r="Q602">
        <v>7.3888878254019996E-3</v>
      </c>
    </row>
    <row r="603" spans="1:17" x14ac:dyDescent="0.3">
      <c r="A603" t="s">
        <v>1333</v>
      </c>
      <c r="B603" t="s">
        <v>1334</v>
      </c>
      <c r="C603" t="s">
        <v>10222</v>
      </c>
      <c r="D603" t="s">
        <v>77</v>
      </c>
      <c r="E603">
        <v>8378.3702740999997</v>
      </c>
      <c r="F603">
        <v>166.45</v>
      </c>
      <c r="G603">
        <v>6.7942956108501402</v>
      </c>
      <c r="H603">
        <v>-11.9453089630466</v>
      </c>
      <c r="I603">
        <v>-19.031836232744801</v>
      </c>
      <c r="J603">
        <v>-1.6012596485311701</v>
      </c>
      <c r="K603">
        <v>163.72032879002001</v>
      </c>
      <c r="L603">
        <v>159.92409057834899</v>
      </c>
      <c r="M603">
        <v>60.242576319971199</v>
      </c>
      <c r="N603">
        <v>0.56084960292673902</v>
      </c>
      <c r="O603">
        <v>19.5554220486632</v>
      </c>
      <c r="P603">
        <v>38.7083333333333</v>
      </c>
      <c r="Q603">
        <v>-1.8109946478345001E-2</v>
      </c>
    </row>
    <row r="604" spans="1:17" hidden="1" x14ac:dyDescent="0.3">
      <c r="A604" t="s">
        <v>1335</v>
      </c>
      <c r="B604" t="s">
        <v>1336</v>
      </c>
      <c r="C604" t="s">
        <v>10222</v>
      </c>
      <c r="D604" t="s">
        <v>722</v>
      </c>
      <c r="E604">
        <v>8375.5088797930002</v>
      </c>
      <c r="F604">
        <v>261.85000000000002</v>
      </c>
      <c r="G604">
        <v>0.88283634786224496</v>
      </c>
      <c r="H604">
        <v>-6.1169317939436099E-2</v>
      </c>
      <c r="I604">
        <v>0.85529274873458006</v>
      </c>
      <c r="J604">
        <v>-0.435762849229552</v>
      </c>
      <c r="K604">
        <v>250.59598376022299</v>
      </c>
      <c r="L604">
        <v>231.92271428136499</v>
      </c>
      <c r="M604">
        <v>59.785019392106697</v>
      </c>
      <c r="N604">
        <v>1.3560393741771499</v>
      </c>
      <c r="O604">
        <v>1.13423715867861</v>
      </c>
      <c r="P604">
        <v>32.986287455561197</v>
      </c>
      <c r="Q604">
        <v>1.1816369177710001E-3</v>
      </c>
    </row>
    <row r="605" spans="1:17" hidden="1" x14ac:dyDescent="0.3">
      <c r="A605" t="s">
        <v>1337</v>
      </c>
      <c r="B605" t="s">
        <v>1338</v>
      </c>
      <c r="C605" t="s">
        <v>10222</v>
      </c>
      <c r="D605" t="s">
        <v>1339</v>
      </c>
      <c r="E605">
        <v>8369.7008711939998</v>
      </c>
      <c r="F605">
        <v>1230.3900000000001</v>
      </c>
      <c r="K605">
        <v>1221.0284065276701</v>
      </c>
      <c r="L605">
        <v>1201.49851616978</v>
      </c>
      <c r="M605">
        <v>68.273684852772604</v>
      </c>
      <c r="N605">
        <v>1</v>
      </c>
      <c r="Q605">
        <v>-6.1080809493942997E-2</v>
      </c>
    </row>
    <row r="606" spans="1:17" hidden="1" x14ac:dyDescent="0.3">
      <c r="A606" t="s">
        <v>1340</v>
      </c>
      <c r="B606" t="s">
        <v>1341</v>
      </c>
      <c r="C606" t="s">
        <v>10222</v>
      </c>
      <c r="D606" t="s">
        <v>349</v>
      </c>
      <c r="E606">
        <v>8365.8632400000006</v>
      </c>
      <c r="F606">
        <v>1213.2</v>
      </c>
      <c r="G606">
        <v>13.107159647567601</v>
      </c>
      <c r="H606">
        <v>-3.7253768065332902</v>
      </c>
      <c r="I606">
        <v>14.7099714365401</v>
      </c>
      <c r="J606">
        <v>3.8146580975603399</v>
      </c>
      <c r="K606">
        <v>1120.2609986407599</v>
      </c>
      <c r="L606">
        <v>1003.28556227994</v>
      </c>
      <c r="M606">
        <v>67.425534724494895</v>
      </c>
      <c r="N606">
        <v>0.38734105046660999</v>
      </c>
      <c r="O606">
        <v>6.3303659742828904</v>
      </c>
      <c r="P606">
        <v>47.951219512195102</v>
      </c>
      <c r="Q606">
        <v>-1.7700068771064999E-2</v>
      </c>
    </row>
    <row r="607" spans="1:17" hidden="1" x14ac:dyDescent="0.3">
      <c r="A607" t="s">
        <v>1342</v>
      </c>
      <c r="B607" t="s">
        <v>1343</v>
      </c>
      <c r="C607" t="s">
        <v>10222</v>
      </c>
      <c r="D607" t="s">
        <v>133</v>
      </c>
      <c r="E607">
        <v>8325.6553497599998</v>
      </c>
      <c r="F607">
        <v>564.79999999999995</v>
      </c>
      <c r="G607">
        <v>73.015028817849199</v>
      </c>
      <c r="H607">
        <v>17.030500206978601</v>
      </c>
      <c r="I607">
        <v>79.161306504155206</v>
      </c>
      <c r="J607">
        <v>3.6684684025939198</v>
      </c>
      <c r="K607">
        <v>464.46665084917601</v>
      </c>
      <c r="M607">
        <v>72.722040410136003</v>
      </c>
      <c r="N607">
        <v>0.65306359973468797</v>
      </c>
      <c r="O607">
        <v>2.8328611898017</v>
      </c>
      <c r="P607">
        <v>132.66735324407799</v>
      </c>
    </row>
    <row r="608" spans="1:17" x14ac:dyDescent="0.3">
      <c r="A608" t="s">
        <v>1344</v>
      </c>
      <c r="B608" t="s">
        <v>1345</v>
      </c>
      <c r="C608" t="s">
        <v>10222</v>
      </c>
      <c r="D608" t="s">
        <v>124</v>
      </c>
      <c r="E608">
        <v>8311.7913383100004</v>
      </c>
      <c r="F608">
        <v>1413.15</v>
      </c>
      <c r="G608">
        <v>27.294927718023501</v>
      </c>
      <c r="H608">
        <v>-1.56079247686647</v>
      </c>
      <c r="I608">
        <v>4.8738990626069096</v>
      </c>
      <c r="J608">
        <v>-1.4466073044179</v>
      </c>
      <c r="K608">
        <v>1370.1290991414401</v>
      </c>
      <c r="L608">
        <v>1190.3901421046901</v>
      </c>
      <c r="M608">
        <v>48.693039694047599</v>
      </c>
      <c r="N608">
        <v>1.00593775422906</v>
      </c>
      <c r="O608">
        <v>10.8127233485475</v>
      </c>
      <c r="P608">
        <v>64.090803529958194</v>
      </c>
      <c r="Q608">
        <v>0.12515424233890199</v>
      </c>
    </row>
    <row r="609" spans="1:17" hidden="1" x14ac:dyDescent="0.3">
      <c r="A609" t="s">
        <v>1346</v>
      </c>
      <c r="B609" t="s">
        <v>1347</v>
      </c>
      <c r="C609" t="s">
        <v>10222</v>
      </c>
      <c r="D609" t="s">
        <v>290</v>
      </c>
      <c r="E609">
        <v>8219.71227645</v>
      </c>
      <c r="F609">
        <v>489.05</v>
      </c>
      <c r="G609">
        <v>116.29953506602099</v>
      </c>
      <c r="H609">
        <v>23.296697108910902</v>
      </c>
      <c r="I609">
        <v>56.764730587251698</v>
      </c>
      <c r="J609">
        <v>17.610972430920999</v>
      </c>
      <c r="K609">
        <v>347.79407662193302</v>
      </c>
      <c r="L609">
        <v>273.48571988582302</v>
      </c>
      <c r="M609">
        <v>88.469819613871707</v>
      </c>
      <c r="N609">
        <v>0.37408576551921402</v>
      </c>
      <c r="O609">
        <v>1.56425723341171</v>
      </c>
      <c r="P609">
        <v>176.84687234644699</v>
      </c>
      <c r="Q609">
        <v>6.2436767700934002E-2</v>
      </c>
    </row>
    <row r="610" spans="1:17" x14ac:dyDescent="0.3">
      <c r="A610" t="s">
        <v>1348</v>
      </c>
      <c r="B610" t="s">
        <v>1349</v>
      </c>
      <c r="C610" t="s">
        <v>10222</v>
      </c>
      <c r="D610" t="s">
        <v>228</v>
      </c>
      <c r="E610">
        <v>8211.2994404000001</v>
      </c>
      <c r="F610">
        <v>614.95000000000005</v>
      </c>
      <c r="G610">
        <v>-26.525688369926701</v>
      </c>
      <c r="H610">
        <v>-0.61129804208592198</v>
      </c>
      <c r="I610">
        <v>-24.1289743402337</v>
      </c>
      <c r="J610">
        <v>1.39573118399053</v>
      </c>
      <c r="K610">
        <v>597.12470365221202</v>
      </c>
      <c r="L610">
        <v>602.88318773064498</v>
      </c>
      <c r="M610">
        <v>63.498449124985001</v>
      </c>
      <c r="N610">
        <v>0.86565221665974201</v>
      </c>
      <c r="O610">
        <v>11.9603219773965</v>
      </c>
      <c r="P610">
        <v>11.484771573604</v>
      </c>
      <c r="Q610">
        <v>1.4833149596253E-2</v>
      </c>
    </row>
    <row r="611" spans="1:17" x14ac:dyDescent="0.3">
      <c r="A611" t="s">
        <v>1350</v>
      </c>
      <c r="B611" t="s">
        <v>1351</v>
      </c>
      <c r="C611" t="s">
        <v>10222</v>
      </c>
      <c r="D611" t="s">
        <v>202</v>
      </c>
      <c r="E611">
        <v>8179.4464740000003</v>
      </c>
      <c r="F611">
        <v>414.9</v>
      </c>
      <c r="G611">
        <v>7.2698614527110603</v>
      </c>
      <c r="H611">
        <v>11.0360807042329</v>
      </c>
      <c r="I611">
        <v>25.410146297439301</v>
      </c>
      <c r="J611">
        <v>11.1135420271293</v>
      </c>
      <c r="K611">
        <v>360.92085571643599</v>
      </c>
      <c r="M611">
        <v>76.002632101559797</v>
      </c>
      <c r="N611">
        <v>0.99181887921633505</v>
      </c>
      <c r="O611">
        <v>4.5553145336225596</v>
      </c>
      <c r="P611">
        <v>72.802998750520601</v>
      </c>
    </row>
    <row r="612" spans="1:17" x14ac:dyDescent="0.3">
      <c r="A612" t="s">
        <v>1352</v>
      </c>
      <c r="B612" t="s">
        <v>1353</v>
      </c>
      <c r="C612" t="s">
        <v>10222</v>
      </c>
      <c r="D612" t="s">
        <v>1354</v>
      </c>
      <c r="E612">
        <v>8136.9955995199998</v>
      </c>
      <c r="F612">
        <v>1308.4000000000001</v>
      </c>
      <c r="G612">
        <v>120.738792401121</v>
      </c>
      <c r="H612">
        <v>-2.4019444242990602</v>
      </c>
      <c r="I612">
        <v>78.5704133742246</v>
      </c>
      <c r="J612">
        <v>3.61063338220952</v>
      </c>
      <c r="K612">
        <v>1179.0800049469501</v>
      </c>
      <c r="L612">
        <v>868.39785569817604</v>
      </c>
      <c r="M612">
        <v>54.623024934995399</v>
      </c>
      <c r="N612">
        <v>0.912322155897622</v>
      </c>
      <c r="O612">
        <v>7.3830632833995704</v>
      </c>
      <c r="P612">
        <v>200.470777356757</v>
      </c>
      <c r="Q612">
        <v>0.137147612420945</v>
      </c>
    </row>
    <row r="613" spans="1:17" x14ac:dyDescent="0.3">
      <c r="A613" t="s">
        <v>1355</v>
      </c>
      <c r="B613" t="s">
        <v>1356</v>
      </c>
      <c r="C613" t="s">
        <v>10222</v>
      </c>
      <c r="D613" t="s">
        <v>293</v>
      </c>
      <c r="E613">
        <v>8094.4258177499996</v>
      </c>
      <c r="F613">
        <v>788.95</v>
      </c>
      <c r="G613">
        <v>49.030608915342398</v>
      </c>
      <c r="H613">
        <v>2.64936520442332</v>
      </c>
      <c r="I613">
        <v>5.8616235301046302</v>
      </c>
      <c r="J613">
        <v>3.16246509150622</v>
      </c>
      <c r="K613">
        <v>770.93526513440702</v>
      </c>
      <c r="L613">
        <v>676.44552267461302</v>
      </c>
      <c r="M613">
        <v>55.288280642092701</v>
      </c>
      <c r="N613">
        <v>0.32292861804262601</v>
      </c>
      <c r="O613">
        <v>11.540655301349799</v>
      </c>
      <c r="P613">
        <v>80.434534019439695</v>
      </c>
      <c r="Q613">
        <v>8.5422375985839995E-3</v>
      </c>
    </row>
    <row r="614" spans="1:17" x14ac:dyDescent="0.3">
      <c r="A614" t="s">
        <v>1357</v>
      </c>
      <c r="B614" t="s">
        <v>1358</v>
      </c>
      <c r="C614" t="s">
        <v>10222</v>
      </c>
      <c r="D614" t="s">
        <v>146</v>
      </c>
      <c r="E614">
        <v>8089.4336836000002</v>
      </c>
      <c r="F614">
        <v>677.2</v>
      </c>
      <c r="G614">
        <v>-55.914145697490497</v>
      </c>
      <c r="H614">
        <v>-4.1910779641840197</v>
      </c>
      <c r="I614">
        <v>-21.349541600293801</v>
      </c>
      <c r="J614">
        <v>-0.81186552038034498</v>
      </c>
      <c r="K614">
        <v>684.25185063816696</v>
      </c>
      <c r="L614">
        <v>712.85071996027295</v>
      </c>
      <c r="M614">
        <v>51.6557879112287</v>
      </c>
      <c r="N614">
        <v>0.537551023180874</v>
      </c>
      <c r="O614">
        <v>44.418192557589997</v>
      </c>
      <c r="P614">
        <v>13.1306381556966</v>
      </c>
      <c r="Q614">
        <v>-0.105212963577897</v>
      </c>
    </row>
    <row r="615" spans="1:17" x14ac:dyDescent="0.3">
      <c r="A615" t="s">
        <v>1359</v>
      </c>
      <c r="B615" t="s">
        <v>1360</v>
      </c>
      <c r="C615" t="s">
        <v>10222</v>
      </c>
      <c r="D615" t="s">
        <v>523</v>
      </c>
      <c r="E615">
        <v>8087.8091350000004</v>
      </c>
      <c r="F615">
        <v>405.65</v>
      </c>
      <c r="G615">
        <v>102.202814590321</v>
      </c>
      <c r="H615">
        <v>-2.8447748292172399</v>
      </c>
      <c r="I615">
        <v>35.358707509918602</v>
      </c>
      <c r="J615">
        <v>3.05065952971984</v>
      </c>
      <c r="K615">
        <v>370.243442871654</v>
      </c>
      <c r="L615">
        <v>299.23268642863002</v>
      </c>
      <c r="M615">
        <v>72.801310748150101</v>
      </c>
      <c r="N615">
        <v>0.92626954205247503</v>
      </c>
      <c r="O615">
        <v>11.228891901885801</v>
      </c>
      <c r="P615">
        <v>133.736675309708</v>
      </c>
      <c r="Q615">
        <v>0.33065081662776202</v>
      </c>
    </row>
    <row r="616" spans="1:17" x14ac:dyDescent="0.3">
      <c r="A616" t="s">
        <v>1361</v>
      </c>
      <c r="B616" t="s">
        <v>1362</v>
      </c>
      <c r="C616" t="s">
        <v>10222</v>
      </c>
      <c r="D616" t="s">
        <v>1139</v>
      </c>
      <c r="E616">
        <v>8068.0908028499998</v>
      </c>
      <c r="F616">
        <v>631.15</v>
      </c>
      <c r="G616">
        <v>91.827537715525494</v>
      </c>
      <c r="H616">
        <v>42.007621391167099</v>
      </c>
      <c r="I616">
        <v>30.063795307821401</v>
      </c>
      <c r="J616">
        <v>8.3118916556304097</v>
      </c>
      <c r="K616">
        <v>501.96336236647198</v>
      </c>
      <c r="L616">
        <v>425.01110294291601</v>
      </c>
      <c r="M616">
        <v>74.287014424602503</v>
      </c>
      <c r="N616">
        <v>1.43730364443148</v>
      </c>
      <c r="O616">
        <v>0.60999762338589303</v>
      </c>
      <c r="P616">
        <v>125.290023201856</v>
      </c>
      <c r="Q616">
        <v>0.18023982364263799</v>
      </c>
    </row>
    <row r="617" spans="1:17" x14ac:dyDescent="0.3">
      <c r="A617" t="s">
        <v>1363</v>
      </c>
      <c r="B617" t="s">
        <v>1364</v>
      </c>
      <c r="C617" t="s">
        <v>10222</v>
      </c>
      <c r="D617" t="s">
        <v>574</v>
      </c>
      <c r="E617">
        <v>8019.7768284800004</v>
      </c>
      <c r="F617">
        <v>46.78</v>
      </c>
      <c r="G617">
        <v>-11.0195155304206</v>
      </c>
      <c r="H617">
        <v>10.7697045613595</v>
      </c>
      <c r="I617">
        <v>-41.827337707839298</v>
      </c>
      <c r="J617">
        <v>12.9443995981489</v>
      </c>
      <c r="K617">
        <v>43.890325364658501</v>
      </c>
      <c r="L617">
        <v>46.313462095443199</v>
      </c>
      <c r="M617">
        <v>68.905585611365396</v>
      </c>
      <c r="N617">
        <v>1.8692370694870799</v>
      </c>
      <c r="O617">
        <v>46.857631466438598</v>
      </c>
      <c r="P617">
        <v>21.034928848641599</v>
      </c>
      <c r="Q617">
        <v>1.5675932000651999E-2</v>
      </c>
    </row>
    <row r="618" spans="1:17" x14ac:dyDescent="0.3">
      <c r="A618" t="s">
        <v>1365</v>
      </c>
      <c r="B618" t="s">
        <v>1366</v>
      </c>
      <c r="C618" t="s">
        <v>10222</v>
      </c>
      <c r="D618" t="s">
        <v>557</v>
      </c>
      <c r="E618">
        <v>7978.7462500000001</v>
      </c>
      <c r="F618">
        <v>2462.5</v>
      </c>
      <c r="G618">
        <v>-13.982556357404199</v>
      </c>
      <c r="H618">
        <v>1.58204721269117</v>
      </c>
      <c r="I618">
        <v>-8.3964876959816905</v>
      </c>
      <c r="J618">
        <v>4.9099772166260696</v>
      </c>
      <c r="K618">
        <v>2294.8400472276999</v>
      </c>
      <c r="L618">
        <v>2266.3172407989</v>
      </c>
      <c r="M618">
        <v>74.746825656182693</v>
      </c>
      <c r="N618">
        <v>1.15864451927629</v>
      </c>
      <c r="O618">
        <v>11.0659898477157</v>
      </c>
      <c r="P618">
        <v>25.637755102040799</v>
      </c>
      <c r="Q618">
        <v>-6.5902308280507998E-2</v>
      </c>
    </row>
    <row r="619" spans="1:17" x14ac:dyDescent="0.3">
      <c r="A619" t="s">
        <v>1367</v>
      </c>
      <c r="B619" t="s">
        <v>1368</v>
      </c>
      <c r="C619" t="s">
        <v>10222</v>
      </c>
      <c r="D619" t="s">
        <v>212</v>
      </c>
      <c r="E619">
        <v>7963.4797104440004</v>
      </c>
      <c r="F619">
        <v>201.26</v>
      </c>
      <c r="G619">
        <v>-19.9543354443244</v>
      </c>
      <c r="H619">
        <v>0.85583976152243002</v>
      </c>
      <c r="I619">
        <v>-28.578036949682598</v>
      </c>
      <c r="J619">
        <v>9.8346894144427406</v>
      </c>
      <c r="K619">
        <v>191.701820040211</v>
      </c>
      <c r="L619">
        <v>194.22363607718901</v>
      </c>
      <c r="M619">
        <v>66.638732049280193</v>
      </c>
      <c r="N619">
        <v>0.80128173498531896</v>
      </c>
      <c r="O619">
        <v>53.035873993838798</v>
      </c>
      <c r="P619">
        <v>39.328487365870501</v>
      </c>
      <c r="Q619">
        <v>8.7664830078598002E-2</v>
      </c>
    </row>
    <row r="620" spans="1:17" x14ac:dyDescent="0.3">
      <c r="A620" t="s">
        <v>1369</v>
      </c>
      <c r="B620" t="s">
        <v>1370</v>
      </c>
      <c r="C620" t="s">
        <v>10222</v>
      </c>
      <c r="D620" t="s">
        <v>95</v>
      </c>
      <c r="E620">
        <v>7922.8505725199902</v>
      </c>
      <c r="F620">
        <v>3236.4</v>
      </c>
      <c r="G620">
        <v>102.681110496928</v>
      </c>
      <c r="H620">
        <v>8.7945931391326102</v>
      </c>
      <c r="I620">
        <v>14.646526816534299</v>
      </c>
      <c r="J620">
        <v>9.8607993244097791</v>
      </c>
      <c r="K620">
        <v>2785.3692596535798</v>
      </c>
      <c r="L620">
        <v>2362.5186029555798</v>
      </c>
      <c r="M620">
        <v>66.405027852753904</v>
      </c>
      <c r="N620">
        <v>1.28923171924117</v>
      </c>
      <c r="O620">
        <v>4.1280435051291402</v>
      </c>
      <c r="P620">
        <v>133.58233192595</v>
      </c>
      <c r="Q620">
        <v>0.20030938113415001</v>
      </c>
    </row>
    <row r="621" spans="1:17" x14ac:dyDescent="0.3">
      <c r="A621" t="s">
        <v>1371</v>
      </c>
      <c r="B621" t="s">
        <v>1372</v>
      </c>
      <c r="C621" t="s">
        <v>10222</v>
      </c>
      <c r="D621" t="s">
        <v>622</v>
      </c>
      <c r="E621">
        <v>7918.2125132000001</v>
      </c>
      <c r="F621">
        <v>399.8</v>
      </c>
      <c r="G621">
        <v>54.420226995540503</v>
      </c>
      <c r="H621">
        <v>3.7878971925771401</v>
      </c>
      <c r="I621">
        <v>30.442410924375501</v>
      </c>
      <c r="J621">
        <v>8.2054573142653098</v>
      </c>
      <c r="K621">
        <v>386.29906063022298</v>
      </c>
      <c r="L621">
        <v>330.53724840390697</v>
      </c>
      <c r="M621">
        <v>51.013942722657298</v>
      </c>
      <c r="N621">
        <v>0.86539617206354702</v>
      </c>
      <c r="O621">
        <v>12.718859429714801</v>
      </c>
      <c r="P621">
        <v>96.945812807881694</v>
      </c>
      <c r="Q621">
        <v>2.6740000816851E-2</v>
      </c>
    </row>
    <row r="622" spans="1:17" x14ac:dyDescent="0.3">
      <c r="A622" t="s">
        <v>1373</v>
      </c>
      <c r="B622" t="s">
        <v>1374</v>
      </c>
      <c r="C622" t="s">
        <v>10222</v>
      </c>
      <c r="D622" t="s">
        <v>256</v>
      </c>
      <c r="E622">
        <v>7904.4329888000002</v>
      </c>
      <c r="F622">
        <v>7123</v>
      </c>
      <c r="G622">
        <v>26.964086879496801</v>
      </c>
      <c r="H622">
        <v>-9.1495962632174503</v>
      </c>
      <c r="I622">
        <v>-2.3810679151076402</v>
      </c>
      <c r="J622">
        <v>-0.63466524367770105</v>
      </c>
      <c r="K622">
        <v>6933.9787172490296</v>
      </c>
      <c r="L622">
        <v>6202.7965524425599</v>
      </c>
      <c r="M622">
        <v>57.885575000859099</v>
      </c>
      <c r="N622">
        <v>0.39702798226943398</v>
      </c>
      <c r="O622">
        <v>9.8553980064579605</v>
      </c>
      <c r="P622">
        <v>65.186336123930303</v>
      </c>
      <c r="Q622">
        <v>9.0401454680940005E-3</v>
      </c>
    </row>
    <row r="623" spans="1:17" x14ac:dyDescent="0.3">
      <c r="A623" t="s">
        <v>1375</v>
      </c>
      <c r="B623" t="s">
        <v>1376</v>
      </c>
      <c r="C623" t="s">
        <v>10222</v>
      </c>
      <c r="D623" t="s">
        <v>60</v>
      </c>
      <c r="E623">
        <v>7898.748127375</v>
      </c>
      <c r="F623">
        <v>455.35</v>
      </c>
      <c r="G623">
        <v>-16.378131524256698</v>
      </c>
      <c r="H623">
        <v>5.8474875302568199</v>
      </c>
      <c r="I623">
        <v>8.4418576166155095</v>
      </c>
      <c r="J623">
        <v>3.9609124551743999</v>
      </c>
      <c r="K623">
        <v>411.06262705958898</v>
      </c>
      <c r="M623">
        <v>75.9302937464103</v>
      </c>
      <c r="N623">
        <v>2.0991277820813501</v>
      </c>
      <c r="O623">
        <v>3.2173053694959801</v>
      </c>
      <c r="P623">
        <v>42.519561815336402</v>
      </c>
    </row>
    <row r="624" spans="1:17" hidden="1" x14ac:dyDescent="0.3">
      <c r="A624" t="s">
        <v>1377</v>
      </c>
      <c r="B624" t="s">
        <v>1378</v>
      </c>
      <c r="C624" t="s">
        <v>10222</v>
      </c>
      <c r="D624" t="s">
        <v>21</v>
      </c>
      <c r="E624">
        <v>7848.4264616</v>
      </c>
      <c r="F624">
        <v>134.30000000000001</v>
      </c>
      <c r="G624">
        <v>81.4656388718263</v>
      </c>
      <c r="H624">
        <v>10.9180852530873</v>
      </c>
      <c r="I624">
        <v>11.6693590228895</v>
      </c>
      <c r="J624">
        <v>9.6948011462863199</v>
      </c>
      <c r="K624">
        <v>124.266631718856</v>
      </c>
      <c r="L624">
        <v>105.630969520053</v>
      </c>
      <c r="M624">
        <v>61.021855928521298</v>
      </c>
      <c r="N624">
        <v>1.1032880868108801</v>
      </c>
      <c r="O624">
        <v>6.6269545793000404</v>
      </c>
      <c r="P624">
        <v>110.50156739811899</v>
      </c>
      <c r="Q624">
        <v>0.27021687782325299</v>
      </c>
    </row>
    <row r="625" spans="1:17" x14ac:dyDescent="0.3">
      <c r="A625" t="s">
        <v>1379</v>
      </c>
      <c r="B625" t="s">
        <v>1380</v>
      </c>
      <c r="C625" t="s">
        <v>10222</v>
      </c>
      <c r="D625" t="s">
        <v>370</v>
      </c>
      <c r="E625">
        <v>7824.5141956799998</v>
      </c>
      <c r="F625">
        <v>344.8</v>
      </c>
      <c r="G625">
        <v>124.603226415215</v>
      </c>
      <c r="H625">
        <v>1.03737843240522</v>
      </c>
      <c r="I625">
        <v>86.6135702501781</v>
      </c>
      <c r="J625">
        <v>-0.30193941692519599</v>
      </c>
      <c r="K625">
        <v>312.94110139005801</v>
      </c>
      <c r="L625">
        <v>242.447382172327</v>
      </c>
      <c r="M625">
        <v>63.2604879295708</v>
      </c>
      <c r="N625">
        <v>0.94128858248386305</v>
      </c>
      <c r="O625">
        <v>5.1334106728538202</v>
      </c>
      <c r="P625">
        <v>166.25482625482601</v>
      </c>
      <c r="Q625">
        <v>0.129348137206444</v>
      </c>
    </row>
    <row r="626" spans="1:17" hidden="1" x14ac:dyDescent="0.3">
      <c r="A626" t="s">
        <v>1381</v>
      </c>
      <c r="B626" t="s">
        <v>1382</v>
      </c>
      <c r="C626" t="s">
        <v>10222</v>
      </c>
      <c r="D626" t="s">
        <v>388</v>
      </c>
      <c r="E626">
        <v>7799.691311775</v>
      </c>
      <c r="F626">
        <v>1001.55</v>
      </c>
      <c r="G626">
        <v>6.1738810239122301</v>
      </c>
      <c r="H626">
        <v>6.8605949269402497</v>
      </c>
      <c r="I626">
        <v>3.7142261580057201</v>
      </c>
      <c r="J626">
        <v>1.3771802824578401</v>
      </c>
      <c r="K626">
        <v>928.47581859720299</v>
      </c>
      <c r="L626">
        <v>862.80590154429694</v>
      </c>
      <c r="M626">
        <v>71.259729447067301</v>
      </c>
      <c r="N626">
        <v>2.3134230802906899</v>
      </c>
      <c r="O626">
        <v>7.7829364485048202</v>
      </c>
      <c r="P626">
        <v>34.355087531021503</v>
      </c>
      <c r="Q626">
        <v>7.3040532321063001E-2</v>
      </c>
    </row>
    <row r="627" spans="1:17" hidden="1" x14ac:dyDescent="0.3">
      <c r="A627" t="s">
        <v>1383</v>
      </c>
      <c r="B627" t="s">
        <v>1384</v>
      </c>
      <c r="C627" t="s">
        <v>10222</v>
      </c>
      <c r="D627" t="s">
        <v>977</v>
      </c>
      <c r="E627">
        <v>7792.8962244000004</v>
      </c>
      <c r="F627">
        <v>826.05</v>
      </c>
      <c r="G627">
        <v>1106.7529022541401</v>
      </c>
      <c r="H627">
        <v>4.8377749633314098</v>
      </c>
      <c r="I627">
        <v>175.41726424465</v>
      </c>
      <c r="J627">
        <v>14.016844941906699</v>
      </c>
      <c r="K627">
        <v>723.56508591795603</v>
      </c>
      <c r="L627">
        <v>493.05549743660902</v>
      </c>
      <c r="M627">
        <v>75.833900880529498</v>
      </c>
      <c r="N627">
        <v>0.61476402203971703</v>
      </c>
      <c r="O627">
        <v>9.3214696446946199</v>
      </c>
      <c r="P627">
        <v>1156.34980988593</v>
      </c>
      <c r="Q627">
        <v>0.25043466867771103</v>
      </c>
    </row>
    <row r="628" spans="1:17" hidden="1" x14ac:dyDescent="0.3">
      <c r="A628" t="s">
        <v>1385</v>
      </c>
      <c r="B628" t="s">
        <v>1386</v>
      </c>
      <c r="C628" t="s">
        <v>10222</v>
      </c>
      <c r="E628">
        <v>7742.8832230999997</v>
      </c>
      <c r="F628">
        <v>1913.5</v>
      </c>
      <c r="G628">
        <v>90.178728391115101</v>
      </c>
      <c r="H628">
        <v>51.704075591251502</v>
      </c>
      <c r="I628">
        <v>36.2901476164106</v>
      </c>
      <c r="J628">
        <v>15.744551474801399</v>
      </c>
      <c r="K628">
        <v>1401.75383110389</v>
      </c>
      <c r="M628">
        <v>82.119965601931199</v>
      </c>
      <c r="N628">
        <v>1.88163344884075</v>
      </c>
      <c r="O628">
        <v>3.8907760648027199</v>
      </c>
      <c r="P628">
        <v>146.90322580645099</v>
      </c>
    </row>
    <row r="629" spans="1:17" x14ac:dyDescent="0.3">
      <c r="A629" t="s">
        <v>1387</v>
      </c>
      <c r="B629" t="s">
        <v>1388</v>
      </c>
      <c r="C629" t="s">
        <v>10222</v>
      </c>
      <c r="D629" t="s">
        <v>133</v>
      </c>
      <c r="E629">
        <v>7739.5727583500002</v>
      </c>
      <c r="F629">
        <v>928.15</v>
      </c>
      <c r="G629">
        <v>80.650650915787494</v>
      </c>
      <c r="H629">
        <v>-5.7881140192328804</v>
      </c>
      <c r="I629">
        <v>14.269187101777799</v>
      </c>
      <c r="J629">
        <v>2.7322772114562399</v>
      </c>
      <c r="K629">
        <v>921.840155278167</v>
      </c>
      <c r="L629">
        <v>730.12665908885197</v>
      </c>
      <c r="M629">
        <v>43.378354392461702</v>
      </c>
      <c r="N629">
        <v>0.70719154290698805</v>
      </c>
      <c r="O629">
        <v>19.5927382427409</v>
      </c>
      <c r="P629">
        <v>156.536760641238</v>
      </c>
      <c r="Q629">
        <v>0.17701742682556201</v>
      </c>
    </row>
    <row r="630" spans="1:17" x14ac:dyDescent="0.3">
      <c r="A630" t="s">
        <v>1389</v>
      </c>
      <c r="B630" t="s">
        <v>1390</v>
      </c>
      <c r="C630" t="s">
        <v>10222</v>
      </c>
      <c r="D630" t="s">
        <v>1391</v>
      </c>
      <c r="E630">
        <v>7719.6503915200001</v>
      </c>
      <c r="F630">
        <v>289.55</v>
      </c>
      <c r="G630">
        <v>19.196505892780799</v>
      </c>
      <c r="H630">
        <v>-12.4843685226168</v>
      </c>
      <c r="I630">
        <v>-19.904024226349399</v>
      </c>
      <c r="J630">
        <v>-1.2539533508869001</v>
      </c>
      <c r="K630">
        <v>298.87430065658998</v>
      </c>
      <c r="L630">
        <v>287.911999522781</v>
      </c>
      <c r="M630">
        <v>48.211928345505598</v>
      </c>
      <c r="N630">
        <v>1.16524239408257</v>
      </c>
      <c r="O630">
        <v>26.040407528924099</v>
      </c>
      <c r="P630">
        <v>51.398692810457497</v>
      </c>
      <c r="Q630">
        <v>6.9962008465595998E-2</v>
      </c>
    </row>
    <row r="631" spans="1:17" x14ac:dyDescent="0.3">
      <c r="A631" t="s">
        <v>1392</v>
      </c>
      <c r="B631" t="s">
        <v>1393</v>
      </c>
      <c r="C631" t="s">
        <v>10222</v>
      </c>
      <c r="D631" t="s">
        <v>500</v>
      </c>
      <c r="E631">
        <v>7719.0730840300002</v>
      </c>
      <c r="F631">
        <v>719.95</v>
      </c>
      <c r="G631">
        <v>5.6479852118613501</v>
      </c>
      <c r="H631">
        <v>-2.6291603693586501</v>
      </c>
      <c r="I631">
        <v>6.6322937695236703</v>
      </c>
      <c r="J631">
        <v>-2.7655287450909101</v>
      </c>
      <c r="K631">
        <v>689.48605671345399</v>
      </c>
      <c r="M631">
        <v>43.789014763390398</v>
      </c>
      <c r="N631">
        <v>0.94678406722357999</v>
      </c>
      <c r="O631">
        <v>6.6740745885130703</v>
      </c>
      <c r="P631">
        <v>38.6786092651449</v>
      </c>
    </row>
    <row r="632" spans="1:17" hidden="1" x14ac:dyDescent="0.3">
      <c r="A632" t="s">
        <v>1394</v>
      </c>
      <c r="B632" t="s">
        <v>1395</v>
      </c>
      <c r="C632" t="s">
        <v>10222</v>
      </c>
      <c r="D632" t="s">
        <v>622</v>
      </c>
      <c r="E632">
        <v>7713.6510174149998</v>
      </c>
      <c r="F632">
        <v>3885.35</v>
      </c>
      <c r="G632">
        <v>-4.0637474363370796</v>
      </c>
      <c r="H632">
        <v>-2.80922258777791</v>
      </c>
      <c r="I632">
        <v>-2.47977258089854</v>
      </c>
      <c r="J632">
        <v>2.0571161634370401</v>
      </c>
      <c r="K632">
        <v>3773.1668855133298</v>
      </c>
      <c r="L632">
        <v>3495.3898203966901</v>
      </c>
      <c r="M632">
        <v>56.972857203896602</v>
      </c>
      <c r="N632">
        <v>0.42139699022431298</v>
      </c>
      <c r="O632">
        <v>10.383877900317801</v>
      </c>
      <c r="P632">
        <v>28.375543110141798</v>
      </c>
      <c r="Q632">
        <v>-3.7446070367940003E-2</v>
      </c>
    </row>
    <row r="633" spans="1:17" x14ac:dyDescent="0.3">
      <c r="A633" t="s">
        <v>1396</v>
      </c>
      <c r="B633" t="s">
        <v>1397</v>
      </c>
      <c r="C633" t="s">
        <v>10222</v>
      </c>
      <c r="D633" t="s">
        <v>373</v>
      </c>
      <c r="E633">
        <v>7710.4850710800001</v>
      </c>
      <c r="F633">
        <v>1691.7</v>
      </c>
      <c r="G633">
        <v>97.347798032508194</v>
      </c>
      <c r="H633">
        <v>-2.2392128600207801</v>
      </c>
      <c r="I633">
        <v>25.784480023228799</v>
      </c>
      <c r="J633">
        <v>-0.71260363670749105</v>
      </c>
      <c r="K633">
        <v>1578.4657326859999</v>
      </c>
      <c r="L633">
        <v>1250.6487010265</v>
      </c>
      <c r="M633">
        <v>49.674783179476897</v>
      </c>
      <c r="N633">
        <v>1.2662058188652701</v>
      </c>
      <c r="O633">
        <v>7.8175799491635596</v>
      </c>
      <c r="P633">
        <v>140.520366815952</v>
      </c>
      <c r="Q633">
        <v>4.8240698076854001E-2</v>
      </c>
    </row>
    <row r="634" spans="1:17" x14ac:dyDescent="0.3">
      <c r="A634" t="s">
        <v>1398</v>
      </c>
      <c r="B634" t="s">
        <v>1399</v>
      </c>
      <c r="C634" t="s">
        <v>10222</v>
      </c>
      <c r="D634" t="s">
        <v>373</v>
      </c>
      <c r="E634">
        <v>7698.8434260539898</v>
      </c>
      <c r="F634">
        <v>94.49</v>
      </c>
      <c r="G634">
        <v>18.8435423993039</v>
      </c>
      <c r="H634">
        <v>-0.90987173616002304</v>
      </c>
      <c r="I634">
        <v>4.6432310934380601</v>
      </c>
      <c r="J634">
        <v>-3.9429261264409501</v>
      </c>
      <c r="K634">
        <v>81.622594547372202</v>
      </c>
      <c r="L634">
        <v>73.682303108949</v>
      </c>
      <c r="M634">
        <v>71.850226545598701</v>
      </c>
      <c r="N634">
        <v>1.2823830998447501</v>
      </c>
      <c r="O634">
        <v>1.3228913112498699</v>
      </c>
      <c r="P634">
        <v>61.108269394714398</v>
      </c>
      <c r="Q634">
        <v>8.7197949655081E-2</v>
      </c>
    </row>
    <row r="635" spans="1:17" x14ac:dyDescent="0.3">
      <c r="A635" t="s">
        <v>1400</v>
      </c>
      <c r="B635" t="s">
        <v>1401</v>
      </c>
      <c r="C635" t="s">
        <v>10222</v>
      </c>
      <c r="D635" t="s">
        <v>202</v>
      </c>
      <c r="E635">
        <v>7646.9726532599998</v>
      </c>
      <c r="F635">
        <v>1416.15</v>
      </c>
      <c r="G635">
        <v>21.467832374142599</v>
      </c>
      <c r="H635">
        <v>5.7738178815506798</v>
      </c>
      <c r="I635">
        <v>24.632996918351299</v>
      </c>
      <c r="J635">
        <v>3.13700141173388</v>
      </c>
      <c r="K635">
        <v>1265.6002531738</v>
      </c>
      <c r="L635">
        <v>1074.93933003955</v>
      </c>
      <c r="M635">
        <v>66.975540183174203</v>
      </c>
      <c r="N635">
        <v>0.72688653489134003</v>
      </c>
      <c r="O635">
        <v>2.6515552730995902</v>
      </c>
      <c r="P635">
        <v>72.595978062157201</v>
      </c>
      <c r="Q635">
        <v>5.8945556858894001E-2</v>
      </c>
    </row>
    <row r="636" spans="1:17" x14ac:dyDescent="0.3">
      <c r="A636" t="s">
        <v>1402</v>
      </c>
      <c r="B636" t="s">
        <v>1403</v>
      </c>
      <c r="C636" t="s">
        <v>10222</v>
      </c>
      <c r="D636" t="s">
        <v>622</v>
      </c>
      <c r="E636">
        <v>7597.7179560000004</v>
      </c>
      <c r="F636">
        <v>378.9</v>
      </c>
      <c r="G636">
        <v>-4.1221994343751804</v>
      </c>
      <c r="H636">
        <v>5.2887112716857096</v>
      </c>
      <c r="I636">
        <v>20.3341650026906</v>
      </c>
      <c r="J636">
        <v>-1.55841238436906</v>
      </c>
      <c r="K636">
        <v>353.80659870881198</v>
      </c>
      <c r="L636">
        <v>343.76328502852601</v>
      </c>
      <c r="M636">
        <v>69.838325266372394</v>
      </c>
      <c r="N636">
        <v>3.6684626491125498</v>
      </c>
      <c r="O636">
        <v>15.3206650831353</v>
      </c>
      <c r="P636">
        <v>41.512605042016702</v>
      </c>
      <c r="Q636">
        <v>0.13837413023047801</v>
      </c>
    </row>
    <row r="637" spans="1:17" hidden="1" x14ac:dyDescent="0.3">
      <c r="A637" t="s">
        <v>1404</v>
      </c>
      <c r="B637" t="s">
        <v>1405</v>
      </c>
      <c r="C637" t="s">
        <v>10222</v>
      </c>
      <c r="E637">
        <v>7591.0643135999999</v>
      </c>
      <c r="F637">
        <v>3453.9</v>
      </c>
      <c r="G637">
        <v>-2.8983707380275798</v>
      </c>
      <c r="H637">
        <v>-0.32410519232662099</v>
      </c>
      <c r="I637">
        <v>23.990074101610102</v>
      </c>
      <c r="J637">
        <v>5.9153689696301601</v>
      </c>
      <c r="K637">
        <v>3251.0931223063299</v>
      </c>
      <c r="L637">
        <v>2823.9462271868701</v>
      </c>
      <c r="M637">
        <v>65.177645608469604</v>
      </c>
      <c r="N637">
        <v>0.44022384148506299</v>
      </c>
      <c r="O637">
        <v>12.626306494108</v>
      </c>
      <c r="P637">
        <v>64.549785612196203</v>
      </c>
      <c r="Q637">
        <v>0.10942230343470501</v>
      </c>
    </row>
    <row r="638" spans="1:17" x14ac:dyDescent="0.3">
      <c r="A638" t="s">
        <v>1406</v>
      </c>
      <c r="B638" t="s">
        <v>1407</v>
      </c>
      <c r="C638" t="s">
        <v>10222</v>
      </c>
      <c r="D638" t="s">
        <v>95</v>
      </c>
      <c r="E638">
        <v>7565.2782832800003</v>
      </c>
      <c r="F638">
        <v>973.6</v>
      </c>
      <c r="G638">
        <v>107.991955855052</v>
      </c>
      <c r="H638">
        <v>-20.740116265802001</v>
      </c>
      <c r="I638">
        <v>7.5025497799313099</v>
      </c>
      <c r="J638">
        <v>-1.3344062736125</v>
      </c>
      <c r="K638">
        <v>969.76398787062999</v>
      </c>
      <c r="L638">
        <v>803.20320133997598</v>
      </c>
      <c r="M638">
        <v>49.3887922331159</v>
      </c>
      <c r="N638">
        <v>1.1977119201997399</v>
      </c>
      <c r="O638">
        <v>20.8915365653245</v>
      </c>
      <c r="P638">
        <v>156.210526315789</v>
      </c>
    </row>
    <row r="639" spans="1:17" x14ac:dyDescent="0.3">
      <c r="A639" t="s">
        <v>1408</v>
      </c>
      <c r="B639" t="s">
        <v>1409</v>
      </c>
      <c r="C639" t="s">
        <v>10222</v>
      </c>
      <c r="D639" t="s">
        <v>46</v>
      </c>
      <c r="E639">
        <v>7543.9614287449904</v>
      </c>
      <c r="F639">
        <v>515.95000000000005</v>
      </c>
      <c r="G639">
        <v>66.491018970039406</v>
      </c>
      <c r="H639">
        <v>-4.9453428922200402</v>
      </c>
      <c r="I639">
        <v>14.4492216021108</v>
      </c>
      <c r="J639">
        <v>-3.73317450059344</v>
      </c>
      <c r="K639">
        <v>500.59533605361599</v>
      </c>
      <c r="L639">
        <v>428.60098273983198</v>
      </c>
      <c r="M639">
        <v>45.523197070458799</v>
      </c>
      <c r="N639">
        <v>0.46769661483333302</v>
      </c>
      <c r="O639">
        <v>9.31291791840294</v>
      </c>
      <c r="P639">
        <v>102.293667908253</v>
      </c>
      <c r="Q639">
        <v>-2.5488416473816E-2</v>
      </c>
    </row>
    <row r="640" spans="1:17" x14ac:dyDescent="0.3">
      <c r="A640" t="s">
        <v>1410</v>
      </c>
      <c r="B640" t="s">
        <v>1411</v>
      </c>
      <c r="C640" t="s">
        <v>10222</v>
      </c>
      <c r="D640" t="s">
        <v>46</v>
      </c>
      <c r="E640">
        <v>7525.9882101599997</v>
      </c>
      <c r="F640">
        <v>202.72</v>
      </c>
      <c r="G640">
        <v>30.378336397875</v>
      </c>
      <c r="H640">
        <v>2.9944953356011301</v>
      </c>
      <c r="I640">
        <v>-27.909677220973698</v>
      </c>
      <c r="J640">
        <v>3.0601957516809102</v>
      </c>
      <c r="K640">
        <v>199.86267860138901</v>
      </c>
      <c r="L640">
        <v>189.594234824018</v>
      </c>
      <c r="M640">
        <v>52.249312063332503</v>
      </c>
      <c r="N640">
        <v>1.7179091383906799</v>
      </c>
      <c r="O640">
        <v>22.977505919494799</v>
      </c>
      <c r="P640">
        <v>65.148676171079401</v>
      </c>
      <c r="Q640">
        <v>0.15256407508163899</v>
      </c>
    </row>
    <row r="641" spans="1:17" hidden="1" x14ac:dyDescent="0.3">
      <c r="A641" t="s">
        <v>1412</v>
      </c>
      <c r="B641" t="s">
        <v>1413</v>
      </c>
      <c r="C641" t="s">
        <v>10222</v>
      </c>
      <c r="D641" t="s">
        <v>231</v>
      </c>
      <c r="E641">
        <v>7518.8230840799997</v>
      </c>
      <c r="F641">
        <v>1426.8</v>
      </c>
      <c r="G641">
        <v>5997.0794618446598</v>
      </c>
      <c r="H641">
        <v>-0.57660721286496897</v>
      </c>
      <c r="I641">
        <v>473.84661754589501</v>
      </c>
      <c r="J641">
        <v>9.8810306544830393</v>
      </c>
      <c r="K641">
        <v>1143.56032888187</v>
      </c>
      <c r="L641">
        <v>555.403826837417</v>
      </c>
      <c r="M641">
        <v>81.415560070654095</v>
      </c>
      <c r="N641">
        <v>0.86017004096471805</v>
      </c>
      <c r="O641">
        <v>3.8547799271082497E-2</v>
      </c>
    </row>
    <row r="642" spans="1:17" hidden="1" x14ac:dyDescent="0.3">
      <c r="A642" t="s">
        <v>1414</v>
      </c>
      <c r="B642" t="s">
        <v>1415</v>
      </c>
      <c r="C642" t="s">
        <v>10222</v>
      </c>
      <c r="D642" t="s">
        <v>130</v>
      </c>
      <c r="E642">
        <v>7457.99400995</v>
      </c>
      <c r="F642">
        <v>309.10000000000002</v>
      </c>
      <c r="G642">
        <v>210.18455128148901</v>
      </c>
      <c r="H642">
        <v>-16.443025858023798</v>
      </c>
      <c r="I642">
        <v>43.505428566746602</v>
      </c>
      <c r="J642">
        <v>-1.0644296229444501</v>
      </c>
      <c r="K642">
        <v>315.15597472374202</v>
      </c>
      <c r="L642">
        <v>230.74245471254</v>
      </c>
      <c r="M642">
        <v>32.916882282305899</v>
      </c>
      <c r="N642">
        <v>0.66463738789405302</v>
      </c>
      <c r="O642">
        <v>24.231640245875099</v>
      </c>
      <c r="P642">
        <v>292.50793650793599</v>
      </c>
      <c r="Q642">
        <v>0.113765146317214</v>
      </c>
    </row>
    <row r="643" spans="1:17" x14ac:dyDescent="0.3">
      <c r="A643" t="s">
        <v>1416</v>
      </c>
      <c r="B643" t="s">
        <v>1417</v>
      </c>
      <c r="C643" t="s">
        <v>10222</v>
      </c>
      <c r="D643" t="s">
        <v>622</v>
      </c>
      <c r="E643">
        <v>7433.071050255</v>
      </c>
      <c r="F643">
        <v>562.35</v>
      </c>
      <c r="G643">
        <v>46.6382839164473</v>
      </c>
      <c r="H643">
        <v>1.53074753095046E-2</v>
      </c>
      <c r="I643">
        <v>-18.060953745373698</v>
      </c>
      <c r="J643">
        <v>8.4846403993424104</v>
      </c>
      <c r="K643">
        <v>512.03687507573898</v>
      </c>
      <c r="L643">
        <v>490.721731426801</v>
      </c>
      <c r="M643">
        <v>64.104418894900604</v>
      </c>
      <c r="N643">
        <v>1.44337236128952</v>
      </c>
      <c r="O643">
        <v>18.431581755134701</v>
      </c>
      <c r="P643">
        <v>77.987023263174507</v>
      </c>
      <c r="Q643">
        <v>5.7508031048496999E-2</v>
      </c>
    </row>
    <row r="644" spans="1:17" x14ac:dyDescent="0.3">
      <c r="A644" t="s">
        <v>1418</v>
      </c>
      <c r="B644" t="s">
        <v>1419</v>
      </c>
      <c r="C644" t="s">
        <v>10222</v>
      </c>
      <c r="D644" t="s">
        <v>415</v>
      </c>
      <c r="E644">
        <v>7408.1450983949999</v>
      </c>
      <c r="F644">
        <v>670.05</v>
      </c>
      <c r="G644">
        <v>-24.259204853443201</v>
      </c>
      <c r="H644">
        <v>-5.5888180518852</v>
      </c>
      <c r="I644">
        <v>-19.617685067027299</v>
      </c>
      <c r="J644">
        <v>-2.2054362424377199</v>
      </c>
      <c r="K644">
        <v>665.74516449576095</v>
      </c>
      <c r="L644">
        <v>650.11571471658306</v>
      </c>
      <c r="M644">
        <v>41.3933009332791</v>
      </c>
      <c r="N644">
        <v>0.66964951890205204</v>
      </c>
      <c r="O644">
        <v>15.812252816953899</v>
      </c>
      <c r="P644">
        <v>28.522106070777699</v>
      </c>
      <c r="Q644">
        <v>-4.9891611346002999E-2</v>
      </c>
    </row>
    <row r="645" spans="1:17" x14ac:dyDescent="0.3">
      <c r="A645" t="s">
        <v>1420</v>
      </c>
      <c r="B645" t="s">
        <v>1421</v>
      </c>
      <c r="C645" t="s">
        <v>10222</v>
      </c>
      <c r="D645" t="s">
        <v>60</v>
      </c>
      <c r="E645">
        <v>7398.76768481199</v>
      </c>
      <c r="F645">
        <v>227.99</v>
      </c>
      <c r="G645">
        <v>-31.668188890001598</v>
      </c>
      <c r="H645">
        <v>-9.7755847499875301</v>
      </c>
      <c r="I645">
        <v>-54.200755945198701</v>
      </c>
      <c r="J645">
        <v>-0.485537233054738</v>
      </c>
      <c r="K645">
        <v>240.27642514166601</v>
      </c>
      <c r="L645">
        <v>270.10231823983901</v>
      </c>
      <c r="M645">
        <v>43.9571189371106</v>
      </c>
      <c r="N645">
        <v>0.38823932191798999</v>
      </c>
      <c r="O645">
        <v>107.37751655774299</v>
      </c>
      <c r="P645">
        <v>16.262111167771501</v>
      </c>
      <c r="Q645">
        <v>-3.0393012917154998E-2</v>
      </c>
    </row>
    <row r="646" spans="1:17" x14ac:dyDescent="0.3">
      <c r="A646" t="s">
        <v>1422</v>
      </c>
      <c r="B646" t="s">
        <v>1423</v>
      </c>
      <c r="C646" t="s">
        <v>10222</v>
      </c>
      <c r="D646" t="s">
        <v>843</v>
      </c>
      <c r="E646">
        <v>7366.37284902599</v>
      </c>
      <c r="F646">
        <v>41.57</v>
      </c>
      <c r="G646">
        <v>-24.010275299643101</v>
      </c>
      <c r="H646">
        <v>-1.9275219820548299</v>
      </c>
      <c r="I646">
        <v>-25.809466155375599</v>
      </c>
      <c r="J646">
        <v>2.8350898471325001</v>
      </c>
      <c r="K646">
        <v>42.281623781763102</v>
      </c>
      <c r="L646">
        <v>43.536455345849397</v>
      </c>
      <c r="M646">
        <v>48.474803079977498</v>
      </c>
      <c r="N646">
        <v>1.8119839867276799</v>
      </c>
      <c r="O646">
        <v>29.901371181140199</v>
      </c>
      <c r="P646">
        <v>12.351351351351299</v>
      </c>
      <c r="Q646">
        <v>2.7778017085683001E-2</v>
      </c>
    </row>
    <row r="647" spans="1:17" x14ac:dyDescent="0.3">
      <c r="A647" t="s">
        <v>1424</v>
      </c>
      <c r="B647" t="s">
        <v>1425</v>
      </c>
      <c r="C647" t="s">
        <v>10222</v>
      </c>
      <c r="D647" t="s">
        <v>46</v>
      </c>
      <c r="E647">
        <v>7355.3640827999998</v>
      </c>
      <c r="F647">
        <v>538.79999999999995</v>
      </c>
      <c r="G647">
        <v>103.878416825711</v>
      </c>
      <c r="H647">
        <v>16.266467718867801</v>
      </c>
      <c r="I647">
        <v>39.576043280531401</v>
      </c>
      <c r="J647">
        <v>7.96503432009753</v>
      </c>
      <c r="K647">
        <v>463.60462457830801</v>
      </c>
      <c r="L647">
        <v>367.56774943276798</v>
      </c>
      <c r="M647">
        <v>72.427217753758399</v>
      </c>
      <c r="N647">
        <v>0.49262007400151497</v>
      </c>
      <c r="O647">
        <v>1.0579064587973299</v>
      </c>
      <c r="P647">
        <v>132.89388372595599</v>
      </c>
      <c r="Q647">
        <v>0.17825441611291601</v>
      </c>
    </row>
    <row r="648" spans="1:17" hidden="1" x14ac:dyDescent="0.3">
      <c r="A648" t="s">
        <v>1426</v>
      </c>
      <c r="B648" t="s">
        <v>1427</v>
      </c>
      <c r="C648" t="s">
        <v>10222</v>
      </c>
      <c r="D648" t="s">
        <v>843</v>
      </c>
      <c r="E648">
        <v>7355.1548970000003</v>
      </c>
      <c r="F648">
        <v>857.55</v>
      </c>
      <c r="G648">
        <v>117.964689392011</v>
      </c>
      <c r="H648">
        <v>-3.44267218077673</v>
      </c>
      <c r="I648">
        <v>16.6985305034469</v>
      </c>
      <c r="J648">
        <v>1.5013299498313599</v>
      </c>
      <c r="K648">
        <v>779.51821198443304</v>
      </c>
      <c r="L648">
        <v>640.85422400519303</v>
      </c>
      <c r="M648">
        <v>62.386372646697197</v>
      </c>
      <c r="N648">
        <v>1.0574169077587201</v>
      </c>
      <c r="O648">
        <v>8.5417759897381895</v>
      </c>
      <c r="P648">
        <v>147.66787003610099</v>
      </c>
      <c r="Q648">
        <v>6.8334236131393E-2</v>
      </c>
    </row>
    <row r="649" spans="1:17" x14ac:dyDescent="0.3">
      <c r="A649" t="s">
        <v>1428</v>
      </c>
      <c r="B649" t="s">
        <v>1429</v>
      </c>
      <c r="C649" t="s">
        <v>10222</v>
      </c>
      <c r="D649" t="s">
        <v>373</v>
      </c>
      <c r="E649">
        <v>7323.8449336000003</v>
      </c>
      <c r="F649">
        <v>149.29</v>
      </c>
      <c r="G649">
        <v>82.417628634971706</v>
      </c>
      <c r="H649">
        <v>8.7729834168067402</v>
      </c>
      <c r="I649">
        <v>6.6719470583242497</v>
      </c>
      <c r="J649">
        <v>-10.977416349552399</v>
      </c>
      <c r="K649">
        <v>131.80820971439499</v>
      </c>
      <c r="L649">
        <v>105.532039731111</v>
      </c>
      <c r="M649">
        <v>54.270730553324398</v>
      </c>
      <c r="N649">
        <v>1.4338662554813399</v>
      </c>
      <c r="O649">
        <v>13.8388371625694</v>
      </c>
      <c r="P649">
        <v>129.500384319754</v>
      </c>
      <c r="Q649">
        <v>7.9384022951037997E-2</v>
      </c>
    </row>
    <row r="650" spans="1:17" x14ac:dyDescent="0.3">
      <c r="A650" t="s">
        <v>1430</v>
      </c>
      <c r="B650" t="s">
        <v>1431</v>
      </c>
      <c r="C650" t="s">
        <v>10222</v>
      </c>
      <c r="D650" t="s">
        <v>285</v>
      </c>
      <c r="E650">
        <v>7290.8062242599999</v>
      </c>
      <c r="F650">
        <v>1754.7</v>
      </c>
      <c r="G650">
        <v>59.039032442255902</v>
      </c>
      <c r="H650">
        <v>22.192792265456699</v>
      </c>
      <c r="I650">
        <v>57.235565667364398</v>
      </c>
      <c r="J650">
        <v>13.809105107153201</v>
      </c>
      <c r="K650">
        <v>1437.58952212539</v>
      </c>
      <c r="L650">
        <v>1225.3350057248499</v>
      </c>
      <c r="M650">
        <v>80.414918823276594</v>
      </c>
      <c r="N650">
        <v>2.4282908313419602</v>
      </c>
      <c r="O650">
        <v>1.2623240439961101</v>
      </c>
      <c r="P650">
        <v>103.549678092918</v>
      </c>
      <c r="Q650">
        <v>0.12643442049707501</v>
      </c>
    </row>
    <row r="651" spans="1:17" x14ac:dyDescent="0.3">
      <c r="A651" t="s">
        <v>1432</v>
      </c>
      <c r="B651" t="s">
        <v>1433</v>
      </c>
      <c r="C651" t="s">
        <v>10222</v>
      </c>
      <c r="D651" t="s">
        <v>21</v>
      </c>
      <c r="E651">
        <v>7282.4615135800004</v>
      </c>
      <c r="F651">
        <v>879.4</v>
      </c>
      <c r="G651">
        <v>68.506469536482598</v>
      </c>
      <c r="H651">
        <v>-1.6315387454503101</v>
      </c>
      <c r="I651">
        <v>78.267830576801401</v>
      </c>
      <c r="J651">
        <v>0.76753256183743401</v>
      </c>
      <c r="K651">
        <v>843.52178133313203</v>
      </c>
      <c r="L651">
        <v>669.37605559156998</v>
      </c>
      <c r="M651">
        <v>47.199201473989703</v>
      </c>
      <c r="N651">
        <v>0.87317308255096304</v>
      </c>
      <c r="O651">
        <v>5.4923811689788504</v>
      </c>
      <c r="P651">
        <v>111.903614457831</v>
      </c>
      <c r="Q651">
        <v>0.13633526481854399</v>
      </c>
    </row>
    <row r="652" spans="1:17" x14ac:dyDescent="0.3">
      <c r="A652" t="s">
        <v>1434</v>
      </c>
      <c r="B652" t="s">
        <v>1435</v>
      </c>
      <c r="C652" t="s">
        <v>10222</v>
      </c>
      <c r="D652" t="s">
        <v>202</v>
      </c>
      <c r="E652">
        <v>7279.8748791999997</v>
      </c>
      <c r="F652">
        <v>506.8</v>
      </c>
      <c r="G652">
        <v>98.7187560745176</v>
      </c>
      <c r="H652">
        <v>3.2945406935204799E-2</v>
      </c>
      <c r="I652">
        <v>21.4763439265509</v>
      </c>
      <c r="J652">
        <v>3.6920999127508698</v>
      </c>
      <c r="K652">
        <v>450.52508239356098</v>
      </c>
      <c r="L652">
        <v>377.50925263342799</v>
      </c>
      <c r="M652">
        <v>69.337548085257296</v>
      </c>
      <c r="N652">
        <v>0.50367080657625596</v>
      </c>
      <c r="O652">
        <v>2.01262825572217</v>
      </c>
      <c r="P652">
        <v>134.62962962962899</v>
      </c>
      <c r="Q652">
        <v>0.13992551387329299</v>
      </c>
    </row>
    <row r="653" spans="1:17" x14ac:dyDescent="0.3">
      <c r="A653" t="s">
        <v>1436</v>
      </c>
      <c r="B653" t="s">
        <v>1437</v>
      </c>
      <c r="C653" t="s">
        <v>10222</v>
      </c>
      <c r="D653" t="s">
        <v>202</v>
      </c>
      <c r="E653">
        <v>7271.2779970949996</v>
      </c>
      <c r="F653">
        <v>525.15</v>
      </c>
      <c r="G653">
        <v>-1.29616649082818</v>
      </c>
      <c r="H653">
        <v>2.4423296540440198</v>
      </c>
      <c r="I653">
        <v>19.520725369312601</v>
      </c>
      <c r="J653">
        <v>1.25499098966552</v>
      </c>
      <c r="K653">
        <v>498.832731406378</v>
      </c>
      <c r="L653">
        <v>438.142953203459</v>
      </c>
      <c r="M653">
        <v>45.080907069819702</v>
      </c>
      <c r="N653">
        <v>0.48292171579730903</v>
      </c>
      <c r="O653">
        <v>7.7692087974864297</v>
      </c>
      <c r="P653">
        <v>48.452296819787897</v>
      </c>
      <c r="Q653">
        <v>2.999977869009E-2</v>
      </c>
    </row>
    <row r="654" spans="1:17" x14ac:dyDescent="0.3">
      <c r="A654" t="s">
        <v>1438</v>
      </c>
      <c r="B654" t="s">
        <v>1439</v>
      </c>
      <c r="C654" t="s">
        <v>10222</v>
      </c>
      <c r="D654" t="s">
        <v>24</v>
      </c>
      <c r="E654">
        <v>7264.3729522499998</v>
      </c>
      <c r="F654">
        <v>458.75</v>
      </c>
      <c r="G654">
        <v>-23.505252708574801</v>
      </c>
      <c r="H654">
        <v>-6.7593227412779102</v>
      </c>
      <c r="I654">
        <v>-23.608797298800599</v>
      </c>
      <c r="J654">
        <v>-2.9234695546935501</v>
      </c>
      <c r="K654">
        <v>471.096532636549</v>
      </c>
      <c r="L654">
        <v>483.47344745581501</v>
      </c>
      <c r="M654">
        <v>34.973663103542499</v>
      </c>
      <c r="N654">
        <v>1.1950749699641801</v>
      </c>
      <c r="O654">
        <v>33.264305177111702</v>
      </c>
      <c r="P654">
        <v>5.0251831501831399</v>
      </c>
    </row>
    <row r="655" spans="1:17" x14ac:dyDescent="0.3">
      <c r="A655" t="s">
        <v>1440</v>
      </c>
      <c r="B655" t="s">
        <v>1441</v>
      </c>
      <c r="C655" t="s">
        <v>10222</v>
      </c>
      <c r="D655" t="s">
        <v>202</v>
      </c>
      <c r="E655">
        <v>7263.1967769800003</v>
      </c>
      <c r="F655">
        <v>1792.55</v>
      </c>
      <c r="G655">
        <v>89.145369802484893</v>
      </c>
      <c r="H655">
        <v>5.8071369769327603</v>
      </c>
      <c r="I655">
        <v>21.600885293922101</v>
      </c>
      <c r="J655">
        <v>8.9794925043110005</v>
      </c>
      <c r="K655">
        <v>1590.79597140291</v>
      </c>
      <c r="L655">
        <v>1337.63293926539</v>
      </c>
      <c r="M655">
        <v>66.4693253970499</v>
      </c>
      <c r="N655">
        <v>1.0886687396268599</v>
      </c>
      <c r="O655">
        <v>7.6511115450057199</v>
      </c>
      <c r="P655">
        <v>119.13814180929</v>
      </c>
      <c r="Q655">
        <v>4.7608050371747E-2</v>
      </c>
    </row>
    <row r="656" spans="1:17" hidden="1" x14ac:dyDescent="0.3">
      <c r="A656" t="s">
        <v>1442</v>
      </c>
      <c r="B656" t="s">
        <v>1443</v>
      </c>
      <c r="C656" t="s">
        <v>10222</v>
      </c>
      <c r="D656" t="s">
        <v>1444</v>
      </c>
      <c r="E656">
        <v>7256.4006448800001</v>
      </c>
      <c r="F656">
        <v>568.79999999999995</v>
      </c>
      <c r="G656">
        <v>-9.4163616250225193</v>
      </c>
      <c r="H656">
        <v>-11.6238563286056</v>
      </c>
      <c r="I656">
        <v>-5.6684768934967797</v>
      </c>
      <c r="J656">
        <v>-2.08516521646487</v>
      </c>
      <c r="K656">
        <v>580.62538977176405</v>
      </c>
      <c r="L656">
        <v>539.519317114459</v>
      </c>
      <c r="M656">
        <v>47.590579618794301</v>
      </c>
      <c r="N656">
        <v>0.37957012347207397</v>
      </c>
      <c r="O656">
        <v>16.3853727144866</v>
      </c>
      <c r="P656">
        <v>46.522411128284297</v>
      </c>
      <c r="Q656">
        <v>5.4759291484361997E-2</v>
      </c>
    </row>
    <row r="657" spans="1:17" x14ac:dyDescent="0.3">
      <c r="A657" t="s">
        <v>1445</v>
      </c>
      <c r="B657" t="s">
        <v>1446</v>
      </c>
      <c r="C657" t="s">
        <v>10222</v>
      </c>
      <c r="D657" t="s">
        <v>1447</v>
      </c>
      <c r="E657">
        <v>7240.2787996750003</v>
      </c>
      <c r="F657">
        <v>554.65</v>
      </c>
      <c r="G657">
        <v>-16.147578917190401</v>
      </c>
      <c r="H657">
        <v>2.3020431755067401</v>
      </c>
      <c r="I657">
        <v>-21.861109505609999</v>
      </c>
      <c r="J657">
        <v>8.4035716380895806</v>
      </c>
      <c r="K657">
        <v>511.78721242137402</v>
      </c>
      <c r="L657">
        <v>502.37459784361999</v>
      </c>
      <c r="M657">
        <v>65.829531254217898</v>
      </c>
      <c r="N657">
        <v>4.0044495332867101</v>
      </c>
      <c r="O657">
        <v>20.679707923915998</v>
      </c>
      <c r="P657">
        <v>41.836082342411402</v>
      </c>
      <c r="Q657">
        <v>3.8859470917188998E-2</v>
      </c>
    </row>
    <row r="658" spans="1:17" x14ac:dyDescent="0.3">
      <c r="A658" t="s">
        <v>1448</v>
      </c>
      <c r="B658" t="s">
        <v>1449</v>
      </c>
      <c r="C658" t="s">
        <v>10222</v>
      </c>
      <c r="D658" t="s">
        <v>46</v>
      </c>
      <c r="E658">
        <v>7212.6216143809997</v>
      </c>
      <c r="F658">
        <v>256.93</v>
      </c>
      <c r="G658">
        <v>130.790285591014</v>
      </c>
      <c r="H658">
        <v>9.4865469056610898</v>
      </c>
      <c r="I658">
        <v>29.049081220807199</v>
      </c>
      <c r="J658">
        <v>5.1522801378829497</v>
      </c>
      <c r="K658">
        <v>223.300959223511</v>
      </c>
      <c r="L658">
        <v>177.07293589173901</v>
      </c>
      <c r="M658">
        <v>63.599790171248799</v>
      </c>
      <c r="N658">
        <v>0.93617778530620199</v>
      </c>
      <c r="O658">
        <v>5.8264897053672096</v>
      </c>
      <c r="P658">
        <v>188.84766722878001</v>
      </c>
      <c r="Q658">
        <v>8.9673327763265004E-2</v>
      </c>
    </row>
    <row r="659" spans="1:17" x14ac:dyDescent="0.3">
      <c r="A659" t="s">
        <v>1450</v>
      </c>
      <c r="B659" t="s">
        <v>1451</v>
      </c>
      <c r="C659" t="s">
        <v>10222</v>
      </c>
      <c r="D659" t="s">
        <v>398</v>
      </c>
      <c r="E659">
        <v>7211.1760474599996</v>
      </c>
      <c r="F659">
        <v>315.05</v>
      </c>
      <c r="G659">
        <v>-45.577589706000701</v>
      </c>
      <c r="H659">
        <v>6.1187567608564697</v>
      </c>
      <c r="I659">
        <v>-28.273483974439699</v>
      </c>
      <c r="J659">
        <v>-0.50909718623756794</v>
      </c>
      <c r="K659">
        <v>303.52653687247499</v>
      </c>
      <c r="L659">
        <v>321.86171487291699</v>
      </c>
      <c r="M659">
        <v>55.2965630696754</v>
      </c>
      <c r="N659">
        <v>0.61524883104599903</v>
      </c>
      <c r="O659">
        <v>49.4683383589906</v>
      </c>
      <c r="P659">
        <v>22.041448770094899</v>
      </c>
      <c r="Q659">
        <v>-7.9749614941920007E-3</v>
      </c>
    </row>
    <row r="660" spans="1:17" x14ac:dyDescent="0.3">
      <c r="A660" t="s">
        <v>1452</v>
      </c>
      <c r="B660" t="s">
        <v>1453</v>
      </c>
      <c r="C660" t="s">
        <v>10222</v>
      </c>
      <c r="D660" t="s">
        <v>124</v>
      </c>
      <c r="E660">
        <v>7157.8945378500002</v>
      </c>
      <c r="F660">
        <v>1186.5</v>
      </c>
      <c r="G660">
        <v>28.9075991128792</v>
      </c>
      <c r="H660">
        <v>15.885031044184601</v>
      </c>
      <c r="I660">
        <v>7.5141013459889097</v>
      </c>
      <c r="J660">
        <v>-3.4440603414233699</v>
      </c>
      <c r="K660">
        <v>1078.6295954328</v>
      </c>
      <c r="L660">
        <v>919.94858682227698</v>
      </c>
      <c r="M660">
        <v>51.6255043854215</v>
      </c>
      <c r="N660">
        <v>1.7738357945215399</v>
      </c>
      <c r="O660">
        <v>13.4513274336283</v>
      </c>
      <c r="P660">
        <v>82.188099808061395</v>
      </c>
      <c r="Q660">
        <v>5.7911867906726998E-2</v>
      </c>
    </row>
    <row r="661" spans="1:17" x14ac:dyDescent="0.3">
      <c r="A661" t="s">
        <v>1454</v>
      </c>
      <c r="B661" t="s">
        <v>1455</v>
      </c>
      <c r="C661" t="s">
        <v>10222</v>
      </c>
      <c r="D661" t="s">
        <v>557</v>
      </c>
      <c r="E661">
        <v>7150.5622975649903</v>
      </c>
      <c r="F661">
        <v>258.55</v>
      </c>
      <c r="G661">
        <v>-30.606563903223002</v>
      </c>
      <c r="H661">
        <v>-1.3839271342256401</v>
      </c>
      <c r="I661">
        <v>-18.824353854797401</v>
      </c>
      <c r="J661">
        <v>-1.09650591575037</v>
      </c>
      <c r="K661">
        <v>257.644853417337</v>
      </c>
      <c r="L661">
        <v>260.41291209585802</v>
      </c>
      <c r="M661">
        <v>44.176396036341202</v>
      </c>
      <c r="N661">
        <v>1.0343456162821401</v>
      </c>
      <c r="O661">
        <v>24.1345967897892</v>
      </c>
      <c r="P661">
        <v>17.522727272727199</v>
      </c>
      <c r="Q661">
        <v>-3.261858690273E-2</v>
      </c>
    </row>
    <row r="662" spans="1:17" x14ac:dyDescent="0.3">
      <c r="A662" t="s">
        <v>1456</v>
      </c>
      <c r="B662" t="s">
        <v>1457</v>
      </c>
      <c r="C662" t="s">
        <v>10222</v>
      </c>
      <c r="D662" t="s">
        <v>1458</v>
      </c>
      <c r="E662">
        <v>7147.9242797819998</v>
      </c>
      <c r="F662">
        <v>224.51</v>
      </c>
      <c r="G662">
        <v>-27.904998714754299</v>
      </c>
      <c r="H662">
        <v>9.2424850297483694</v>
      </c>
      <c r="I662">
        <v>-0.12663932391434801</v>
      </c>
      <c r="J662">
        <v>-0.12611809265254401</v>
      </c>
      <c r="K662">
        <v>210.11743975331601</v>
      </c>
      <c r="L662">
        <v>196.96835147380699</v>
      </c>
      <c r="M662">
        <v>52.4926885483859</v>
      </c>
      <c r="N662">
        <v>0.55596390317089595</v>
      </c>
      <c r="O662">
        <v>7.7457574272860903</v>
      </c>
      <c r="P662">
        <v>32.376179245282998</v>
      </c>
      <c r="Q662">
        <v>-5.4674863566849002E-2</v>
      </c>
    </row>
    <row r="663" spans="1:17" x14ac:dyDescent="0.3">
      <c r="A663" t="s">
        <v>1459</v>
      </c>
      <c r="B663" t="s">
        <v>1460</v>
      </c>
      <c r="C663" t="s">
        <v>10222</v>
      </c>
      <c r="D663" t="s">
        <v>101</v>
      </c>
      <c r="E663">
        <v>7117.4327170199904</v>
      </c>
      <c r="F663">
        <v>1494.6</v>
      </c>
      <c r="G663">
        <v>-32.664414152574999</v>
      </c>
      <c r="H663">
        <v>3.4729203475477499</v>
      </c>
      <c r="I663">
        <v>-12.289088391103199</v>
      </c>
      <c r="J663">
        <v>0.48489183054024199</v>
      </c>
      <c r="K663">
        <v>1425.7282385992401</v>
      </c>
      <c r="L663">
        <v>1412.36371984011</v>
      </c>
      <c r="M663">
        <v>56.9712569979459</v>
      </c>
      <c r="N663">
        <v>0.90095730384988904</v>
      </c>
      <c r="O663">
        <v>12.401311387662201</v>
      </c>
      <c r="P663">
        <v>19.567999999999898</v>
      </c>
      <c r="Q663">
        <v>-0.142509964929418</v>
      </c>
    </row>
    <row r="664" spans="1:17" x14ac:dyDescent="0.3">
      <c r="A664" t="s">
        <v>1461</v>
      </c>
      <c r="B664" t="s">
        <v>1462</v>
      </c>
      <c r="C664" t="s">
        <v>10222</v>
      </c>
      <c r="D664" t="s">
        <v>24</v>
      </c>
      <c r="E664">
        <v>7110.7385737320001</v>
      </c>
      <c r="F664">
        <v>27.18</v>
      </c>
      <c r="G664">
        <v>24.822425891086802</v>
      </c>
      <c r="H664">
        <v>-3.1194039564329898</v>
      </c>
      <c r="I664">
        <v>-28.343296681096</v>
      </c>
      <c r="J664">
        <v>-1.06389563268444</v>
      </c>
      <c r="K664">
        <v>27.249464910757698</v>
      </c>
      <c r="L664">
        <v>26.252323947164498</v>
      </c>
      <c r="M664">
        <v>57.1149472553438</v>
      </c>
      <c r="N664">
        <v>1.1664749578364499</v>
      </c>
      <c r="O664">
        <v>35.694352712970698</v>
      </c>
      <c r="P664">
        <v>51.736186348862397</v>
      </c>
      <c r="Q664">
        <v>9.9838881631098997E-2</v>
      </c>
    </row>
    <row r="665" spans="1:17" x14ac:dyDescent="0.3">
      <c r="A665" t="s">
        <v>1463</v>
      </c>
      <c r="B665" t="s">
        <v>1464</v>
      </c>
      <c r="C665" t="s">
        <v>10222</v>
      </c>
      <c r="D665" t="s">
        <v>77</v>
      </c>
      <c r="E665">
        <v>7108.9459720000004</v>
      </c>
      <c r="F665">
        <v>347</v>
      </c>
      <c r="G665">
        <v>109.288107076896</v>
      </c>
      <c r="H665">
        <v>21.319375835866001</v>
      </c>
      <c r="I665">
        <v>8.7870385753544493</v>
      </c>
      <c r="J665">
        <v>2.3044388274457299</v>
      </c>
      <c r="K665">
        <v>280.22279042164899</v>
      </c>
      <c r="L665">
        <v>235.36628546386601</v>
      </c>
      <c r="M665">
        <v>75.808535662819807</v>
      </c>
      <c r="N665">
        <v>2.0119573546437199</v>
      </c>
      <c r="O665">
        <v>4.7406340057636696</v>
      </c>
      <c r="P665">
        <v>150.36075036074999</v>
      </c>
      <c r="Q665">
        <v>6.6175005647182997E-2</v>
      </c>
    </row>
    <row r="666" spans="1:17" x14ac:dyDescent="0.3">
      <c r="A666" t="s">
        <v>1465</v>
      </c>
      <c r="B666" t="s">
        <v>1466</v>
      </c>
      <c r="C666" t="s">
        <v>10222</v>
      </c>
      <c r="D666" t="s">
        <v>635</v>
      </c>
      <c r="E666">
        <v>7089.0749987089903</v>
      </c>
      <c r="F666">
        <v>145.37</v>
      </c>
      <c r="G666">
        <v>-29.741400753415402</v>
      </c>
      <c r="H666">
        <v>4.3203561371100001</v>
      </c>
      <c r="I666">
        <v>-11.8090398880768</v>
      </c>
      <c r="J666">
        <v>2.9899645819732998</v>
      </c>
      <c r="K666">
        <v>138.46031391434599</v>
      </c>
      <c r="L666">
        <v>139.811644846343</v>
      </c>
      <c r="M666">
        <v>53.875903147565303</v>
      </c>
      <c r="N666">
        <v>1.22186667635289</v>
      </c>
      <c r="O666">
        <v>23.168466671252599</v>
      </c>
      <c r="P666">
        <v>32.757990867579899</v>
      </c>
      <c r="Q666">
        <v>-0.10243862454745201</v>
      </c>
    </row>
    <row r="667" spans="1:17" x14ac:dyDescent="0.3">
      <c r="A667" t="s">
        <v>1467</v>
      </c>
      <c r="B667" t="s">
        <v>1468</v>
      </c>
      <c r="C667" t="s">
        <v>10222</v>
      </c>
      <c r="D667" t="s">
        <v>202</v>
      </c>
      <c r="E667">
        <v>6955.5176589599996</v>
      </c>
      <c r="F667">
        <v>2423.1999999999998</v>
      </c>
      <c r="G667">
        <v>157.13834440736301</v>
      </c>
      <c r="H667">
        <v>7.6947479336598699</v>
      </c>
      <c r="I667">
        <v>62.601268939760502</v>
      </c>
      <c r="J667">
        <v>-0.52851534543381296</v>
      </c>
      <c r="K667">
        <v>2160.7032526258299</v>
      </c>
      <c r="L667">
        <v>1587.4067917015</v>
      </c>
      <c r="M667">
        <v>43.2224486720229</v>
      </c>
      <c r="N667">
        <v>0.47631215273391198</v>
      </c>
      <c r="O667">
        <v>21.826510399471701</v>
      </c>
      <c r="P667">
        <v>201.01863354037201</v>
      </c>
      <c r="Q667">
        <v>0.13057134256493599</v>
      </c>
    </row>
    <row r="668" spans="1:17" hidden="1" x14ac:dyDescent="0.3">
      <c r="A668" t="s">
        <v>1469</v>
      </c>
      <c r="B668" t="s">
        <v>1470</v>
      </c>
      <c r="C668" t="s">
        <v>10222</v>
      </c>
      <c r="D668" t="s">
        <v>60</v>
      </c>
      <c r="E668">
        <v>6949.7853626249998</v>
      </c>
      <c r="F668">
        <v>1370.25</v>
      </c>
      <c r="G668">
        <v>112.90293298250999</v>
      </c>
      <c r="H668">
        <v>15.5491362338195</v>
      </c>
      <c r="I668">
        <v>43.124659371706002</v>
      </c>
      <c r="J668">
        <v>-2.77177343736175</v>
      </c>
      <c r="K668">
        <v>1178.9990516087</v>
      </c>
      <c r="L668">
        <v>953.77500276341198</v>
      </c>
      <c r="M668">
        <v>66.6301993362395</v>
      </c>
      <c r="N668">
        <v>2.5667864308086199</v>
      </c>
      <c r="O668">
        <v>6.5280058383506701</v>
      </c>
      <c r="P668">
        <v>217.150792732322</v>
      </c>
      <c r="Q668">
        <v>9.8680355543074E-2</v>
      </c>
    </row>
    <row r="669" spans="1:17" x14ac:dyDescent="0.3">
      <c r="A669" t="s">
        <v>1471</v>
      </c>
      <c r="B669" t="s">
        <v>1472</v>
      </c>
      <c r="C669" t="s">
        <v>10222</v>
      </c>
      <c r="D669" t="s">
        <v>469</v>
      </c>
      <c r="E669">
        <v>6945.5115699199996</v>
      </c>
      <c r="F669">
        <v>972.65</v>
      </c>
      <c r="G669">
        <v>54.955793111554598</v>
      </c>
      <c r="H669">
        <v>1.2464284780555399</v>
      </c>
      <c r="I669">
        <v>-9.6069115569005206</v>
      </c>
      <c r="J669">
        <v>5.9060166701062196</v>
      </c>
      <c r="K669">
        <v>905.01122370781195</v>
      </c>
      <c r="L669">
        <v>818.90925683363298</v>
      </c>
      <c r="M669">
        <v>57.742137374242297</v>
      </c>
      <c r="N669">
        <v>0.82920874975242198</v>
      </c>
      <c r="O669">
        <v>7.1402868452166501</v>
      </c>
      <c r="P669">
        <v>101.773674929986</v>
      </c>
      <c r="Q669">
        <v>0.13355020623681599</v>
      </c>
    </row>
    <row r="670" spans="1:17" x14ac:dyDescent="0.3">
      <c r="A670" t="s">
        <v>1473</v>
      </c>
      <c r="B670" t="s">
        <v>1474</v>
      </c>
      <c r="C670" t="s">
        <v>10222</v>
      </c>
      <c r="D670" t="s">
        <v>1475</v>
      </c>
      <c r="E670">
        <v>6932.3763348000002</v>
      </c>
      <c r="F670">
        <v>905.7</v>
      </c>
      <c r="G670">
        <v>3.9410359170222198</v>
      </c>
      <c r="H670">
        <v>1.4185044186254301</v>
      </c>
      <c r="I670">
        <v>-11.3931807705599</v>
      </c>
      <c r="J670">
        <v>1.3688591997866</v>
      </c>
      <c r="K670">
        <v>841.48640385104102</v>
      </c>
      <c r="L670">
        <v>775.48177867875802</v>
      </c>
      <c r="M670">
        <v>53.159448232438798</v>
      </c>
      <c r="N670">
        <v>0.74959994126956397</v>
      </c>
      <c r="O670">
        <v>9.2414706856575002</v>
      </c>
      <c r="P670">
        <v>53.119188503803898</v>
      </c>
      <c r="Q670">
        <v>-1.0263277258741E-2</v>
      </c>
    </row>
    <row r="671" spans="1:17" hidden="1" x14ac:dyDescent="0.3">
      <c r="A671" t="s">
        <v>1476</v>
      </c>
      <c r="B671" t="s">
        <v>1477</v>
      </c>
      <c r="C671" t="s">
        <v>10222</v>
      </c>
      <c r="D671" t="s">
        <v>65</v>
      </c>
      <c r="E671">
        <v>6921.0440303080004</v>
      </c>
      <c r="F671">
        <v>96.82</v>
      </c>
      <c r="G671">
        <v>358.78759483809301</v>
      </c>
      <c r="H671">
        <v>9.9024470065533894</v>
      </c>
      <c r="I671">
        <v>73.9749952197227</v>
      </c>
      <c r="J671">
        <v>-4.1751867618152501</v>
      </c>
      <c r="K671">
        <v>85.780223889932799</v>
      </c>
      <c r="L671">
        <v>61.652111137945099</v>
      </c>
      <c r="M671">
        <v>51.614298576356703</v>
      </c>
      <c r="N671">
        <v>0.75825995725091699</v>
      </c>
      <c r="O671">
        <v>11.030778764718001</v>
      </c>
      <c r="P671">
        <v>414.99999999999898</v>
      </c>
      <c r="Q671">
        <v>9.0487401551464994E-2</v>
      </c>
    </row>
    <row r="672" spans="1:17" x14ac:dyDescent="0.3">
      <c r="A672" t="s">
        <v>1478</v>
      </c>
      <c r="B672" t="s">
        <v>1479</v>
      </c>
      <c r="C672" t="s">
        <v>10222</v>
      </c>
      <c r="D672" t="s">
        <v>622</v>
      </c>
      <c r="E672">
        <v>6873.8712732000004</v>
      </c>
      <c r="F672">
        <v>385.2</v>
      </c>
      <c r="G672">
        <v>86.586344825093903</v>
      </c>
      <c r="H672">
        <v>-5.6362836508517997</v>
      </c>
      <c r="I672">
        <v>-11.529017710389599</v>
      </c>
      <c r="J672">
        <v>1.6823797755954699</v>
      </c>
      <c r="K672">
        <v>362.37901891586603</v>
      </c>
      <c r="L672">
        <v>317.25092735909499</v>
      </c>
      <c r="M672">
        <v>59.693275165011997</v>
      </c>
      <c r="N672">
        <v>0.65414462893731795</v>
      </c>
      <c r="O672">
        <v>13.785046728971899</v>
      </c>
      <c r="P672">
        <v>123.82335851249201</v>
      </c>
      <c r="Q672">
        <v>8.9006500495561996E-2</v>
      </c>
    </row>
    <row r="673" spans="1:17" x14ac:dyDescent="0.3">
      <c r="A673" t="s">
        <v>1480</v>
      </c>
      <c r="B673" t="s">
        <v>1481</v>
      </c>
      <c r="C673" t="s">
        <v>10222</v>
      </c>
      <c r="D673" t="s">
        <v>60</v>
      </c>
      <c r="E673">
        <v>6859.0542871199996</v>
      </c>
      <c r="F673">
        <v>701.4</v>
      </c>
      <c r="G673">
        <v>70.801643181627497</v>
      </c>
      <c r="H673">
        <v>13.812209744070399</v>
      </c>
      <c r="I673">
        <v>105.34719966894301</v>
      </c>
      <c r="J673">
        <v>2.2125171956690299</v>
      </c>
      <c r="K673">
        <v>593.57469188205903</v>
      </c>
      <c r="L673">
        <v>474.861994457435</v>
      </c>
      <c r="M673">
        <v>76.6406533715232</v>
      </c>
      <c r="N673">
        <v>0.77547001683383399</v>
      </c>
      <c r="O673">
        <v>1.02651839178786</v>
      </c>
      <c r="P673">
        <v>136.32075471698101</v>
      </c>
      <c r="Q673">
        <v>-1.0983119174783999E-2</v>
      </c>
    </row>
    <row r="674" spans="1:17" hidden="1" x14ac:dyDescent="0.3">
      <c r="A674" t="s">
        <v>1482</v>
      </c>
      <c r="B674" t="s">
        <v>1483</v>
      </c>
      <c r="C674" t="s">
        <v>10222</v>
      </c>
      <c r="D674" t="s">
        <v>24</v>
      </c>
      <c r="E674">
        <v>6843.8646446250004</v>
      </c>
      <c r="F674">
        <v>654.35</v>
      </c>
      <c r="G674">
        <v>51.214363239471503</v>
      </c>
      <c r="H674">
        <v>-6.86764797417338</v>
      </c>
      <c r="I674">
        <v>62.243422562976299</v>
      </c>
      <c r="J674">
        <v>-6.9328466855139403</v>
      </c>
      <c r="K674">
        <v>647.47101189525904</v>
      </c>
      <c r="M674">
        <v>42.343594876858099</v>
      </c>
      <c r="N674">
        <v>0.36102649339398601</v>
      </c>
      <c r="O674">
        <v>16.2833346068617</v>
      </c>
      <c r="P674">
        <v>79.273972602739704</v>
      </c>
    </row>
    <row r="675" spans="1:17" hidden="1" x14ac:dyDescent="0.3">
      <c r="A675" t="s">
        <v>1484</v>
      </c>
      <c r="B675" t="s">
        <v>1485</v>
      </c>
      <c r="C675" t="s">
        <v>10222</v>
      </c>
      <c r="D675" t="s">
        <v>261</v>
      </c>
      <c r="E675">
        <v>6840.8718078399997</v>
      </c>
      <c r="F675">
        <v>2511.9499999999998</v>
      </c>
      <c r="G675">
        <v>-13.3059376205972</v>
      </c>
      <c r="H675">
        <v>-6.1740860112957803</v>
      </c>
      <c r="I675">
        <v>-10.7250914351105</v>
      </c>
      <c r="J675">
        <v>1.20086393145842</v>
      </c>
      <c r="K675">
        <v>2374.0863010348498</v>
      </c>
      <c r="L675">
        <v>2227.4233086220802</v>
      </c>
      <c r="M675">
        <v>67.462837783913599</v>
      </c>
      <c r="N675">
        <v>0.63592119659138302</v>
      </c>
      <c r="O675">
        <v>10.1574474014212</v>
      </c>
      <c r="P675">
        <v>46.043604651162703</v>
      </c>
      <c r="Q675">
        <v>8.3595790453738994E-2</v>
      </c>
    </row>
    <row r="676" spans="1:17" hidden="1" x14ac:dyDescent="0.3">
      <c r="A676" t="s">
        <v>1486</v>
      </c>
      <c r="B676" t="s">
        <v>1487</v>
      </c>
      <c r="C676" t="s">
        <v>10222</v>
      </c>
      <c r="D676" t="s">
        <v>146</v>
      </c>
      <c r="E676">
        <v>6826.3962554</v>
      </c>
      <c r="F676">
        <v>176.2</v>
      </c>
      <c r="G676">
        <v>-20.201768505094499</v>
      </c>
      <c r="H676">
        <v>11.426021761023801</v>
      </c>
      <c r="I676">
        <v>-9.1727091815898092</v>
      </c>
      <c r="J676">
        <v>3.0958831021295699</v>
      </c>
      <c r="M676">
        <v>58.903681757598903</v>
      </c>
      <c r="O676">
        <v>12.088535754823999</v>
      </c>
      <c r="P676">
        <v>30.518518518518501</v>
      </c>
    </row>
    <row r="677" spans="1:17" hidden="1" x14ac:dyDescent="0.3">
      <c r="A677" t="s">
        <v>1488</v>
      </c>
      <c r="B677" t="s">
        <v>1489</v>
      </c>
      <c r="C677" t="s">
        <v>10222</v>
      </c>
      <c r="D677" t="s">
        <v>124</v>
      </c>
      <c r="E677">
        <v>6804.5114346699902</v>
      </c>
      <c r="F677">
        <v>593.9</v>
      </c>
      <c r="G677">
        <v>-22.066977614496199</v>
      </c>
      <c r="H677">
        <v>7.0777300279736899</v>
      </c>
      <c r="I677">
        <v>-5.6473735206660098</v>
      </c>
      <c r="J677">
        <v>-1.2755889455495699</v>
      </c>
      <c r="K677">
        <v>543.35677562448097</v>
      </c>
      <c r="L677">
        <v>529.54966514992395</v>
      </c>
      <c r="M677">
        <v>67.366718667995201</v>
      </c>
      <c r="N677">
        <v>0.88926085018685597</v>
      </c>
      <c r="O677">
        <v>6.0700454621990199</v>
      </c>
      <c r="P677">
        <v>27.173447537473201</v>
      </c>
      <c r="Q677">
        <v>3.1566983509229998E-2</v>
      </c>
    </row>
    <row r="678" spans="1:17" hidden="1" x14ac:dyDescent="0.3">
      <c r="A678" t="s">
        <v>1490</v>
      </c>
      <c r="B678" t="s">
        <v>1491</v>
      </c>
      <c r="C678" t="s">
        <v>10222</v>
      </c>
      <c r="D678" t="s">
        <v>43</v>
      </c>
      <c r="E678">
        <v>6747.5755730000001</v>
      </c>
      <c r="F678">
        <v>4385.8999999999996</v>
      </c>
      <c r="G678">
        <v>-11.1543266885073</v>
      </c>
      <c r="H678">
        <v>4.1250187760478898</v>
      </c>
      <c r="I678">
        <v>7.8726151379890599</v>
      </c>
      <c r="J678">
        <v>-7.77764343259964</v>
      </c>
      <c r="K678">
        <v>4119.5110498929798</v>
      </c>
      <c r="L678">
        <v>3802.8465311127302</v>
      </c>
      <c r="M678">
        <v>57.698733152782502</v>
      </c>
      <c r="N678">
        <v>4.5439791135739496</v>
      </c>
      <c r="O678">
        <v>10.5759365238605</v>
      </c>
      <c r="P678">
        <v>38.838239949350999</v>
      </c>
      <c r="Q678">
        <v>-1.7857991676735002E-2</v>
      </c>
    </row>
    <row r="679" spans="1:17" hidden="1" x14ac:dyDescent="0.3">
      <c r="A679" t="s">
        <v>1492</v>
      </c>
      <c r="B679" t="s">
        <v>1493</v>
      </c>
      <c r="C679" t="s">
        <v>10222</v>
      </c>
      <c r="D679" t="s">
        <v>1036</v>
      </c>
      <c r="E679">
        <v>6746.8437323999997</v>
      </c>
      <c r="F679">
        <v>128.5</v>
      </c>
      <c r="G679">
        <v>-16.177899619390001</v>
      </c>
      <c r="H679">
        <v>-2.3452568291524201</v>
      </c>
      <c r="I679">
        <v>-11.5742675421762</v>
      </c>
      <c r="K679">
        <v>120.10837337592</v>
      </c>
      <c r="M679">
        <v>1.05563603616817</v>
      </c>
      <c r="N679">
        <v>0.48571428571428499</v>
      </c>
      <c r="O679">
        <v>3.00389105058367</v>
      </c>
      <c r="P679">
        <v>10.347788750536701</v>
      </c>
    </row>
    <row r="680" spans="1:17" hidden="1" x14ac:dyDescent="0.3">
      <c r="A680" t="s">
        <v>1494</v>
      </c>
      <c r="B680" t="s">
        <v>1495</v>
      </c>
      <c r="C680" t="s">
        <v>10222</v>
      </c>
      <c r="E680">
        <v>6744.5683200000003</v>
      </c>
      <c r="F680">
        <v>3237.6</v>
      </c>
      <c r="G680">
        <v>1473.8697639286299</v>
      </c>
      <c r="H680">
        <v>-1.15942419195789</v>
      </c>
      <c r="I680">
        <v>157.83389015999401</v>
      </c>
      <c r="J680">
        <v>6.99156128577898</v>
      </c>
      <c r="K680">
        <v>2802.6415157708102</v>
      </c>
      <c r="L680">
        <v>1745.1292261866499</v>
      </c>
      <c r="M680">
        <v>51.356334477258997</v>
      </c>
      <c r="N680">
        <v>0.59358049265986501</v>
      </c>
      <c r="O680">
        <v>10.2359772671114</v>
      </c>
      <c r="P680">
        <v>1622.12765957446</v>
      </c>
    </row>
    <row r="681" spans="1:17" x14ac:dyDescent="0.3">
      <c r="A681" t="s">
        <v>1496</v>
      </c>
      <c r="B681" t="s">
        <v>1497</v>
      </c>
      <c r="C681" t="s">
        <v>10222</v>
      </c>
      <c r="D681" t="s">
        <v>912</v>
      </c>
      <c r="E681">
        <v>6736.5573693180004</v>
      </c>
      <c r="F681">
        <v>227.58</v>
      </c>
      <c r="G681">
        <v>66.666162224300706</v>
      </c>
      <c r="H681">
        <v>4.9575789839420397</v>
      </c>
      <c r="I681">
        <v>-21.358056140527498</v>
      </c>
      <c r="J681">
        <v>1.7773669054003001</v>
      </c>
      <c r="K681">
        <v>215.538422376131</v>
      </c>
      <c r="L681">
        <v>192.601199083262</v>
      </c>
      <c r="M681">
        <v>69.908462599629402</v>
      </c>
      <c r="N681">
        <v>0.892384077275724</v>
      </c>
      <c r="O681">
        <v>11.8727480446436</v>
      </c>
      <c r="P681">
        <v>99.631578947368396</v>
      </c>
      <c r="Q681">
        <v>7.6696823699654998E-2</v>
      </c>
    </row>
    <row r="682" spans="1:17" x14ac:dyDescent="0.3">
      <c r="A682" t="s">
        <v>1498</v>
      </c>
      <c r="B682" t="s">
        <v>1499</v>
      </c>
      <c r="C682" t="s">
        <v>10222</v>
      </c>
      <c r="D682" t="s">
        <v>622</v>
      </c>
      <c r="E682">
        <v>6735.587734365</v>
      </c>
      <c r="F682">
        <v>505.65</v>
      </c>
      <c r="G682">
        <v>28.772223177984699</v>
      </c>
      <c r="H682">
        <v>-9.2763591913571499</v>
      </c>
      <c r="I682">
        <v>-14.072499069488901</v>
      </c>
      <c r="J682">
        <v>-1.0530930509660801</v>
      </c>
      <c r="K682">
        <v>490.52946305729603</v>
      </c>
      <c r="L682">
        <v>445.93913983907697</v>
      </c>
      <c r="M682">
        <v>58.943145886650001</v>
      </c>
      <c r="N682">
        <v>1.02856824471605</v>
      </c>
      <c r="O682">
        <v>10.708988430732701</v>
      </c>
      <c r="P682">
        <v>69.7951645399596</v>
      </c>
      <c r="Q682">
        <v>8.354895600751E-2</v>
      </c>
    </row>
    <row r="683" spans="1:17" x14ac:dyDescent="0.3">
      <c r="A683" t="s">
        <v>1500</v>
      </c>
      <c r="B683" t="s">
        <v>1501</v>
      </c>
      <c r="C683" t="s">
        <v>10222</v>
      </c>
      <c r="D683" t="s">
        <v>86</v>
      </c>
      <c r="E683">
        <v>6709.8978107200001</v>
      </c>
      <c r="F683">
        <v>3392.8</v>
      </c>
      <c r="G683">
        <v>22.3041758636178</v>
      </c>
      <c r="H683">
        <v>13.1911065620675</v>
      </c>
      <c r="I683">
        <v>45.375822352345097</v>
      </c>
      <c r="J683">
        <v>-0.57793474469279704</v>
      </c>
      <c r="K683">
        <v>2923.73285702781</v>
      </c>
      <c r="L683">
        <v>2399.06397594285</v>
      </c>
      <c r="M683">
        <v>60.598517975517801</v>
      </c>
      <c r="N683">
        <v>0.75261289063723003</v>
      </c>
      <c r="O683">
        <v>6.2809478896486501</v>
      </c>
      <c r="P683">
        <v>112.714733542319</v>
      </c>
      <c r="Q683">
        <v>-5.2339236729288002E-2</v>
      </c>
    </row>
    <row r="684" spans="1:17" x14ac:dyDescent="0.3">
      <c r="A684" t="s">
        <v>1502</v>
      </c>
      <c r="B684" t="s">
        <v>1503</v>
      </c>
      <c r="C684" t="s">
        <v>10222</v>
      </c>
      <c r="D684" t="s">
        <v>393</v>
      </c>
      <c r="E684">
        <v>6680.2007454889999</v>
      </c>
      <c r="F684">
        <v>215.03</v>
      </c>
      <c r="G684">
        <v>172.127089407851</v>
      </c>
      <c r="H684">
        <v>-0.63599374285216803</v>
      </c>
      <c r="I684">
        <v>12.2313186815256</v>
      </c>
      <c r="J684">
        <v>1.57519309795829</v>
      </c>
      <c r="K684">
        <v>201.21844630040599</v>
      </c>
      <c r="L684">
        <v>165.389388187739</v>
      </c>
      <c r="M684">
        <v>61.092795970473503</v>
      </c>
      <c r="N684">
        <v>0.79266767997674004</v>
      </c>
      <c r="O684">
        <v>3.3065153699483698</v>
      </c>
      <c r="P684">
        <v>215.06227106227101</v>
      </c>
      <c r="Q684">
        <v>9.8004910403808002E-2</v>
      </c>
    </row>
    <row r="685" spans="1:17" x14ac:dyDescent="0.3">
      <c r="A685" t="s">
        <v>1504</v>
      </c>
      <c r="B685" t="s">
        <v>1505</v>
      </c>
      <c r="C685" t="s">
        <v>10222</v>
      </c>
      <c r="D685" t="s">
        <v>70</v>
      </c>
      <c r="E685">
        <v>6674.9759999999997</v>
      </c>
      <c r="F685">
        <v>948.15</v>
      </c>
      <c r="G685">
        <v>88.742787052936194</v>
      </c>
      <c r="H685">
        <v>5.4421722771743202</v>
      </c>
      <c r="I685">
        <v>-29.881025633175401</v>
      </c>
      <c r="J685">
        <v>8.3390345599314895</v>
      </c>
      <c r="K685">
        <v>889.35780837467496</v>
      </c>
      <c r="L685">
        <v>775.19443172211595</v>
      </c>
      <c r="M685">
        <v>65.376860550367596</v>
      </c>
      <c r="N685">
        <v>1.8780455058301899</v>
      </c>
      <c r="O685">
        <v>22.8708537678637</v>
      </c>
      <c r="P685">
        <v>152.16755319148899</v>
      </c>
      <c r="Q685">
        <v>0.110460504802408</v>
      </c>
    </row>
    <row r="686" spans="1:17" x14ac:dyDescent="0.3">
      <c r="A686" t="s">
        <v>1506</v>
      </c>
      <c r="B686" t="s">
        <v>1507</v>
      </c>
      <c r="C686" t="s">
        <v>10222</v>
      </c>
      <c r="D686" t="s">
        <v>469</v>
      </c>
      <c r="E686">
        <v>6664.9447369299996</v>
      </c>
      <c r="F686">
        <v>469.45</v>
      </c>
      <c r="G686">
        <v>-48.257932451287203</v>
      </c>
      <c r="H686">
        <v>-7.44833044392389</v>
      </c>
      <c r="I686">
        <v>-29.1530572237257</v>
      </c>
      <c r="J686">
        <v>0.19430973510997099</v>
      </c>
      <c r="K686">
        <v>484.871163835321</v>
      </c>
      <c r="L686">
        <v>537.36412572798099</v>
      </c>
      <c r="M686">
        <v>47.574827372113603</v>
      </c>
      <c r="N686">
        <v>0.70544418234265904</v>
      </c>
      <c r="O686">
        <v>53.978059431249299</v>
      </c>
      <c r="P686">
        <v>9.5565927654609002</v>
      </c>
      <c r="Q686">
        <v>-1.8946705243899999E-2</v>
      </c>
    </row>
    <row r="687" spans="1:17" x14ac:dyDescent="0.3">
      <c r="A687" t="s">
        <v>1508</v>
      </c>
      <c r="B687" t="s">
        <v>1509</v>
      </c>
      <c r="C687" t="s">
        <v>10222</v>
      </c>
      <c r="D687" t="s">
        <v>133</v>
      </c>
      <c r="E687">
        <v>6647.897226</v>
      </c>
      <c r="F687">
        <v>943.5</v>
      </c>
      <c r="G687">
        <v>8.3660122519904299</v>
      </c>
      <c r="H687">
        <v>-4.2406832689123402</v>
      </c>
      <c r="I687">
        <v>-3.2887441680251901</v>
      </c>
      <c r="J687">
        <v>1.1548011462862999</v>
      </c>
      <c r="K687">
        <v>909.69994173244299</v>
      </c>
      <c r="L687">
        <v>838.28843799169397</v>
      </c>
      <c r="M687">
        <v>64.700810161786606</v>
      </c>
      <c r="N687">
        <v>0.55907735313955098</v>
      </c>
      <c r="O687">
        <v>6.3063063063062996</v>
      </c>
      <c r="P687">
        <v>53.153153153153099</v>
      </c>
      <c r="Q687">
        <v>2.1042223130516999E-2</v>
      </c>
    </row>
    <row r="688" spans="1:17" hidden="1" x14ac:dyDescent="0.3">
      <c r="A688" t="s">
        <v>1510</v>
      </c>
      <c r="B688" t="s">
        <v>1511</v>
      </c>
      <c r="C688" t="s">
        <v>10222</v>
      </c>
      <c r="D688" t="s">
        <v>1339</v>
      </c>
      <c r="E688">
        <v>6636.6662775300001</v>
      </c>
      <c r="F688">
        <v>1392.52</v>
      </c>
      <c r="G688">
        <v>-18.508064490811702</v>
      </c>
      <c r="H688">
        <v>-5.32419312637521</v>
      </c>
      <c r="I688">
        <v>-10.6776602846606</v>
      </c>
      <c r="J688">
        <v>-4.0448941876635196</v>
      </c>
      <c r="K688">
        <v>1377.6095568370099</v>
      </c>
      <c r="L688">
        <v>1345.2495371264399</v>
      </c>
      <c r="M688">
        <v>77.088001342421407</v>
      </c>
      <c r="N688">
        <v>1.2586335194189699</v>
      </c>
      <c r="O688">
        <v>3.4491425616867102</v>
      </c>
      <c r="P688">
        <v>11.700958568964801</v>
      </c>
      <c r="Q688">
        <v>-5.5078309021881003E-2</v>
      </c>
    </row>
    <row r="689" spans="1:17" x14ac:dyDescent="0.3">
      <c r="A689" t="s">
        <v>1512</v>
      </c>
      <c r="B689" t="s">
        <v>1513</v>
      </c>
      <c r="C689" t="s">
        <v>10222</v>
      </c>
      <c r="D689" t="s">
        <v>420</v>
      </c>
      <c r="E689">
        <v>6609.3059982599998</v>
      </c>
      <c r="F689">
        <v>214.2</v>
      </c>
      <c r="G689">
        <v>198.75904967107499</v>
      </c>
      <c r="H689">
        <v>-10.8512299012772</v>
      </c>
      <c r="I689">
        <v>10.4663230264976</v>
      </c>
      <c r="J689">
        <v>4.2910427570245702</v>
      </c>
      <c r="K689">
        <v>191.763003458751</v>
      </c>
      <c r="L689">
        <v>153.65181940256801</v>
      </c>
      <c r="M689">
        <v>75.694160282225198</v>
      </c>
      <c r="N689">
        <v>0.54656057237347999</v>
      </c>
      <c r="O689">
        <v>11.998132586367801</v>
      </c>
      <c r="P689">
        <v>238.65612648221301</v>
      </c>
      <c r="Q689">
        <v>6.4830443268989998E-2</v>
      </c>
    </row>
    <row r="690" spans="1:17" x14ac:dyDescent="0.3">
      <c r="A690" t="s">
        <v>1514</v>
      </c>
      <c r="B690" t="s">
        <v>1515</v>
      </c>
      <c r="C690" t="s">
        <v>10222</v>
      </c>
      <c r="D690" t="s">
        <v>130</v>
      </c>
      <c r="E690">
        <v>6605.9236227599904</v>
      </c>
      <c r="F690">
        <v>608.85</v>
      </c>
      <c r="G690">
        <v>22.528721324668901</v>
      </c>
      <c r="H690">
        <v>-8.5164424916348196</v>
      </c>
      <c r="I690">
        <v>-37.107289533096399</v>
      </c>
      <c r="J690">
        <v>-0.57563473601703197</v>
      </c>
      <c r="K690">
        <v>610.51927078926497</v>
      </c>
      <c r="L690">
        <v>577.07595186336698</v>
      </c>
      <c r="M690">
        <v>49.526835959563201</v>
      </c>
      <c r="N690">
        <v>0.411911108428753</v>
      </c>
      <c r="O690">
        <v>38.236018723823499</v>
      </c>
      <c r="P690">
        <v>67.025581235854801</v>
      </c>
      <c r="Q690">
        <v>6.2780535242649996E-2</v>
      </c>
    </row>
    <row r="691" spans="1:17" x14ac:dyDescent="0.3">
      <c r="A691" t="s">
        <v>1516</v>
      </c>
      <c r="B691" t="s">
        <v>1517</v>
      </c>
      <c r="C691" t="s">
        <v>10222</v>
      </c>
      <c r="D691" t="s">
        <v>261</v>
      </c>
      <c r="E691">
        <v>6564.42906236</v>
      </c>
      <c r="F691">
        <v>1460.15</v>
      </c>
      <c r="G691">
        <v>-27.408151119816399</v>
      </c>
      <c r="H691">
        <v>7.5161206297804402</v>
      </c>
      <c r="I691">
        <v>-20.021427163268999</v>
      </c>
      <c r="J691">
        <v>2.8845944463575899</v>
      </c>
      <c r="K691">
        <v>1386.4330353559701</v>
      </c>
      <c r="L691">
        <v>1430.0468198108499</v>
      </c>
      <c r="M691">
        <v>67.878772893132904</v>
      </c>
      <c r="N691">
        <v>0.90624151926612095</v>
      </c>
      <c r="O691">
        <v>29.983220901962099</v>
      </c>
      <c r="P691">
        <v>27.735981104015401</v>
      </c>
      <c r="Q691">
        <v>-5.8921673423186001E-2</v>
      </c>
    </row>
    <row r="692" spans="1:17" x14ac:dyDescent="0.3">
      <c r="A692" t="s">
        <v>1518</v>
      </c>
      <c r="B692" t="s">
        <v>1519</v>
      </c>
      <c r="C692" t="s">
        <v>10222</v>
      </c>
      <c r="D692" t="s">
        <v>373</v>
      </c>
      <c r="E692">
        <v>6557.4909707999996</v>
      </c>
      <c r="F692">
        <v>337.2</v>
      </c>
      <c r="G692">
        <v>27.6228830586446</v>
      </c>
      <c r="H692">
        <v>4.6680190840120499</v>
      </c>
      <c r="I692">
        <v>12.8138732366829</v>
      </c>
      <c r="J692">
        <v>-1.5011459902775599</v>
      </c>
      <c r="K692">
        <v>316.58221956105803</v>
      </c>
      <c r="L692">
        <v>273.523428238637</v>
      </c>
      <c r="M692">
        <v>49.278475260368701</v>
      </c>
      <c r="N692">
        <v>0.91727431735574205</v>
      </c>
      <c r="O692">
        <v>6.0794780545670299</v>
      </c>
      <c r="P692">
        <v>64.407606045831301</v>
      </c>
      <c r="Q692">
        <v>-2.9234148971648E-2</v>
      </c>
    </row>
    <row r="693" spans="1:17" hidden="1" x14ac:dyDescent="0.3">
      <c r="A693" t="s">
        <v>1520</v>
      </c>
      <c r="B693" t="s">
        <v>1521</v>
      </c>
      <c r="C693" t="s">
        <v>10222</v>
      </c>
      <c r="D693" t="s">
        <v>557</v>
      </c>
      <c r="E693">
        <v>6546.0012359499997</v>
      </c>
      <c r="F693">
        <v>1645.75</v>
      </c>
      <c r="G693">
        <v>23.558667108619499</v>
      </c>
      <c r="H693">
        <v>7.0037365678767696</v>
      </c>
      <c r="I693">
        <v>19.3677485656405</v>
      </c>
      <c r="J693">
        <v>5.0267196320740899</v>
      </c>
      <c r="K693">
        <v>1419.3547219899999</v>
      </c>
      <c r="L693">
        <v>1256.6697860403499</v>
      </c>
      <c r="M693">
        <v>70.713120051173206</v>
      </c>
      <c r="N693">
        <v>0.92608111572607898</v>
      </c>
      <c r="O693">
        <v>4.5116208415615997</v>
      </c>
      <c r="P693">
        <v>68.794871794871796</v>
      </c>
      <c r="Q693">
        <v>-2.6560813139586002E-2</v>
      </c>
    </row>
    <row r="694" spans="1:17" x14ac:dyDescent="0.3">
      <c r="A694" t="s">
        <v>1522</v>
      </c>
      <c r="B694" t="s">
        <v>1523</v>
      </c>
      <c r="C694" t="s">
        <v>10222</v>
      </c>
      <c r="D694" t="s">
        <v>261</v>
      </c>
      <c r="E694">
        <v>6534.8246176000002</v>
      </c>
      <c r="F694">
        <v>824</v>
      </c>
      <c r="G694">
        <v>33.226153429220098</v>
      </c>
      <c r="H694">
        <v>5.9582458956575701</v>
      </c>
      <c r="I694">
        <v>8.3014478766548603</v>
      </c>
      <c r="J694">
        <v>7.91010093215354</v>
      </c>
      <c r="K694">
        <v>740.94175223994603</v>
      </c>
      <c r="L694">
        <v>686.10375132849504</v>
      </c>
      <c r="M694">
        <v>71.528087045445901</v>
      </c>
      <c r="N694">
        <v>1.55342177494238</v>
      </c>
      <c r="O694">
        <v>7.2572815533980402</v>
      </c>
      <c r="P694">
        <v>76.805063834352495</v>
      </c>
    </row>
    <row r="695" spans="1:17" x14ac:dyDescent="0.3">
      <c r="A695" t="s">
        <v>1524</v>
      </c>
      <c r="B695" t="s">
        <v>1525</v>
      </c>
      <c r="C695" t="s">
        <v>10222</v>
      </c>
      <c r="D695" t="s">
        <v>170</v>
      </c>
      <c r="E695">
        <v>6506.6692274999996</v>
      </c>
      <c r="F695">
        <v>939.9</v>
      </c>
      <c r="G695">
        <v>63.4490463445754</v>
      </c>
      <c r="H695">
        <v>-3.43297312236133</v>
      </c>
      <c r="I695">
        <v>63.770965842000599</v>
      </c>
      <c r="J695">
        <v>0.819969685612151</v>
      </c>
      <c r="K695">
        <v>853.09732576756596</v>
      </c>
      <c r="L695">
        <v>682.07485179719799</v>
      </c>
      <c r="M695">
        <v>70.2897702634437</v>
      </c>
      <c r="N695">
        <v>0.65767384465628798</v>
      </c>
      <c r="O695">
        <v>2.5641025641025701</v>
      </c>
      <c r="P695">
        <v>115.030885380919</v>
      </c>
      <c r="Q695">
        <v>-2.8328799218410002E-3</v>
      </c>
    </row>
    <row r="696" spans="1:17" hidden="1" x14ac:dyDescent="0.3">
      <c r="A696" t="s">
        <v>1526</v>
      </c>
      <c r="B696" t="s">
        <v>1527</v>
      </c>
      <c r="C696" t="s">
        <v>10222</v>
      </c>
      <c r="D696" t="s">
        <v>1339</v>
      </c>
      <c r="E696">
        <v>6496.9056107910001</v>
      </c>
      <c r="F696">
        <v>1163</v>
      </c>
      <c r="G696">
        <v>-18.883360778134598</v>
      </c>
      <c r="H696">
        <v>-3.0433842732209699</v>
      </c>
      <c r="I696">
        <v>-10.7350674415794</v>
      </c>
      <c r="J696">
        <v>-0.98315821385203395</v>
      </c>
      <c r="K696">
        <v>1153.5949599294099</v>
      </c>
      <c r="L696">
        <v>1127.0168265530999</v>
      </c>
      <c r="M696">
        <v>63.340787818078198</v>
      </c>
      <c r="N696">
        <v>1.85929468198507</v>
      </c>
      <c r="O696">
        <v>13.9621668099742</v>
      </c>
      <c r="P696">
        <v>34.325082870375702</v>
      </c>
    </row>
    <row r="697" spans="1:17" x14ac:dyDescent="0.3">
      <c r="A697" t="s">
        <v>1528</v>
      </c>
      <c r="B697" t="s">
        <v>1529</v>
      </c>
      <c r="C697" t="s">
        <v>10222</v>
      </c>
      <c r="D697" t="s">
        <v>922</v>
      </c>
      <c r="E697">
        <v>6440.6534077199904</v>
      </c>
      <c r="F697">
        <v>140.41999999999999</v>
      </c>
      <c r="G697">
        <v>-19.191463260047101</v>
      </c>
      <c r="H697">
        <v>-1.1380808030787699</v>
      </c>
      <c r="I697">
        <v>-41.785342957183197</v>
      </c>
      <c r="J697">
        <v>2.0958838307505299</v>
      </c>
      <c r="K697">
        <v>143.38052276715501</v>
      </c>
      <c r="L697">
        <v>156.26124984800001</v>
      </c>
      <c r="M697">
        <v>60.492494527008702</v>
      </c>
      <c r="N697">
        <v>1.2000132448179801</v>
      </c>
      <c r="O697">
        <v>49.978635522005398</v>
      </c>
      <c r="P697">
        <v>18.497890295358602</v>
      </c>
      <c r="Q697">
        <v>2.6496025916525001E-2</v>
      </c>
    </row>
    <row r="698" spans="1:17" x14ac:dyDescent="0.3">
      <c r="A698" t="s">
        <v>1530</v>
      </c>
      <c r="B698" t="s">
        <v>1531</v>
      </c>
      <c r="C698" t="s">
        <v>10222</v>
      </c>
      <c r="D698" t="s">
        <v>1532</v>
      </c>
      <c r="E698">
        <v>6432.1148249999997</v>
      </c>
      <c r="F698">
        <v>474</v>
      </c>
      <c r="G698">
        <v>-2.7658972472113699</v>
      </c>
      <c r="H698">
        <v>5.8955543197340399</v>
      </c>
      <c r="I698">
        <v>-2.8941822000032298</v>
      </c>
      <c r="J698">
        <v>3.0377329376986699</v>
      </c>
      <c r="K698">
        <v>464.62106088796099</v>
      </c>
      <c r="L698">
        <v>446.099603357234</v>
      </c>
      <c r="M698">
        <v>51.734151852856598</v>
      </c>
      <c r="N698">
        <v>1.1426825249221499</v>
      </c>
      <c r="O698">
        <v>21.7088607594936</v>
      </c>
      <c r="P698">
        <v>38.475021910604703</v>
      </c>
    </row>
    <row r="699" spans="1:17" x14ac:dyDescent="0.3">
      <c r="A699" t="s">
        <v>1533</v>
      </c>
      <c r="B699" t="s">
        <v>1534</v>
      </c>
      <c r="C699" t="s">
        <v>10222</v>
      </c>
      <c r="D699" t="s">
        <v>165</v>
      </c>
      <c r="E699">
        <v>6423.2762541299999</v>
      </c>
      <c r="F699">
        <v>411.3</v>
      </c>
      <c r="G699">
        <v>31.2418605368626</v>
      </c>
      <c r="H699">
        <v>9.3285638203676609</v>
      </c>
      <c r="I699">
        <v>25.431930144943301</v>
      </c>
      <c r="J699">
        <v>0.173670512214503</v>
      </c>
      <c r="K699">
        <v>368.82508073474401</v>
      </c>
      <c r="L699">
        <v>309.95205293067301</v>
      </c>
      <c r="M699">
        <v>68.861355385982407</v>
      </c>
      <c r="N699">
        <v>0.73388011175052303</v>
      </c>
      <c r="O699">
        <v>2.9662047167517498</v>
      </c>
      <c r="P699">
        <v>81.950895819508901</v>
      </c>
      <c r="Q699">
        <v>0.224336143971792</v>
      </c>
    </row>
    <row r="700" spans="1:17" x14ac:dyDescent="0.3">
      <c r="A700" t="s">
        <v>1535</v>
      </c>
      <c r="B700" t="s">
        <v>1536</v>
      </c>
      <c r="C700" t="s">
        <v>10222</v>
      </c>
      <c r="D700" t="s">
        <v>46</v>
      </c>
      <c r="E700">
        <v>6368.3873124900001</v>
      </c>
      <c r="F700">
        <v>841.65</v>
      </c>
      <c r="G700">
        <v>106.586069004398</v>
      </c>
      <c r="H700">
        <v>-3.29992610829196</v>
      </c>
      <c r="I700">
        <v>16.506194040152501</v>
      </c>
      <c r="J700">
        <v>-0.21379334735788599</v>
      </c>
      <c r="K700">
        <v>804.38943579280897</v>
      </c>
      <c r="L700">
        <v>643.12642133255997</v>
      </c>
      <c r="M700">
        <v>48.962649723888198</v>
      </c>
      <c r="N700">
        <v>0.48063218110864397</v>
      </c>
      <c r="O700">
        <v>11.3051743598883</v>
      </c>
      <c r="P700">
        <v>143.42733188720101</v>
      </c>
      <c r="Q700">
        <v>0.14778937072331899</v>
      </c>
    </row>
    <row r="701" spans="1:17" x14ac:dyDescent="0.3">
      <c r="A701" t="s">
        <v>1537</v>
      </c>
      <c r="B701" t="s">
        <v>1538</v>
      </c>
      <c r="C701" t="s">
        <v>10222</v>
      </c>
      <c r="D701" t="s">
        <v>388</v>
      </c>
      <c r="E701">
        <v>6349.7551222559996</v>
      </c>
      <c r="F701">
        <v>64.61</v>
      </c>
      <c r="G701">
        <v>-43.705627482248502</v>
      </c>
      <c r="H701">
        <v>2.4526158414943402</v>
      </c>
      <c r="I701">
        <v>-32.236319768071503</v>
      </c>
      <c r="J701">
        <v>-0.57493281302511301</v>
      </c>
      <c r="K701">
        <v>65.189804963404796</v>
      </c>
      <c r="L701">
        <v>69.820958627316202</v>
      </c>
      <c r="M701">
        <v>60.892953260513103</v>
      </c>
      <c r="N701">
        <v>0.77758825623786798</v>
      </c>
      <c r="O701">
        <v>51.679306608883998</v>
      </c>
      <c r="P701">
        <v>8.9544688026981394</v>
      </c>
      <c r="Q701">
        <v>4.8982517692003999E-2</v>
      </c>
    </row>
    <row r="702" spans="1:17" hidden="1" x14ac:dyDescent="0.3">
      <c r="A702" t="s">
        <v>1539</v>
      </c>
      <c r="B702" t="s">
        <v>1540</v>
      </c>
      <c r="C702" t="s">
        <v>10222</v>
      </c>
      <c r="D702" t="s">
        <v>46</v>
      </c>
      <c r="E702">
        <v>6347.84</v>
      </c>
      <c r="F702">
        <v>90</v>
      </c>
      <c r="G702">
        <v>-37.416777478837602</v>
      </c>
      <c r="H702">
        <v>-5.7002722348354098</v>
      </c>
      <c r="I702">
        <v>-24.126070670787499</v>
      </c>
      <c r="J702">
        <v>-1.54519885371368</v>
      </c>
      <c r="K702">
        <v>91.381019645157295</v>
      </c>
      <c r="L702">
        <v>92.751313161210007</v>
      </c>
      <c r="M702">
        <v>53.081674366169402</v>
      </c>
      <c r="N702">
        <v>2.4111111111111101</v>
      </c>
      <c r="O702">
        <v>12.2222222222222</v>
      </c>
      <c r="P702">
        <v>5.8823529411764701</v>
      </c>
    </row>
    <row r="703" spans="1:17" x14ac:dyDescent="0.3">
      <c r="A703" t="s">
        <v>1541</v>
      </c>
      <c r="B703" t="s">
        <v>1542</v>
      </c>
      <c r="C703" t="s">
        <v>10222</v>
      </c>
      <c r="D703" t="s">
        <v>469</v>
      </c>
      <c r="E703">
        <v>6297.1774894800001</v>
      </c>
      <c r="F703">
        <v>1165.95</v>
      </c>
      <c r="G703">
        <v>-28.0709701938659</v>
      </c>
      <c r="H703">
        <v>10.9618067772802</v>
      </c>
      <c r="I703">
        <v>-8.2631148369122496</v>
      </c>
      <c r="J703">
        <v>11.8604933797643</v>
      </c>
      <c r="K703">
        <v>1067.7704548306999</v>
      </c>
      <c r="L703">
        <v>1113.77264961224</v>
      </c>
      <c r="M703">
        <v>76.8731899298038</v>
      </c>
      <c r="N703">
        <v>1.5458985848486699</v>
      </c>
      <c r="O703">
        <v>20.476864359535099</v>
      </c>
      <c r="P703">
        <v>24.927675988428099</v>
      </c>
      <c r="Q703">
        <v>-5.2317708062489997E-2</v>
      </c>
    </row>
    <row r="704" spans="1:17" x14ac:dyDescent="0.3">
      <c r="A704" t="s">
        <v>1543</v>
      </c>
      <c r="B704" t="s">
        <v>1544</v>
      </c>
      <c r="C704" t="s">
        <v>10222</v>
      </c>
      <c r="D704" t="s">
        <v>523</v>
      </c>
      <c r="E704">
        <v>6292.2626613000002</v>
      </c>
      <c r="F704">
        <v>305.8</v>
      </c>
      <c r="G704">
        <v>0.87505320404313003</v>
      </c>
      <c r="H704">
        <v>-2.3493034884393902</v>
      </c>
      <c r="I704">
        <v>-35.149808237173502</v>
      </c>
      <c r="J704">
        <v>2.6193343430775702</v>
      </c>
      <c r="K704">
        <v>309.986647828983</v>
      </c>
      <c r="L704">
        <v>318.096419723135</v>
      </c>
      <c r="M704">
        <v>49.170472252118998</v>
      </c>
      <c r="N704">
        <v>0.96927644039406502</v>
      </c>
      <c r="O704">
        <v>32.531066056245898</v>
      </c>
      <c r="P704">
        <v>30.127659574468002</v>
      </c>
      <c r="Q704">
        <v>9.7513925045148997E-2</v>
      </c>
    </row>
    <row r="705" spans="1:17" hidden="1" x14ac:dyDescent="0.3">
      <c r="A705" t="s">
        <v>1545</v>
      </c>
      <c r="B705" t="s">
        <v>1546</v>
      </c>
      <c r="C705" t="s">
        <v>10222</v>
      </c>
      <c r="E705">
        <v>6290.7356013899998</v>
      </c>
      <c r="F705">
        <v>2912.1</v>
      </c>
      <c r="G705">
        <v>1819.80501608134</v>
      </c>
      <c r="H705">
        <v>9.6882965494359095</v>
      </c>
      <c r="I705">
        <v>336.65770679706799</v>
      </c>
      <c r="J705">
        <v>13.3687590812767</v>
      </c>
      <c r="K705">
        <v>2422.24142075395</v>
      </c>
      <c r="L705">
        <v>1276.1901631537901</v>
      </c>
      <c r="M705">
        <v>60.884813531613901</v>
      </c>
      <c r="N705">
        <v>0.656367818671454</v>
      </c>
      <c r="O705">
        <v>7.30915833934273</v>
      </c>
      <c r="P705">
        <v>1943.5789473684199</v>
      </c>
    </row>
    <row r="706" spans="1:17" x14ac:dyDescent="0.3">
      <c r="A706" t="s">
        <v>1547</v>
      </c>
      <c r="B706" t="s">
        <v>1548</v>
      </c>
      <c r="C706" t="s">
        <v>10222</v>
      </c>
      <c r="D706" t="s">
        <v>1549</v>
      </c>
      <c r="E706">
        <v>6272.0345058599996</v>
      </c>
      <c r="F706">
        <v>352.05</v>
      </c>
      <c r="G706">
        <v>34.337916839120503</v>
      </c>
      <c r="H706">
        <v>2.4828151205694402</v>
      </c>
      <c r="I706">
        <v>-7.1568844703334102</v>
      </c>
      <c r="J706">
        <v>-2.7845150930299298</v>
      </c>
      <c r="K706">
        <v>332.36268766410598</v>
      </c>
      <c r="L706">
        <v>286.04102201457903</v>
      </c>
      <c r="M706">
        <v>47.1061919742017</v>
      </c>
      <c r="N706">
        <v>1.75361351718897</v>
      </c>
      <c r="O706">
        <v>14.7280215878426</v>
      </c>
      <c r="P706">
        <v>72.997542997542993</v>
      </c>
      <c r="Q706">
        <v>0.12922091269507499</v>
      </c>
    </row>
    <row r="707" spans="1:17" x14ac:dyDescent="0.3">
      <c r="A707" t="s">
        <v>1550</v>
      </c>
      <c r="B707" t="s">
        <v>1551</v>
      </c>
      <c r="C707" t="s">
        <v>10222</v>
      </c>
      <c r="D707" t="s">
        <v>469</v>
      </c>
      <c r="E707">
        <v>6269.9454884999996</v>
      </c>
      <c r="F707">
        <v>2085</v>
      </c>
      <c r="G707">
        <v>4.0724951565373599</v>
      </c>
      <c r="H707">
        <v>43.312883639551103</v>
      </c>
      <c r="I707">
        <v>51.416872134380803</v>
      </c>
      <c r="J707">
        <v>7.6462189881413902</v>
      </c>
      <c r="K707">
        <v>1657.1880736650701</v>
      </c>
      <c r="L707">
        <v>1455.3393705315</v>
      </c>
      <c r="M707">
        <v>81.477376818088402</v>
      </c>
      <c r="N707">
        <v>1.39337311079613</v>
      </c>
      <c r="O707">
        <v>2.25179856115107</v>
      </c>
      <c r="P707">
        <v>94.5416375087473</v>
      </c>
      <c r="Q707">
        <v>-0.112563491327983</v>
      </c>
    </row>
    <row r="708" spans="1:17" hidden="1" x14ac:dyDescent="0.3">
      <c r="A708" t="s">
        <v>1552</v>
      </c>
      <c r="B708" t="s">
        <v>1553</v>
      </c>
      <c r="C708" t="s">
        <v>10222</v>
      </c>
      <c r="D708" t="s">
        <v>1036</v>
      </c>
      <c r="E708">
        <v>6266.1528877000001</v>
      </c>
      <c r="F708">
        <v>101</v>
      </c>
      <c r="M708">
        <v>50</v>
      </c>
      <c r="N708">
        <v>1</v>
      </c>
    </row>
    <row r="709" spans="1:17" x14ac:dyDescent="0.3">
      <c r="A709" t="s">
        <v>1554</v>
      </c>
      <c r="B709" t="s">
        <v>1555</v>
      </c>
      <c r="C709" t="s">
        <v>10222</v>
      </c>
      <c r="D709" t="s">
        <v>133</v>
      </c>
      <c r="E709">
        <v>6235.23</v>
      </c>
      <c r="F709">
        <v>218.78</v>
      </c>
      <c r="G709">
        <v>76.612658890983099</v>
      </c>
      <c r="H709">
        <v>12.0726293240785</v>
      </c>
      <c r="I709">
        <v>-9.5242386371219698</v>
      </c>
      <c r="J709">
        <v>-0.37409829582719001</v>
      </c>
      <c r="K709">
        <v>207.00572871477999</v>
      </c>
      <c r="L709">
        <v>183.96189408676699</v>
      </c>
      <c r="M709">
        <v>55.332000634437797</v>
      </c>
      <c r="N709">
        <v>1.15803067427302</v>
      </c>
      <c r="O709">
        <v>21.1033915348752</v>
      </c>
      <c r="P709">
        <v>104.08582089552201</v>
      </c>
      <c r="Q709">
        <v>2.6716509961062999E-2</v>
      </c>
    </row>
    <row r="710" spans="1:17" hidden="1" x14ac:dyDescent="0.3">
      <c r="A710" t="s">
        <v>1556</v>
      </c>
      <c r="B710" t="s">
        <v>1557</v>
      </c>
      <c r="C710" t="s">
        <v>10222</v>
      </c>
      <c r="D710" t="s">
        <v>606</v>
      </c>
      <c r="E710">
        <v>6182.7656175699904</v>
      </c>
      <c r="F710">
        <v>428.9</v>
      </c>
      <c r="G710">
        <v>-28.2330333911253</v>
      </c>
      <c r="H710">
        <v>-10.5762267994771</v>
      </c>
      <c r="I710">
        <v>-33.300385274862002</v>
      </c>
      <c r="J710">
        <v>-4.0336247796396103</v>
      </c>
      <c r="K710">
        <v>437.19902820582797</v>
      </c>
      <c r="L710">
        <v>440.89068261569099</v>
      </c>
      <c r="M710">
        <v>44.211546883644203</v>
      </c>
      <c r="N710">
        <v>1.24248401899575</v>
      </c>
      <c r="O710">
        <v>31.627418978782899</v>
      </c>
      <c r="P710">
        <v>9.1348600508905697</v>
      </c>
      <c r="Q710">
        <v>-5.9626545088601997E-2</v>
      </c>
    </row>
    <row r="711" spans="1:17" x14ac:dyDescent="0.3">
      <c r="A711" t="s">
        <v>1558</v>
      </c>
      <c r="B711" t="s">
        <v>1559</v>
      </c>
      <c r="C711" t="s">
        <v>10222</v>
      </c>
      <c r="D711" t="s">
        <v>420</v>
      </c>
      <c r="E711">
        <v>6163.946399208</v>
      </c>
      <c r="F711">
        <v>68.56</v>
      </c>
      <c r="G711">
        <v>17.2059678145595</v>
      </c>
      <c r="H711">
        <v>-2.4987518293939601</v>
      </c>
      <c r="I711">
        <v>-18.523503162405</v>
      </c>
      <c r="J711">
        <v>6.1207050364465001</v>
      </c>
      <c r="K711">
        <v>67.9287279155688</v>
      </c>
      <c r="L711">
        <v>67.397881140587103</v>
      </c>
      <c r="M711">
        <v>72.008636220910105</v>
      </c>
      <c r="N711">
        <v>0.73456623732485304</v>
      </c>
      <c r="O711">
        <v>28.063010501750199</v>
      </c>
      <c r="P711">
        <v>56.887871853546898</v>
      </c>
      <c r="Q711">
        <v>2.2891846650958999E-2</v>
      </c>
    </row>
    <row r="712" spans="1:17" x14ac:dyDescent="0.3">
      <c r="A712" t="s">
        <v>1560</v>
      </c>
      <c r="B712" t="s">
        <v>1561</v>
      </c>
      <c r="C712" t="s">
        <v>10222</v>
      </c>
      <c r="D712" t="s">
        <v>133</v>
      </c>
      <c r="E712">
        <v>6158.3654151150004</v>
      </c>
      <c r="F712">
        <v>208.69</v>
      </c>
      <c r="G712">
        <v>166.99048603232299</v>
      </c>
      <c r="H712">
        <v>2.42128478770044</v>
      </c>
      <c r="I712">
        <v>18.236148909361301</v>
      </c>
      <c r="J712">
        <v>-1.3669810319314999</v>
      </c>
      <c r="K712">
        <v>191.800720414018</v>
      </c>
      <c r="L712">
        <v>153.009837272087</v>
      </c>
      <c r="M712">
        <v>57.593191320859901</v>
      </c>
      <c r="N712">
        <v>0.37445198461281798</v>
      </c>
      <c r="O712">
        <v>14.509559633906701</v>
      </c>
      <c r="P712">
        <v>195.17680339462501</v>
      </c>
      <c r="Q712">
        <v>0.14730975403930099</v>
      </c>
    </row>
    <row r="713" spans="1:17" x14ac:dyDescent="0.3">
      <c r="A713" t="s">
        <v>1562</v>
      </c>
      <c r="B713" t="s">
        <v>1563</v>
      </c>
      <c r="C713" t="s">
        <v>10222</v>
      </c>
      <c r="D713" t="s">
        <v>54</v>
      </c>
      <c r="E713">
        <v>6149.80517504</v>
      </c>
      <c r="F713">
        <v>68.48</v>
      </c>
      <c r="G713">
        <v>101.740978296739</v>
      </c>
      <c r="H713">
        <v>-11.4443656222253</v>
      </c>
      <c r="I713">
        <v>0.71889916740909798</v>
      </c>
      <c r="J713">
        <v>-5.1361653286751103</v>
      </c>
      <c r="K713">
        <v>71.246745184387194</v>
      </c>
      <c r="L713">
        <v>61.828732616803599</v>
      </c>
      <c r="M713">
        <v>34.4170008833892</v>
      </c>
      <c r="N713">
        <v>1.0339281920601699</v>
      </c>
      <c r="O713">
        <v>45.487733644859802</v>
      </c>
      <c r="P713">
        <v>145.00894454382799</v>
      </c>
      <c r="Q713">
        <v>6.7585659513005006E-2</v>
      </c>
    </row>
    <row r="714" spans="1:17" x14ac:dyDescent="0.3">
      <c r="A714" t="s">
        <v>1564</v>
      </c>
      <c r="B714" t="s">
        <v>1565</v>
      </c>
      <c r="C714" t="s">
        <v>10222</v>
      </c>
      <c r="D714" t="s">
        <v>202</v>
      </c>
      <c r="E714">
        <v>6078.23030526</v>
      </c>
      <c r="F714">
        <v>498.7</v>
      </c>
      <c r="G714">
        <v>53.705609064117297</v>
      </c>
      <c r="H714">
        <v>-3.3061830504444298</v>
      </c>
      <c r="I714">
        <v>15.0189427934104</v>
      </c>
      <c r="J714">
        <v>1.71320494088314</v>
      </c>
      <c r="K714">
        <v>474.27699877476499</v>
      </c>
      <c r="L714">
        <v>405.35099179011098</v>
      </c>
      <c r="M714">
        <v>61.482141143132303</v>
      </c>
      <c r="N714">
        <v>0.66226257749700601</v>
      </c>
      <c r="O714">
        <v>3.2684980950471201</v>
      </c>
      <c r="P714">
        <v>83.311891196471194</v>
      </c>
      <c r="Q714">
        <v>0.180195917168436</v>
      </c>
    </row>
    <row r="715" spans="1:17" x14ac:dyDescent="0.3">
      <c r="A715" t="s">
        <v>1566</v>
      </c>
      <c r="B715" t="s">
        <v>1567</v>
      </c>
      <c r="C715" t="s">
        <v>10222</v>
      </c>
      <c r="D715" t="s">
        <v>285</v>
      </c>
      <c r="E715">
        <v>6021.5828111999999</v>
      </c>
      <c r="F715">
        <v>1224</v>
      </c>
      <c r="G715">
        <v>100.147297412063</v>
      </c>
      <c r="H715">
        <v>-6.9431604837642498</v>
      </c>
      <c r="I715">
        <v>37.761994881456197</v>
      </c>
      <c r="J715">
        <v>-2.97141484711846</v>
      </c>
      <c r="K715">
        <v>1126.3716237866399</v>
      </c>
      <c r="L715">
        <v>915.24315095389602</v>
      </c>
      <c r="M715">
        <v>54.507246266893802</v>
      </c>
      <c r="N715">
        <v>0.92789004136341602</v>
      </c>
      <c r="O715">
        <v>10.212418300653599</v>
      </c>
      <c r="P715">
        <v>134.46030073747701</v>
      </c>
      <c r="Q715">
        <v>5.7346106665399001E-2</v>
      </c>
    </row>
    <row r="716" spans="1:17" x14ac:dyDescent="0.3">
      <c r="A716" t="s">
        <v>1568</v>
      </c>
      <c r="B716" t="s">
        <v>1569</v>
      </c>
      <c r="C716" t="s">
        <v>10222</v>
      </c>
      <c r="D716" t="s">
        <v>349</v>
      </c>
      <c r="E716">
        <v>6017.9851812950001</v>
      </c>
      <c r="F716">
        <v>282.05</v>
      </c>
      <c r="G716">
        <v>-4.3467843196776901</v>
      </c>
      <c r="H716">
        <v>-1.47270516730534</v>
      </c>
      <c r="I716">
        <v>18.812894763101699</v>
      </c>
      <c r="J716">
        <v>1.1353670435312799</v>
      </c>
      <c r="K716">
        <v>255.444055233829</v>
      </c>
      <c r="L716">
        <v>234.48385044142901</v>
      </c>
      <c r="M716">
        <v>72.456288254163297</v>
      </c>
      <c r="N716">
        <v>0.76507670195219601</v>
      </c>
      <c r="O716">
        <v>1.7727353306151401</v>
      </c>
      <c r="P716">
        <v>49.232804232804199</v>
      </c>
      <c r="Q716">
        <v>-7.9078543931778003E-2</v>
      </c>
    </row>
    <row r="717" spans="1:17" hidden="1" x14ac:dyDescent="0.3">
      <c r="A717" t="s">
        <v>1570</v>
      </c>
      <c r="B717" t="s">
        <v>1571</v>
      </c>
      <c r="C717" t="s">
        <v>10222</v>
      </c>
      <c r="D717" t="s">
        <v>420</v>
      </c>
      <c r="E717">
        <v>5986.26610575</v>
      </c>
      <c r="F717">
        <v>271.25</v>
      </c>
      <c r="G717">
        <v>91.083617687032699</v>
      </c>
      <c r="H717">
        <v>-2.3186297227581201</v>
      </c>
      <c r="I717">
        <v>27.2289694802814</v>
      </c>
      <c r="J717">
        <v>-0.33746938511465202</v>
      </c>
      <c r="K717">
        <v>263.407120283952</v>
      </c>
      <c r="L717">
        <v>212.72120186711399</v>
      </c>
      <c r="M717">
        <v>56.662050815096698</v>
      </c>
      <c r="N717">
        <v>0.61383644844636198</v>
      </c>
      <c r="O717">
        <v>10.599078341013801</v>
      </c>
      <c r="P717">
        <v>140.46985815602801</v>
      </c>
      <c r="Q717">
        <v>0.114015880732339</v>
      </c>
    </row>
    <row r="718" spans="1:17" hidden="1" x14ac:dyDescent="0.3">
      <c r="A718" t="s">
        <v>1572</v>
      </c>
      <c r="B718" t="s">
        <v>1573</v>
      </c>
      <c r="C718" t="s">
        <v>10222</v>
      </c>
      <c r="D718" t="s">
        <v>1574</v>
      </c>
      <c r="E718">
        <v>5944.8118937250001</v>
      </c>
      <c r="F718">
        <v>4620.45</v>
      </c>
      <c r="G718">
        <v>70.047381189741301</v>
      </c>
      <c r="H718">
        <v>4.4366452929477704</v>
      </c>
      <c r="I718">
        <v>8.8945998030711397</v>
      </c>
      <c r="J718">
        <v>2.2519557054585402</v>
      </c>
      <c r="K718">
        <v>4241.9800627291297</v>
      </c>
      <c r="L718">
        <v>3486.3830734533199</v>
      </c>
      <c r="M718">
        <v>46.035468149825498</v>
      </c>
      <c r="N718">
        <v>0.993305263564083</v>
      </c>
      <c r="O718">
        <v>9.2956313778960808</v>
      </c>
      <c r="P718">
        <v>114.40603248259799</v>
      </c>
      <c r="Q718">
        <v>0.12626896252486799</v>
      </c>
    </row>
    <row r="719" spans="1:17" x14ac:dyDescent="0.3">
      <c r="A719" t="s">
        <v>1575</v>
      </c>
      <c r="B719" t="s">
        <v>1576</v>
      </c>
      <c r="C719" t="s">
        <v>10222</v>
      </c>
      <c r="D719" t="s">
        <v>349</v>
      </c>
      <c r="E719">
        <v>5923.3981249799999</v>
      </c>
      <c r="F719">
        <v>2178.4499999999998</v>
      </c>
      <c r="G719">
        <v>101.524560256087</v>
      </c>
      <c r="H719">
        <v>5.2484001453698204</v>
      </c>
      <c r="I719">
        <v>74.470669841740104</v>
      </c>
      <c r="J719">
        <v>6.9916011664024698</v>
      </c>
      <c r="K719">
        <v>1854.4936996777701</v>
      </c>
      <c r="L719">
        <v>1445.14904679399</v>
      </c>
      <c r="M719">
        <v>67.830255453589004</v>
      </c>
      <c r="N719">
        <v>0.733770158897878</v>
      </c>
      <c r="O719">
        <v>4.1589203332644997</v>
      </c>
      <c r="P719">
        <v>132.24413646055399</v>
      </c>
      <c r="Q719">
        <v>-2.7633042850078001E-2</v>
      </c>
    </row>
    <row r="720" spans="1:17" x14ac:dyDescent="0.3">
      <c r="A720" t="s">
        <v>1577</v>
      </c>
      <c r="B720" t="s">
        <v>1578</v>
      </c>
      <c r="C720" t="s">
        <v>10222</v>
      </c>
      <c r="D720" t="s">
        <v>261</v>
      </c>
      <c r="E720">
        <v>5896.9211906099999</v>
      </c>
      <c r="F720">
        <v>1917.1</v>
      </c>
      <c r="G720">
        <v>-36.647582415871398</v>
      </c>
      <c r="H720">
        <v>-0.49116384101812299</v>
      </c>
      <c r="I720">
        <v>-23.753992719764401</v>
      </c>
      <c r="J720">
        <v>-0.20876039604305799</v>
      </c>
      <c r="K720">
        <v>1900.80444824908</v>
      </c>
      <c r="L720">
        <v>1965.57463693505</v>
      </c>
      <c r="M720">
        <v>50.441070070083804</v>
      </c>
      <c r="N720">
        <v>0.58895686465253805</v>
      </c>
      <c r="O720">
        <v>52.331646758124201</v>
      </c>
      <c r="P720">
        <v>19.818749999999898</v>
      </c>
      <c r="Q720">
        <v>1.6667222666752999E-2</v>
      </c>
    </row>
    <row r="721" spans="1:17" x14ac:dyDescent="0.3">
      <c r="A721" t="s">
        <v>1579</v>
      </c>
      <c r="B721" t="s">
        <v>1580</v>
      </c>
      <c r="C721" t="s">
        <v>10222</v>
      </c>
      <c r="D721" t="s">
        <v>285</v>
      </c>
      <c r="E721">
        <v>5880.0948249599996</v>
      </c>
      <c r="F721">
        <v>800.7</v>
      </c>
      <c r="G721">
        <v>-5.0971169413553303</v>
      </c>
      <c r="H721">
        <v>-1.2144444351414601</v>
      </c>
      <c r="I721">
        <v>-11.7252449095635</v>
      </c>
      <c r="J721">
        <v>0.142862763744591</v>
      </c>
      <c r="K721">
        <v>779.437695931652</v>
      </c>
      <c r="L721">
        <v>762.25504065197697</v>
      </c>
      <c r="M721">
        <v>72.015689513286503</v>
      </c>
      <c r="N721">
        <v>1.2530611022401501</v>
      </c>
      <c r="O721">
        <v>8.5050580741850599</v>
      </c>
      <c r="P721">
        <v>28.523274478330599</v>
      </c>
      <c r="Q721">
        <v>3.3509987479663002E-2</v>
      </c>
    </row>
    <row r="722" spans="1:17" x14ac:dyDescent="0.3">
      <c r="A722" t="s">
        <v>1581</v>
      </c>
      <c r="B722" t="s">
        <v>1582</v>
      </c>
      <c r="C722" t="s">
        <v>10222</v>
      </c>
      <c r="D722" t="s">
        <v>285</v>
      </c>
      <c r="E722">
        <v>5840.2753656900004</v>
      </c>
      <c r="F722">
        <v>2513.85</v>
      </c>
      <c r="G722">
        <v>123.807910514757</v>
      </c>
      <c r="H722">
        <v>-0.97818872753991504</v>
      </c>
      <c r="I722">
        <v>35.876285989406199</v>
      </c>
      <c r="J722">
        <v>2.0870132437936602</v>
      </c>
      <c r="K722">
        <v>2185.21720253789</v>
      </c>
      <c r="L722">
        <v>1760.8444482771199</v>
      </c>
      <c r="M722">
        <v>69.767589277364493</v>
      </c>
      <c r="N722">
        <v>1.05834840968445</v>
      </c>
      <c r="O722">
        <v>5.0181991765618497</v>
      </c>
      <c r="P722">
        <v>181.506159014557</v>
      </c>
      <c r="Q722">
        <v>0.11460444649113601</v>
      </c>
    </row>
    <row r="723" spans="1:17" x14ac:dyDescent="0.3">
      <c r="A723" t="s">
        <v>1583</v>
      </c>
      <c r="B723" t="s">
        <v>1584</v>
      </c>
      <c r="C723" t="s">
        <v>10222</v>
      </c>
      <c r="D723" t="s">
        <v>1148</v>
      </c>
      <c r="E723">
        <v>5835.6509704999999</v>
      </c>
      <c r="F723">
        <v>3481.3</v>
      </c>
      <c r="G723">
        <v>21.1215326152928</v>
      </c>
      <c r="H723">
        <v>12.643415858388201</v>
      </c>
      <c r="I723">
        <v>9.2029321607060908</v>
      </c>
      <c r="J723">
        <v>17.265162625315</v>
      </c>
      <c r="K723">
        <v>3052.8600353154902</v>
      </c>
      <c r="L723">
        <v>2935.5029538013</v>
      </c>
      <c r="M723">
        <v>83.082816399097297</v>
      </c>
      <c r="N723">
        <v>2.7024222578138599</v>
      </c>
      <c r="O723">
        <v>6.2821359836842499</v>
      </c>
      <c r="P723">
        <v>59.685335535067203</v>
      </c>
      <c r="Q723">
        <v>-4.4901504391527E-2</v>
      </c>
    </row>
    <row r="724" spans="1:17" hidden="1" x14ac:dyDescent="0.3">
      <c r="A724" t="s">
        <v>1585</v>
      </c>
      <c r="B724" t="s">
        <v>1586</v>
      </c>
      <c r="C724" t="s">
        <v>10222</v>
      </c>
      <c r="D724" t="s">
        <v>523</v>
      </c>
      <c r="E724">
        <v>5813.8294272000003</v>
      </c>
      <c r="F724">
        <v>5850.75</v>
      </c>
      <c r="G724">
        <v>43.786948081038098</v>
      </c>
      <c r="H724">
        <v>-8.0031988759826493</v>
      </c>
      <c r="I724">
        <v>26.8625811437308</v>
      </c>
      <c r="J724">
        <v>-1.1437969684196601</v>
      </c>
      <c r="K724">
        <v>5840.4264411153599</v>
      </c>
      <c r="L724">
        <v>4739.21574704869</v>
      </c>
      <c r="M724">
        <v>45.918538565661898</v>
      </c>
      <c r="N724">
        <v>0.35958025214799599</v>
      </c>
      <c r="O724">
        <v>14.496432081357</v>
      </c>
      <c r="P724">
        <v>104.743491041433</v>
      </c>
      <c r="Q724">
        <v>0.14415765034206501</v>
      </c>
    </row>
    <row r="725" spans="1:17" x14ac:dyDescent="0.3">
      <c r="A725" t="s">
        <v>1587</v>
      </c>
      <c r="B725" t="s">
        <v>1588</v>
      </c>
      <c r="C725" t="s">
        <v>10222</v>
      </c>
      <c r="D725" t="s">
        <v>285</v>
      </c>
      <c r="E725">
        <v>5810.7079504040003</v>
      </c>
      <c r="F725">
        <v>172.76</v>
      </c>
      <c r="G725">
        <v>-25.140711844105098</v>
      </c>
      <c r="H725">
        <v>-0.25700934615591398</v>
      </c>
      <c r="I725">
        <v>-18.467704587000501</v>
      </c>
      <c r="J725">
        <v>2.7574903270242701</v>
      </c>
      <c r="K725">
        <v>166.060315250907</v>
      </c>
      <c r="L725">
        <v>165.97198398560801</v>
      </c>
      <c r="M725">
        <v>67.745943617698899</v>
      </c>
      <c r="N725">
        <v>0.95750003367002601</v>
      </c>
      <c r="O725">
        <v>27.1127575827737</v>
      </c>
      <c r="P725">
        <v>32.8412149173394</v>
      </c>
      <c r="Q725">
        <v>-7.2060023530790995E-2</v>
      </c>
    </row>
    <row r="726" spans="1:17" hidden="1" x14ac:dyDescent="0.3">
      <c r="A726" t="s">
        <v>1589</v>
      </c>
      <c r="B726" t="s">
        <v>1590</v>
      </c>
      <c r="C726" t="s">
        <v>10222</v>
      </c>
      <c r="D726" t="s">
        <v>165</v>
      </c>
      <c r="E726">
        <v>5772.2208060000003</v>
      </c>
      <c r="F726">
        <v>5106.75</v>
      </c>
      <c r="G726">
        <v>143.622696849741</v>
      </c>
      <c r="H726">
        <v>0.79319093152197295</v>
      </c>
      <c r="I726">
        <v>77.080111280902699</v>
      </c>
      <c r="J726">
        <v>9.3952257068889207</v>
      </c>
      <c r="K726">
        <v>4591.1728513921798</v>
      </c>
      <c r="L726">
        <v>3374.6121556818998</v>
      </c>
      <c r="M726">
        <v>62.6554582115483</v>
      </c>
      <c r="N726">
        <v>1.1230236437399801</v>
      </c>
      <c r="O726">
        <v>11.414304596857001</v>
      </c>
      <c r="P726">
        <v>198.20437956204299</v>
      </c>
      <c r="Q726">
        <v>0.20341915792464099</v>
      </c>
    </row>
    <row r="727" spans="1:17" x14ac:dyDescent="0.3">
      <c r="A727" t="s">
        <v>1591</v>
      </c>
      <c r="B727" t="s">
        <v>1592</v>
      </c>
      <c r="C727" t="s">
        <v>10222</v>
      </c>
      <c r="D727" t="s">
        <v>977</v>
      </c>
      <c r="E727">
        <v>5759.24343813</v>
      </c>
      <c r="F727">
        <v>45.15</v>
      </c>
      <c r="G727">
        <v>144.59232405243301</v>
      </c>
      <c r="H727">
        <v>4.3846420447367702</v>
      </c>
      <c r="I727">
        <v>30.856693481940901</v>
      </c>
      <c r="J727">
        <v>6.7943394932706704</v>
      </c>
      <c r="K727">
        <v>39.227105466953297</v>
      </c>
      <c r="L727">
        <v>32.7217570305382</v>
      </c>
      <c r="M727">
        <v>71.802045956118704</v>
      </c>
      <c r="N727">
        <v>1.0639044305390699</v>
      </c>
      <c r="O727">
        <v>0.775193798449613</v>
      </c>
      <c r="P727">
        <v>183.96226415094301</v>
      </c>
      <c r="Q727">
        <v>8.4475992104716E-2</v>
      </c>
    </row>
    <row r="728" spans="1:17" hidden="1" x14ac:dyDescent="0.3">
      <c r="A728" t="s">
        <v>1593</v>
      </c>
      <c r="B728" t="s">
        <v>1594</v>
      </c>
      <c r="C728" t="s">
        <v>10222</v>
      </c>
      <c r="D728" t="s">
        <v>256</v>
      </c>
      <c r="E728">
        <v>5739.90976125</v>
      </c>
      <c r="F728">
        <v>5184.05</v>
      </c>
      <c r="G728">
        <v>131.96595959816099</v>
      </c>
      <c r="H728">
        <v>-8.5936962692737602</v>
      </c>
      <c r="I728">
        <v>50.995004701209297</v>
      </c>
      <c r="J728">
        <v>1.7832178087144701</v>
      </c>
      <c r="K728">
        <v>4595.0640573239398</v>
      </c>
      <c r="L728">
        <v>3599.30483894093</v>
      </c>
      <c r="M728">
        <v>65.341243564502093</v>
      </c>
      <c r="N728">
        <v>0.348024283060753</v>
      </c>
      <c r="O728">
        <v>3.7219934221313302</v>
      </c>
      <c r="P728">
        <v>166.80648481729199</v>
      </c>
      <c r="Q728">
        <v>0.11047303622423001</v>
      </c>
    </row>
    <row r="729" spans="1:17" hidden="1" x14ac:dyDescent="0.3">
      <c r="A729" t="s">
        <v>1595</v>
      </c>
      <c r="B729" t="s">
        <v>1596</v>
      </c>
      <c r="C729" t="s">
        <v>10222</v>
      </c>
      <c r="D729" t="s">
        <v>21</v>
      </c>
      <c r="E729">
        <v>5736.5340480499999</v>
      </c>
      <c r="F729">
        <v>484.9</v>
      </c>
      <c r="G729">
        <v>-20.269525337166801</v>
      </c>
      <c r="H729">
        <v>-12.096439417878999</v>
      </c>
      <c r="I729">
        <v>-19.171638978881301</v>
      </c>
      <c r="J729">
        <v>0.23038425198079701</v>
      </c>
      <c r="K729">
        <v>483.71940471036999</v>
      </c>
      <c r="L729">
        <v>466.37333360300897</v>
      </c>
      <c r="M729">
        <v>48.621307974939498</v>
      </c>
      <c r="N729">
        <v>0.497194183260178</v>
      </c>
      <c r="O729">
        <v>23.530624871107399</v>
      </c>
      <c r="P729">
        <v>24.301461163804099</v>
      </c>
      <c r="Q729">
        <v>8.3495302739683003E-2</v>
      </c>
    </row>
    <row r="730" spans="1:17" x14ac:dyDescent="0.3">
      <c r="A730" t="s">
        <v>1597</v>
      </c>
      <c r="B730" t="s">
        <v>1598</v>
      </c>
      <c r="C730" t="s">
        <v>10222</v>
      </c>
      <c r="D730" t="s">
        <v>1599</v>
      </c>
      <c r="E730">
        <v>5709.9793053599997</v>
      </c>
      <c r="F730">
        <v>1116.5999999999999</v>
      </c>
      <c r="G730">
        <v>65.083063238824806</v>
      </c>
      <c r="H730">
        <v>16.227319631419501</v>
      </c>
      <c r="I730">
        <v>49.060146430698197</v>
      </c>
      <c r="J730">
        <v>12.475817441529699</v>
      </c>
      <c r="K730">
        <v>950.26815442952602</v>
      </c>
      <c r="L730">
        <v>776.20597904653505</v>
      </c>
      <c r="M730">
        <v>75.885177536021203</v>
      </c>
      <c r="N730">
        <v>2.5106911280405102</v>
      </c>
      <c r="O730">
        <v>3.7032061615619001</v>
      </c>
      <c r="P730">
        <v>108.710280373831</v>
      </c>
      <c r="Q730">
        <v>2.0595043889989E-2</v>
      </c>
    </row>
    <row r="731" spans="1:17" x14ac:dyDescent="0.3">
      <c r="A731" t="s">
        <v>1600</v>
      </c>
      <c r="B731" t="s">
        <v>1601</v>
      </c>
      <c r="C731" t="s">
        <v>10222</v>
      </c>
      <c r="D731" t="s">
        <v>24</v>
      </c>
      <c r="E731">
        <v>5584.0204011249998</v>
      </c>
      <c r="F731">
        <v>330.25</v>
      </c>
      <c r="G731">
        <v>-15.684943278468401</v>
      </c>
      <c r="H731">
        <v>-12.3755655405635</v>
      </c>
      <c r="I731">
        <v>-27.617437987348001</v>
      </c>
      <c r="J731">
        <v>-5.4632133545502697</v>
      </c>
      <c r="K731">
        <v>357.85772249137</v>
      </c>
      <c r="L731">
        <v>353.27550285562199</v>
      </c>
      <c r="M731">
        <v>16.305304292907302</v>
      </c>
      <c r="N731">
        <v>1.1452502155398701</v>
      </c>
      <c r="O731">
        <v>27.8576835730507</v>
      </c>
      <c r="P731">
        <v>16.510848474157701</v>
      </c>
      <c r="Q731">
        <v>-5.1306306200130998E-2</v>
      </c>
    </row>
    <row r="732" spans="1:17" x14ac:dyDescent="0.3">
      <c r="A732" t="s">
        <v>1602</v>
      </c>
      <c r="B732" t="s">
        <v>1603</v>
      </c>
      <c r="C732" t="s">
        <v>10222</v>
      </c>
      <c r="D732" t="s">
        <v>205</v>
      </c>
      <c r="E732">
        <v>5574.4057520799997</v>
      </c>
      <c r="F732">
        <v>615.1</v>
      </c>
      <c r="G732">
        <v>49.3427891139903</v>
      </c>
      <c r="H732">
        <v>-6.0169989439210401</v>
      </c>
      <c r="I732">
        <v>3.6972475159265699</v>
      </c>
      <c r="J732">
        <v>2.4568846604802399</v>
      </c>
      <c r="K732">
        <v>592.20225132227404</v>
      </c>
      <c r="L732">
        <v>514.68421187702995</v>
      </c>
      <c r="M732">
        <v>59.527536253178901</v>
      </c>
      <c r="N732">
        <v>0.47531794257294502</v>
      </c>
      <c r="O732">
        <v>7.7548366119330101</v>
      </c>
      <c r="P732">
        <v>86.365702166338394</v>
      </c>
    </row>
    <row r="733" spans="1:17" x14ac:dyDescent="0.3">
      <c r="A733" t="s">
        <v>1604</v>
      </c>
      <c r="B733" t="s">
        <v>1605</v>
      </c>
      <c r="C733" t="s">
        <v>10222</v>
      </c>
      <c r="D733" t="s">
        <v>388</v>
      </c>
      <c r="E733">
        <v>5570.0294837279998</v>
      </c>
      <c r="F733">
        <v>111.48</v>
      </c>
      <c r="G733">
        <v>16.031856387106401</v>
      </c>
      <c r="H733">
        <v>4.9232532117436199</v>
      </c>
      <c r="I733">
        <v>-11.504091732989201</v>
      </c>
      <c r="J733">
        <v>1.11486352016267</v>
      </c>
      <c r="K733">
        <v>106.66282157966501</v>
      </c>
      <c r="L733">
        <v>100.989810413044</v>
      </c>
      <c r="M733">
        <v>61.232527787365598</v>
      </c>
      <c r="N733">
        <v>1.6716249854920799</v>
      </c>
      <c r="O733">
        <v>9.0330104054538793</v>
      </c>
      <c r="P733">
        <v>48.146179401993301</v>
      </c>
      <c r="Q733">
        <v>4.0502372652813E-2</v>
      </c>
    </row>
    <row r="734" spans="1:17" hidden="1" x14ac:dyDescent="0.3">
      <c r="A734" t="s">
        <v>1606</v>
      </c>
      <c r="B734" t="s">
        <v>1607</v>
      </c>
      <c r="C734" t="s">
        <v>10222</v>
      </c>
      <c r="D734" t="s">
        <v>130</v>
      </c>
      <c r="E734">
        <v>5550.6912781599904</v>
      </c>
      <c r="F734">
        <v>354.55</v>
      </c>
      <c r="G734">
        <v>-25.326887171125499</v>
      </c>
      <c r="H734">
        <v>-2.38871874191894</v>
      </c>
      <c r="I734">
        <v>-14.2978278476208</v>
      </c>
      <c r="J734">
        <v>4.6485778753823102</v>
      </c>
      <c r="O734">
        <v>4.9217317726695597</v>
      </c>
      <c r="P734">
        <v>9.0587511534912402</v>
      </c>
    </row>
    <row r="735" spans="1:17" x14ac:dyDescent="0.3">
      <c r="A735" t="s">
        <v>1608</v>
      </c>
      <c r="B735" t="s">
        <v>1609</v>
      </c>
      <c r="C735" t="s">
        <v>10222</v>
      </c>
      <c r="D735" t="s">
        <v>202</v>
      </c>
      <c r="E735">
        <v>5550.5549675049997</v>
      </c>
      <c r="F735">
        <v>139.13</v>
      </c>
      <c r="G735">
        <v>-2.6343259478430698</v>
      </c>
      <c r="H735">
        <v>8.2173553260799892</v>
      </c>
      <c r="I735">
        <v>3.8770303272373199</v>
      </c>
      <c r="J735">
        <v>8.7758836989326401</v>
      </c>
      <c r="K735">
        <v>128.386594458459</v>
      </c>
      <c r="L735">
        <v>122.744865620127</v>
      </c>
      <c r="M735">
        <v>81.476092153844206</v>
      </c>
      <c r="N735">
        <v>1.36838191966197</v>
      </c>
      <c r="O735">
        <v>3.50032343851074</v>
      </c>
      <c r="P735">
        <v>35.935515388373197</v>
      </c>
      <c r="Q735">
        <v>2.7791658012122002E-2</v>
      </c>
    </row>
    <row r="736" spans="1:17" hidden="1" x14ac:dyDescent="0.3">
      <c r="A736" t="s">
        <v>1610</v>
      </c>
      <c r="B736" t="s">
        <v>1611</v>
      </c>
      <c r="C736" t="s">
        <v>10222</v>
      </c>
      <c r="D736" t="s">
        <v>27</v>
      </c>
      <c r="E736">
        <v>5518.8</v>
      </c>
      <c r="F736">
        <v>87.6</v>
      </c>
      <c r="G736">
        <v>333.42443631835198</v>
      </c>
      <c r="H736">
        <v>114.900926455255</v>
      </c>
      <c r="I736">
        <v>84.047790087974306</v>
      </c>
      <c r="J736">
        <v>10.372276874441599</v>
      </c>
      <c r="K736">
        <v>54.123749476106902</v>
      </c>
      <c r="L736">
        <v>40.083317818236999</v>
      </c>
      <c r="M736">
        <v>72.097465313545101</v>
      </c>
      <c r="N736">
        <v>3.8902100302002101</v>
      </c>
      <c r="O736">
        <v>16.3584474885844</v>
      </c>
      <c r="P736">
        <v>350.38560411310999</v>
      </c>
      <c r="Q736">
        <v>0.119230733563144</v>
      </c>
    </row>
    <row r="737" spans="1:17" hidden="1" x14ac:dyDescent="0.3">
      <c r="A737" t="s">
        <v>1612</v>
      </c>
      <c r="B737" t="s">
        <v>1613</v>
      </c>
      <c r="C737" t="s">
        <v>10222</v>
      </c>
      <c r="D737" t="s">
        <v>127</v>
      </c>
      <c r="E737">
        <v>5518.659083175</v>
      </c>
      <c r="F737">
        <v>456.75</v>
      </c>
      <c r="G737">
        <v>76.519432768103897</v>
      </c>
      <c r="H737">
        <v>-1.20171725264088E-2</v>
      </c>
      <c r="I737">
        <v>87.548492091608594</v>
      </c>
      <c r="J737">
        <v>7.8370315951525802</v>
      </c>
      <c r="K737">
        <v>397.07762303703299</v>
      </c>
      <c r="M737">
        <v>53.546673279149402</v>
      </c>
      <c r="N737">
        <v>0.170421171644692</v>
      </c>
      <c r="O737">
        <v>16.037219485495299</v>
      </c>
      <c r="P737">
        <v>169.62809917355301</v>
      </c>
    </row>
    <row r="738" spans="1:17" x14ac:dyDescent="0.3">
      <c r="A738" t="s">
        <v>1614</v>
      </c>
      <c r="B738" t="s">
        <v>1615</v>
      </c>
      <c r="C738" t="s">
        <v>10222</v>
      </c>
      <c r="D738" t="s">
        <v>202</v>
      </c>
      <c r="E738">
        <v>5507.6512364999999</v>
      </c>
      <c r="F738">
        <v>770.1</v>
      </c>
      <c r="G738">
        <v>91.016684511429105</v>
      </c>
      <c r="H738">
        <v>5.3867310142744103</v>
      </c>
      <c r="I738">
        <v>-7.59414901279448</v>
      </c>
      <c r="J738">
        <v>9.3058184291565809</v>
      </c>
      <c r="K738">
        <v>668.15950645514602</v>
      </c>
      <c r="L738">
        <v>594.261578903447</v>
      </c>
      <c r="M738">
        <v>77.441789998451995</v>
      </c>
      <c r="N738">
        <v>2.3738944574118199</v>
      </c>
      <c r="O738">
        <v>3.7722373717698998</v>
      </c>
      <c r="P738">
        <v>135.32467532467501</v>
      </c>
      <c r="Q738">
        <v>0.155220515429247</v>
      </c>
    </row>
    <row r="739" spans="1:17" x14ac:dyDescent="0.3">
      <c r="A739" t="s">
        <v>1616</v>
      </c>
      <c r="B739" t="s">
        <v>1617</v>
      </c>
      <c r="C739" t="s">
        <v>10222</v>
      </c>
      <c r="D739" t="s">
        <v>537</v>
      </c>
      <c r="E739">
        <v>5502.9578309939998</v>
      </c>
      <c r="F739">
        <v>110.49</v>
      </c>
      <c r="G739">
        <v>-33.008972330993203</v>
      </c>
      <c r="H739">
        <v>6.5216312105624601</v>
      </c>
      <c r="I739">
        <v>-21.141377124987301</v>
      </c>
      <c r="J739">
        <v>1.8554587320072999</v>
      </c>
      <c r="K739">
        <v>107.71049387599901</v>
      </c>
      <c r="L739">
        <v>108.79894726577299</v>
      </c>
      <c r="M739">
        <v>55.705197487274802</v>
      </c>
      <c r="N739">
        <v>0.68738495908691599</v>
      </c>
      <c r="O739">
        <v>24.626663046429499</v>
      </c>
      <c r="P739">
        <v>20.7540983606557</v>
      </c>
      <c r="Q739">
        <v>-0.11096798029277399</v>
      </c>
    </row>
    <row r="740" spans="1:17" x14ac:dyDescent="0.3">
      <c r="A740" t="s">
        <v>1618</v>
      </c>
      <c r="B740" t="s">
        <v>1619</v>
      </c>
      <c r="C740" t="s">
        <v>10222</v>
      </c>
      <c r="D740" t="s">
        <v>469</v>
      </c>
      <c r="E740">
        <v>5490.2246975449998</v>
      </c>
      <c r="F740">
        <v>331.15</v>
      </c>
      <c r="G740">
        <v>-30.609685473474901</v>
      </c>
      <c r="H740">
        <v>2.3841839396332598</v>
      </c>
      <c r="I740">
        <v>-52.003196010279702</v>
      </c>
      <c r="J740">
        <v>5.3213388638878598</v>
      </c>
      <c r="K740">
        <v>336.15608607071101</v>
      </c>
      <c r="L740">
        <v>373.241014185658</v>
      </c>
      <c r="M740">
        <v>59.449221921879399</v>
      </c>
      <c r="N740">
        <v>1.2992518950208101</v>
      </c>
      <c r="O740">
        <v>63.792843122451998</v>
      </c>
      <c r="P740">
        <v>26.080335046639998</v>
      </c>
      <c r="Q740">
        <v>-0.11998089161518601</v>
      </c>
    </row>
    <row r="741" spans="1:17" x14ac:dyDescent="0.3">
      <c r="A741" t="s">
        <v>1620</v>
      </c>
      <c r="B741" t="s">
        <v>1621</v>
      </c>
      <c r="C741" t="s">
        <v>10222</v>
      </c>
      <c r="D741" t="s">
        <v>420</v>
      </c>
      <c r="E741">
        <v>5483.6007657089904</v>
      </c>
      <c r="F741">
        <v>49.83</v>
      </c>
      <c r="G741">
        <v>-29.674376416573999</v>
      </c>
      <c r="H741">
        <v>-6.5283085090959396</v>
      </c>
      <c r="I741">
        <v>-29.136143777791201</v>
      </c>
      <c r="J741">
        <v>-2.0251988537136798</v>
      </c>
      <c r="K741">
        <v>51.419459437667001</v>
      </c>
      <c r="L741">
        <v>52.231611498451898</v>
      </c>
      <c r="M741">
        <v>42.183453262019299</v>
      </c>
      <c r="N741">
        <v>0.78606190211499105</v>
      </c>
      <c r="O741">
        <v>37.066024483242998</v>
      </c>
      <c r="P741">
        <v>11.103678929765801</v>
      </c>
    </row>
    <row r="742" spans="1:17" x14ac:dyDescent="0.3">
      <c r="A742" t="s">
        <v>1622</v>
      </c>
      <c r="B742" t="s">
        <v>1623</v>
      </c>
      <c r="C742" t="s">
        <v>10222</v>
      </c>
      <c r="D742" t="s">
        <v>60</v>
      </c>
      <c r="E742">
        <v>5472.5504783850001</v>
      </c>
      <c r="F742">
        <v>1337.85</v>
      </c>
      <c r="G742">
        <v>-9.5705349474248198</v>
      </c>
      <c r="H742">
        <v>0.181724583868871</v>
      </c>
      <c r="I742">
        <v>1.0103813167234601</v>
      </c>
      <c r="J742">
        <v>2.0719683973916601</v>
      </c>
      <c r="K742">
        <v>1301.0218351941901</v>
      </c>
      <c r="L742">
        <v>1210.0086096392199</v>
      </c>
      <c r="M742">
        <v>52.6018666202812</v>
      </c>
      <c r="N742">
        <v>0.57460324952245501</v>
      </c>
      <c r="O742">
        <v>9.8030421945659096</v>
      </c>
      <c r="P742">
        <v>33.192294290407602</v>
      </c>
      <c r="Q742">
        <v>-7.5441373843619999E-3</v>
      </c>
    </row>
    <row r="743" spans="1:17" hidden="1" x14ac:dyDescent="0.3">
      <c r="A743" t="s">
        <v>1624</v>
      </c>
      <c r="B743" t="s">
        <v>1625</v>
      </c>
      <c r="C743" t="s">
        <v>10222</v>
      </c>
      <c r="D743" t="s">
        <v>593</v>
      </c>
      <c r="E743">
        <v>5471.2065507750003</v>
      </c>
      <c r="F743">
        <v>5687.75</v>
      </c>
      <c r="G743">
        <v>-25.551048533964501</v>
      </c>
      <c r="H743">
        <v>-6.6242673399074503</v>
      </c>
      <c r="I743">
        <v>-11.6259617466667</v>
      </c>
      <c r="J743">
        <v>-2.9418083209650101</v>
      </c>
      <c r="K743">
        <v>5710.8131656979203</v>
      </c>
      <c r="L743">
        <v>5525.62489627789</v>
      </c>
      <c r="M743">
        <v>38.5518945499891</v>
      </c>
      <c r="N743">
        <v>1.0131693913195901</v>
      </c>
      <c r="O743">
        <v>13.401608720495799</v>
      </c>
      <c r="P743">
        <v>14.133924629770799</v>
      </c>
      <c r="Q743">
        <v>2.9476024480667998E-2</v>
      </c>
    </row>
    <row r="744" spans="1:17" hidden="1" x14ac:dyDescent="0.3">
      <c r="A744" t="s">
        <v>1626</v>
      </c>
      <c r="B744" t="s">
        <v>1627</v>
      </c>
      <c r="C744" t="s">
        <v>10222</v>
      </c>
      <c r="D744" t="s">
        <v>290</v>
      </c>
      <c r="E744">
        <v>5451.8278499999997</v>
      </c>
      <c r="F744">
        <v>2812.25</v>
      </c>
      <c r="G744">
        <v>655.81388878140797</v>
      </c>
      <c r="H744">
        <v>62.2594417795166</v>
      </c>
      <c r="I744">
        <v>208.02939913879499</v>
      </c>
      <c r="J744">
        <v>12.7707007278762</v>
      </c>
      <c r="K744">
        <v>1854.23931718827</v>
      </c>
      <c r="L744">
        <v>1260.6701933255099</v>
      </c>
      <c r="M744">
        <v>91.4723699725171</v>
      </c>
      <c r="N744">
        <v>1.6868852459016299</v>
      </c>
      <c r="O744">
        <v>2.0090674726642201</v>
      </c>
      <c r="P744">
        <v>682.33957715133499</v>
      </c>
      <c r="Q744">
        <v>0.31363587579062902</v>
      </c>
    </row>
    <row r="745" spans="1:17" x14ac:dyDescent="0.3">
      <c r="A745" t="s">
        <v>1628</v>
      </c>
      <c r="B745" t="s">
        <v>1629</v>
      </c>
      <c r="C745" t="s">
        <v>10222</v>
      </c>
      <c r="D745" t="s">
        <v>285</v>
      </c>
      <c r="E745">
        <v>5445.5746798199998</v>
      </c>
      <c r="F745">
        <v>568.70000000000005</v>
      </c>
      <c r="G745">
        <v>-19.4762766052208</v>
      </c>
      <c r="H745">
        <v>-4.3899015139262003</v>
      </c>
      <c r="I745">
        <v>-17.0460101595528</v>
      </c>
      <c r="J745">
        <v>-1.3542897628046</v>
      </c>
      <c r="K745">
        <v>536.957079962541</v>
      </c>
      <c r="L745">
        <v>531.16377734617504</v>
      </c>
      <c r="M745">
        <v>65.532970800941499</v>
      </c>
      <c r="N745">
        <v>1.1524126536463799</v>
      </c>
      <c r="O745">
        <v>16.036574643924698</v>
      </c>
      <c r="P745">
        <v>30.7506609955167</v>
      </c>
      <c r="Q745">
        <v>3.2044665454978E-2</v>
      </c>
    </row>
    <row r="746" spans="1:17" x14ac:dyDescent="0.3">
      <c r="A746" t="s">
        <v>1630</v>
      </c>
      <c r="B746" t="s">
        <v>1631</v>
      </c>
      <c r="C746" t="s">
        <v>10222</v>
      </c>
      <c r="D746" t="s">
        <v>202</v>
      </c>
      <c r="E746">
        <v>5435.7538850909996</v>
      </c>
      <c r="F746">
        <v>213.77</v>
      </c>
      <c r="G746">
        <v>12.2409458397454</v>
      </c>
      <c r="H746">
        <v>-4.7740051423929302</v>
      </c>
      <c r="I746">
        <v>16.1756838577972</v>
      </c>
      <c r="J746">
        <v>1.41980040994543</v>
      </c>
      <c r="K746">
        <v>197.68601103766599</v>
      </c>
      <c r="L746">
        <v>169.840555361036</v>
      </c>
      <c r="M746">
        <v>61.273982481112299</v>
      </c>
      <c r="N746">
        <v>0.369883922563018</v>
      </c>
      <c r="O746">
        <v>5.5807643729241603</v>
      </c>
      <c r="P746">
        <v>69.591431971439903</v>
      </c>
      <c r="Q746">
        <v>5.1664826862291999E-2</v>
      </c>
    </row>
    <row r="747" spans="1:17" x14ac:dyDescent="0.3">
      <c r="A747" t="s">
        <v>1632</v>
      </c>
      <c r="B747" t="s">
        <v>1633</v>
      </c>
      <c r="C747" t="s">
        <v>10222</v>
      </c>
      <c r="D747" t="s">
        <v>77</v>
      </c>
      <c r="E747">
        <v>5389.9929640599903</v>
      </c>
      <c r="F747">
        <v>237.85</v>
      </c>
      <c r="G747">
        <v>4.8831514090787298</v>
      </c>
      <c r="H747">
        <v>3.8155850642512701</v>
      </c>
      <c r="I747">
        <v>-15.285969682613301</v>
      </c>
      <c r="J747">
        <v>3.0705255279117498</v>
      </c>
      <c r="K747">
        <v>221.44804942351399</v>
      </c>
      <c r="L747">
        <v>208.38230236152199</v>
      </c>
      <c r="M747">
        <v>66.658900126669806</v>
      </c>
      <c r="N747">
        <v>1.64913897718309</v>
      </c>
      <c r="O747">
        <v>3.8469623712423702</v>
      </c>
      <c r="P747">
        <v>35.914285714285697</v>
      </c>
      <c r="Q747">
        <v>-9.2259889359100997E-2</v>
      </c>
    </row>
    <row r="748" spans="1:17" x14ac:dyDescent="0.3">
      <c r="A748" t="s">
        <v>1634</v>
      </c>
      <c r="B748" t="s">
        <v>1635</v>
      </c>
      <c r="C748" t="s">
        <v>10222</v>
      </c>
      <c r="D748" t="s">
        <v>124</v>
      </c>
      <c r="E748">
        <v>5378.4561599999997</v>
      </c>
      <c r="F748">
        <v>579.6</v>
      </c>
      <c r="G748">
        <v>108.367928651349</v>
      </c>
      <c r="H748">
        <v>-2.16325274350493</v>
      </c>
      <c r="I748">
        <v>62.431229740991597</v>
      </c>
      <c r="J748">
        <v>0.46743652534768099</v>
      </c>
      <c r="K748">
        <v>519.66893062964596</v>
      </c>
      <c r="L748">
        <v>384.25605700710003</v>
      </c>
      <c r="M748">
        <v>58.5742279239265</v>
      </c>
      <c r="N748">
        <v>0.57311582552702001</v>
      </c>
      <c r="O748">
        <v>25.491718426500999</v>
      </c>
      <c r="P748">
        <v>176.923076923076</v>
      </c>
      <c r="Q748">
        <v>6.7680103558339005E-2</v>
      </c>
    </row>
    <row r="749" spans="1:17" hidden="1" x14ac:dyDescent="0.3">
      <c r="A749" t="s">
        <v>1636</v>
      </c>
      <c r="B749" t="s">
        <v>1637</v>
      </c>
      <c r="C749" t="s">
        <v>10222</v>
      </c>
      <c r="D749" t="s">
        <v>165</v>
      </c>
      <c r="E749">
        <v>5355.9606519999998</v>
      </c>
      <c r="F749">
        <v>182.42</v>
      </c>
      <c r="G749">
        <v>123.364722588977</v>
      </c>
      <c r="H749">
        <v>-8.3833418049297901</v>
      </c>
      <c r="I749">
        <v>20.333601780085701</v>
      </c>
      <c r="J749">
        <v>2.08339002838771</v>
      </c>
      <c r="K749">
        <v>157.804043644579</v>
      </c>
      <c r="L749">
        <v>125.790969520524</v>
      </c>
      <c r="M749">
        <v>80.181416204971796</v>
      </c>
      <c r="N749">
        <v>1.05508591123886</v>
      </c>
      <c r="O749">
        <v>3.0588751233417502</v>
      </c>
      <c r="P749">
        <v>202.01986754966799</v>
      </c>
    </row>
    <row r="750" spans="1:17" x14ac:dyDescent="0.3">
      <c r="A750" t="s">
        <v>1638</v>
      </c>
      <c r="B750" t="s">
        <v>1639</v>
      </c>
      <c r="C750" t="s">
        <v>10222</v>
      </c>
      <c r="D750" t="s">
        <v>420</v>
      </c>
      <c r="E750">
        <v>5254.8897979200001</v>
      </c>
      <c r="F750">
        <v>289.60000000000002</v>
      </c>
      <c r="G750">
        <v>-16.222888903158498</v>
      </c>
      <c r="H750">
        <v>-5.37381681847579</v>
      </c>
      <c r="I750">
        <v>-28.898074349188001</v>
      </c>
      <c r="J750">
        <v>1.004827709063</v>
      </c>
      <c r="K750">
        <v>294.68648731950202</v>
      </c>
      <c r="L750">
        <v>294.44648023362799</v>
      </c>
      <c r="M750">
        <v>45.784849839004998</v>
      </c>
      <c r="N750">
        <v>0.98147075777896398</v>
      </c>
      <c r="O750">
        <v>33.960635359115997</v>
      </c>
      <c r="P750">
        <v>17.4054054054054</v>
      </c>
      <c r="Q750">
        <v>-1.4682882266867999E-2</v>
      </c>
    </row>
    <row r="751" spans="1:17" x14ac:dyDescent="0.3">
      <c r="A751" t="s">
        <v>1640</v>
      </c>
      <c r="B751" t="s">
        <v>1641</v>
      </c>
      <c r="C751" t="s">
        <v>10222</v>
      </c>
      <c r="D751" t="s">
        <v>1458</v>
      </c>
      <c r="E751">
        <v>5209.1096312150003</v>
      </c>
      <c r="F751">
        <v>805.15</v>
      </c>
      <c r="G751">
        <v>3.9369220165270802</v>
      </c>
      <c r="H751">
        <v>6.4028192788978</v>
      </c>
      <c r="I751">
        <v>-9.7645213642158808</v>
      </c>
      <c r="J751">
        <v>-5.2548762730685201</v>
      </c>
      <c r="K751">
        <v>774.86700498340997</v>
      </c>
      <c r="L751">
        <v>759.744947136424</v>
      </c>
      <c r="M751">
        <v>51.534773444428403</v>
      </c>
      <c r="N751">
        <v>0.87676771289658295</v>
      </c>
      <c r="O751">
        <v>35.254300440911599</v>
      </c>
      <c r="P751">
        <v>31.9053079947575</v>
      </c>
      <c r="Q751">
        <v>0.10068474348949601</v>
      </c>
    </row>
    <row r="752" spans="1:17" hidden="1" x14ac:dyDescent="0.3">
      <c r="A752" t="s">
        <v>1642</v>
      </c>
      <c r="B752" t="s">
        <v>1643</v>
      </c>
      <c r="C752" t="s">
        <v>10222</v>
      </c>
      <c r="D752" t="s">
        <v>1644</v>
      </c>
      <c r="E752">
        <v>5168.879891351</v>
      </c>
      <c r="F752">
        <v>58.35</v>
      </c>
      <c r="G752">
        <v>-11.346059471387401</v>
      </c>
      <c r="H752">
        <v>-6.5616610719246102</v>
      </c>
      <c r="I752">
        <v>-5.6716713953774498</v>
      </c>
      <c r="J752">
        <v>-6.6622287165062604</v>
      </c>
      <c r="K752">
        <v>60.622394484759397</v>
      </c>
      <c r="L752">
        <v>57.020032084503498</v>
      </c>
      <c r="M752">
        <v>56.425916595309197</v>
      </c>
      <c r="N752">
        <v>2.10775958147673</v>
      </c>
      <c r="O752">
        <v>11.053984575835401</v>
      </c>
      <c r="P752">
        <v>22.071129707112899</v>
      </c>
      <c r="Q752">
        <v>-3.0196124243903E-2</v>
      </c>
    </row>
    <row r="753" spans="1:17" hidden="1" x14ac:dyDescent="0.3">
      <c r="A753" t="s">
        <v>1645</v>
      </c>
      <c r="B753" t="s">
        <v>1646</v>
      </c>
      <c r="C753" t="s">
        <v>10222</v>
      </c>
      <c r="D753" t="s">
        <v>60</v>
      </c>
      <c r="E753">
        <v>5167.9293949399998</v>
      </c>
      <c r="F753">
        <v>1188.2</v>
      </c>
      <c r="G753">
        <v>-23.163503167021201</v>
      </c>
      <c r="H753">
        <v>9.4184406191142909</v>
      </c>
      <c r="I753">
        <v>-12.1344438435165</v>
      </c>
      <c r="J753">
        <v>5.8480251506114103</v>
      </c>
      <c r="K753">
        <v>1099.9453757364699</v>
      </c>
      <c r="M753">
        <v>66.105109259573098</v>
      </c>
      <c r="N753">
        <v>0.873684119514194</v>
      </c>
      <c r="O753">
        <v>5.8744319138192198</v>
      </c>
      <c r="P753">
        <v>22.494845360824701</v>
      </c>
    </row>
    <row r="754" spans="1:17" hidden="1" x14ac:dyDescent="0.3">
      <c r="A754" t="s">
        <v>1647</v>
      </c>
      <c r="B754" t="s">
        <v>1648</v>
      </c>
      <c r="C754" t="s">
        <v>10222</v>
      </c>
      <c r="D754" t="s">
        <v>46</v>
      </c>
      <c r="E754">
        <v>5164.1908990000002</v>
      </c>
      <c r="F754">
        <v>492.1</v>
      </c>
      <c r="G754">
        <v>158.501823938211</v>
      </c>
      <c r="H754">
        <v>38.731216566218599</v>
      </c>
      <c r="I754">
        <v>66.493015923992104</v>
      </c>
      <c r="J754">
        <v>18.212454207510799</v>
      </c>
      <c r="K754">
        <v>357.10556162897899</v>
      </c>
      <c r="L754">
        <v>273.27620866071499</v>
      </c>
      <c r="M754">
        <v>86.834864064820806</v>
      </c>
      <c r="N754">
        <v>1.7912455658784201</v>
      </c>
      <c r="O754">
        <v>4.1658199552936299</v>
      </c>
      <c r="P754">
        <v>218.40828210934899</v>
      </c>
    </row>
    <row r="755" spans="1:17" x14ac:dyDescent="0.3">
      <c r="A755" t="s">
        <v>1649</v>
      </c>
      <c r="B755" t="s">
        <v>1650</v>
      </c>
      <c r="C755" t="s">
        <v>10222</v>
      </c>
      <c r="D755" t="s">
        <v>285</v>
      </c>
      <c r="E755">
        <v>5125.2779287499998</v>
      </c>
      <c r="F755">
        <v>307.5</v>
      </c>
      <c r="G755">
        <v>12.740615977899299</v>
      </c>
      <c r="H755">
        <v>6.8700372050392504</v>
      </c>
      <c r="I755">
        <v>-1.20560507318288</v>
      </c>
      <c r="J755">
        <v>1.17064356036846</v>
      </c>
      <c r="K755">
        <v>285.89669291989901</v>
      </c>
      <c r="L755">
        <v>264.09722067842398</v>
      </c>
      <c r="M755">
        <v>57.975117675918199</v>
      </c>
      <c r="N755">
        <v>1.70185819931099</v>
      </c>
      <c r="O755">
        <v>3.9837398373983701</v>
      </c>
      <c r="P755">
        <v>46.603098927294397</v>
      </c>
      <c r="Q755">
        <v>-2.9783350917086001E-2</v>
      </c>
    </row>
    <row r="756" spans="1:17" hidden="1" x14ac:dyDescent="0.3">
      <c r="A756" t="s">
        <v>1651</v>
      </c>
      <c r="B756" t="s">
        <v>1652</v>
      </c>
      <c r="C756" t="s">
        <v>10222</v>
      </c>
      <c r="D756" t="s">
        <v>261</v>
      </c>
      <c r="E756">
        <v>5098.4157599999999</v>
      </c>
      <c r="F756">
        <v>522</v>
      </c>
      <c r="G756">
        <v>57.036575518236702</v>
      </c>
      <c r="H756">
        <v>19.780856338990102</v>
      </c>
      <c r="I756">
        <v>6.2980931822813702</v>
      </c>
      <c r="J756">
        <v>13.815851474513799</v>
      </c>
      <c r="K756">
        <v>438.63209179805301</v>
      </c>
      <c r="L756">
        <v>373.48267900437202</v>
      </c>
      <c r="M756">
        <v>76.481321319193896</v>
      </c>
      <c r="N756">
        <v>1.3526781090617299</v>
      </c>
      <c r="O756">
        <v>4.0229885057471098</v>
      </c>
      <c r="P756">
        <v>89.267585206671399</v>
      </c>
      <c r="Q756">
        <v>0.14074920541819899</v>
      </c>
    </row>
    <row r="757" spans="1:17" x14ac:dyDescent="0.3">
      <c r="A757" t="s">
        <v>1653</v>
      </c>
      <c r="B757" t="s">
        <v>1654</v>
      </c>
      <c r="C757" t="s">
        <v>10222</v>
      </c>
      <c r="D757" t="s">
        <v>83</v>
      </c>
      <c r="E757">
        <v>5093.6029669050004</v>
      </c>
      <c r="F757">
        <v>1306.05</v>
      </c>
      <c r="G757">
        <v>65.300705108813005</v>
      </c>
      <c r="H757">
        <v>-9.8759011222944206</v>
      </c>
      <c r="I757">
        <v>50.942774547307998</v>
      </c>
      <c r="J757">
        <v>-6.6237702822850997</v>
      </c>
      <c r="K757">
        <v>1218.68745212563</v>
      </c>
      <c r="L757">
        <v>907.45144546689198</v>
      </c>
      <c r="M757">
        <v>41.471252020514598</v>
      </c>
      <c r="N757">
        <v>7.8333045372172103E-2</v>
      </c>
      <c r="O757">
        <v>21.9478580452509</v>
      </c>
      <c r="P757">
        <v>116.07246256927699</v>
      </c>
      <c r="Q757">
        <v>8.2359856266951997E-2</v>
      </c>
    </row>
    <row r="758" spans="1:17" x14ac:dyDescent="0.3">
      <c r="A758" t="s">
        <v>1655</v>
      </c>
      <c r="B758" t="s">
        <v>1656</v>
      </c>
      <c r="C758" t="s">
        <v>10222</v>
      </c>
      <c r="D758" t="s">
        <v>388</v>
      </c>
      <c r="E758">
        <v>5074.4847374250003</v>
      </c>
      <c r="F758">
        <v>580.15</v>
      </c>
      <c r="G758">
        <v>-47.588345693554203</v>
      </c>
      <c r="H758">
        <v>-2.5167054848652399</v>
      </c>
      <c r="I758">
        <v>-37.3672101520715</v>
      </c>
      <c r="J758">
        <v>0.103642501010021</v>
      </c>
      <c r="K758">
        <v>573.79579775715297</v>
      </c>
      <c r="L758">
        <v>607.36492764849095</v>
      </c>
      <c r="M758">
        <v>59.5831020757768</v>
      </c>
      <c r="N758">
        <v>0.75766747682281499</v>
      </c>
      <c r="O758">
        <v>37.723002671722803</v>
      </c>
      <c r="P758">
        <v>13.4767726161369</v>
      </c>
      <c r="Q758">
        <v>5.7838288892161999E-2</v>
      </c>
    </row>
    <row r="759" spans="1:17" hidden="1" x14ac:dyDescent="0.3">
      <c r="A759" t="s">
        <v>1657</v>
      </c>
      <c r="B759" t="s">
        <v>1658</v>
      </c>
      <c r="C759" t="s">
        <v>10222</v>
      </c>
      <c r="D759" t="s">
        <v>290</v>
      </c>
      <c r="E759">
        <v>5070.2637461000004</v>
      </c>
      <c r="F759">
        <v>268.25</v>
      </c>
      <c r="G759">
        <v>150.22041706698599</v>
      </c>
      <c r="H759">
        <v>-5.4988528576618902</v>
      </c>
      <c r="I759">
        <v>141.374001998296</v>
      </c>
      <c r="J759">
        <v>-7.8254756703226702</v>
      </c>
      <c r="K759">
        <v>239.414498347777</v>
      </c>
      <c r="L759">
        <v>155.28862899248799</v>
      </c>
      <c r="M759">
        <v>39.218237206492503</v>
      </c>
      <c r="N759">
        <v>0.25434509614240802</v>
      </c>
      <c r="O759">
        <v>21.826654240447301</v>
      </c>
      <c r="P759">
        <v>248.376623376623</v>
      </c>
      <c r="Q759">
        <v>0.137397860463842</v>
      </c>
    </row>
    <row r="760" spans="1:17" hidden="1" x14ac:dyDescent="0.3">
      <c r="A760" t="s">
        <v>1659</v>
      </c>
      <c r="B760" t="s">
        <v>1660</v>
      </c>
      <c r="C760" t="s">
        <v>10222</v>
      </c>
      <c r="D760" t="s">
        <v>290</v>
      </c>
      <c r="E760">
        <v>5060.8665600000004</v>
      </c>
      <c r="F760">
        <v>232</v>
      </c>
      <c r="G760">
        <v>231.609538551962</v>
      </c>
      <c r="H760">
        <v>8.9073802301996192</v>
      </c>
      <c r="I760">
        <v>262.41508295878998</v>
      </c>
      <c r="J760">
        <v>4.5074327252336799</v>
      </c>
      <c r="K760">
        <v>182.61315717886001</v>
      </c>
      <c r="L760">
        <v>108.262730777912</v>
      </c>
      <c r="M760">
        <v>49.272361696576297</v>
      </c>
      <c r="N760">
        <v>0.34111990137639697</v>
      </c>
      <c r="O760">
        <v>12.5</v>
      </c>
      <c r="P760">
        <v>403.472222222222</v>
      </c>
      <c r="Q760">
        <v>0.22615495328187801</v>
      </c>
    </row>
    <row r="761" spans="1:17" hidden="1" x14ac:dyDescent="0.3">
      <c r="A761" t="s">
        <v>1661</v>
      </c>
      <c r="B761" t="s">
        <v>1662</v>
      </c>
      <c r="C761" t="s">
        <v>10222</v>
      </c>
      <c r="D761" t="s">
        <v>373</v>
      </c>
      <c r="E761">
        <v>5025.7326739749997</v>
      </c>
      <c r="F761">
        <v>557.04999999999995</v>
      </c>
      <c r="G761">
        <v>0.77092954597813801</v>
      </c>
      <c r="H761">
        <v>20.2128782010167</v>
      </c>
      <c r="I761">
        <v>24.588873279744099</v>
      </c>
      <c r="J761">
        <v>7.5761895695187196</v>
      </c>
      <c r="K761">
        <v>470.35831859409001</v>
      </c>
      <c r="L761">
        <v>428.26010067239099</v>
      </c>
      <c r="M761">
        <v>75.270933246587404</v>
      </c>
      <c r="N761">
        <v>1.60322452912032</v>
      </c>
      <c r="O761">
        <v>2.1272776231936201</v>
      </c>
      <c r="P761">
        <v>75.145417387203196</v>
      </c>
      <c r="Q761">
        <v>4.1968026182962997E-2</v>
      </c>
    </row>
    <row r="762" spans="1:17" x14ac:dyDescent="0.3">
      <c r="A762" t="s">
        <v>1663</v>
      </c>
      <c r="B762" t="s">
        <v>1664</v>
      </c>
      <c r="C762" t="s">
        <v>10222</v>
      </c>
      <c r="D762" t="s">
        <v>46</v>
      </c>
      <c r="E762">
        <v>5014.7639137699998</v>
      </c>
      <c r="F762">
        <v>724.7</v>
      </c>
      <c r="G762">
        <v>39.461485244365399</v>
      </c>
      <c r="H762">
        <v>21.550642862030902</v>
      </c>
      <c r="I762">
        <v>-35.802341918253497</v>
      </c>
      <c r="J762">
        <v>10.7531572685785</v>
      </c>
      <c r="K762">
        <v>616.32964803677396</v>
      </c>
      <c r="L762">
        <v>586.09362528311499</v>
      </c>
      <c r="M762">
        <v>61.9464714350921</v>
      </c>
      <c r="N762">
        <v>1.57160095383964</v>
      </c>
      <c r="O762">
        <v>39.2369256243962</v>
      </c>
      <c r="P762">
        <v>71.506330611761896</v>
      </c>
      <c r="Q762">
        <v>0.11587526207949</v>
      </c>
    </row>
    <row r="763" spans="1:17" x14ac:dyDescent="0.3">
      <c r="A763" t="s">
        <v>1665</v>
      </c>
      <c r="B763" t="s">
        <v>1666</v>
      </c>
      <c r="C763" t="s">
        <v>10222</v>
      </c>
      <c r="D763" t="s">
        <v>1667</v>
      </c>
      <c r="E763">
        <v>4996.2691571120004</v>
      </c>
      <c r="F763">
        <v>73.86</v>
      </c>
      <c r="G763">
        <v>40.389565867361299</v>
      </c>
      <c r="H763">
        <v>-6.5530732326783703</v>
      </c>
      <c r="I763">
        <v>-2.3879001030836098</v>
      </c>
      <c r="J763">
        <v>1.38817172876989</v>
      </c>
      <c r="K763">
        <v>71.264822437255603</v>
      </c>
      <c r="L763">
        <v>63.091909198970903</v>
      </c>
      <c r="M763">
        <v>52.278668406892898</v>
      </c>
      <c r="N763">
        <v>0.79109173707456804</v>
      </c>
      <c r="O763">
        <v>13.9859193067966</v>
      </c>
      <c r="P763">
        <v>71.368909512760993</v>
      </c>
      <c r="Q763">
        <v>7.7254578859438996E-2</v>
      </c>
    </row>
    <row r="764" spans="1:17" hidden="1" x14ac:dyDescent="0.3">
      <c r="A764" t="s">
        <v>1668</v>
      </c>
      <c r="B764" t="s">
        <v>1669</v>
      </c>
      <c r="C764" t="s">
        <v>10222</v>
      </c>
      <c r="D764" t="s">
        <v>293</v>
      </c>
      <c r="E764">
        <v>4989.3530633099999</v>
      </c>
      <c r="F764">
        <v>358.05</v>
      </c>
      <c r="G764">
        <v>-15.9140108907794</v>
      </c>
      <c r="H764">
        <v>-10.3308606307709</v>
      </c>
      <c r="I764">
        <v>-16.3275388927037</v>
      </c>
      <c r="J764">
        <v>-4.8832885351137702E-2</v>
      </c>
      <c r="K764">
        <v>364.31934348292299</v>
      </c>
      <c r="L764">
        <v>356.64366974036301</v>
      </c>
      <c r="M764">
        <v>47.229656600595199</v>
      </c>
      <c r="N764">
        <v>0.48353060169714801</v>
      </c>
      <c r="O764">
        <v>11.995531350369999</v>
      </c>
      <c r="P764">
        <v>14.0286624203821</v>
      </c>
      <c r="Q764">
        <v>6.5940111377199998E-3</v>
      </c>
    </row>
    <row r="765" spans="1:17" hidden="1" x14ac:dyDescent="0.3">
      <c r="A765" t="s">
        <v>1670</v>
      </c>
      <c r="B765" t="s">
        <v>1671</v>
      </c>
      <c r="C765" t="s">
        <v>10222</v>
      </c>
      <c r="D765" t="s">
        <v>202</v>
      </c>
      <c r="E765">
        <v>4953.159048945</v>
      </c>
      <c r="F765">
        <v>645.65</v>
      </c>
      <c r="G765">
        <v>14.2921960357438</v>
      </c>
      <c r="H765">
        <v>-2.90252887320369</v>
      </c>
      <c r="I765">
        <v>5.9346291819021699</v>
      </c>
      <c r="J765">
        <v>-0.218147420655178</v>
      </c>
      <c r="K765">
        <v>605.19016440197197</v>
      </c>
      <c r="L765">
        <v>542.44163541083196</v>
      </c>
      <c r="M765">
        <v>51.410021735047899</v>
      </c>
      <c r="N765">
        <v>1.08189850920967</v>
      </c>
      <c r="O765">
        <v>8.8825214899713494</v>
      </c>
      <c r="P765">
        <v>60.909657320872199</v>
      </c>
      <c r="Q765">
        <v>0.13240231068732</v>
      </c>
    </row>
    <row r="766" spans="1:17" hidden="1" x14ac:dyDescent="0.3">
      <c r="A766" t="s">
        <v>1672</v>
      </c>
      <c r="B766" t="s">
        <v>1673</v>
      </c>
      <c r="C766" t="s">
        <v>10222</v>
      </c>
      <c r="D766" t="s">
        <v>202</v>
      </c>
      <c r="E766">
        <v>4950.8600753549999</v>
      </c>
      <c r="F766">
        <v>7289.85</v>
      </c>
      <c r="G766">
        <v>57.157885596359399</v>
      </c>
      <c r="H766">
        <v>-3.4391380960224698</v>
      </c>
      <c r="I766">
        <v>-2.0288645163345702</v>
      </c>
      <c r="J766">
        <v>3.9599506420277302</v>
      </c>
      <c r="K766">
        <v>7342.4359104407704</v>
      </c>
      <c r="L766">
        <v>6526.5323173092102</v>
      </c>
      <c r="M766">
        <v>60.643119258881001</v>
      </c>
      <c r="N766">
        <v>0.71932333541652604</v>
      </c>
      <c r="O766">
        <v>24.5965280492739</v>
      </c>
      <c r="P766">
        <v>102.495833333333</v>
      </c>
      <c r="Q766">
        <v>0.14054957937624499</v>
      </c>
    </row>
    <row r="767" spans="1:17" hidden="1" x14ac:dyDescent="0.3">
      <c r="A767" t="s">
        <v>1674</v>
      </c>
      <c r="B767" t="s">
        <v>1675</v>
      </c>
      <c r="C767" t="s">
        <v>10222</v>
      </c>
      <c r="D767" t="s">
        <v>261</v>
      </c>
      <c r="E767">
        <v>4915.9264494749996</v>
      </c>
      <c r="F767">
        <v>539.95000000000005</v>
      </c>
      <c r="G767">
        <v>-5.8934274226524197</v>
      </c>
      <c r="H767">
        <v>-6.4929621579601298</v>
      </c>
      <c r="I767">
        <v>16.5366268528321</v>
      </c>
      <c r="J767">
        <v>1.3298614453697599</v>
      </c>
      <c r="K767">
        <v>522.84296617188704</v>
      </c>
      <c r="L767">
        <v>458.04535034291098</v>
      </c>
      <c r="M767">
        <v>52.946438834015098</v>
      </c>
      <c r="N767">
        <v>0.50936532791461797</v>
      </c>
      <c r="O767">
        <v>13.6864524493008</v>
      </c>
      <c r="P767">
        <v>49.944459872257703</v>
      </c>
    </row>
    <row r="768" spans="1:17" hidden="1" x14ac:dyDescent="0.3">
      <c r="A768" t="s">
        <v>1676</v>
      </c>
      <c r="B768" t="s">
        <v>1677</v>
      </c>
      <c r="C768" t="s">
        <v>10222</v>
      </c>
      <c r="D768" t="s">
        <v>95</v>
      </c>
      <c r="E768">
        <v>4899.9487112999996</v>
      </c>
      <c r="F768">
        <v>1785.75</v>
      </c>
      <c r="G768">
        <v>14.0734770501188</v>
      </c>
      <c r="H768">
        <v>0.58640554819636004</v>
      </c>
      <c r="I768">
        <v>17.818040606433399</v>
      </c>
      <c r="J768">
        <v>1.5174711372201199</v>
      </c>
      <c r="K768">
        <v>1615.2266636812001</v>
      </c>
      <c r="L768">
        <v>1365.63821301129</v>
      </c>
      <c r="M768">
        <v>50.189971389811902</v>
      </c>
      <c r="N768">
        <v>1.62202363542488</v>
      </c>
      <c r="O768">
        <v>10.1637967240655</v>
      </c>
      <c r="P768">
        <v>67.197228594166901</v>
      </c>
      <c r="Q768">
        <v>0.119101026555735</v>
      </c>
    </row>
    <row r="769" spans="1:17" hidden="1" x14ac:dyDescent="0.3">
      <c r="A769" t="s">
        <v>1678</v>
      </c>
      <c r="B769" t="s">
        <v>1679</v>
      </c>
      <c r="C769" t="s">
        <v>10222</v>
      </c>
      <c r="D769" t="s">
        <v>127</v>
      </c>
      <c r="E769">
        <v>4878.5970219999999</v>
      </c>
      <c r="F769">
        <v>6396.65</v>
      </c>
      <c r="G769">
        <v>332.64091847810897</v>
      </c>
      <c r="H769">
        <v>6.8138778969306202</v>
      </c>
      <c r="I769">
        <v>74.337475891849493</v>
      </c>
      <c r="J769">
        <v>1.7098858920490201</v>
      </c>
      <c r="K769">
        <v>5710.6259339190601</v>
      </c>
      <c r="L769">
        <v>4250.8828040565304</v>
      </c>
      <c r="M769">
        <v>71.145863817011701</v>
      </c>
      <c r="N769">
        <v>0.77336987196444296</v>
      </c>
      <c r="O769">
        <v>5.8288322793962504</v>
      </c>
      <c r="P769">
        <v>448.29211845883498</v>
      </c>
      <c r="Q769">
        <v>0.30716456156468602</v>
      </c>
    </row>
    <row r="770" spans="1:17" x14ac:dyDescent="0.3">
      <c r="A770" t="s">
        <v>1680</v>
      </c>
      <c r="B770" t="s">
        <v>1681</v>
      </c>
      <c r="C770" t="s">
        <v>10222</v>
      </c>
      <c r="D770" t="s">
        <v>46</v>
      </c>
      <c r="E770">
        <v>4875.1752552030002</v>
      </c>
      <c r="F770">
        <v>60.39</v>
      </c>
      <c r="G770">
        <v>11.5085973443589</v>
      </c>
      <c r="H770">
        <v>-12.445482396194601</v>
      </c>
      <c r="I770">
        <v>-19.180839572737799</v>
      </c>
      <c r="J770">
        <v>-0.91049031855416895</v>
      </c>
      <c r="K770">
        <v>62.324094043423997</v>
      </c>
      <c r="L770">
        <v>58.058704947263202</v>
      </c>
      <c r="M770">
        <v>44.6698934918969</v>
      </c>
      <c r="N770">
        <v>0.55427955277121799</v>
      </c>
      <c r="O770">
        <v>30.816360324556999</v>
      </c>
      <c r="P770">
        <v>43.614744351961903</v>
      </c>
      <c r="Q770">
        <v>0.121795652581697</v>
      </c>
    </row>
    <row r="771" spans="1:17" x14ac:dyDescent="0.3">
      <c r="A771" t="s">
        <v>1682</v>
      </c>
      <c r="B771" t="s">
        <v>1683</v>
      </c>
      <c r="C771" t="s">
        <v>10222</v>
      </c>
      <c r="D771" t="s">
        <v>121</v>
      </c>
      <c r="E771">
        <v>4866.7694571599995</v>
      </c>
      <c r="F771">
        <v>284.60000000000002</v>
      </c>
      <c r="G771">
        <v>61.329097108620999</v>
      </c>
      <c r="H771">
        <v>2.8468218732956401</v>
      </c>
      <c r="I771">
        <v>-15.391106710860999</v>
      </c>
      <c r="J771">
        <v>2.2097418577487602</v>
      </c>
      <c r="K771">
        <v>277.663991810825</v>
      </c>
      <c r="L771">
        <v>239.59197788503801</v>
      </c>
      <c r="M771">
        <v>51.021784376856701</v>
      </c>
      <c r="N771">
        <v>0.51395246285551199</v>
      </c>
      <c r="O771">
        <v>12.5966268446942</v>
      </c>
      <c r="P771">
        <v>119.938176197836</v>
      </c>
      <c r="Q771">
        <v>6.7963930682010995E-2</v>
      </c>
    </row>
    <row r="772" spans="1:17" x14ac:dyDescent="0.3">
      <c r="A772" t="s">
        <v>1684</v>
      </c>
      <c r="B772" t="s">
        <v>1685</v>
      </c>
      <c r="C772" t="s">
        <v>10222</v>
      </c>
      <c r="D772" t="s">
        <v>274</v>
      </c>
      <c r="E772">
        <v>4865.4355376900003</v>
      </c>
      <c r="F772">
        <v>252.35</v>
      </c>
      <c r="G772">
        <v>22.265585214978799</v>
      </c>
      <c r="H772">
        <v>-1.2473262940127201</v>
      </c>
      <c r="I772">
        <v>-9.1096138693562807</v>
      </c>
      <c r="J772">
        <v>6.9019539094718603</v>
      </c>
      <c r="K772">
        <v>243.98863698703201</v>
      </c>
      <c r="L772">
        <v>226.38486012873699</v>
      </c>
      <c r="M772">
        <v>57.111041822582898</v>
      </c>
      <c r="N772">
        <v>1.3393542505623901</v>
      </c>
      <c r="O772">
        <v>15.474539330295199</v>
      </c>
      <c r="P772">
        <v>52.523420973103597</v>
      </c>
      <c r="Q772">
        <v>0.16730094083877201</v>
      </c>
    </row>
    <row r="773" spans="1:17" x14ac:dyDescent="0.3">
      <c r="A773" t="s">
        <v>1686</v>
      </c>
      <c r="B773" t="s">
        <v>1687</v>
      </c>
      <c r="C773" t="s">
        <v>10222</v>
      </c>
      <c r="D773" t="s">
        <v>606</v>
      </c>
      <c r="E773">
        <v>4861.4588400000002</v>
      </c>
      <c r="F773">
        <v>1123.05</v>
      </c>
      <c r="G773">
        <v>50.235152111697502</v>
      </c>
      <c r="H773">
        <v>1.61116994617197</v>
      </c>
      <c r="I773">
        <v>28.882107213782302</v>
      </c>
      <c r="J773">
        <v>2.4098117482960699</v>
      </c>
      <c r="K773">
        <v>1118.8114316524</v>
      </c>
      <c r="L773">
        <v>1003.77497697408</v>
      </c>
      <c r="M773">
        <v>63.3321183233843</v>
      </c>
      <c r="N773">
        <v>0.60104860049377296</v>
      </c>
      <c r="O773">
        <v>33.115177418636698</v>
      </c>
      <c r="P773">
        <v>89.945031712473494</v>
      </c>
      <c r="Q773">
        <v>0.17570518814521099</v>
      </c>
    </row>
    <row r="774" spans="1:17" hidden="1" x14ac:dyDescent="0.3">
      <c r="A774" t="s">
        <v>1688</v>
      </c>
      <c r="B774" t="s">
        <v>1689</v>
      </c>
      <c r="C774" t="s">
        <v>10222</v>
      </c>
      <c r="D774" t="s">
        <v>929</v>
      </c>
      <c r="E774">
        <v>4856.8751682000002</v>
      </c>
      <c r="F774">
        <v>210.9</v>
      </c>
      <c r="G774">
        <v>259.17292172517102</v>
      </c>
      <c r="H774">
        <v>12.1792333905031</v>
      </c>
      <c r="I774">
        <v>58.656963026245101</v>
      </c>
      <c r="J774">
        <v>-5.4209812321440998</v>
      </c>
      <c r="K774">
        <v>172.271706688753</v>
      </c>
      <c r="L774">
        <v>126.493634017446</v>
      </c>
      <c r="M774">
        <v>66.309737538915797</v>
      </c>
      <c r="N774">
        <v>1.18744217384588</v>
      </c>
      <c r="O774">
        <v>6.1166429587482298</v>
      </c>
      <c r="P774">
        <v>299.53271028037301</v>
      </c>
      <c r="Q774">
        <v>0.23396584166041101</v>
      </c>
    </row>
    <row r="775" spans="1:17" hidden="1" x14ac:dyDescent="0.3">
      <c r="A775" t="s">
        <v>1690</v>
      </c>
      <c r="B775" t="s">
        <v>1691</v>
      </c>
      <c r="C775" t="s">
        <v>10222</v>
      </c>
      <c r="D775" t="s">
        <v>133</v>
      </c>
      <c r="E775">
        <v>4809.8405772599999</v>
      </c>
      <c r="F775">
        <v>103.26</v>
      </c>
      <c r="G775">
        <v>106.04187919764</v>
      </c>
      <c r="H775">
        <v>21.362529697531699</v>
      </c>
      <c r="I775">
        <v>117.070938521145</v>
      </c>
      <c r="J775">
        <v>-1.3867830121295299</v>
      </c>
      <c r="K775">
        <v>83.762438955120203</v>
      </c>
      <c r="M775">
        <v>68.702848138234401</v>
      </c>
      <c r="N775">
        <v>1.10949935996002</v>
      </c>
      <c r="O775">
        <v>5.12299050939375</v>
      </c>
      <c r="P775">
        <v>186.833333333333</v>
      </c>
    </row>
    <row r="776" spans="1:17" x14ac:dyDescent="0.3">
      <c r="A776" t="s">
        <v>1692</v>
      </c>
      <c r="B776" t="s">
        <v>1693</v>
      </c>
      <c r="C776" t="s">
        <v>10222</v>
      </c>
      <c r="D776" t="s">
        <v>1475</v>
      </c>
      <c r="E776">
        <v>4782.9912548550001</v>
      </c>
      <c r="F776">
        <v>845.45</v>
      </c>
      <c r="G776">
        <v>9.0608724511781897</v>
      </c>
      <c r="H776">
        <v>-7.5967901461965504</v>
      </c>
      <c r="I776">
        <v>-17.062585502354001</v>
      </c>
      <c r="J776">
        <v>-2.3543694538485398</v>
      </c>
      <c r="K776">
        <v>904.55526690737202</v>
      </c>
      <c r="L776">
        <v>857.251481419622</v>
      </c>
      <c r="M776">
        <v>29.278559423761401</v>
      </c>
      <c r="N776">
        <v>1.39710084881781</v>
      </c>
      <c r="O776">
        <v>30.8060796025785</v>
      </c>
      <c r="P776">
        <v>41.5926980405292</v>
      </c>
      <c r="Q776">
        <v>0.13515656920683899</v>
      </c>
    </row>
    <row r="777" spans="1:17" x14ac:dyDescent="0.3">
      <c r="A777" t="s">
        <v>1694</v>
      </c>
      <c r="B777" t="s">
        <v>1695</v>
      </c>
      <c r="C777" t="s">
        <v>10222</v>
      </c>
      <c r="D777" t="s">
        <v>54</v>
      </c>
      <c r="E777">
        <v>4774.9489679600001</v>
      </c>
      <c r="F777">
        <v>669.65</v>
      </c>
      <c r="G777">
        <v>-44.856074369072999</v>
      </c>
      <c r="H777">
        <v>-9.9358963582575797</v>
      </c>
      <c r="I777">
        <v>-51.905156656696903</v>
      </c>
      <c r="J777">
        <v>-7.4864209271508599</v>
      </c>
      <c r="K777">
        <v>747.60485928656203</v>
      </c>
      <c r="L777">
        <v>822.87332094344595</v>
      </c>
      <c r="M777">
        <v>24.9526087942073</v>
      </c>
      <c r="N777">
        <v>1.2157205405390299</v>
      </c>
      <c r="O777">
        <v>85.649219741656097</v>
      </c>
      <c r="P777">
        <v>4.3068535825545098</v>
      </c>
      <c r="Q777">
        <v>-4.9854327225399998E-3</v>
      </c>
    </row>
    <row r="778" spans="1:17" hidden="1" x14ac:dyDescent="0.3">
      <c r="A778" t="s">
        <v>1696</v>
      </c>
      <c r="B778" t="s">
        <v>1697</v>
      </c>
      <c r="C778" t="s">
        <v>10222</v>
      </c>
      <c r="E778">
        <v>4774.3277558399996</v>
      </c>
      <c r="F778">
        <v>4363.2</v>
      </c>
      <c r="G778">
        <v>35.195379879331298</v>
      </c>
      <c r="H778">
        <v>-1.91330557830354</v>
      </c>
      <c r="I778">
        <v>21.235794450545999</v>
      </c>
      <c r="J778">
        <v>-0.14487319658412501</v>
      </c>
      <c r="K778">
        <v>4238.6947477459498</v>
      </c>
      <c r="L778">
        <v>3698.4000957777998</v>
      </c>
      <c r="M778">
        <v>60.054842400092703</v>
      </c>
      <c r="N778">
        <v>1.1428512602845999</v>
      </c>
      <c r="O778">
        <v>9.4838650531719804</v>
      </c>
      <c r="P778">
        <v>85.668085106382904</v>
      </c>
      <c r="Q778">
        <v>0.10957329864276701</v>
      </c>
    </row>
    <row r="779" spans="1:17" hidden="1" x14ac:dyDescent="0.3">
      <c r="A779" t="s">
        <v>1698</v>
      </c>
      <c r="B779" t="s">
        <v>1699</v>
      </c>
      <c r="C779" t="s">
        <v>10222</v>
      </c>
      <c r="D779" t="s">
        <v>373</v>
      </c>
      <c r="E779">
        <v>4766.8101119000003</v>
      </c>
      <c r="F779">
        <v>11219.35</v>
      </c>
      <c r="G779">
        <v>-0.93758970703618805</v>
      </c>
      <c r="H779">
        <v>-9.7997044146300194</v>
      </c>
      <c r="I779">
        <v>8.6977763467169602</v>
      </c>
      <c r="J779">
        <v>-9.2307413070050706E-2</v>
      </c>
      <c r="K779">
        <v>10794.633672215699</v>
      </c>
      <c r="L779">
        <v>9896.7223939244595</v>
      </c>
      <c r="M779">
        <v>61.187869068765302</v>
      </c>
      <c r="N779">
        <v>1.2353973985231601</v>
      </c>
      <c r="O779">
        <v>18.339297731151898</v>
      </c>
      <c r="P779">
        <v>34.641624913743897</v>
      </c>
      <c r="Q779">
        <v>-7.3832245744090003E-2</v>
      </c>
    </row>
    <row r="780" spans="1:17" x14ac:dyDescent="0.3">
      <c r="A780" t="s">
        <v>1700</v>
      </c>
      <c r="B780" t="s">
        <v>1701</v>
      </c>
      <c r="C780" t="s">
        <v>10222</v>
      </c>
      <c r="D780" t="s">
        <v>622</v>
      </c>
      <c r="E780">
        <v>4742.4543738000002</v>
      </c>
      <c r="F780">
        <v>229.62</v>
      </c>
      <c r="G780">
        <v>76.677851453081999</v>
      </c>
      <c r="H780">
        <v>3.48626352954046</v>
      </c>
      <c r="I780">
        <v>11.015767647792799</v>
      </c>
      <c r="J780">
        <v>6.7380690397533698</v>
      </c>
      <c r="K780">
        <v>201.91127725005799</v>
      </c>
      <c r="L780">
        <v>170.81096996641901</v>
      </c>
      <c r="M780">
        <v>61.8379755134278</v>
      </c>
      <c r="N780">
        <v>1.0299983686871901</v>
      </c>
      <c r="O780">
        <v>5.91411897918299</v>
      </c>
      <c r="P780">
        <v>112.022160664819</v>
      </c>
      <c r="Q780">
        <v>7.6277602993645999E-2</v>
      </c>
    </row>
    <row r="781" spans="1:17" hidden="1" x14ac:dyDescent="0.3">
      <c r="A781" t="s">
        <v>1702</v>
      </c>
      <c r="B781" t="s">
        <v>1703</v>
      </c>
      <c r="C781" t="s">
        <v>10222</v>
      </c>
      <c r="D781" t="s">
        <v>606</v>
      </c>
      <c r="E781">
        <v>4735.8131619599999</v>
      </c>
      <c r="F781">
        <v>682.2</v>
      </c>
      <c r="G781">
        <v>35.228905583837303</v>
      </c>
      <c r="H781">
        <v>29.564549899551899</v>
      </c>
      <c r="I781">
        <v>46.257964907342</v>
      </c>
      <c r="J781">
        <v>7.3151643272506197</v>
      </c>
      <c r="M781">
        <v>65.717182988877497</v>
      </c>
      <c r="O781">
        <v>11.0891234242157</v>
      </c>
      <c r="P781">
        <v>83.6833602584814</v>
      </c>
    </row>
    <row r="782" spans="1:17" hidden="1" x14ac:dyDescent="0.3">
      <c r="A782" t="s">
        <v>1704</v>
      </c>
      <c r="B782" t="s">
        <v>1705</v>
      </c>
      <c r="C782" t="s">
        <v>10222</v>
      </c>
      <c r="D782" t="s">
        <v>469</v>
      </c>
      <c r="E782">
        <v>4710.0640625650003</v>
      </c>
      <c r="F782">
        <v>1031.95</v>
      </c>
      <c r="G782">
        <v>210.107813505786</v>
      </c>
      <c r="H782">
        <v>29.837449337343902</v>
      </c>
      <c r="I782">
        <v>64.379612891873194</v>
      </c>
      <c r="J782">
        <v>23.283652002031999</v>
      </c>
      <c r="K782">
        <v>752.00808507406998</v>
      </c>
      <c r="L782">
        <v>619.61032288208901</v>
      </c>
      <c r="M782">
        <v>92.195236317596695</v>
      </c>
      <c r="N782">
        <v>2.2283279328533099</v>
      </c>
      <c r="O782">
        <v>1.65705702795677</v>
      </c>
      <c r="P782">
        <v>237.79050736497501</v>
      </c>
      <c r="Q782">
        <v>0.138712314960167</v>
      </c>
    </row>
    <row r="783" spans="1:17" hidden="1" x14ac:dyDescent="0.3">
      <c r="A783" t="s">
        <v>1706</v>
      </c>
      <c r="B783" t="s">
        <v>1707</v>
      </c>
      <c r="C783" t="s">
        <v>10222</v>
      </c>
      <c r="D783" t="s">
        <v>46</v>
      </c>
      <c r="E783">
        <v>4699.8498504449999</v>
      </c>
      <c r="F783">
        <v>846.35</v>
      </c>
      <c r="G783">
        <v>175.8501601474</v>
      </c>
      <c r="H783">
        <v>22.534012325670702</v>
      </c>
      <c r="I783">
        <v>52.914474326376599</v>
      </c>
      <c r="J783">
        <v>19.0992455907307</v>
      </c>
      <c r="K783">
        <v>627.39321126851803</v>
      </c>
      <c r="L783">
        <v>479.678095420749</v>
      </c>
      <c r="M783">
        <v>75.013989081577407</v>
      </c>
      <c r="N783">
        <v>2.5341861992101902</v>
      </c>
      <c r="O783">
        <v>6.5516630235717903</v>
      </c>
      <c r="P783">
        <v>243.346855983772</v>
      </c>
    </row>
    <row r="784" spans="1:17" x14ac:dyDescent="0.3">
      <c r="A784" t="s">
        <v>1708</v>
      </c>
      <c r="B784" t="s">
        <v>1709</v>
      </c>
      <c r="C784" t="s">
        <v>10222</v>
      </c>
      <c r="D784" t="s">
        <v>557</v>
      </c>
      <c r="E784">
        <v>4688.2243443750003</v>
      </c>
      <c r="F784">
        <v>419.25</v>
      </c>
      <c r="G784">
        <v>0.98343571766445503</v>
      </c>
      <c r="H784">
        <v>8.5669741419761802</v>
      </c>
      <c r="I784">
        <v>-0.39710948568080401</v>
      </c>
      <c r="J784">
        <v>9.3650913837533292</v>
      </c>
      <c r="K784">
        <v>382.13752823053198</v>
      </c>
      <c r="L784">
        <v>363.315938112178</v>
      </c>
      <c r="M784">
        <v>77.937217190887793</v>
      </c>
      <c r="N784">
        <v>1.7634048150589301</v>
      </c>
      <c r="O784">
        <v>4.3887895050685799</v>
      </c>
      <c r="P784">
        <v>44.022672621092397</v>
      </c>
      <c r="Q784">
        <v>-4.6675430640086002E-2</v>
      </c>
    </row>
    <row r="785" spans="1:17" x14ac:dyDescent="0.3">
      <c r="A785" t="s">
        <v>1710</v>
      </c>
      <c r="B785" t="s">
        <v>1711</v>
      </c>
      <c r="C785" t="s">
        <v>10222</v>
      </c>
      <c r="D785" t="s">
        <v>60</v>
      </c>
      <c r="E785">
        <v>4685.0075999999999</v>
      </c>
      <c r="F785">
        <v>509.6</v>
      </c>
      <c r="G785">
        <v>-40.821012957885003</v>
      </c>
      <c r="H785">
        <v>-4.2757921861308397</v>
      </c>
      <c r="I785">
        <v>-16.439383444322701</v>
      </c>
      <c r="J785">
        <v>-5.2294093800294696</v>
      </c>
      <c r="K785">
        <v>516.04402592985105</v>
      </c>
      <c r="L785">
        <v>502.57425754113302</v>
      </c>
      <c r="M785">
        <v>37.529934351729302</v>
      </c>
      <c r="N785">
        <v>0.89247304995477095</v>
      </c>
      <c r="O785">
        <v>22.645211930926202</v>
      </c>
      <c r="P785">
        <v>18.2229439740169</v>
      </c>
      <c r="Q785">
        <v>-6.9669825771063995E-2</v>
      </c>
    </row>
    <row r="786" spans="1:17" x14ac:dyDescent="0.3">
      <c r="A786" t="s">
        <v>1712</v>
      </c>
      <c r="B786" t="s">
        <v>1713</v>
      </c>
      <c r="C786" t="s">
        <v>10222</v>
      </c>
      <c r="D786" t="s">
        <v>420</v>
      </c>
      <c r="E786">
        <v>4661.1235177010003</v>
      </c>
      <c r="F786">
        <v>125.69</v>
      </c>
      <c r="G786">
        <v>-36.9071500455061</v>
      </c>
      <c r="H786">
        <v>-3.0478126750135801</v>
      </c>
      <c r="I786">
        <v>-19.5500641609258</v>
      </c>
      <c r="J786">
        <v>-3.6163450987729702</v>
      </c>
      <c r="K786">
        <v>124.295593336907</v>
      </c>
      <c r="M786">
        <v>56.230681937056303</v>
      </c>
      <c r="N786">
        <v>1.6490467893647001</v>
      </c>
      <c r="O786">
        <v>22.205426048213798</v>
      </c>
      <c r="P786">
        <v>15.577011494252799</v>
      </c>
    </row>
    <row r="787" spans="1:17" hidden="1" x14ac:dyDescent="0.3">
      <c r="A787" t="s">
        <v>1714</v>
      </c>
      <c r="B787" t="s">
        <v>1715</v>
      </c>
      <c r="C787" t="s">
        <v>10222</v>
      </c>
      <c r="D787" t="s">
        <v>1447</v>
      </c>
      <c r="E787">
        <v>4659.8340906000003</v>
      </c>
      <c r="F787">
        <v>8812.4</v>
      </c>
      <c r="G787">
        <v>4.3390599384976296</v>
      </c>
      <c r="H787">
        <v>7.1151938418314398</v>
      </c>
      <c r="I787">
        <v>5.6543353605673197</v>
      </c>
      <c r="J787">
        <v>2.8057770773125399</v>
      </c>
      <c r="K787">
        <v>7869.09938466521</v>
      </c>
      <c r="L787">
        <v>7172.3484420375498</v>
      </c>
      <c r="M787">
        <v>64.278905951347696</v>
      </c>
      <c r="N787">
        <v>0.65607910376567902</v>
      </c>
      <c r="O787">
        <v>3.2522354863601302</v>
      </c>
      <c r="P787">
        <v>51.675114671990698</v>
      </c>
      <c r="Q787">
        <v>-1.0829285927362001E-2</v>
      </c>
    </row>
    <row r="788" spans="1:17" hidden="1" x14ac:dyDescent="0.3">
      <c r="A788" t="s">
        <v>1716</v>
      </c>
      <c r="B788" t="s">
        <v>1717</v>
      </c>
      <c r="C788" t="s">
        <v>10222</v>
      </c>
      <c r="D788" t="s">
        <v>388</v>
      </c>
      <c r="E788">
        <v>4658.4482685000003</v>
      </c>
      <c r="F788">
        <v>1214.25</v>
      </c>
      <c r="G788">
        <v>-50.1409495909502</v>
      </c>
      <c r="H788">
        <v>-6.5641918300233799</v>
      </c>
      <c r="I788">
        <v>-24.3435624598294</v>
      </c>
      <c r="J788">
        <v>0.45311480564550799</v>
      </c>
      <c r="K788">
        <v>1169.86681094658</v>
      </c>
      <c r="L788">
        <v>1228.1915679577301</v>
      </c>
      <c r="M788">
        <v>56.660963403474803</v>
      </c>
      <c r="N788">
        <v>0.28655261149488198</v>
      </c>
      <c r="O788">
        <v>32.176240477661104</v>
      </c>
      <c r="P788">
        <v>21.6866262464298</v>
      </c>
      <c r="Q788">
        <v>-6.5471899681013995E-2</v>
      </c>
    </row>
    <row r="789" spans="1:17" hidden="1" x14ac:dyDescent="0.3">
      <c r="A789" t="s">
        <v>1718</v>
      </c>
      <c r="B789" t="s">
        <v>1719</v>
      </c>
      <c r="C789" t="s">
        <v>10222</v>
      </c>
      <c r="D789" t="s">
        <v>373</v>
      </c>
      <c r="E789">
        <v>4655.2370367800004</v>
      </c>
      <c r="F789">
        <v>374.11</v>
      </c>
      <c r="G789">
        <v>155.97072482949901</v>
      </c>
      <c r="H789">
        <v>40.576103080286998</v>
      </c>
      <c r="I789">
        <v>144.256885968332</v>
      </c>
      <c r="J789">
        <v>28.090385283478099</v>
      </c>
      <c r="K789">
        <v>261.68806521200997</v>
      </c>
      <c r="L789">
        <v>197.36380684565501</v>
      </c>
      <c r="M789">
        <v>83.089299156794794</v>
      </c>
      <c r="N789">
        <v>2.7357240022290901</v>
      </c>
      <c r="O789">
        <v>6.6531234128999399</v>
      </c>
      <c r="P789">
        <v>232.557002533445</v>
      </c>
      <c r="Q789">
        <v>0.18643027928007899</v>
      </c>
    </row>
    <row r="790" spans="1:17" hidden="1" x14ac:dyDescent="0.3">
      <c r="A790" t="s">
        <v>1720</v>
      </c>
      <c r="B790" t="s">
        <v>1721</v>
      </c>
      <c r="C790" t="s">
        <v>10222</v>
      </c>
      <c r="D790" t="s">
        <v>285</v>
      </c>
      <c r="E790">
        <v>4635.8345343749997</v>
      </c>
      <c r="F790">
        <v>2636.15</v>
      </c>
      <c r="G790">
        <v>94.832108254474903</v>
      </c>
      <c r="H790">
        <v>20.585405101216001</v>
      </c>
      <c r="I790">
        <v>56.581441386686002</v>
      </c>
      <c r="J790">
        <v>1.7007193943477099</v>
      </c>
      <c r="K790">
        <v>2208.7863707841502</v>
      </c>
      <c r="L790">
        <v>1705.1180624037399</v>
      </c>
      <c r="M790">
        <v>67.311340895868199</v>
      </c>
      <c r="N790">
        <v>1.3659790433452701</v>
      </c>
      <c r="O790">
        <v>3.6056370085161902</v>
      </c>
      <c r="P790">
        <v>165.94199243379501</v>
      </c>
      <c r="Q790">
        <v>6.5360651315902005E-2</v>
      </c>
    </row>
    <row r="791" spans="1:17" x14ac:dyDescent="0.3">
      <c r="A791" t="s">
        <v>1722</v>
      </c>
      <c r="B791" t="s">
        <v>1723</v>
      </c>
      <c r="C791" t="s">
        <v>10222</v>
      </c>
      <c r="D791" t="s">
        <v>285</v>
      </c>
      <c r="E791">
        <v>4632.8838102999998</v>
      </c>
      <c r="F791">
        <v>2726.05</v>
      </c>
      <c r="G791">
        <v>117.307048660484</v>
      </c>
      <c r="H791">
        <v>9.8407642139948592</v>
      </c>
      <c r="I791">
        <v>63.026619152661098</v>
      </c>
      <c r="J791">
        <v>13.532193777635699</v>
      </c>
      <c r="K791">
        <v>2181.9491130523002</v>
      </c>
      <c r="L791">
        <v>1719.11365932279</v>
      </c>
      <c r="M791">
        <v>83.110015251475801</v>
      </c>
      <c r="N791">
        <v>0.93059545918059605</v>
      </c>
      <c r="O791">
        <v>2.12211808294051</v>
      </c>
      <c r="P791">
        <v>152.41203703703701</v>
      </c>
      <c r="Q791">
        <v>-2.1839903184872E-2</v>
      </c>
    </row>
    <row r="792" spans="1:17" hidden="1" x14ac:dyDescent="0.3">
      <c r="A792" t="s">
        <v>1724</v>
      </c>
      <c r="B792" t="s">
        <v>1725</v>
      </c>
      <c r="C792" t="s">
        <v>10222</v>
      </c>
      <c r="E792">
        <v>4621.6360140930001</v>
      </c>
      <c r="F792">
        <v>36.33</v>
      </c>
      <c r="G792">
        <v>-10.269688369926699</v>
      </c>
      <c r="H792">
        <v>11.955874311180899</v>
      </c>
      <c r="I792">
        <v>-18.564932141406</v>
      </c>
      <c r="J792">
        <v>-2.0644664131561599</v>
      </c>
      <c r="K792">
        <v>34.9694679714096</v>
      </c>
      <c r="L792">
        <v>33.093597300152297</v>
      </c>
      <c r="M792">
        <v>52.546610724116697</v>
      </c>
      <c r="N792">
        <v>1.00925128916452</v>
      </c>
      <c r="O792">
        <v>31.434076520781701</v>
      </c>
      <c r="P792">
        <v>33.076923076923002</v>
      </c>
      <c r="Q792">
        <v>0.109126403696425</v>
      </c>
    </row>
    <row r="793" spans="1:17" x14ac:dyDescent="0.3">
      <c r="A793" t="s">
        <v>1726</v>
      </c>
      <c r="B793" t="s">
        <v>1727</v>
      </c>
      <c r="C793" t="s">
        <v>10222</v>
      </c>
      <c r="D793" t="s">
        <v>261</v>
      </c>
      <c r="E793">
        <v>4619.0800902399997</v>
      </c>
      <c r="F793">
        <v>1471.4</v>
      </c>
      <c r="G793">
        <v>11.400820816424901</v>
      </c>
      <c r="H793">
        <v>-4.38424032830806</v>
      </c>
      <c r="I793">
        <v>-8.8181656328321895E-2</v>
      </c>
      <c r="J793">
        <v>-0.57677780108210996</v>
      </c>
      <c r="K793">
        <v>1364.7168439186601</v>
      </c>
      <c r="L793">
        <v>1233.32742232899</v>
      </c>
      <c r="M793">
        <v>69.825866901241696</v>
      </c>
      <c r="N793">
        <v>0.86692006531440902</v>
      </c>
      <c r="O793">
        <v>3.7515291559059301</v>
      </c>
      <c r="P793">
        <v>52.650689905591797</v>
      </c>
      <c r="Q793">
        <v>0.11424943866296799</v>
      </c>
    </row>
    <row r="794" spans="1:17" hidden="1" x14ac:dyDescent="0.3">
      <c r="A794" t="s">
        <v>1728</v>
      </c>
      <c r="B794" t="s">
        <v>1729</v>
      </c>
      <c r="C794" t="s">
        <v>10222</v>
      </c>
      <c r="D794" t="s">
        <v>202</v>
      </c>
      <c r="E794">
        <v>4605.9701287500002</v>
      </c>
      <c r="F794">
        <v>706.05</v>
      </c>
      <c r="G794">
        <v>39.975903423493698</v>
      </c>
      <c r="H794">
        <v>6.0665967057618699</v>
      </c>
      <c r="I794">
        <v>-16.401892204316798</v>
      </c>
      <c r="J794">
        <v>3.0780130619329702</v>
      </c>
      <c r="K794">
        <v>664.20245114101601</v>
      </c>
      <c r="L794">
        <v>575.67170813910002</v>
      </c>
      <c r="M794">
        <v>58.212779641468501</v>
      </c>
      <c r="N794">
        <v>0.61695158474646805</v>
      </c>
      <c r="O794">
        <v>10.0205367891792</v>
      </c>
      <c r="P794">
        <v>101.35462712106001</v>
      </c>
      <c r="Q794">
        <v>6.7585342581833005E-2</v>
      </c>
    </row>
    <row r="795" spans="1:17" hidden="1" x14ac:dyDescent="0.3">
      <c r="A795" t="s">
        <v>1730</v>
      </c>
      <c r="B795" t="s">
        <v>1731</v>
      </c>
      <c r="C795" t="s">
        <v>10222</v>
      </c>
      <c r="E795">
        <v>4588.2594784109997</v>
      </c>
      <c r="F795">
        <v>57.83</v>
      </c>
      <c r="G795">
        <v>71.183713339474906</v>
      </c>
      <c r="H795">
        <v>8.5791065515219795</v>
      </c>
      <c r="I795">
        <v>-26.718612466747501</v>
      </c>
      <c r="J795">
        <v>2.5656143723810301</v>
      </c>
      <c r="K795">
        <v>56.099690397258499</v>
      </c>
      <c r="L795">
        <v>54.696633377627897</v>
      </c>
      <c r="M795">
        <v>60.411929464978698</v>
      </c>
      <c r="N795">
        <v>1.76038907000639</v>
      </c>
      <c r="O795">
        <v>34.013487809095601</v>
      </c>
      <c r="P795">
        <v>99.413793103448199</v>
      </c>
      <c r="Q795">
        <v>-3.2628962785886E-2</v>
      </c>
    </row>
    <row r="796" spans="1:17" hidden="1" x14ac:dyDescent="0.3">
      <c r="A796" t="s">
        <v>1732</v>
      </c>
      <c r="B796" t="s">
        <v>1733</v>
      </c>
      <c r="C796" t="s">
        <v>10222</v>
      </c>
      <c r="D796" t="s">
        <v>130</v>
      </c>
      <c r="E796">
        <v>4587.9667029000002</v>
      </c>
      <c r="F796">
        <v>47.25</v>
      </c>
      <c r="G796">
        <v>28.646725423176601</v>
      </c>
      <c r="H796">
        <v>-6.6842539281992597</v>
      </c>
      <c r="I796">
        <v>-18.573552123345099</v>
      </c>
      <c r="J796">
        <v>0.96736396035666194</v>
      </c>
      <c r="K796">
        <v>47.707749782795801</v>
      </c>
      <c r="L796">
        <v>45.874851498633397</v>
      </c>
      <c r="M796">
        <v>54.927386606485499</v>
      </c>
      <c r="N796">
        <v>0.72375497292920099</v>
      </c>
      <c r="O796">
        <v>38.412698412698397</v>
      </c>
      <c r="P796">
        <v>80.688336520076504</v>
      </c>
      <c r="Q796">
        <v>5.9680863000914998E-2</v>
      </c>
    </row>
    <row r="797" spans="1:17" x14ac:dyDescent="0.3">
      <c r="A797" t="s">
        <v>1734</v>
      </c>
      <c r="B797" t="s">
        <v>1735</v>
      </c>
      <c r="C797" t="s">
        <v>10222</v>
      </c>
      <c r="D797" t="s">
        <v>108</v>
      </c>
      <c r="E797">
        <v>4574.79</v>
      </c>
      <c r="F797">
        <v>7624.65</v>
      </c>
      <c r="G797">
        <v>66.342295339885197</v>
      </c>
      <c r="H797">
        <v>5.33733915618373</v>
      </c>
      <c r="I797">
        <v>-9.8562108989897599</v>
      </c>
      <c r="J797">
        <v>9.16654694323109</v>
      </c>
      <c r="K797">
        <v>7120.7097807826804</v>
      </c>
      <c r="L797">
        <v>6387.5984835399604</v>
      </c>
      <c r="M797">
        <v>51.401336952506398</v>
      </c>
      <c r="N797">
        <v>1.63128903965376</v>
      </c>
      <c r="O797">
        <v>13.598656987533801</v>
      </c>
      <c r="P797">
        <v>97.4990934051701</v>
      </c>
      <c r="Q797">
        <v>9.1967439958515002E-2</v>
      </c>
    </row>
    <row r="798" spans="1:17" hidden="1" x14ac:dyDescent="0.3">
      <c r="A798" t="s">
        <v>1736</v>
      </c>
      <c r="B798" t="s">
        <v>1737</v>
      </c>
      <c r="C798" t="s">
        <v>10222</v>
      </c>
      <c r="D798" t="s">
        <v>130</v>
      </c>
      <c r="E798">
        <v>4568.3499193500002</v>
      </c>
      <c r="F798">
        <v>2250.85</v>
      </c>
      <c r="G798">
        <v>54.680285143738999</v>
      </c>
      <c r="H798">
        <v>4.5575097268022198</v>
      </c>
      <c r="I798">
        <v>35.5113881284462</v>
      </c>
      <c r="J798">
        <v>3.26285801832422</v>
      </c>
      <c r="K798">
        <v>2111.16384654595</v>
      </c>
      <c r="L798">
        <v>1776.8085226840401</v>
      </c>
      <c r="M798">
        <v>62.901530875941503</v>
      </c>
      <c r="N798">
        <v>1.03580680805973</v>
      </c>
      <c r="O798">
        <v>5.7822600350978499</v>
      </c>
      <c r="P798">
        <v>87.103075644222699</v>
      </c>
      <c r="Q798">
        <v>0.314138566301843</v>
      </c>
    </row>
    <row r="799" spans="1:17" x14ac:dyDescent="0.3">
      <c r="A799" t="s">
        <v>1738</v>
      </c>
      <c r="B799" t="s">
        <v>1739</v>
      </c>
      <c r="C799" t="s">
        <v>10222</v>
      </c>
      <c r="D799" t="s">
        <v>557</v>
      </c>
      <c r="E799">
        <v>4563.2995693100002</v>
      </c>
      <c r="F799">
        <v>825.35</v>
      </c>
      <c r="G799">
        <v>-28.421563800807501</v>
      </c>
      <c r="H799">
        <v>-5.2423911612678102</v>
      </c>
      <c r="I799">
        <v>-9.8518290464220506</v>
      </c>
      <c r="J799">
        <v>-0.12615701017213901</v>
      </c>
      <c r="K799">
        <v>786.648622066283</v>
      </c>
      <c r="L799">
        <v>766.07456306124595</v>
      </c>
      <c r="M799">
        <v>54.329001520615698</v>
      </c>
      <c r="N799">
        <v>0.842157130219922</v>
      </c>
      <c r="O799">
        <v>8.3176834070394392</v>
      </c>
      <c r="P799">
        <v>25.633609863764299</v>
      </c>
      <c r="Q799">
        <v>-0.156738123735011</v>
      </c>
    </row>
    <row r="800" spans="1:17" hidden="1" x14ac:dyDescent="0.3">
      <c r="A800" t="s">
        <v>1740</v>
      </c>
      <c r="B800" t="s">
        <v>1741</v>
      </c>
      <c r="C800" t="s">
        <v>10222</v>
      </c>
      <c r="D800" t="s">
        <v>130</v>
      </c>
      <c r="E800">
        <v>4505.9418158999997</v>
      </c>
      <c r="F800">
        <v>430.5</v>
      </c>
      <c r="G800">
        <v>-11.418736498269</v>
      </c>
      <c r="K800">
        <v>425.76520424318301</v>
      </c>
      <c r="L800">
        <v>384.46648021701702</v>
      </c>
      <c r="M800">
        <v>38.331602171758398</v>
      </c>
      <c r="N800">
        <v>1</v>
      </c>
      <c r="O800">
        <v>7.2938443670151001</v>
      </c>
      <c r="P800">
        <v>21.062992125984199</v>
      </c>
      <c r="Q800">
        <v>9.3594908740256E-2</v>
      </c>
    </row>
    <row r="801" spans="1:17" hidden="1" x14ac:dyDescent="0.3">
      <c r="A801" t="s">
        <v>1742</v>
      </c>
      <c r="B801" t="s">
        <v>1743</v>
      </c>
      <c r="C801" t="s">
        <v>10222</v>
      </c>
      <c r="D801" t="s">
        <v>1475</v>
      </c>
      <c r="E801">
        <v>4505.5895004280001</v>
      </c>
      <c r="F801">
        <v>83.08</v>
      </c>
      <c r="G801">
        <v>32.058043687489402</v>
      </c>
      <c r="H801">
        <v>2.00089501139374</v>
      </c>
      <c r="I801">
        <v>-1.61040560570924</v>
      </c>
      <c r="J801">
        <v>8.7876906269787298</v>
      </c>
      <c r="K801">
        <v>77.860782170769198</v>
      </c>
      <c r="L801">
        <v>71.190793336358993</v>
      </c>
      <c r="M801">
        <v>77.386873508902397</v>
      </c>
      <c r="N801">
        <v>1.21326615073662</v>
      </c>
      <c r="O801">
        <v>9.1718825228695309</v>
      </c>
      <c r="P801">
        <v>93.659673659673601</v>
      </c>
      <c r="Q801">
        <v>0.16647735393531199</v>
      </c>
    </row>
    <row r="802" spans="1:17" x14ac:dyDescent="0.3">
      <c r="A802" t="s">
        <v>1744</v>
      </c>
      <c r="B802" t="s">
        <v>1745</v>
      </c>
      <c r="C802" t="s">
        <v>10222</v>
      </c>
      <c r="D802" t="s">
        <v>130</v>
      </c>
      <c r="E802">
        <v>4471.6049437760003</v>
      </c>
      <c r="F802">
        <v>248.12</v>
      </c>
      <c r="G802">
        <v>-18.247268121181399</v>
      </c>
      <c r="H802">
        <v>11.934952422180199</v>
      </c>
      <c r="I802">
        <v>-12.0917530305854</v>
      </c>
      <c r="J802">
        <v>-2.04540054794523</v>
      </c>
      <c r="K802">
        <v>232.945208426476</v>
      </c>
      <c r="L802">
        <v>210.51586037069899</v>
      </c>
      <c r="M802">
        <v>51.4579635184529</v>
      </c>
      <c r="N802">
        <v>0.70947154019856995</v>
      </c>
      <c r="O802">
        <v>10.7488312107045</v>
      </c>
      <c r="P802">
        <v>56.001257466205502</v>
      </c>
      <c r="Q802">
        <v>8.2529435457801004E-2</v>
      </c>
    </row>
    <row r="803" spans="1:17" hidden="1" x14ac:dyDescent="0.3">
      <c r="A803" t="s">
        <v>1746</v>
      </c>
      <c r="B803" t="s">
        <v>1747</v>
      </c>
      <c r="C803" t="s">
        <v>10222</v>
      </c>
      <c r="D803" t="s">
        <v>124</v>
      </c>
      <c r="E803">
        <v>4460.2134241499998</v>
      </c>
      <c r="F803">
        <v>357.95</v>
      </c>
      <c r="G803">
        <v>-27.8353106472909</v>
      </c>
      <c r="H803">
        <v>-9.9520677331373195E-2</v>
      </c>
      <c r="I803">
        <v>-16.806251323786199</v>
      </c>
      <c r="J803">
        <v>3.2320668912939898</v>
      </c>
      <c r="K803">
        <v>332.250493453714</v>
      </c>
      <c r="M803">
        <v>77.086308634683405</v>
      </c>
      <c r="N803">
        <v>1.3688828596723901</v>
      </c>
      <c r="O803">
        <v>9.7499650789216492</v>
      </c>
      <c r="P803">
        <v>18.9005148646404</v>
      </c>
    </row>
    <row r="804" spans="1:17" hidden="1" x14ac:dyDescent="0.3">
      <c r="A804" t="s">
        <v>1748</v>
      </c>
      <c r="B804" t="s">
        <v>1749</v>
      </c>
      <c r="C804" t="s">
        <v>10222</v>
      </c>
      <c r="D804" t="s">
        <v>722</v>
      </c>
      <c r="E804">
        <v>4449.3999170859997</v>
      </c>
      <c r="F804">
        <v>277.10000000000002</v>
      </c>
      <c r="G804">
        <v>0.82976709472990196</v>
      </c>
      <c r="H804">
        <v>-0.212847092924148</v>
      </c>
      <c r="I804">
        <v>0.86838166201452405</v>
      </c>
      <c r="J804">
        <v>-0.42509928930795898</v>
      </c>
      <c r="K804">
        <v>265.05628480843399</v>
      </c>
      <c r="L804">
        <v>245.31999335070401</v>
      </c>
      <c r="M804">
        <v>58.987597709054498</v>
      </c>
      <c r="N804">
        <v>0.66754171035856102</v>
      </c>
      <c r="O804">
        <v>0.39696860339226703</v>
      </c>
      <c r="P804">
        <v>33.7678011103065</v>
      </c>
      <c r="Q804">
        <v>3.7892634135868998E-2</v>
      </c>
    </row>
    <row r="805" spans="1:17" hidden="1" x14ac:dyDescent="0.3">
      <c r="A805" t="s">
        <v>1750</v>
      </c>
      <c r="B805" t="s">
        <v>1751</v>
      </c>
      <c r="C805" t="s">
        <v>10222</v>
      </c>
      <c r="E805">
        <v>4446.3922520799997</v>
      </c>
      <c r="F805">
        <v>429.7</v>
      </c>
      <c r="G805">
        <v>104.495817006417</v>
      </c>
      <c r="H805">
        <v>15.5365591486696</v>
      </c>
      <c r="I805">
        <v>77.670374774661298</v>
      </c>
      <c r="J805">
        <v>8.3522433803157199</v>
      </c>
      <c r="K805">
        <v>370.56483438866201</v>
      </c>
      <c r="L805">
        <v>265.77336316576799</v>
      </c>
      <c r="M805">
        <v>57.654530259435901</v>
      </c>
      <c r="N805">
        <v>0.54209085416115599</v>
      </c>
      <c r="O805">
        <v>6.7023504770770304</v>
      </c>
      <c r="P805">
        <v>168.5625</v>
      </c>
      <c r="Q805">
        <v>0.25602191736201602</v>
      </c>
    </row>
    <row r="806" spans="1:17" hidden="1" x14ac:dyDescent="0.3">
      <c r="A806" t="s">
        <v>1752</v>
      </c>
      <c r="B806" t="s">
        <v>1753</v>
      </c>
      <c r="C806" t="s">
        <v>10222</v>
      </c>
      <c r="D806" t="s">
        <v>1447</v>
      </c>
      <c r="E806">
        <v>4417.81186359</v>
      </c>
      <c r="F806">
        <v>370.1</v>
      </c>
      <c r="G806">
        <v>-28.945368582014002</v>
      </c>
      <c r="H806">
        <v>-1.62834219419001</v>
      </c>
      <c r="I806">
        <v>-8.6702471731358504</v>
      </c>
      <c r="J806">
        <v>-1.35021278129029</v>
      </c>
      <c r="K806">
        <v>355.039724590052</v>
      </c>
      <c r="L806">
        <v>350.15977586656601</v>
      </c>
      <c r="M806">
        <v>57.040571006857</v>
      </c>
      <c r="N806">
        <v>1.03433937583151</v>
      </c>
      <c r="O806">
        <v>13.4828424750067</v>
      </c>
      <c r="P806">
        <v>29.745836985100802</v>
      </c>
      <c r="Q806">
        <v>5.8530213124342999E-2</v>
      </c>
    </row>
    <row r="807" spans="1:17" x14ac:dyDescent="0.3">
      <c r="A807" t="s">
        <v>1754</v>
      </c>
      <c r="B807" t="s">
        <v>1755</v>
      </c>
      <c r="C807" t="s">
        <v>10222</v>
      </c>
      <c r="D807" t="s">
        <v>557</v>
      </c>
      <c r="E807">
        <v>4413.0402139500002</v>
      </c>
      <c r="F807">
        <v>385.25</v>
      </c>
      <c r="G807">
        <v>2.3851364585824899</v>
      </c>
      <c r="H807">
        <v>-4.9988637522119799</v>
      </c>
      <c r="I807">
        <v>-0.54809853769461103</v>
      </c>
      <c r="J807">
        <v>2.4146526518548601</v>
      </c>
      <c r="K807">
        <v>372.22057511086803</v>
      </c>
      <c r="L807">
        <v>356.31361557987901</v>
      </c>
      <c r="M807">
        <v>70.197094220710298</v>
      </c>
      <c r="N807">
        <v>0.61985943052109105</v>
      </c>
      <c r="O807">
        <v>19.104477611940201</v>
      </c>
      <c r="P807">
        <v>40.090909090909001</v>
      </c>
      <c r="Q807">
        <v>0.114547924070239</v>
      </c>
    </row>
    <row r="808" spans="1:17" hidden="1" x14ac:dyDescent="0.3">
      <c r="A808" t="s">
        <v>1756</v>
      </c>
      <c r="B808" t="s">
        <v>1757</v>
      </c>
      <c r="C808" t="s">
        <v>10222</v>
      </c>
      <c r="D808" t="s">
        <v>557</v>
      </c>
      <c r="E808">
        <v>4403.7609324499999</v>
      </c>
      <c r="F808">
        <v>1669.25</v>
      </c>
      <c r="G808">
        <v>-22.2562149487262</v>
      </c>
      <c r="H808">
        <v>2.67949823401247</v>
      </c>
      <c r="I808">
        <v>2.8311514880643598</v>
      </c>
      <c r="J808">
        <v>5.5447549349803698</v>
      </c>
      <c r="K808">
        <v>1576.2511377569899</v>
      </c>
      <c r="L808">
        <v>1501.49201875989</v>
      </c>
      <c r="M808">
        <v>64.017115766289606</v>
      </c>
      <c r="N808">
        <v>0.35198565471441801</v>
      </c>
      <c r="O808">
        <v>11.385352703309801</v>
      </c>
      <c r="P808">
        <v>41.943027210884303</v>
      </c>
      <c r="Q808">
        <v>4.4076087364377001E-2</v>
      </c>
    </row>
    <row r="809" spans="1:17" hidden="1" x14ac:dyDescent="0.3">
      <c r="A809" t="s">
        <v>1758</v>
      </c>
      <c r="B809" t="s">
        <v>1759</v>
      </c>
      <c r="C809" t="s">
        <v>10222</v>
      </c>
      <c r="D809" t="s">
        <v>95</v>
      </c>
      <c r="E809">
        <v>4394.8863643499999</v>
      </c>
      <c r="F809">
        <v>3505.5</v>
      </c>
      <c r="G809">
        <v>92.055761357275003</v>
      </c>
      <c r="H809">
        <v>2.2670370496754</v>
      </c>
      <c r="I809">
        <v>12.733823628474999</v>
      </c>
      <c r="J809">
        <v>1.6358568638750499</v>
      </c>
      <c r="K809">
        <v>3032.8559315898101</v>
      </c>
      <c r="L809">
        <v>2585.0190996555498</v>
      </c>
      <c r="M809">
        <v>73.011982858477396</v>
      </c>
      <c r="N809">
        <v>0.70414821683395401</v>
      </c>
      <c r="O809">
        <v>1.78291256596776</v>
      </c>
      <c r="P809">
        <v>133.54430379746799</v>
      </c>
      <c r="Q809">
        <v>0.22174694059375599</v>
      </c>
    </row>
    <row r="810" spans="1:17" hidden="1" x14ac:dyDescent="0.3">
      <c r="A810" t="s">
        <v>1760</v>
      </c>
      <c r="B810" t="s">
        <v>1761</v>
      </c>
      <c r="C810" t="s">
        <v>10222</v>
      </c>
      <c r="D810" t="s">
        <v>285</v>
      </c>
      <c r="E810">
        <v>4392.7133815500001</v>
      </c>
      <c r="F810">
        <v>635.70000000000005</v>
      </c>
      <c r="G810">
        <v>77.2896370548889</v>
      </c>
      <c r="H810">
        <v>6.9063245204254304</v>
      </c>
      <c r="I810">
        <v>41.253463420598003</v>
      </c>
      <c r="J810">
        <v>5.0748598378105703</v>
      </c>
      <c r="K810">
        <v>567.17625048094999</v>
      </c>
      <c r="L810">
        <v>466.59088682717498</v>
      </c>
      <c r="M810">
        <v>72.377909251640105</v>
      </c>
      <c r="N810">
        <v>0.57015765986802902</v>
      </c>
      <c r="O810">
        <v>3.0360232814220498</v>
      </c>
      <c r="P810">
        <v>119.32033810591599</v>
      </c>
      <c r="Q810">
        <v>4.8570596092303998E-2</v>
      </c>
    </row>
    <row r="811" spans="1:17" hidden="1" x14ac:dyDescent="0.3">
      <c r="A811" t="s">
        <v>1762</v>
      </c>
      <c r="B811" t="s">
        <v>1763</v>
      </c>
      <c r="C811" t="s">
        <v>10222</v>
      </c>
      <c r="D811" t="s">
        <v>212</v>
      </c>
      <c r="E811">
        <v>4383.9667124449998</v>
      </c>
      <c r="F811">
        <v>402.75</v>
      </c>
      <c r="G811">
        <v>99.797263067334896</v>
      </c>
      <c r="H811">
        <v>1.1896866944947</v>
      </c>
      <c r="I811">
        <v>54.907432726372498</v>
      </c>
      <c r="J811">
        <v>3.5727994402868801</v>
      </c>
      <c r="K811">
        <v>350.57073090384699</v>
      </c>
      <c r="L811">
        <v>293.93568794159302</v>
      </c>
      <c r="M811">
        <v>76.423953855554501</v>
      </c>
      <c r="N811">
        <v>0.91947457403028199</v>
      </c>
      <c r="O811">
        <v>2.52017380508999</v>
      </c>
      <c r="P811">
        <v>149.61989466725501</v>
      </c>
      <c r="Q811">
        <v>0.142660312413952</v>
      </c>
    </row>
    <row r="812" spans="1:17" x14ac:dyDescent="0.3">
      <c r="A812" t="s">
        <v>1764</v>
      </c>
      <c r="B812" t="s">
        <v>1765</v>
      </c>
      <c r="C812" t="s">
        <v>10222</v>
      </c>
      <c r="D812" t="s">
        <v>940</v>
      </c>
      <c r="E812">
        <v>4367.9878098999998</v>
      </c>
      <c r="F812">
        <v>356.2</v>
      </c>
      <c r="G812">
        <v>-20.796985490734102</v>
      </c>
      <c r="H812">
        <v>-1.8342860206254401</v>
      </c>
      <c r="I812">
        <v>-28.256854370938299</v>
      </c>
      <c r="J812">
        <v>3.3447382532045502</v>
      </c>
      <c r="K812">
        <v>319.91671299055298</v>
      </c>
      <c r="L812">
        <v>334.69703880907798</v>
      </c>
      <c r="M812">
        <v>84.991749835168406</v>
      </c>
      <c r="N812">
        <v>1.2809281609269001</v>
      </c>
      <c r="O812">
        <v>26.305446378439001</v>
      </c>
      <c r="P812">
        <v>32.935249113640602</v>
      </c>
      <c r="Q812">
        <v>1.8182720996421001E-2</v>
      </c>
    </row>
    <row r="813" spans="1:17" hidden="1" x14ac:dyDescent="0.3">
      <c r="A813" t="s">
        <v>1766</v>
      </c>
      <c r="B813" t="s">
        <v>1767</v>
      </c>
      <c r="C813" t="s">
        <v>10222</v>
      </c>
      <c r="D813" t="s">
        <v>1768</v>
      </c>
      <c r="E813">
        <v>4362.2328052680004</v>
      </c>
      <c r="F813">
        <v>145.47</v>
      </c>
      <c r="G813">
        <v>1.07957478796795</v>
      </c>
      <c r="H813">
        <v>16.0474113004461</v>
      </c>
      <c r="I813">
        <v>-9.3141472945972303</v>
      </c>
      <c r="J813">
        <v>6.1868741098783602</v>
      </c>
      <c r="K813">
        <v>124.245562265467</v>
      </c>
      <c r="L813">
        <v>110.564659627373</v>
      </c>
      <c r="M813">
        <v>67.116617063623906</v>
      </c>
      <c r="N813">
        <v>0.29230097748391998</v>
      </c>
      <c r="O813">
        <v>8.6134598198941408</v>
      </c>
      <c r="P813">
        <v>83.674242424242394</v>
      </c>
      <c r="Q813">
        <v>8.3760023278674003E-2</v>
      </c>
    </row>
    <row r="814" spans="1:17" x14ac:dyDescent="0.3">
      <c r="A814" t="s">
        <v>1769</v>
      </c>
      <c r="B814" t="s">
        <v>1770</v>
      </c>
      <c r="C814" t="s">
        <v>10222</v>
      </c>
      <c r="D814" t="s">
        <v>60</v>
      </c>
      <c r="E814">
        <v>4360.5310237499998</v>
      </c>
      <c r="F814">
        <v>353.65</v>
      </c>
      <c r="G814">
        <v>-1.95717833118073</v>
      </c>
      <c r="H814">
        <v>2.2431575372673702</v>
      </c>
      <c r="I814">
        <v>3.4172915991731001</v>
      </c>
      <c r="J814">
        <v>1.48203173724807</v>
      </c>
      <c r="K814">
        <v>330.51679596565202</v>
      </c>
      <c r="L814">
        <v>306.734055401489</v>
      </c>
      <c r="M814">
        <v>52.927802977908797</v>
      </c>
      <c r="N814">
        <v>0.84765928209758101</v>
      </c>
      <c r="O814">
        <v>6.8712003393185297</v>
      </c>
      <c r="P814">
        <v>41.403438624550098</v>
      </c>
      <c r="Q814">
        <v>-7.7085523495724007E-2</v>
      </c>
    </row>
    <row r="815" spans="1:17" x14ac:dyDescent="0.3">
      <c r="A815" t="s">
        <v>1771</v>
      </c>
      <c r="B815" t="s">
        <v>1772</v>
      </c>
      <c r="C815" t="s">
        <v>10222</v>
      </c>
      <c r="D815" t="s">
        <v>54</v>
      </c>
      <c r="E815">
        <v>4343.5973574</v>
      </c>
      <c r="F815">
        <v>431.55</v>
      </c>
      <c r="G815">
        <v>-61.3220923889643</v>
      </c>
      <c r="H815">
        <v>-7.4247578661224702</v>
      </c>
      <c r="I815">
        <v>-47.541349934541003</v>
      </c>
      <c r="J815">
        <v>-1.2917426325155199</v>
      </c>
      <c r="K815">
        <v>455.57550467157398</v>
      </c>
      <c r="L815">
        <v>498.01525768366702</v>
      </c>
      <c r="M815">
        <v>35.936040907416597</v>
      </c>
      <c r="N815">
        <v>0.65858247391503399</v>
      </c>
      <c r="O815">
        <v>60.120495886919201</v>
      </c>
      <c r="P815">
        <v>3.6881307063911501</v>
      </c>
    </row>
    <row r="816" spans="1:17" x14ac:dyDescent="0.3">
      <c r="A816" t="s">
        <v>1773</v>
      </c>
      <c r="B816" t="s">
        <v>1774</v>
      </c>
      <c r="C816" t="s">
        <v>10222</v>
      </c>
      <c r="D816" t="s">
        <v>1458</v>
      </c>
      <c r="E816">
        <v>4283.94640695</v>
      </c>
      <c r="F816">
        <v>593.25</v>
      </c>
      <c r="G816">
        <v>10.0262738811953</v>
      </c>
      <c r="H816">
        <v>5.8974736147017204</v>
      </c>
      <c r="I816">
        <v>13.4567455867699</v>
      </c>
      <c r="J816">
        <v>3.4980553336597899</v>
      </c>
      <c r="K816">
        <v>515.47056854416803</v>
      </c>
      <c r="L816">
        <v>470.84555850066198</v>
      </c>
      <c r="M816">
        <v>79.862395744191303</v>
      </c>
      <c r="N816">
        <v>0.84853096833592501</v>
      </c>
      <c r="O816">
        <v>0.70796460176991705</v>
      </c>
      <c r="P816">
        <v>59.927213910230499</v>
      </c>
      <c r="Q816">
        <v>-1.9686263220760999E-2</v>
      </c>
    </row>
    <row r="817" spans="1:17" x14ac:dyDescent="0.3">
      <c r="A817" t="s">
        <v>1775</v>
      </c>
      <c r="B817" t="s">
        <v>1776</v>
      </c>
      <c r="C817" t="s">
        <v>10222</v>
      </c>
      <c r="D817" t="s">
        <v>1777</v>
      </c>
      <c r="E817">
        <v>4278.3425765000002</v>
      </c>
      <c r="F817">
        <v>24.17</v>
      </c>
      <c r="G817">
        <v>25.4868902464254</v>
      </c>
      <c r="H817">
        <v>6.6842635192655599</v>
      </c>
      <c r="I817">
        <v>-14.578048670639101</v>
      </c>
      <c r="J817">
        <v>4.1176633060755901</v>
      </c>
      <c r="K817">
        <v>22.644281678799</v>
      </c>
      <c r="L817">
        <v>21.293193448299501</v>
      </c>
      <c r="M817">
        <v>62.718696241420901</v>
      </c>
      <c r="N817">
        <v>1.50669938490176</v>
      </c>
      <c r="O817">
        <v>15.639222176251501</v>
      </c>
      <c r="P817">
        <v>55.434083601286098</v>
      </c>
      <c r="Q817">
        <v>-4.8126199402225997E-2</v>
      </c>
    </row>
    <row r="818" spans="1:17" x14ac:dyDescent="0.3">
      <c r="A818" t="s">
        <v>1778</v>
      </c>
      <c r="B818" t="s">
        <v>1779</v>
      </c>
      <c r="C818" t="s">
        <v>10222</v>
      </c>
      <c r="D818" t="s">
        <v>528</v>
      </c>
      <c r="E818">
        <v>4268.8848147750005</v>
      </c>
      <c r="F818">
        <v>383.25</v>
      </c>
      <c r="G818">
        <v>7.5481265679777003</v>
      </c>
      <c r="H818">
        <v>1.4681822933590001</v>
      </c>
      <c r="I818">
        <v>-5.1294584200721598</v>
      </c>
      <c r="J818">
        <v>-4.2882149073099498</v>
      </c>
      <c r="K818">
        <v>371.03107112328598</v>
      </c>
      <c r="L818">
        <v>328.81344122630202</v>
      </c>
      <c r="M818">
        <v>42.104738635906898</v>
      </c>
      <c r="N818">
        <v>0.201552960121296</v>
      </c>
      <c r="O818">
        <v>17.912589693411601</v>
      </c>
      <c r="P818">
        <v>62.877178070548197</v>
      </c>
    </row>
    <row r="819" spans="1:17" hidden="1" x14ac:dyDescent="0.3">
      <c r="A819" t="s">
        <v>1780</v>
      </c>
      <c r="B819" t="s">
        <v>1781</v>
      </c>
      <c r="C819" t="s">
        <v>10222</v>
      </c>
      <c r="D819" t="s">
        <v>46</v>
      </c>
      <c r="E819">
        <v>4267.7928079499998</v>
      </c>
      <c r="F819">
        <v>767.3</v>
      </c>
      <c r="G819">
        <v>-16.051280479926</v>
      </c>
      <c r="H819">
        <v>-10.983075609267599</v>
      </c>
      <c r="I819">
        <v>-5.0222211564213302</v>
      </c>
      <c r="J819">
        <v>2.4185838424633701</v>
      </c>
      <c r="K819">
        <v>728.26607751956499</v>
      </c>
      <c r="M819">
        <v>47.968237948154901</v>
      </c>
      <c r="N819">
        <v>4.5317881465202998E-2</v>
      </c>
      <c r="O819">
        <v>16.936009383552701</v>
      </c>
      <c r="P819">
        <v>39.509090909090801</v>
      </c>
    </row>
    <row r="820" spans="1:17" hidden="1" x14ac:dyDescent="0.3">
      <c r="A820" t="s">
        <v>1782</v>
      </c>
      <c r="B820" t="s">
        <v>1783</v>
      </c>
      <c r="C820" t="s">
        <v>10222</v>
      </c>
      <c r="D820" t="s">
        <v>261</v>
      </c>
      <c r="E820">
        <v>4248.3303086400001</v>
      </c>
      <c r="F820">
        <v>1197.9000000000001</v>
      </c>
      <c r="G820">
        <v>128.37376901915701</v>
      </c>
      <c r="H820">
        <v>14.9176447729639</v>
      </c>
      <c r="I820">
        <v>70.238699273602705</v>
      </c>
      <c r="J820">
        <v>6.6184358643603298</v>
      </c>
      <c r="K820">
        <v>1049.42991798097</v>
      </c>
      <c r="L820">
        <v>823.42179680361801</v>
      </c>
      <c r="M820">
        <v>70.430271548933305</v>
      </c>
      <c r="N820">
        <v>0.91371321136723205</v>
      </c>
      <c r="O820">
        <v>5.6014692378328599</v>
      </c>
      <c r="P820">
        <v>161.550218340611</v>
      </c>
      <c r="Q820">
        <v>0.17200062888804099</v>
      </c>
    </row>
    <row r="821" spans="1:17" hidden="1" x14ac:dyDescent="0.3">
      <c r="A821" t="s">
        <v>1784</v>
      </c>
      <c r="B821" t="s">
        <v>1785</v>
      </c>
      <c r="C821" t="s">
        <v>10222</v>
      </c>
      <c r="D821" t="s">
        <v>398</v>
      </c>
      <c r="E821">
        <v>4246.4323125000001</v>
      </c>
      <c r="F821">
        <v>712.5</v>
      </c>
      <c r="G821">
        <v>86.097409212884301</v>
      </c>
      <c r="H821">
        <v>1.8362951296304999</v>
      </c>
      <c r="I821">
        <v>72.319693180486396</v>
      </c>
      <c r="J821">
        <v>5.9998905374810798</v>
      </c>
      <c r="K821">
        <v>636.72533839717005</v>
      </c>
      <c r="L821">
        <v>507.44128862628003</v>
      </c>
      <c r="M821">
        <v>67.661400358890006</v>
      </c>
      <c r="N821">
        <v>1.2915993278223601</v>
      </c>
      <c r="O821">
        <v>2.3859649122806901</v>
      </c>
      <c r="P821">
        <v>136.279224009285</v>
      </c>
      <c r="Q821">
        <v>0.146755132957269</v>
      </c>
    </row>
    <row r="822" spans="1:17" hidden="1" x14ac:dyDescent="0.3">
      <c r="A822" t="s">
        <v>1786</v>
      </c>
      <c r="B822" t="s">
        <v>1787</v>
      </c>
      <c r="C822" t="s">
        <v>10222</v>
      </c>
      <c r="D822" t="s">
        <v>469</v>
      </c>
      <c r="E822">
        <v>4209.3082614249997</v>
      </c>
      <c r="F822">
        <v>683.05</v>
      </c>
      <c r="G822">
        <v>-23.392667080480901</v>
      </c>
      <c r="H822">
        <v>-10.6990373105823</v>
      </c>
      <c r="I822">
        <v>-25.5446964725101</v>
      </c>
      <c r="J822">
        <v>-0.358985782988539</v>
      </c>
      <c r="K822">
        <v>692.145993933569</v>
      </c>
      <c r="L822">
        <v>692.52182000707398</v>
      </c>
      <c r="M822">
        <v>52.136346903838401</v>
      </c>
      <c r="N822">
        <v>0.44947635728413698</v>
      </c>
      <c r="O822">
        <v>21.140472878998601</v>
      </c>
      <c r="P822">
        <v>10.1427074094976</v>
      </c>
      <c r="Q822">
        <v>0.13612049780365701</v>
      </c>
    </row>
    <row r="823" spans="1:17" x14ac:dyDescent="0.3">
      <c r="A823" t="s">
        <v>1788</v>
      </c>
      <c r="B823" t="s">
        <v>1789</v>
      </c>
      <c r="C823" t="s">
        <v>10222</v>
      </c>
      <c r="D823" t="s">
        <v>274</v>
      </c>
      <c r="E823">
        <v>4174.4056503399997</v>
      </c>
      <c r="F823">
        <v>494.6</v>
      </c>
      <c r="G823">
        <v>-31.729329960726901</v>
      </c>
      <c r="H823">
        <v>-3.7568201132008299</v>
      </c>
      <c r="I823">
        <v>-39.240076471645601</v>
      </c>
      <c r="J823">
        <v>0.12946672373960599</v>
      </c>
      <c r="K823">
        <v>504.39439679958798</v>
      </c>
      <c r="L823">
        <v>509.272831497433</v>
      </c>
      <c r="M823">
        <v>48.236815906977597</v>
      </c>
      <c r="N823">
        <v>0.55813512413464295</v>
      </c>
      <c r="O823">
        <v>41.326324302466602</v>
      </c>
      <c r="P823">
        <v>10.648769574944</v>
      </c>
    </row>
    <row r="824" spans="1:17" x14ac:dyDescent="0.3">
      <c r="A824" t="s">
        <v>1790</v>
      </c>
      <c r="B824" t="s">
        <v>1791</v>
      </c>
      <c r="C824" t="s">
        <v>10222</v>
      </c>
      <c r="D824" t="s">
        <v>677</v>
      </c>
      <c r="E824">
        <v>4171.9792738199903</v>
      </c>
      <c r="F824">
        <v>631.65</v>
      </c>
      <c r="G824">
        <v>3.8054784514907301</v>
      </c>
      <c r="H824">
        <v>-11.2963785049806</v>
      </c>
      <c r="I824">
        <v>-34.820979260356502</v>
      </c>
      <c r="J824">
        <v>-6.9759247277330401</v>
      </c>
      <c r="K824">
        <v>655.43417845830402</v>
      </c>
      <c r="L824">
        <v>644.55584805194906</v>
      </c>
      <c r="M824">
        <v>34.843985025558602</v>
      </c>
      <c r="N824">
        <v>0.672571661989674</v>
      </c>
      <c r="O824">
        <v>29.0271511121665</v>
      </c>
      <c r="P824">
        <v>33.091024020227501</v>
      </c>
      <c r="Q824">
        <v>8.5974405326842002E-2</v>
      </c>
    </row>
    <row r="825" spans="1:17" hidden="1" x14ac:dyDescent="0.3">
      <c r="A825" t="s">
        <v>1792</v>
      </c>
      <c r="B825" t="s">
        <v>1793</v>
      </c>
      <c r="C825" t="s">
        <v>10222</v>
      </c>
      <c r="D825" t="s">
        <v>95</v>
      </c>
      <c r="E825">
        <v>4160.7108302400002</v>
      </c>
      <c r="F825">
        <v>89.4</v>
      </c>
      <c r="G825">
        <v>178.59376555498699</v>
      </c>
      <c r="H825">
        <v>61.974126717292002</v>
      </c>
      <c r="I825">
        <v>45.150271223119702</v>
      </c>
      <c r="J825">
        <v>14.3840046861093</v>
      </c>
      <c r="K825">
        <v>62.625168712168502</v>
      </c>
      <c r="L825">
        <v>51.815043359238103</v>
      </c>
      <c r="M825">
        <v>87.836277566518703</v>
      </c>
      <c r="N825">
        <v>2.0086250765297899</v>
      </c>
      <c r="O825">
        <v>0.44742729306486101</v>
      </c>
      <c r="P825">
        <v>251.27701375245499</v>
      </c>
      <c r="Q825">
        <v>0.1040396195477</v>
      </c>
    </row>
    <row r="826" spans="1:17" hidden="1" x14ac:dyDescent="0.3">
      <c r="A826" t="s">
        <v>1794</v>
      </c>
      <c r="B826" t="s">
        <v>1795</v>
      </c>
      <c r="C826" t="s">
        <v>10222</v>
      </c>
      <c r="E826">
        <v>4151.4356939999998</v>
      </c>
      <c r="F826">
        <v>91.56</v>
      </c>
      <c r="G826">
        <v>32.0197661755277</v>
      </c>
      <c r="H826">
        <v>-4.7717311200007</v>
      </c>
      <c r="I826">
        <v>-4.51481086460387</v>
      </c>
      <c r="J826">
        <v>1.9103723733667</v>
      </c>
      <c r="K826">
        <v>87.617881356208699</v>
      </c>
      <c r="L826">
        <v>80.780328896615899</v>
      </c>
      <c r="M826">
        <v>76.181341208315303</v>
      </c>
      <c r="N826">
        <v>1.0714359857387299</v>
      </c>
      <c r="O826">
        <v>15.498034076015699</v>
      </c>
      <c r="P826">
        <v>66.472727272727198</v>
      </c>
      <c r="Q826">
        <v>0.101842111287533</v>
      </c>
    </row>
    <row r="827" spans="1:17" x14ac:dyDescent="0.3">
      <c r="A827" t="s">
        <v>1796</v>
      </c>
      <c r="B827" t="s">
        <v>1797</v>
      </c>
      <c r="C827" t="s">
        <v>10222</v>
      </c>
      <c r="D827" t="s">
        <v>261</v>
      </c>
      <c r="E827">
        <v>4124.4558172260004</v>
      </c>
      <c r="F827">
        <v>177.41</v>
      </c>
      <c r="G827">
        <v>3.7791225004367801</v>
      </c>
      <c r="H827">
        <v>23.646893088278102</v>
      </c>
      <c r="I827">
        <v>-6.0518418780074903</v>
      </c>
      <c r="J827">
        <v>3.6795732305365498</v>
      </c>
      <c r="K827">
        <v>149.28324054318699</v>
      </c>
      <c r="L827">
        <v>142.74461434265601</v>
      </c>
      <c r="M827">
        <v>75.160351688124905</v>
      </c>
      <c r="N827">
        <v>1.26287846978072</v>
      </c>
      <c r="O827">
        <v>0.61439603179076396</v>
      </c>
      <c r="P827">
        <v>58.3311021865238</v>
      </c>
      <c r="Q827">
        <v>-5.5845127887260001E-3</v>
      </c>
    </row>
    <row r="828" spans="1:17" hidden="1" x14ac:dyDescent="0.3">
      <c r="A828" t="s">
        <v>1798</v>
      </c>
      <c r="B828" t="s">
        <v>1799</v>
      </c>
      <c r="C828" t="s">
        <v>10222</v>
      </c>
      <c r="D828" t="s">
        <v>37</v>
      </c>
      <c r="E828">
        <v>4116.9516812000002</v>
      </c>
      <c r="F828">
        <v>585.5</v>
      </c>
      <c r="G828">
        <v>-0.36753280000650701</v>
      </c>
      <c r="H828">
        <v>-0.56180878507089504</v>
      </c>
      <c r="I828">
        <v>14.5855749082546</v>
      </c>
      <c r="J828">
        <v>1.8718415050307</v>
      </c>
      <c r="K828">
        <v>543.49323580923794</v>
      </c>
      <c r="M828">
        <v>66.087932484795601</v>
      </c>
      <c r="N828">
        <v>0.52729289771932597</v>
      </c>
      <c r="O828">
        <v>3.3304867634500401</v>
      </c>
      <c r="P828">
        <v>35.988851469051198</v>
      </c>
    </row>
    <row r="829" spans="1:17" hidden="1" x14ac:dyDescent="0.3">
      <c r="A829" t="s">
        <v>1800</v>
      </c>
      <c r="B829" t="s">
        <v>1801</v>
      </c>
      <c r="C829" t="s">
        <v>10222</v>
      </c>
      <c r="D829" t="s">
        <v>290</v>
      </c>
      <c r="E829">
        <v>4114.7993523349996</v>
      </c>
      <c r="F829">
        <v>335.95</v>
      </c>
      <c r="G829">
        <v>85.220443616179907</v>
      </c>
      <c r="H829">
        <v>14.87053346401</v>
      </c>
      <c r="I829">
        <v>24.220567876015</v>
      </c>
      <c r="J829">
        <v>9.3894578873946699</v>
      </c>
      <c r="K829">
        <v>299.805344296518</v>
      </c>
      <c r="L829">
        <v>265.91468855805999</v>
      </c>
      <c r="M829">
        <v>74.888678487357197</v>
      </c>
      <c r="N829">
        <v>1.4146950374556799</v>
      </c>
      <c r="O829">
        <v>15.9249888376246</v>
      </c>
      <c r="P829">
        <v>116.32324533161599</v>
      </c>
    </row>
    <row r="830" spans="1:17" hidden="1" x14ac:dyDescent="0.3">
      <c r="A830" t="s">
        <v>1802</v>
      </c>
      <c r="B830" t="s">
        <v>1803</v>
      </c>
      <c r="C830" t="s">
        <v>10222</v>
      </c>
      <c r="E830">
        <v>4114.6596</v>
      </c>
      <c r="F830">
        <v>367.2</v>
      </c>
      <c r="G830">
        <v>160.562384809386</v>
      </c>
      <c r="H830">
        <v>-23.499683632837598</v>
      </c>
      <c r="I830">
        <v>-49.281076866962003</v>
      </c>
      <c r="J830">
        <v>-3.8120646063945598</v>
      </c>
      <c r="K830">
        <v>424.032983463763</v>
      </c>
      <c r="L830">
        <v>409.594821688227</v>
      </c>
      <c r="M830">
        <v>26.9628787906383</v>
      </c>
      <c r="N830">
        <v>1.08630543511378</v>
      </c>
      <c r="O830">
        <v>73.883442265795196</v>
      </c>
      <c r="P830">
        <v>187.088073179312</v>
      </c>
      <c r="Q830">
        <v>0.262112750579718</v>
      </c>
    </row>
    <row r="831" spans="1:17" hidden="1" x14ac:dyDescent="0.3">
      <c r="A831" t="s">
        <v>1804</v>
      </c>
      <c r="B831" t="s">
        <v>1805</v>
      </c>
      <c r="C831" t="s">
        <v>10222</v>
      </c>
      <c r="D831" t="s">
        <v>293</v>
      </c>
      <c r="E831">
        <v>4110.1584574400003</v>
      </c>
      <c r="F831">
        <v>776.2</v>
      </c>
      <c r="G831">
        <v>4.1697148966164201</v>
      </c>
      <c r="H831">
        <v>16.273640808642799</v>
      </c>
      <c r="I831">
        <v>10.1529055549539</v>
      </c>
      <c r="J831">
        <v>18.903370365157102</v>
      </c>
      <c r="K831">
        <v>661.41856702558005</v>
      </c>
      <c r="L831">
        <v>624.085233416969</v>
      </c>
      <c r="M831">
        <v>89.219667957267703</v>
      </c>
      <c r="N831">
        <v>3.2404297731303799</v>
      </c>
      <c r="O831">
        <v>4.61221334707548</v>
      </c>
      <c r="P831">
        <v>53.157063930544602</v>
      </c>
      <c r="Q831">
        <v>-0.115883824253204</v>
      </c>
    </row>
    <row r="832" spans="1:17" x14ac:dyDescent="0.3">
      <c r="A832" t="s">
        <v>1806</v>
      </c>
      <c r="B832" t="s">
        <v>1807</v>
      </c>
      <c r="C832" t="s">
        <v>10222</v>
      </c>
      <c r="D832" t="s">
        <v>130</v>
      </c>
      <c r="E832">
        <v>4088.7285722010001</v>
      </c>
      <c r="F832">
        <v>213.59</v>
      </c>
      <c r="G832">
        <v>-13.1401541960714</v>
      </c>
      <c r="H832">
        <v>-8.0095806678672208</v>
      </c>
      <c r="I832">
        <v>-32.2905519135821</v>
      </c>
      <c r="J832">
        <v>-5.6896018890511204</v>
      </c>
      <c r="K832">
        <v>219.586777972486</v>
      </c>
      <c r="L832">
        <v>217.474014942786</v>
      </c>
      <c r="M832">
        <v>36.3354550301298</v>
      </c>
      <c r="N832">
        <v>1.31039019665835</v>
      </c>
      <c r="O832">
        <v>30.1559061753827</v>
      </c>
      <c r="P832">
        <v>27.974835230677002</v>
      </c>
      <c r="Q832">
        <v>6.3164776159149005E-2</v>
      </c>
    </row>
    <row r="833" spans="1:17" hidden="1" x14ac:dyDescent="0.3">
      <c r="A833" t="s">
        <v>1808</v>
      </c>
      <c r="B833" t="s">
        <v>1809</v>
      </c>
      <c r="C833" t="s">
        <v>10222</v>
      </c>
      <c r="E833">
        <v>4086.1940114169902</v>
      </c>
      <c r="F833">
        <v>76.27</v>
      </c>
      <c r="G833">
        <v>11503.366125242799</v>
      </c>
      <c r="H833">
        <v>44.787801855846297</v>
      </c>
      <c r="I833">
        <v>559.59596400402995</v>
      </c>
      <c r="J833">
        <v>6.6591131127166401</v>
      </c>
      <c r="K833">
        <v>52.492415351012298</v>
      </c>
      <c r="L833">
        <v>28.804308803642002</v>
      </c>
      <c r="M833">
        <v>99.878769949691005</v>
      </c>
      <c r="N833">
        <v>2.0904408081669201</v>
      </c>
      <c r="O833">
        <v>0</v>
      </c>
      <c r="P833">
        <v>12111.3864042933</v>
      </c>
      <c r="Q833">
        <v>0.348813590291502</v>
      </c>
    </row>
    <row r="834" spans="1:17" x14ac:dyDescent="0.3">
      <c r="A834" t="s">
        <v>1810</v>
      </c>
      <c r="B834" t="s">
        <v>1811</v>
      </c>
      <c r="C834" t="s">
        <v>10222</v>
      </c>
      <c r="D834" t="s">
        <v>915</v>
      </c>
      <c r="E834">
        <v>4076.0701427250001</v>
      </c>
      <c r="F834">
        <v>474.75</v>
      </c>
      <c r="G834">
        <v>103.935476678616</v>
      </c>
      <c r="H834">
        <v>37.515832244411001</v>
      </c>
      <c r="I834">
        <v>45.544754942723102</v>
      </c>
      <c r="J834">
        <v>11.8598644374255</v>
      </c>
      <c r="K834">
        <v>351.66786886604098</v>
      </c>
      <c r="L834">
        <v>304.88731063914503</v>
      </c>
      <c r="M834">
        <v>87.028237524039795</v>
      </c>
      <c r="N834">
        <v>2.2121118759624201</v>
      </c>
      <c r="O834">
        <v>2.3696682464454799</v>
      </c>
      <c r="P834">
        <v>135.08294132210901</v>
      </c>
      <c r="Q834">
        <v>9.7352220042843995E-2</v>
      </c>
    </row>
    <row r="835" spans="1:17" x14ac:dyDescent="0.3">
      <c r="A835" t="s">
        <v>1812</v>
      </c>
      <c r="B835" t="s">
        <v>1813</v>
      </c>
      <c r="C835" t="s">
        <v>10222</v>
      </c>
      <c r="D835" t="s">
        <v>146</v>
      </c>
      <c r="E835">
        <v>4073.0176541249998</v>
      </c>
      <c r="F835">
        <v>862.25</v>
      </c>
      <c r="G835">
        <v>45.442799863020902</v>
      </c>
      <c r="H835">
        <v>10.371793707565301</v>
      </c>
      <c r="I835">
        <v>2.5874575052076301</v>
      </c>
      <c r="J835">
        <v>4.70068807419538</v>
      </c>
      <c r="K835">
        <v>828.08675285578397</v>
      </c>
      <c r="L835">
        <v>748.01031494747099</v>
      </c>
      <c r="M835">
        <v>55.612635539623099</v>
      </c>
      <c r="N835">
        <v>0.47474102462909801</v>
      </c>
      <c r="O835">
        <v>12.9138880835024</v>
      </c>
      <c r="P835">
        <v>78.114026027680197</v>
      </c>
      <c r="Q835">
        <v>-6.2177777252918003E-2</v>
      </c>
    </row>
    <row r="836" spans="1:17" x14ac:dyDescent="0.3">
      <c r="A836" t="s">
        <v>1814</v>
      </c>
      <c r="B836" t="s">
        <v>1815</v>
      </c>
      <c r="C836" t="s">
        <v>10222</v>
      </c>
      <c r="D836" t="s">
        <v>290</v>
      </c>
      <c r="E836">
        <v>4071.9548471599901</v>
      </c>
      <c r="F836">
        <v>1520.9</v>
      </c>
      <c r="G836">
        <v>9.9513396272017101</v>
      </c>
      <c r="H836">
        <v>4.06292652292856</v>
      </c>
      <c r="I836">
        <v>-18.295887690251501</v>
      </c>
      <c r="J836">
        <v>-0.79606002892521399</v>
      </c>
      <c r="K836">
        <v>1405.6564513180199</v>
      </c>
      <c r="L836">
        <v>1313.3116135943701</v>
      </c>
      <c r="M836">
        <v>63.810399323784502</v>
      </c>
      <c r="N836">
        <v>1.43874933899844</v>
      </c>
      <c r="O836">
        <v>19.8599513445985</v>
      </c>
      <c r="P836">
        <v>60.941798941798901</v>
      </c>
      <c r="Q836">
        <v>6.8735529818262003E-2</v>
      </c>
    </row>
    <row r="837" spans="1:17" x14ac:dyDescent="0.3">
      <c r="A837" t="s">
        <v>1816</v>
      </c>
      <c r="B837" t="s">
        <v>1817</v>
      </c>
      <c r="C837" t="s">
        <v>10222</v>
      </c>
      <c r="D837" t="s">
        <v>301</v>
      </c>
      <c r="E837">
        <v>4070.3136080919999</v>
      </c>
      <c r="F837">
        <v>184.97</v>
      </c>
      <c r="G837">
        <v>2.4631540289574501</v>
      </c>
      <c r="H837">
        <v>-7.9867908460334096</v>
      </c>
      <c r="I837">
        <v>-15.7285600065083</v>
      </c>
      <c r="J837">
        <v>3.49434916888517</v>
      </c>
      <c r="K837">
        <v>187.068287933276</v>
      </c>
      <c r="L837">
        <v>183.22445014984501</v>
      </c>
      <c r="M837">
        <v>56.409006732037199</v>
      </c>
      <c r="N837">
        <v>0.78251287544852299</v>
      </c>
      <c r="O837">
        <v>28.5884197437422</v>
      </c>
      <c r="P837">
        <v>45.359528487229802</v>
      </c>
    </row>
    <row r="838" spans="1:17" hidden="1" x14ac:dyDescent="0.3">
      <c r="A838" t="s">
        <v>1818</v>
      </c>
      <c r="B838" t="s">
        <v>1819</v>
      </c>
      <c r="C838" t="s">
        <v>10222</v>
      </c>
      <c r="D838" t="s">
        <v>1036</v>
      </c>
      <c r="E838">
        <v>4060.8879999999999</v>
      </c>
      <c r="F838">
        <v>118</v>
      </c>
      <c r="G838">
        <v>-24.8015504388922</v>
      </c>
      <c r="I838">
        <v>-13.772491115387499</v>
      </c>
      <c r="K838">
        <v>104.378999999999</v>
      </c>
      <c r="M838">
        <v>99.990560428137201</v>
      </c>
      <c r="N838">
        <v>1</v>
      </c>
      <c r="O838">
        <v>0</v>
      </c>
      <c r="P838">
        <v>5.3571428571428603</v>
      </c>
    </row>
    <row r="839" spans="1:17" hidden="1" x14ac:dyDescent="0.3">
      <c r="A839" t="s">
        <v>1820</v>
      </c>
      <c r="B839" t="s">
        <v>1821</v>
      </c>
      <c r="C839" t="s">
        <v>10222</v>
      </c>
      <c r="D839" t="s">
        <v>301</v>
      </c>
      <c r="E839">
        <v>4051.3368088019902</v>
      </c>
      <c r="F839">
        <v>189.87</v>
      </c>
      <c r="G839">
        <v>-33.2463958128155</v>
      </c>
      <c r="H839">
        <v>2.2969007302634301</v>
      </c>
      <c r="I839">
        <v>-22.2173364893107</v>
      </c>
      <c r="J839">
        <v>0.98434818088708897</v>
      </c>
      <c r="K839">
        <v>186.623561147088</v>
      </c>
      <c r="M839">
        <v>54.525984499276902</v>
      </c>
      <c r="N839">
        <v>0.73018832546977197</v>
      </c>
      <c r="O839">
        <v>23.768894506767701</v>
      </c>
      <c r="P839">
        <v>29.6040955631399</v>
      </c>
    </row>
    <row r="840" spans="1:17" hidden="1" x14ac:dyDescent="0.3">
      <c r="A840" t="s">
        <v>1822</v>
      </c>
      <c r="B840" t="s">
        <v>1823</v>
      </c>
      <c r="C840" t="s">
        <v>10222</v>
      </c>
      <c r="D840" t="s">
        <v>130</v>
      </c>
      <c r="E840">
        <v>4047.7536290099902</v>
      </c>
      <c r="F840">
        <v>134.69999999999999</v>
      </c>
      <c r="G840">
        <v>30.011208782891298</v>
      </c>
      <c r="H840">
        <v>2.2084892934913198</v>
      </c>
      <c r="I840">
        <v>13.156666082517701</v>
      </c>
      <c r="J840">
        <v>-8.4985321870470205</v>
      </c>
      <c r="K840">
        <v>129.95168667710001</v>
      </c>
      <c r="L840">
        <v>106.309711488212</v>
      </c>
      <c r="M840">
        <v>39.421713626586403</v>
      </c>
      <c r="N840">
        <v>1.1612036156005501</v>
      </c>
      <c r="O840">
        <v>17.223459539717901</v>
      </c>
      <c r="P840">
        <v>97.507331378299099</v>
      </c>
      <c r="Q840">
        <v>0.13657361128051301</v>
      </c>
    </row>
    <row r="841" spans="1:17" hidden="1" x14ac:dyDescent="0.3">
      <c r="A841" t="s">
        <v>1824</v>
      </c>
      <c r="B841" t="s">
        <v>1825</v>
      </c>
      <c r="C841" t="s">
        <v>10222</v>
      </c>
      <c r="D841" t="s">
        <v>261</v>
      </c>
      <c r="E841">
        <v>4038.1087111649999</v>
      </c>
      <c r="F841">
        <v>3981.15</v>
      </c>
      <c r="G841">
        <v>54.992606398111498</v>
      </c>
      <c r="H841">
        <v>1.71354231925707</v>
      </c>
      <c r="I841">
        <v>46.843575247418499</v>
      </c>
      <c r="J841">
        <v>-3.7588467971234398</v>
      </c>
      <c r="K841">
        <v>3554.9144190270799</v>
      </c>
      <c r="L841">
        <v>2841.3812286495399</v>
      </c>
      <c r="M841">
        <v>47.098733477243997</v>
      </c>
      <c r="N841">
        <v>0.41766829425188401</v>
      </c>
      <c r="O841">
        <v>6.6274820089672497</v>
      </c>
      <c r="P841">
        <v>85.545172791461795</v>
      </c>
      <c r="Q841">
        <v>0.113396287348069</v>
      </c>
    </row>
    <row r="842" spans="1:17" hidden="1" x14ac:dyDescent="0.3">
      <c r="A842" t="s">
        <v>1826</v>
      </c>
      <c r="B842" t="s">
        <v>1827</v>
      </c>
      <c r="C842" t="s">
        <v>10222</v>
      </c>
      <c r="D842" t="s">
        <v>133</v>
      </c>
      <c r="E842">
        <v>4026.5231471349998</v>
      </c>
      <c r="F842">
        <v>400.55</v>
      </c>
      <c r="G842">
        <v>67.586257353358903</v>
      </c>
      <c r="H842">
        <v>-8.7311272782212992</v>
      </c>
      <c r="I842">
        <v>12.699882395408601</v>
      </c>
      <c r="J842">
        <v>-2.1146467368530599</v>
      </c>
      <c r="K842">
        <v>398.590635436154</v>
      </c>
      <c r="L842">
        <v>327.72574408043198</v>
      </c>
      <c r="M842">
        <v>39.263495104345203</v>
      </c>
      <c r="N842">
        <v>0.51695098210123203</v>
      </c>
      <c r="O842">
        <v>17.089002621395501</v>
      </c>
      <c r="P842">
        <v>106.575554409489</v>
      </c>
      <c r="Q842">
        <v>8.1954781867579998E-2</v>
      </c>
    </row>
    <row r="843" spans="1:17" hidden="1" x14ac:dyDescent="0.3">
      <c r="A843" t="s">
        <v>1828</v>
      </c>
      <c r="B843" t="s">
        <v>1829</v>
      </c>
      <c r="C843" t="s">
        <v>10222</v>
      </c>
      <c r="D843" t="s">
        <v>46</v>
      </c>
      <c r="E843">
        <v>4022.6871329999999</v>
      </c>
      <c r="F843">
        <v>2097.0500000000002</v>
      </c>
      <c r="G843">
        <v>534.79566136201902</v>
      </c>
      <c r="H843">
        <v>-15.267323046778801</v>
      </c>
      <c r="I843">
        <v>208.12219811407101</v>
      </c>
      <c r="J843">
        <v>-2.3284945647746298</v>
      </c>
      <c r="K843">
        <v>2230.2468922457701</v>
      </c>
      <c r="L843">
        <v>1295.0514127461699</v>
      </c>
      <c r="M843">
        <v>36.161693072221702</v>
      </c>
      <c r="N843">
        <v>0.92243984444624405</v>
      </c>
      <c r="O843">
        <v>42.295128871509903</v>
      </c>
      <c r="P843">
        <v>671.25781537329897</v>
      </c>
    </row>
    <row r="844" spans="1:17" x14ac:dyDescent="0.3">
      <c r="A844" t="s">
        <v>1830</v>
      </c>
      <c r="B844" t="s">
        <v>1831</v>
      </c>
      <c r="C844" t="s">
        <v>10222</v>
      </c>
      <c r="D844" t="s">
        <v>1832</v>
      </c>
      <c r="E844">
        <v>4020.2723195250001</v>
      </c>
      <c r="F844">
        <v>240.35</v>
      </c>
      <c r="G844">
        <v>-36.219470071974399</v>
      </c>
      <c r="H844">
        <v>-3.21008786384987</v>
      </c>
      <c r="I844">
        <v>-20.9822759201931</v>
      </c>
      <c r="J844">
        <v>-1.2497963157482099</v>
      </c>
      <c r="K844">
        <v>237.61457631847</v>
      </c>
      <c r="M844">
        <v>44.364806563654398</v>
      </c>
      <c r="N844">
        <v>0.48587909678777902</v>
      </c>
      <c r="O844">
        <v>16.912835448304499</v>
      </c>
      <c r="P844">
        <v>22.253306205493299</v>
      </c>
    </row>
    <row r="845" spans="1:17" hidden="1" x14ac:dyDescent="0.3">
      <c r="A845" t="s">
        <v>1833</v>
      </c>
      <c r="B845" t="s">
        <v>1834</v>
      </c>
      <c r="C845" t="s">
        <v>10222</v>
      </c>
      <c r="D845" t="s">
        <v>977</v>
      </c>
      <c r="E845">
        <v>4019.1619455</v>
      </c>
      <c r="F845">
        <v>3205.15</v>
      </c>
      <c r="G845">
        <v>-12.6417344188181</v>
      </c>
      <c r="H845">
        <v>-2.1600069900992902</v>
      </c>
      <c r="I845">
        <v>15.8539026831847</v>
      </c>
      <c r="J845">
        <v>5.43850968646859E-2</v>
      </c>
      <c r="K845">
        <v>2977.2198804206</v>
      </c>
      <c r="L845">
        <v>2716.91661001597</v>
      </c>
      <c r="M845">
        <v>54.965542788777398</v>
      </c>
      <c r="N845">
        <v>0.903346676972416</v>
      </c>
      <c r="O845">
        <v>8.8841395878507896</v>
      </c>
      <c r="P845">
        <v>46.407363420427501</v>
      </c>
      <c r="Q845">
        <v>3.2275696058844998E-2</v>
      </c>
    </row>
    <row r="846" spans="1:17" x14ac:dyDescent="0.3">
      <c r="A846" t="s">
        <v>1835</v>
      </c>
      <c r="B846" t="s">
        <v>1836</v>
      </c>
      <c r="C846" t="s">
        <v>10222</v>
      </c>
      <c r="D846" t="s">
        <v>940</v>
      </c>
      <c r="E846">
        <v>4019.0474296000002</v>
      </c>
      <c r="F846">
        <v>324.8</v>
      </c>
      <c r="G846">
        <v>65.891373241447596</v>
      </c>
      <c r="H846">
        <v>-3.6365954118296</v>
      </c>
      <c r="I846">
        <v>16.428634966575501</v>
      </c>
      <c r="J846">
        <v>2.1663773398768802</v>
      </c>
      <c r="K846">
        <v>301.85209125494299</v>
      </c>
      <c r="L846">
        <v>252.57371987841699</v>
      </c>
      <c r="M846">
        <v>56.7336721900515</v>
      </c>
      <c r="N846">
        <v>0.59626571917328997</v>
      </c>
      <c r="O846">
        <v>6.8349753694581104</v>
      </c>
      <c r="P846">
        <v>118.206247900571</v>
      </c>
      <c r="Q846">
        <v>4.2475013473681003E-2</v>
      </c>
    </row>
    <row r="847" spans="1:17" hidden="1" x14ac:dyDescent="0.3">
      <c r="A847" t="s">
        <v>1837</v>
      </c>
      <c r="B847" t="s">
        <v>1838</v>
      </c>
      <c r="C847" t="s">
        <v>10222</v>
      </c>
      <c r="D847" t="s">
        <v>622</v>
      </c>
      <c r="E847">
        <v>4018.6239740999999</v>
      </c>
      <c r="F847">
        <v>1587.9</v>
      </c>
      <c r="G847">
        <v>27.9843826624756</v>
      </c>
      <c r="H847">
        <v>7.7288855638875997</v>
      </c>
      <c r="I847">
        <v>34.5033709535779</v>
      </c>
      <c r="J847">
        <v>8.2019815001648304</v>
      </c>
      <c r="K847">
        <v>1369.2695954687599</v>
      </c>
      <c r="L847">
        <v>1141.39786471613</v>
      </c>
      <c r="M847">
        <v>71.428983413705893</v>
      </c>
      <c r="N847">
        <v>0.64499959908434001</v>
      </c>
      <c r="O847">
        <v>1.92077586749794</v>
      </c>
      <c r="P847">
        <v>95.759107440054194</v>
      </c>
      <c r="Q847">
        <v>0.116590506622148</v>
      </c>
    </row>
    <row r="848" spans="1:17" x14ac:dyDescent="0.3">
      <c r="A848" t="s">
        <v>1839</v>
      </c>
      <c r="B848" t="s">
        <v>1840</v>
      </c>
      <c r="C848" t="s">
        <v>10222</v>
      </c>
      <c r="D848" t="s">
        <v>293</v>
      </c>
      <c r="E848">
        <v>3989.4603275099998</v>
      </c>
      <c r="F848">
        <v>464.7</v>
      </c>
      <c r="G848">
        <v>12.608653400329301</v>
      </c>
      <c r="H848">
        <v>6.6883756526338303</v>
      </c>
      <c r="I848">
        <v>8.1266750238093906</v>
      </c>
      <c r="J848">
        <v>5.2855279172154699</v>
      </c>
      <c r="K848">
        <v>433.87413595004898</v>
      </c>
      <c r="L848">
        <v>410.38475176512497</v>
      </c>
      <c r="M848">
        <v>81.682048189696104</v>
      </c>
      <c r="N848">
        <v>1.0199084179315401</v>
      </c>
      <c r="O848">
        <v>8.6507424144609306</v>
      </c>
      <c r="P848">
        <v>51.813132963083902</v>
      </c>
    </row>
    <row r="849" spans="1:17" hidden="1" x14ac:dyDescent="0.3">
      <c r="A849" t="s">
        <v>1841</v>
      </c>
      <c r="B849" t="s">
        <v>1842</v>
      </c>
      <c r="C849" t="s">
        <v>10222</v>
      </c>
      <c r="D849" t="s">
        <v>1843</v>
      </c>
      <c r="E849">
        <v>3986.64</v>
      </c>
      <c r="F849">
        <v>1568</v>
      </c>
      <c r="G849">
        <v>87.214769645340297</v>
      </c>
      <c r="H849">
        <v>18.190891948759202</v>
      </c>
      <c r="I849">
        <v>19.635012268698301</v>
      </c>
      <c r="J849">
        <v>2.3822935934162199</v>
      </c>
      <c r="K849">
        <v>1327.12010193378</v>
      </c>
      <c r="L849">
        <v>1098.7481509593399</v>
      </c>
      <c r="M849">
        <v>67.4626051048824</v>
      </c>
      <c r="N849">
        <v>1.3798088448435599</v>
      </c>
      <c r="O849">
        <v>3.31632653061224</v>
      </c>
      <c r="P849">
        <v>158.31960461284999</v>
      </c>
      <c r="Q849">
        <v>7.4724260191462E-2</v>
      </c>
    </row>
    <row r="850" spans="1:17" x14ac:dyDescent="0.3">
      <c r="A850" t="s">
        <v>1844</v>
      </c>
      <c r="B850" t="s">
        <v>1845</v>
      </c>
      <c r="C850" t="s">
        <v>10222</v>
      </c>
      <c r="D850" t="s">
        <v>24</v>
      </c>
      <c r="E850">
        <v>3975.6427780599902</v>
      </c>
      <c r="F850">
        <v>126.92</v>
      </c>
      <c r="G850">
        <v>-22.875218790506601</v>
      </c>
      <c r="H850">
        <v>-12.7990337784333</v>
      </c>
      <c r="I850">
        <v>-22.173099634657301</v>
      </c>
      <c r="J850">
        <v>-7.9428072244162298</v>
      </c>
      <c r="K850">
        <v>132.885818691726</v>
      </c>
      <c r="L850">
        <v>129.10429418338299</v>
      </c>
      <c r="M850">
        <v>37.438915091712403</v>
      </c>
      <c r="N850">
        <v>0.99848694469754895</v>
      </c>
      <c r="O850">
        <v>28.781909864481499</v>
      </c>
      <c r="P850">
        <v>15.486806187443101</v>
      </c>
      <c r="Q850">
        <v>8.7739746505779998E-3</v>
      </c>
    </row>
    <row r="851" spans="1:17" x14ac:dyDescent="0.3">
      <c r="A851" t="s">
        <v>1846</v>
      </c>
      <c r="B851" t="s">
        <v>1847</v>
      </c>
      <c r="C851" t="s">
        <v>10222</v>
      </c>
      <c r="D851" t="s">
        <v>186</v>
      </c>
      <c r="E851">
        <v>3925.4016444699901</v>
      </c>
      <c r="F851">
        <v>274.89999999999998</v>
      </c>
      <c r="G851">
        <v>0.47823863400021999</v>
      </c>
      <c r="H851">
        <v>0.96443374362968803</v>
      </c>
      <c r="I851">
        <v>12.2746932868338</v>
      </c>
      <c r="J851">
        <v>1.9730438864203299</v>
      </c>
      <c r="K851">
        <v>261.04761727272199</v>
      </c>
      <c r="L851">
        <v>236.87169747341099</v>
      </c>
      <c r="M851">
        <v>54.784191564716998</v>
      </c>
      <c r="N851">
        <v>0.95968359323540797</v>
      </c>
      <c r="O851">
        <v>4.3652237177155202</v>
      </c>
      <c r="P851">
        <v>37.622027534418002</v>
      </c>
      <c r="Q851">
        <v>-4.8313057533497003E-2</v>
      </c>
    </row>
    <row r="852" spans="1:17" hidden="1" x14ac:dyDescent="0.3">
      <c r="A852" t="s">
        <v>1848</v>
      </c>
      <c r="B852" t="s">
        <v>1849</v>
      </c>
      <c r="C852" t="s">
        <v>10222</v>
      </c>
      <c r="D852" t="s">
        <v>202</v>
      </c>
      <c r="E852">
        <v>3896.235206325</v>
      </c>
      <c r="F852">
        <v>571.65</v>
      </c>
      <c r="G852">
        <v>25.853360010720898</v>
      </c>
      <c r="H852">
        <v>-4.7053609125275502</v>
      </c>
      <c r="I852">
        <v>34.405036090591103</v>
      </c>
      <c r="J852">
        <v>2.5240416755594501</v>
      </c>
      <c r="K852">
        <v>539.98217638660401</v>
      </c>
      <c r="L852">
        <v>460.73934942228601</v>
      </c>
      <c r="M852">
        <v>55.722216360923099</v>
      </c>
      <c r="N852">
        <v>0.51866953037660501</v>
      </c>
      <c r="O852">
        <v>6.6999037872824401</v>
      </c>
      <c r="P852">
        <v>72.002407100947707</v>
      </c>
      <c r="Q852">
        <v>0.123694539933825</v>
      </c>
    </row>
    <row r="853" spans="1:17" hidden="1" x14ac:dyDescent="0.3">
      <c r="A853" t="s">
        <v>1850</v>
      </c>
      <c r="B853" t="s">
        <v>1851</v>
      </c>
      <c r="C853" t="s">
        <v>10222</v>
      </c>
      <c r="D853" t="s">
        <v>130</v>
      </c>
      <c r="E853">
        <v>3895.8173397</v>
      </c>
      <c r="F853">
        <v>892.45</v>
      </c>
      <c r="G853">
        <v>84.106834641638002</v>
      </c>
      <c r="H853">
        <v>-9.2481716254983493</v>
      </c>
      <c r="I853">
        <v>34.722189334321897</v>
      </c>
      <c r="J853">
        <v>-6.4857003411764902</v>
      </c>
      <c r="K853">
        <v>911.786433516241</v>
      </c>
      <c r="L853">
        <v>758.32195909954999</v>
      </c>
      <c r="M853">
        <v>27.982283776449101</v>
      </c>
      <c r="N853">
        <v>0.70643775795507402</v>
      </c>
      <c r="O853">
        <v>21.351336209311398</v>
      </c>
      <c r="P853">
        <v>121.451612903225</v>
      </c>
      <c r="Q853">
        <v>6.2848422748415997E-2</v>
      </c>
    </row>
    <row r="854" spans="1:17" hidden="1" x14ac:dyDescent="0.3">
      <c r="A854" t="s">
        <v>1852</v>
      </c>
      <c r="B854" t="s">
        <v>1853</v>
      </c>
      <c r="C854" t="s">
        <v>10222</v>
      </c>
      <c r="D854" t="s">
        <v>202</v>
      </c>
      <c r="E854">
        <v>3885.6111549399998</v>
      </c>
      <c r="F854">
        <v>645.54999999999995</v>
      </c>
      <c r="G854">
        <v>46.242945378233202</v>
      </c>
      <c r="H854">
        <v>9.3486408086428501</v>
      </c>
      <c r="I854">
        <v>20.537508557623799</v>
      </c>
      <c r="J854">
        <v>6.1379357289098202</v>
      </c>
      <c r="K854">
        <v>569.45868536693001</v>
      </c>
      <c r="L854">
        <v>497.87449828270798</v>
      </c>
      <c r="M854">
        <v>70.781168748532593</v>
      </c>
      <c r="N854">
        <v>0.81096695669824004</v>
      </c>
      <c r="O854">
        <v>1.8898613585314801</v>
      </c>
      <c r="P854">
        <v>86.953373877787399</v>
      </c>
      <c r="Q854">
        <v>8.5474097042910993E-2</v>
      </c>
    </row>
    <row r="855" spans="1:17" hidden="1" x14ac:dyDescent="0.3">
      <c r="A855" t="s">
        <v>1854</v>
      </c>
      <c r="B855" t="s">
        <v>1855</v>
      </c>
      <c r="C855" t="s">
        <v>10222</v>
      </c>
      <c r="D855" t="s">
        <v>231</v>
      </c>
      <c r="E855">
        <v>3879.2483203800002</v>
      </c>
      <c r="F855">
        <v>603.29999999999995</v>
      </c>
      <c r="G855">
        <v>172.43367733869499</v>
      </c>
      <c r="H855">
        <v>33.117981823514</v>
      </c>
      <c r="I855">
        <v>94.383350080382598</v>
      </c>
      <c r="J855">
        <v>2.8248696453758901</v>
      </c>
      <c r="K855">
        <v>492.12100463682702</v>
      </c>
      <c r="L855">
        <v>357.71773930666802</v>
      </c>
      <c r="M855">
        <v>67.8758903717099</v>
      </c>
      <c r="N855">
        <v>0.53367334386407494</v>
      </c>
      <c r="O855">
        <v>10.6911984087518</v>
      </c>
      <c r="P855">
        <v>237.039106145251</v>
      </c>
      <c r="Q855">
        <v>0.173218789163023</v>
      </c>
    </row>
    <row r="856" spans="1:17" x14ac:dyDescent="0.3">
      <c r="A856" t="s">
        <v>1856</v>
      </c>
      <c r="B856" t="s">
        <v>1857</v>
      </c>
      <c r="C856" t="s">
        <v>10222</v>
      </c>
      <c r="D856" t="s">
        <v>21</v>
      </c>
      <c r="E856">
        <v>3875.42092925</v>
      </c>
      <c r="F856">
        <v>656.5</v>
      </c>
      <c r="G856">
        <v>-11.001187787646</v>
      </c>
      <c r="H856">
        <v>-3.0902221197060702</v>
      </c>
      <c r="I856">
        <v>-21.009006709058699</v>
      </c>
      <c r="J856">
        <v>-2.00062147046398</v>
      </c>
      <c r="K856">
        <v>620.71073067891098</v>
      </c>
      <c r="L856">
        <v>597.10543266936895</v>
      </c>
      <c r="M856">
        <v>58.554147969439903</v>
      </c>
      <c r="N856">
        <v>0.86133788222197705</v>
      </c>
      <c r="O856">
        <v>20.563594821020502</v>
      </c>
      <c r="P856">
        <v>45.8888888888888</v>
      </c>
      <c r="Q856">
        <v>8.0261310256715998E-2</v>
      </c>
    </row>
    <row r="857" spans="1:17" hidden="1" x14ac:dyDescent="0.3">
      <c r="A857" t="s">
        <v>1858</v>
      </c>
      <c r="B857" t="s">
        <v>1859</v>
      </c>
      <c r="C857" t="s">
        <v>10222</v>
      </c>
      <c r="D857" t="s">
        <v>46</v>
      </c>
      <c r="E857">
        <v>3872.50371825</v>
      </c>
      <c r="F857">
        <v>1022.5</v>
      </c>
      <c r="G857">
        <v>58.480795149870502</v>
      </c>
      <c r="H857">
        <v>-6.2685627303150104</v>
      </c>
      <c r="I857">
        <v>-0.91154471852381003</v>
      </c>
      <c r="J857">
        <v>-0.54519885371368304</v>
      </c>
      <c r="K857">
        <v>982.50539324375495</v>
      </c>
      <c r="L857">
        <v>887.70582097609702</v>
      </c>
      <c r="M857">
        <v>67.787764844649601</v>
      </c>
      <c r="N857">
        <v>1.32296770186873</v>
      </c>
      <c r="O857">
        <v>34.572127139364298</v>
      </c>
      <c r="P857">
        <v>92.918461683594799</v>
      </c>
    </row>
    <row r="858" spans="1:17" x14ac:dyDescent="0.3">
      <c r="A858" t="s">
        <v>1860</v>
      </c>
      <c r="B858" t="s">
        <v>1861</v>
      </c>
      <c r="C858" t="s">
        <v>10222</v>
      </c>
      <c r="D858" t="s">
        <v>202</v>
      </c>
      <c r="E858">
        <v>3863.72490088</v>
      </c>
      <c r="F858">
        <v>1909.7</v>
      </c>
      <c r="G858">
        <v>-0.20189144583218099</v>
      </c>
      <c r="H858">
        <v>19.5545005834637</v>
      </c>
      <c r="I858">
        <v>9.7131795032763399</v>
      </c>
      <c r="J858">
        <v>7.8973494966844902</v>
      </c>
      <c r="K858">
        <v>1681.4814921378299</v>
      </c>
      <c r="M858">
        <v>71.1979690715402</v>
      </c>
      <c r="N858">
        <v>1.78703092014014</v>
      </c>
      <c r="O858">
        <v>7.7289626642928297</v>
      </c>
      <c r="P858">
        <v>58.626131738516399</v>
      </c>
    </row>
    <row r="859" spans="1:17" hidden="1" x14ac:dyDescent="0.3">
      <c r="A859" t="s">
        <v>1862</v>
      </c>
      <c r="B859" t="s">
        <v>1863</v>
      </c>
      <c r="C859" t="s">
        <v>10222</v>
      </c>
      <c r="D859" t="s">
        <v>133</v>
      </c>
      <c r="E859">
        <v>3845.7873570000002</v>
      </c>
      <c r="F859">
        <v>426.75</v>
      </c>
      <c r="G859">
        <v>-18.434664349699201</v>
      </c>
      <c r="H859">
        <v>-3.7944244594224101</v>
      </c>
      <c r="I859">
        <v>-13.060239224050401</v>
      </c>
      <c r="J859">
        <v>-0.54189384899225002</v>
      </c>
      <c r="K859">
        <v>425.97956287420101</v>
      </c>
      <c r="L859">
        <v>421.87840918498699</v>
      </c>
      <c r="M859">
        <v>56.179480436928003</v>
      </c>
      <c r="N859">
        <v>0.17961856405167601</v>
      </c>
      <c r="O859">
        <v>11.3181019332161</v>
      </c>
      <c r="P859">
        <v>12.007874015748</v>
      </c>
      <c r="Q859">
        <v>5.5870347395109996E-3</v>
      </c>
    </row>
    <row r="860" spans="1:17" hidden="1" x14ac:dyDescent="0.3">
      <c r="A860" t="s">
        <v>1864</v>
      </c>
      <c r="B860" t="s">
        <v>1865</v>
      </c>
      <c r="C860" t="s">
        <v>10222</v>
      </c>
      <c r="D860" t="s">
        <v>261</v>
      </c>
      <c r="E860">
        <v>3842.7799878000001</v>
      </c>
      <c r="F860">
        <v>837.8</v>
      </c>
      <c r="G860">
        <v>188.851687877014</v>
      </c>
      <c r="H860">
        <v>-2.8648376919084102</v>
      </c>
      <c r="I860">
        <v>97.602696910591803</v>
      </c>
      <c r="J860">
        <v>-5.9542263083437401</v>
      </c>
      <c r="K860">
        <v>776.53089895159201</v>
      </c>
      <c r="L860">
        <v>572.63740993197803</v>
      </c>
      <c r="M860">
        <v>44.672055215932801</v>
      </c>
      <c r="N860">
        <v>0.95926217407178804</v>
      </c>
      <c r="O860">
        <v>10.378371926474101</v>
      </c>
      <c r="P860">
        <v>221.95834294058801</v>
      </c>
      <c r="Q860">
        <v>7.7558255247881999E-2</v>
      </c>
    </row>
    <row r="861" spans="1:17" hidden="1" x14ac:dyDescent="0.3">
      <c r="A861" t="s">
        <v>1866</v>
      </c>
      <c r="B861" t="s">
        <v>1867</v>
      </c>
      <c r="C861" t="s">
        <v>10222</v>
      </c>
      <c r="D861" t="s">
        <v>60</v>
      </c>
      <c r="E861">
        <v>3841.4561468799998</v>
      </c>
      <c r="F861">
        <v>149.6</v>
      </c>
      <c r="G861">
        <v>54.150640132488597</v>
      </c>
      <c r="H861">
        <v>32.024613641064597</v>
      </c>
      <c r="I861">
        <v>46.058446547530401</v>
      </c>
      <c r="J861">
        <v>4.5609213035013703</v>
      </c>
      <c r="K861">
        <v>123.35144719393401</v>
      </c>
      <c r="L861">
        <v>100.639228049313</v>
      </c>
      <c r="M861">
        <v>60.737225694460498</v>
      </c>
      <c r="N861">
        <v>0.96818517812271998</v>
      </c>
      <c r="O861">
        <v>5.9491978609625704</v>
      </c>
      <c r="P861">
        <v>101.753202966958</v>
      </c>
      <c r="Q861">
        <v>2.1710280979899999E-4</v>
      </c>
    </row>
    <row r="862" spans="1:17" x14ac:dyDescent="0.3">
      <c r="A862" t="s">
        <v>1868</v>
      </c>
      <c r="B862" t="s">
        <v>1869</v>
      </c>
      <c r="C862" t="s">
        <v>10222</v>
      </c>
      <c r="D862" t="s">
        <v>469</v>
      </c>
      <c r="E862">
        <v>3826.3733554400001</v>
      </c>
      <c r="F862">
        <v>604.4</v>
      </c>
      <c r="G862">
        <v>11.907660232913299</v>
      </c>
      <c r="H862">
        <v>10.704046852079999</v>
      </c>
      <c r="I862">
        <v>35.471274038378702</v>
      </c>
      <c r="J862">
        <v>9.0306695192296402</v>
      </c>
      <c r="K862">
        <v>529.19690292155701</v>
      </c>
      <c r="L862">
        <v>458.18694265222302</v>
      </c>
      <c r="M862">
        <v>85.270017607359904</v>
      </c>
      <c r="N862">
        <v>1.2855934828083699</v>
      </c>
      <c r="O862">
        <v>1.7538054268696199</v>
      </c>
      <c r="P862">
        <v>83.708206686929998</v>
      </c>
      <c r="Q862">
        <v>-1.7133934350158999E-2</v>
      </c>
    </row>
    <row r="863" spans="1:17" x14ac:dyDescent="0.3">
      <c r="A863" t="s">
        <v>1870</v>
      </c>
      <c r="B863" t="s">
        <v>1871</v>
      </c>
      <c r="C863" t="s">
        <v>10222</v>
      </c>
      <c r="D863" t="s">
        <v>285</v>
      </c>
      <c r="E863">
        <v>3804.7969949399999</v>
      </c>
      <c r="F863">
        <v>152.88999999999999</v>
      </c>
      <c r="G863">
        <v>51.150081531293402</v>
      </c>
      <c r="H863">
        <v>12.950395594422201</v>
      </c>
      <c r="I863">
        <v>27.458022659982699</v>
      </c>
      <c r="J863">
        <v>7.6642028556880204</v>
      </c>
      <c r="K863">
        <v>128.95862688579899</v>
      </c>
      <c r="L863">
        <v>107.25075379514401</v>
      </c>
      <c r="M863">
        <v>62.195693518239501</v>
      </c>
      <c r="N863">
        <v>0.937150692680635</v>
      </c>
      <c r="O863">
        <v>7.59369481326444</v>
      </c>
      <c r="P863">
        <v>87.365196078431296</v>
      </c>
      <c r="Q863">
        <v>6.738637774981E-3</v>
      </c>
    </row>
    <row r="864" spans="1:17" hidden="1" x14ac:dyDescent="0.3">
      <c r="A864" t="s">
        <v>1872</v>
      </c>
      <c r="B864" t="s">
        <v>1873</v>
      </c>
      <c r="C864" t="s">
        <v>10222</v>
      </c>
      <c r="D864" t="s">
        <v>60</v>
      </c>
      <c r="E864">
        <v>3802.6145575</v>
      </c>
      <c r="F864">
        <v>540.1</v>
      </c>
      <c r="G864">
        <v>9.9321186032920199</v>
      </c>
      <c r="H864">
        <v>-2.7882483813038799</v>
      </c>
      <c r="I864">
        <v>0.23081899300370801</v>
      </c>
      <c r="J864">
        <v>1.24820375854677</v>
      </c>
      <c r="K864">
        <v>536.44794188616402</v>
      </c>
      <c r="L864">
        <v>497.71609177095598</v>
      </c>
      <c r="M864">
        <v>60.200584777142197</v>
      </c>
      <c r="N864">
        <v>0.59649899396378203</v>
      </c>
      <c r="O864">
        <v>13.988150342529099</v>
      </c>
      <c r="P864">
        <v>40.468140442132601</v>
      </c>
      <c r="Q864">
        <v>4.5681751023554998E-2</v>
      </c>
    </row>
    <row r="865" spans="1:17" x14ac:dyDescent="0.3">
      <c r="A865" t="s">
        <v>1874</v>
      </c>
      <c r="B865" t="s">
        <v>1875</v>
      </c>
      <c r="C865" t="s">
        <v>10222</v>
      </c>
      <c r="D865" t="s">
        <v>130</v>
      </c>
      <c r="E865">
        <v>3796.4048010000001</v>
      </c>
      <c r="F865">
        <v>659.05</v>
      </c>
      <c r="G865">
        <v>-32.617167423788203</v>
      </c>
      <c r="H865">
        <v>9.4560667218061791</v>
      </c>
      <c r="I865">
        <v>0.105896826231852</v>
      </c>
      <c r="J865">
        <v>-0.97004547948055697</v>
      </c>
      <c r="K865">
        <v>599.79473898178003</v>
      </c>
      <c r="L865">
        <v>561.16697935115997</v>
      </c>
      <c r="M865">
        <v>56.009382831966299</v>
      </c>
      <c r="N865">
        <v>1.14208934899766</v>
      </c>
      <c r="O865">
        <v>10.0068280100144</v>
      </c>
      <c r="P865">
        <v>43.271739130434703</v>
      </c>
      <c r="Q865">
        <v>0.16703824668268999</v>
      </c>
    </row>
    <row r="866" spans="1:17" hidden="1" x14ac:dyDescent="0.3">
      <c r="A866" t="s">
        <v>1876</v>
      </c>
      <c r="B866" t="s">
        <v>1877</v>
      </c>
      <c r="C866" t="s">
        <v>10222</v>
      </c>
      <c r="D866" t="s">
        <v>485</v>
      </c>
      <c r="E866">
        <v>3788.9110433249998</v>
      </c>
      <c r="F866">
        <v>3119.15</v>
      </c>
      <c r="G866">
        <v>33.1891020752971</v>
      </c>
      <c r="H866">
        <v>0.86351140833673101</v>
      </c>
      <c r="I866">
        <v>25.7532294388038</v>
      </c>
      <c r="J866">
        <v>0.68610756767960301</v>
      </c>
      <c r="K866">
        <v>2811.0586251402801</v>
      </c>
      <c r="L866">
        <v>2459.5251817829098</v>
      </c>
      <c r="M866">
        <v>73.160215787669401</v>
      </c>
      <c r="N866">
        <v>1.67084219201643</v>
      </c>
      <c r="O866">
        <v>2.5920523219466798</v>
      </c>
      <c r="P866">
        <v>62.599697648960003</v>
      </c>
      <c r="Q866">
        <v>4.3655380355657997E-2</v>
      </c>
    </row>
    <row r="867" spans="1:17" hidden="1" x14ac:dyDescent="0.3">
      <c r="A867" t="s">
        <v>1878</v>
      </c>
      <c r="B867" t="s">
        <v>1879</v>
      </c>
      <c r="C867" t="s">
        <v>10222</v>
      </c>
      <c r="D867" t="s">
        <v>221</v>
      </c>
      <c r="E867">
        <v>3778.0711793649998</v>
      </c>
      <c r="F867">
        <v>2.95</v>
      </c>
      <c r="G867">
        <v>242.224311630073</v>
      </c>
      <c r="H867">
        <v>-16.0994586065618</v>
      </c>
      <c r="I867">
        <v>48.3922598424668</v>
      </c>
      <c r="J867">
        <v>6.0087579808187002</v>
      </c>
      <c r="K867">
        <v>2.6777640588642102</v>
      </c>
      <c r="L867">
        <v>1.9385220821090901</v>
      </c>
      <c r="M867">
        <v>46.463422874239797</v>
      </c>
      <c r="N867">
        <v>3.0352820354665</v>
      </c>
      <c r="O867">
        <v>46.779661016949099</v>
      </c>
      <c r="P867">
        <v>321.42857142857099</v>
      </c>
      <c r="Q867">
        <v>2.3758047767522002E-2</v>
      </c>
    </row>
    <row r="868" spans="1:17" x14ac:dyDescent="0.3">
      <c r="A868" t="s">
        <v>1880</v>
      </c>
      <c r="B868" t="s">
        <v>1881</v>
      </c>
      <c r="C868" t="s">
        <v>10222</v>
      </c>
      <c r="D868" t="s">
        <v>388</v>
      </c>
      <c r="E868">
        <v>3775.4378683999998</v>
      </c>
      <c r="F868">
        <v>524</v>
      </c>
      <c r="G868">
        <v>19.720474063787901</v>
      </c>
      <c r="H868">
        <v>-5.43948303608913</v>
      </c>
      <c r="I868">
        <v>10.238223982972</v>
      </c>
      <c r="J868">
        <v>-0.19875118373661199</v>
      </c>
      <c r="K868">
        <v>495.955248498451</v>
      </c>
      <c r="L868">
        <v>445.12673466285401</v>
      </c>
      <c r="M868">
        <v>51.035096885960698</v>
      </c>
      <c r="N868">
        <v>1.1529633590038399</v>
      </c>
      <c r="O868">
        <v>5.8587786259541996</v>
      </c>
      <c r="P868">
        <v>50.553081453814002</v>
      </c>
      <c r="Q868">
        <v>-7.6260669134860001E-2</v>
      </c>
    </row>
    <row r="869" spans="1:17" hidden="1" x14ac:dyDescent="0.3">
      <c r="A869" t="s">
        <v>1882</v>
      </c>
      <c r="B869" t="s">
        <v>1883</v>
      </c>
      <c r="C869" t="s">
        <v>10222</v>
      </c>
      <c r="D869" t="s">
        <v>848</v>
      </c>
      <c r="E869">
        <v>3770.7017006750002</v>
      </c>
      <c r="F869">
        <v>810.55</v>
      </c>
      <c r="G869">
        <v>-49.648939662192099</v>
      </c>
      <c r="H869">
        <v>-6.0202583640254304</v>
      </c>
      <c r="I869">
        <v>-31.493105365211498</v>
      </c>
      <c r="J869">
        <v>-6.6980473947048802</v>
      </c>
      <c r="K869">
        <v>853.65177516049096</v>
      </c>
      <c r="L869">
        <v>904.96069310535802</v>
      </c>
      <c r="M869">
        <v>23.186915047179699</v>
      </c>
      <c r="N869">
        <v>1.7191962048688001</v>
      </c>
      <c r="O869">
        <v>31.3922645117512</v>
      </c>
      <c r="P869">
        <v>12.7643294379521</v>
      </c>
      <c r="Q869">
        <v>-0.108407492928598</v>
      </c>
    </row>
    <row r="870" spans="1:17" x14ac:dyDescent="0.3">
      <c r="A870" t="s">
        <v>1884</v>
      </c>
      <c r="B870" t="s">
        <v>1885</v>
      </c>
      <c r="C870" t="s">
        <v>10222</v>
      </c>
      <c r="D870" t="s">
        <v>130</v>
      </c>
      <c r="E870">
        <v>3757.3639418399998</v>
      </c>
      <c r="F870">
        <v>696.4</v>
      </c>
      <c r="G870">
        <v>74.028404994805101</v>
      </c>
      <c r="H870">
        <v>-6.0970186799170403</v>
      </c>
      <c r="I870">
        <v>3.19105736175859</v>
      </c>
      <c r="J870">
        <v>1.73629636671718</v>
      </c>
      <c r="K870">
        <v>727.00042197991297</v>
      </c>
      <c r="L870">
        <v>620.71058728553396</v>
      </c>
      <c r="M870">
        <v>34.837735488662098</v>
      </c>
      <c r="N870">
        <v>0.42859564962735103</v>
      </c>
      <c r="O870">
        <v>26.3641585295806</v>
      </c>
      <c r="P870">
        <v>111.800486618004</v>
      </c>
      <c r="Q870">
        <v>3.8908464110131998E-2</v>
      </c>
    </row>
    <row r="871" spans="1:17" hidden="1" x14ac:dyDescent="0.3">
      <c r="A871" t="s">
        <v>1886</v>
      </c>
      <c r="B871" t="s">
        <v>1887</v>
      </c>
      <c r="C871" t="s">
        <v>10222</v>
      </c>
      <c r="D871" t="s">
        <v>1036</v>
      </c>
      <c r="E871">
        <v>3730.8735000000001</v>
      </c>
      <c r="F871">
        <v>66.540000000000006</v>
      </c>
      <c r="G871">
        <v>-33.488775618248901</v>
      </c>
      <c r="H871">
        <v>-1.41820153782826</v>
      </c>
      <c r="I871">
        <v>-20.167116152439199</v>
      </c>
      <c r="J871">
        <v>-0.86738593008060405</v>
      </c>
      <c r="K871">
        <v>66.428334517511402</v>
      </c>
      <c r="L871">
        <v>67.472496842556893</v>
      </c>
      <c r="M871">
        <v>80.428401478298795</v>
      </c>
      <c r="N871">
        <v>1.6481366749459201</v>
      </c>
      <c r="O871">
        <v>12.248271716260801</v>
      </c>
      <c r="P871">
        <v>4.78740157480315</v>
      </c>
      <c r="Q871">
        <v>-6.679688381315E-3</v>
      </c>
    </row>
    <row r="872" spans="1:17" hidden="1" x14ac:dyDescent="0.3">
      <c r="A872" t="s">
        <v>1888</v>
      </c>
      <c r="B872" t="s">
        <v>1889</v>
      </c>
      <c r="C872" t="s">
        <v>10222</v>
      </c>
      <c r="D872" t="s">
        <v>635</v>
      </c>
      <c r="E872">
        <v>3724.7262409</v>
      </c>
      <c r="F872">
        <v>3143</v>
      </c>
      <c r="G872">
        <v>26.321658807041501</v>
      </c>
      <c r="H872">
        <v>21.3080641880616</v>
      </c>
      <c r="I872">
        <v>12.143072058191301</v>
      </c>
      <c r="J872">
        <v>8.2921802732689898</v>
      </c>
      <c r="K872">
        <v>2562.8838316481101</v>
      </c>
      <c r="L872">
        <v>2371.0054001942299</v>
      </c>
      <c r="M872">
        <v>85.797529671719701</v>
      </c>
      <c r="N872">
        <v>2.3082269454830402</v>
      </c>
      <c r="O872">
        <v>2.7680559974546601</v>
      </c>
      <c r="P872">
        <v>61.423692252381798</v>
      </c>
      <c r="Q872">
        <v>7.9383395006672006E-2</v>
      </c>
    </row>
    <row r="873" spans="1:17" hidden="1" x14ac:dyDescent="0.3">
      <c r="A873" t="s">
        <v>1890</v>
      </c>
      <c r="B873" t="s">
        <v>1891</v>
      </c>
      <c r="C873" t="s">
        <v>10222</v>
      </c>
      <c r="D873" t="s">
        <v>722</v>
      </c>
      <c r="E873">
        <v>3724.7253936799998</v>
      </c>
      <c r="F873">
        <v>156.54</v>
      </c>
      <c r="G873">
        <v>-2.32702128011403</v>
      </c>
      <c r="H873">
        <v>-6.5976954380488504</v>
      </c>
      <c r="I873">
        <v>-5.6285773900492204</v>
      </c>
      <c r="J873">
        <v>-4.8605230187431498</v>
      </c>
      <c r="K873">
        <v>158.909507853241</v>
      </c>
      <c r="L873">
        <v>144.46237032007701</v>
      </c>
      <c r="M873">
        <v>58.331342908403499</v>
      </c>
      <c r="N873">
        <v>2.0121478255079399</v>
      </c>
      <c r="O873">
        <v>11.7925130956944</v>
      </c>
      <c r="P873">
        <v>38.715108551174097</v>
      </c>
      <c r="Q873">
        <v>8.2626113561340003E-3</v>
      </c>
    </row>
    <row r="874" spans="1:17" x14ac:dyDescent="0.3">
      <c r="A874" t="s">
        <v>1892</v>
      </c>
      <c r="B874" t="s">
        <v>1893</v>
      </c>
      <c r="C874" t="s">
        <v>10222</v>
      </c>
      <c r="D874" t="s">
        <v>290</v>
      </c>
      <c r="E874">
        <v>3714.58592946</v>
      </c>
      <c r="F874">
        <v>1360.65</v>
      </c>
      <c r="G874">
        <v>46.960222633515798</v>
      </c>
      <c r="H874">
        <v>-4.27088473880241</v>
      </c>
      <c r="I874">
        <v>18.901830060650202</v>
      </c>
      <c r="J874">
        <v>-0.290498380874048</v>
      </c>
      <c r="K874">
        <v>1338.4439867470401</v>
      </c>
      <c r="L874">
        <v>1178.66872951085</v>
      </c>
      <c r="M874">
        <v>55.274687403670903</v>
      </c>
      <c r="N874">
        <v>0.565600833326806</v>
      </c>
      <c r="O874">
        <v>3.9944144342777199</v>
      </c>
      <c r="P874">
        <v>79.493437108370102</v>
      </c>
      <c r="Q874">
        <v>9.0279388774702998E-2</v>
      </c>
    </row>
    <row r="875" spans="1:17" hidden="1" x14ac:dyDescent="0.3">
      <c r="A875" t="s">
        <v>1894</v>
      </c>
      <c r="B875" t="s">
        <v>1895</v>
      </c>
      <c r="C875" t="s">
        <v>10222</v>
      </c>
      <c r="D875" t="s">
        <v>285</v>
      </c>
      <c r="E875">
        <v>3708.4472311</v>
      </c>
      <c r="F875">
        <v>689.8</v>
      </c>
      <c r="G875">
        <v>214.87495503516999</v>
      </c>
      <c r="H875">
        <v>-9.3396061024367505</v>
      </c>
      <c r="I875">
        <v>124.30035350241999</v>
      </c>
      <c r="J875">
        <v>11.869435292627699</v>
      </c>
      <c r="K875">
        <v>648.35670073914696</v>
      </c>
      <c r="L875">
        <v>442.2571865749</v>
      </c>
      <c r="M875">
        <v>49.988327759339199</v>
      </c>
      <c r="N875">
        <v>0.45091817305697701</v>
      </c>
      <c r="O875">
        <v>31.748332850101399</v>
      </c>
      <c r="P875">
        <v>265.68944494512999</v>
      </c>
      <c r="Q875">
        <v>0.19554069302348501</v>
      </c>
    </row>
    <row r="876" spans="1:17" x14ac:dyDescent="0.3">
      <c r="A876" t="s">
        <v>1896</v>
      </c>
      <c r="B876" t="s">
        <v>1897</v>
      </c>
      <c r="C876" t="s">
        <v>10222</v>
      </c>
      <c r="D876" t="s">
        <v>1549</v>
      </c>
      <c r="E876">
        <v>3706.502970685</v>
      </c>
      <c r="F876">
        <v>163.85</v>
      </c>
      <c r="G876">
        <v>-12.105297308474199</v>
      </c>
      <c r="H876">
        <v>0.40773200802973802</v>
      </c>
      <c r="I876">
        <v>-6.7345978482806697</v>
      </c>
      <c r="J876">
        <v>7.5664337309326397</v>
      </c>
      <c r="K876">
        <v>153.806424491711</v>
      </c>
      <c r="L876">
        <v>148.41977929500001</v>
      </c>
      <c r="M876">
        <v>69.957243083869798</v>
      </c>
      <c r="N876">
        <v>1.2458032071576499</v>
      </c>
      <c r="O876">
        <v>7.3542874580408899</v>
      </c>
      <c r="P876">
        <v>27.0155038759689</v>
      </c>
      <c r="Q876">
        <v>3.3013352683962001E-2</v>
      </c>
    </row>
    <row r="877" spans="1:17" x14ac:dyDescent="0.3">
      <c r="A877" t="s">
        <v>1898</v>
      </c>
      <c r="B877" t="s">
        <v>1899</v>
      </c>
      <c r="C877" t="s">
        <v>10222</v>
      </c>
      <c r="D877" t="s">
        <v>485</v>
      </c>
      <c r="E877">
        <v>3701.8649574400001</v>
      </c>
      <c r="F877">
        <v>4284.8</v>
      </c>
      <c r="G877">
        <v>11.5333398553599</v>
      </c>
      <c r="H877">
        <v>-0.345587746337017</v>
      </c>
      <c r="I877">
        <v>13.031304961826899</v>
      </c>
      <c r="J877">
        <v>-0.57573804293461295</v>
      </c>
      <c r="K877">
        <v>3939.4341634808202</v>
      </c>
      <c r="L877">
        <v>3545.5666098976799</v>
      </c>
      <c r="M877">
        <v>66.049676901934703</v>
      </c>
      <c r="N877">
        <v>0.73061249850685295</v>
      </c>
      <c r="O877">
        <v>2.5018670649738599</v>
      </c>
      <c r="P877">
        <v>44.0268907563025</v>
      </c>
      <c r="Q877">
        <v>6.2502893993291994E-2</v>
      </c>
    </row>
    <row r="878" spans="1:17" x14ac:dyDescent="0.3">
      <c r="A878" t="s">
        <v>1900</v>
      </c>
      <c r="B878" t="s">
        <v>1901</v>
      </c>
      <c r="C878" t="s">
        <v>10222</v>
      </c>
      <c r="D878" t="s">
        <v>285</v>
      </c>
      <c r="E878">
        <v>3699.7586090099999</v>
      </c>
      <c r="F878">
        <v>1178.55</v>
      </c>
      <c r="G878">
        <v>-30.2467895871475</v>
      </c>
      <c r="H878">
        <v>3.3160329208164598</v>
      </c>
      <c r="I878">
        <v>5.9908464715657699</v>
      </c>
      <c r="J878">
        <v>2.6287141897645698</v>
      </c>
      <c r="K878">
        <v>986.82919058028904</v>
      </c>
      <c r="L878">
        <v>1008.44826823112</v>
      </c>
      <c r="M878">
        <v>80.344788162927401</v>
      </c>
      <c r="N878">
        <v>1.1993862787251399</v>
      </c>
      <c r="O878">
        <v>12.256586483390601</v>
      </c>
      <c r="P878">
        <v>56.795050888046298</v>
      </c>
      <c r="Q878">
        <v>-4.7223049161143997E-2</v>
      </c>
    </row>
    <row r="879" spans="1:17" x14ac:dyDescent="0.3">
      <c r="A879" t="s">
        <v>1902</v>
      </c>
      <c r="B879" t="s">
        <v>1903</v>
      </c>
      <c r="C879" t="s">
        <v>10222</v>
      </c>
      <c r="D879" t="s">
        <v>202</v>
      </c>
      <c r="E879">
        <v>3686.426773575</v>
      </c>
      <c r="F879">
        <v>234.91</v>
      </c>
      <c r="G879">
        <v>-32.674310023941899</v>
      </c>
      <c r="H879">
        <v>5.5687469951617796</v>
      </c>
      <c r="I879">
        <v>-30.9662224253353</v>
      </c>
      <c r="J879">
        <v>-6.7916366382243007E-2</v>
      </c>
      <c r="K879">
        <v>226.95773163412699</v>
      </c>
      <c r="L879">
        <v>232.913120341076</v>
      </c>
      <c r="M879">
        <v>57.219832551074703</v>
      </c>
      <c r="N879">
        <v>1.2938124513392</v>
      </c>
      <c r="O879">
        <v>27.2827891532927</v>
      </c>
      <c r="P879">
        <v>23.279979008134301</v>
      </c>
      <c r="Q879">
        <v>1.7027735611510001E-2</v>
      </c>
    </row>
    <row r="880" spans="1:17" hidden="1" x14ac:dyDescent="0.3">
      <c r="A880" t="s">
        <v>1904</v>
      </c>
      <c r="B880" t="s">
        <v>1905</v>
      </c>
      <c r="C880" t="s">
        <v>10222</v>
      </c>
      <c r="D880" t="s">
        <v>127</v>
      </c>
      <c r="E880">
        <v>3681.8590842799999</v>
      </c>
      <c r="F880">
        <v>120.13</v>
      </c>
      <c r="G880">
        <v>81.852455602319495</v>
      </c>
      <c r="H880">
        <v>7.3524920310367303</v>
      </c>
      <c r="I880">
        <v>-13.9067770379653</v>
      </c>
      <c r="J880">
        <v>4.81923009136041</v>
      </c>
      <c r="K880">
        <v>110.91864806054301</v>
      </c>
      <c r="L880">
        <v>102.26239296023</v>
      </c>
      <c r="M880">
        <v>60.8672274082261</v>
      </c>
      <c r="N880">
        <v>2.4507924983912699</v>
      </c>
      <c r="O880">
        <v>34.604178806293099</v>
      </c>
      <c r="P880">
        <v>128.38403041825001</v>
      </c>
      <c r="Q880">
        <v>0.18811908181026099</v>
      </c>
    </row>
    <row r="881" spans="1:17" x14ac:dyDescent="0.3">
      <c r="A881" t="s">
        <v>1906</v>
      </c>
      <c r="B881" t="s">
        <v>1907</v>
      </c>
      <c r="C881" t="s">
        <v>10222</v>
      </c>
      <c r="D881" t="s">
        <v>285</v>
      </c>
      <c r="E881">
        <v>3672.1887075</v>
      </c>
      <c r="F881">
        <v>1186.05</v>
      </c>
      <c r="G881">
        <v>66.108711500139705</v>
      </c>
      <c r="H881">
        <v>27.332822801505799</v>
      </c>
      <c r="I881">
        <v>16.242791146846798</v>
      </c>
      <c r="J881">
        <v>12.480824873802501</v>
      </c>
      <c r="K881">
        <v>950.59851745337596</v>
      </c>
      <c r="L881">
        <v>838.59093766575904</v>
      </c>
      <c r="M881">
        <v>83.491687520880603</v>
      </c>
      <c r="N881">
        <v>2.7737088469466098</v>
      </c>
      <c r="O881">
        <v>3.1996964714809701</v>
      </c>
      <c r="P881">
        <v>94.498196129878593</v>
      </c>
      <c r="Q881">
        <v>4.0472070458910998E-2</v>
      </c>
    </row>
    <row r="882" spans="1:17" hidden="1" x14ac:dyDescent="0.3">
      <c r="A882" t="s">
        <v>1908</v>
      </c>
      <c r="B882" t="s">
        <v>1909</v>
      </c>
      <c r="C882" t="s">
        <v>10222</v>
      </c>
      <c r="D882" t="s">
        <v>1458</v>
      </c>
      <c r="E882">
        <v>3671.0528659199899</v>
      </c>
      <c r="F882">
        <v>838.4</v>
      </c>
      <c r="G882">
        <v>6.4165141195681796</v>
      </c>
      <c r="H882">
        <v>10.5891642743468</v>
      </c>
      <c r="I882">
        <v>18.272816506030999</v>
      </c>
      <c r="J882">
        <v>1.6744981159832799</v>
      </c>
      <c r="K882">
        <v>694.51802390093303</v>
      </c>
      <c r="L882">
        <v>632.56029769400595</v>
      </c>
      <c r="M882">
        <v>75.419366618314797</v>
      </c>
      <c r="N882">
        <v>0.98617123128699002</v>
      </c>
      <c r="O882">
        <v>3.6140267175572598</v>
      </c>
      <c r="P882">
        <v>86.642920747996399</v>
      </c>
      <c r="Q882">
        <v>-5.4779726543306997E-2</v>
      </c>
    </row>
    <row r="883" spans="1:17" hidden="1" x14ac:dyDescent="0.3">
      <c r="A883" t="s">
        <v>1910</v>
      </c>
      <c r="B883" t="s">
        <v>1911</v>
      </c>
      <c r="C883" t="s">
        <v>10222</v>
      </c>
      <c r="D883" t="s">
        <v>118</v>
      </c>
      <c r="E883">
        <v>3664.8687095099999</v>
      </c>
      <c r="F883">
        <v>57.06</v>
      </c>
      <c r="G883">
        <v>116.28282226837101</v>
      </c>
      <c r="H883">
        <v>25.487093723440999</v>
      </c>
      <c r="I883">
        <v>-23.686492280532999</v>
      </c>
      <c r="J883">
        <v>11.278330558051</v>
      </c>
      <c r="K883">
        <v>48.539378078094899</v>
      </c>
      <c r="L883">
        <v>40.9695379451504</v>
      </c>
      <c r="M883">
        <v>63.343250608980597</v>
      </c>
      <c r="N883">
        <v>1.5789942944234201</v>
      </c>
      <c r="O883">
        <v>19.085173501577199</v>
      </c>
      <c r="P883">
        <v>170.42654028435999</v>
      </c>
      <c r="Q883">
        <v>9.8388765436628001E-2</v>
      </c>
    </row>
    <row r="884" spans="1:17" x14ac:dyDescent="0.3">
      <c r="A884" t="s">
        <v>1912</v>
      </c>
      <c r="B884" t="s">
        <v>1913</v>
      </c>
      <c r="C884" t="s">
        <v>10222</v>
      </c>
      <c r="D884" t="s">
        <v>1475</v>
      </c>
      <c r="E884">
        <v>3648.381196625</v>
      </c>
      <c r="F884">
        <v>136.25</v>
      </c>
      <c r="G884">
        <v>-58.502722818254199</v>
      </c>
      <c r="H884">
        <v>0.10916772994980201</v>
      </c>
      <c r="I884">
        <v>-17.4044764186322</v>
      </c>
      <c r="J884">
        <v>-2.4690879870176801</v>
      </c>
      <c r="K884">
        <v>132.34192403361499</v>
      </c>
      <c r="L884">
        <v>140.343185424952</v>
      </c>
      <c r="M884">
        <v>51.255106133370496</v>
      </c>
      <c r="N884">
        <v>0.51009527717865</v>
      </c>
      <c r="O884">
        <v>48.5137614678899</v>
      </c>
      <c r="P884">
        <v>30.445189085686899</v>
      </c>
      <c r="Q884">
        <v>-4.5278875994058998E-2</v>
      </c>
    </row>
    <row r="885" spans="1:17" hidden="1" x14ac:dyDescent="0.3">
      <c r="A885" t="s">
        <v>1914</v>
      </c>
      <c r="B885" t="s">
        <v>1915</v>
      </c>
      <c r="C885" t="s">
        <v>10222</v>
      </c>
      <c r="D885" t="s">
        <v>606</v>
      </c>
      <c r="E885">
        <v>3627.8833212499999</v>
      </c>
      <c r="F885">
        <v>263.64999999999998</v>
      </c>
      <c r="G885">
        <v>77.933404301651294</v>
      </c>
      <c r="H885">
        <v>44.862940751727599</v>
      </c>
      <c r="I885">
        <v>30.488974497320999</v>
      </c>
      <c r="J885">
        <v>19.719917425356002</v>
      </c>
      <c r="K885">
        <v>201.92059819779601</v>
      </c>
      <c r="L885">
        <v>173.81676734475201</v>
      </c>
      <c r="M885">
        <v>86.150466581711697</v>
      </c>
      <c r="N885">
        <v>1.34452191107745</v>
      </c>
      <c r="O885">
        <v>1.05442821923005</v>
      </c>
      <c r="P885">
        <v>122.39561366512</v>
      </c>
      <c r="Q885">
        <v>0.21764809670977001</v>
      </c>
    </row>
    <row r="886" spans="1:17" hidden="1" x14ac:dyDescent="0.3">
      <c r="A886" t="s">
        <v>1916</v>
      </c>
      <c r="B886" t="s">
        <v>1917</v>
      </c>
      <c r="C886" t="s">
        <v>10222</v>
      </c>
      <c r="D886" t="s">
        <v>1549</v>
      </c>
      <c r="E886">
        <v>3623.9946920299999</v>
      </c>
      <c r="F886">
        <v>2136.6999999999998</v>
      </c>
      <c r="G886">
        <v>70.359821881167406</v>
      </c>
      <c r="H886">
        <v>3.6407196694572002</v>
      </c>
      <c r="I886">
        <v>27.6898343477813</v>
      </c>
      <c r="J886">
        <v>-2.10810787807265E-2</v>
      </c>
      <c r="K886">
        <v>1966.54277260352</v>
      </c>
      <c r="L886">
        <v>1699.1376276281601</v>
      </c>
      <c r="M886">
        <v>65.373358672563796</v>
      </c>
      <c r="N886">
        <v>1.1112985431975599</v>
      </c>
      <c r="O886">
        <v>2.2136940141339601</v>
      </c>
      <c r="P886">
        <v>98.062662217278401</v>
      </c>
      <c r="Q886">
        <v>0.101898681813861</v>
      </c>
    </row>
    <row r="887" spans="1:17" hidden="1" x14ac:dyDescent="0.3">
      <c r="A887" t="s">
        <v>1918</v>
      </c>
      <c r="B887" t="s">
        <v>1919</v>
      </c>
      <c r="C887" t="s">
        <v>10222</v>
      </c>
      <c r="D887" t="s">
        <v>60</v>
      </c>
      <c r="E887">
        <v>3618.0461360250001</v>
      </c>
      <c r="F887">
        <v>632.25</v>
      </c>
      <c r="G887">
        <v>-9.7451194744705507</v>
      </c>
      <c r="H887">
        <v>20.086922058642799</v>
      </c>
      <c r="I887">
        <v>7.6169918278842497</v>
      </c>
      <c r="J887">
        <v>10.038016943183299</v>
      </c>
      <c r="K887">
        <v>528.305741137312</v>
      </c>
      <c r="M887">
        <v>82.206378598386806</v>
      </c>
      <c r="N887">
        <v>2.2536251954023498</v>
      </c>
      <c r="O887">
        <v>2.77580071174377</v>
      </c>
      <c r="P887">
        <v>50.053399786400803</v>
      </c>
    </row>
    <row r="888" spans="1:17" hidden="1" x14ac:dyDescent="0.3">
      <c r="A888" t="s">
        <v>1920</v>
      </c>
      <c r="B888" t="s">
        <v>1921</v>
      </c>
      <c r="C888" t="s">
        <v>10222</v>
      </c>
      <c r="D888" t="s">
        <v>622</v>
      </c>
      <c r="E888">
        <v>3609.6054771599902</v>
      </c>
      <c r="F888">
        <v>1812.6</v>
      </c>
      <c r="G888">
        <v>46.490108890608603</v>
      </c>
      <c r="H888">
        <v>-5.2285567228970597</v>
      </c>
      <c r="I888">
        <v>8.0153466954606696</v>
      </c>
      <c r="J888">
        <v>-7.3896664345311997E-3</v>
      </c>
      <c r="K888">
        <v>1789.5463745961999</v>
      </c>
      <c r="L888">
        <v>1535.1867332082199</v>
      </c>
      <c r="M888">
        <v>56.5654571644749</v>
      </c>
      <c r="N888">
        <v>0.81626156225379998</v>
      </c>
      <c r="O888">
        <v>20.545073375262</v>
      </c>
      <c r="P888">
        <v>88.077821011673095</v>
      </c>
      <c r="Q888">
        <v>0.14328889499257899</v>
      </c>
    </row>
    <row r="889" spans="1:17" x14ac:dyDescent="0.3">
      <c r="A889" t="s">
        <v>1922</v>
      </c>
      <c r="B889" t="s">
        <v>1923</v>
      </c>
      <c r="C889" t="s">
        <v>10222</v>
      </c>
      <c r="D889" t="s">
        <v>202</v>
      </c>
      <c r="E889">
        <v>3608.0305911</v>
      </c>
      <c r="F889">
        <v>1370.85</v>
      </c>
      <c r="G889">
        <v>16.323266978377202</v>
      </c>
      <c r="H889">
        <v>0.87373327993820704</v>
      </c>
      <c r="I889">
        <v>-0.92974926705637895</v>
      </c>
      <c r="J889">
        <v>1.87464847453058</v>
      </c>
      <c r="K889">
        <v>1291.1936421790001</v>
      </c>
      <c r="L889">
        <v>1152.12356723431</v>
      </c>
      <c r="M889">
        <v>62.251749109239697</v>
      </c>
      <c r="N889">
        <v>0.61275693501100703</v>
      </c>
      <c r="O889">
        <v>2.6224605171973598</v>
      </c>
      <c r="P889">
        <v>66.770072992700705</v>
      </c>
      <c r="Q889">
        <v>0.12418996357015499</v>
      </c>
    </row>
    <row r="890" spans="1:17" x14ac:dyDescent="0.3">
      <c r="A890" t="s">
        <v>1924</v>
      </c>
      <c r="B890" t="s">
        <v>1925</v>
      </c>
      <c r="C890" t="s">
        <v>10222</v>
      </c>
      <c r="D890" t="s">
        <v>60</v>
      </c>
      <c r="E890">
        <v>3606.98189081999</v>
      </c>
      <c r="F890">
        <v>359.7</v>
      </c>
      <c r="G890">
        <v>10.1351405851228</v>
      </c>
      <c r="H890">
        <v>-2.07228490399751</v>
      </c>
      <c r="I890">
        <v>-14.343648169031701</v>
      </c>
      <c r="J890">
        <v>1.96537693947081</v>
      </c>
      <c r="K890">
        <v>345.906559175913</v>
      </c>
      <c r="L890">
        <v>317.43628545189898</v>
      </c>
      <c r="M890">
        <v>59.756262965003501</v>
      </c>
      <c r="N890">
        <v>0.60183931590697703</v>
      </c>
      <c r="O890">
        <v>7.5757575757575601</v>
      </c>
      <c r="P890">
        <v>51.548346323993997</v>
      </c>
      <c r="Q890">
        <v>5.6031133248944001E-2</v>
      </c>
    </row>
    <row r="891" spans="1:17" hidden="1" x14ac:dyDescent="0.3">
      <c r="A891" t="s">
        <v>1926</v>
      </c>
      <c r="B891" t="s">
        <v>1927</v>
      </c>
      <c r="C891" t="s">
        <v>10222</v>
      </c>
      <c r="D891" t="s">
        <v>65</v>
      </c>
      <c r="E891">
        <v>3601.744539844</v>
      </c>
      <c r="F891">
        <v>238.13</v>
      </c>
      <c r="G891">
        <v>77.352736287607399</v>
      </c>
      <c r="H891">
        <v>-3.1007376152931001</v>
      </c>
      <c r="I891">
        <v>-12.141594324199801</v>
      </c>
      <c r="J891">
        <v>-2.8252319937302501</v>
      </c>
      <c r="K891">
        <v>229.424973209586</v>
      </c>
      <c r="L891">
        <v>190.10253231172601</v>
      </c>
      <c r="M891">
        <v>43.419888600701299</v>
      </c>
      <c r="N891">
        <v>0.59069977433308496</v>
      </c>
      <c r="O891">
        <v>13.341452147986301</v>
      </c>
      <c r="P891">
        <v>116.383462062698</v>
      </c>
      <c r="Q891">
        <v>9.3159259289118002E-2</v>
      </c>
    </row>
    <row r="892" spans="1:17" x14ac:dyDescent="0.3">
      <c r="A892" t="s">
        <v>1928</v>
      </c>
      <c r="B892" t="s">
        <v>1929</v>
      </c>
      <c r="C892" t="s">
        <v>10222</v>
      </c>
      <c r="D892" t="s">
        <v>1447</v>
      </c>
      <c r="E892">
        <v>3592.5149999999999</v>
      </c>
      <c r="F892">
        <v>323.64999999999998</v>
      </c>
      <c r="G892">
        <v>-58.172995656093597</v>
      </c>
      <c r="H892">
        <v>-4.0844122063935799</v>
      </c>
      <c r="I892">
        <v>-26.053489624009401</v>
      </c>
      <c r="J892">
        <v>3.8332421028990302E-2</v>
      </c>
      <c r="K892">
        <v>325.18067247807699</v>
      </c>
      <c r="L892">
        <v>346.74517492237999</v>
      </c>
      <c r="M892">
        <v>53.420198107306</v>
      </c>
      <c r="N892">
        <v>0.96846287635693995</v>
      </c>
      <c r="O892">
        <v>48.2311138575622</v>
      </c>
      <c r="P892">
        <v>11.449724517906301</v>
      </c>
      <c r="Q892">
        <v>-1.5621684487798E-2</v>
      </c>
    </row>
    <row r="893" spans="1:17" x14ac:dyDescent="0.3">
      <c r="A893" t="s">
        <v>1930</v>
      </c>
      <c r="B893" t="s">
        <v>1931</v>
      </c>
      <c r="C893" t="s">
        <v>10222</v>
      </c>
      <c r="D893" t="s">
        <v>60</v>
      </c>
      <c r="E893">
        <v>3589.290176725</v>
      </c>
      <c r="F893">
        <v>144.05000000000001</v>
      </c>
      <c r="G893">
        <v>26.069650613124001</v>
      </c>
      <c r="H893">
        <v>17.843059403366599</v>
      </c>
      <c r="I893">
        <v>-11.225908814789699</v>
      </c>
      <c r="J893">
        <v>-2.8229766314914602</v>
      </c>
      <c r="K893">
        <v>129.596358358739</v>
      </c>
      <c r="L893">
        <v>119.716192923121</v>
      </c>
      <c r="M893">
        <v>61.424336801713203</v>
      </c>
      <c r="N893">
        <v>1.2034599612377801</v>
      </c>
      <c r="O893">
        <v>7.9486289482818302</v>
      </c>
      <c r="P893">
        <v>66.724537037036995</v>
      </c>
      <c r="Q893">
        <v>-7.7312719462512003E-2</v>
      </c>
    </row>
    <row r="894" spans="1:17" x14ac:dyDescent="0.3">
      <c r="A894" t="s">
        <v>1932</v>
      </c>
      <c r="B894" t="s">
        <v>1933</v>
      </c>
      <c r="C894" t="s">
        <v>10222</v>
      </c>
      <c r="D894" t="s">
        <v>285</v>
      </c>
      <c r="E894">
        <v>3577.4409128000002</v>
      </c>
      <c r="F894">
        <v>349.4</v>
      </c>
      <c r="G894">
        <v>46.145426035805798</v>
      </c>
      <c r="H894">
        <v>12.5950969401644</v>
      </c>
      <c r="I894">
        <v>29.3624090961981</v>
      </c>
      <c r="J894">
        <v>11.930210982351801</v>
      </c>
      <c r="K894">
        <v>300.07900151715103</v>
      </c>
      <c r="L894">
        <v>257.766030560133</v>
      </c>
      <c r="M894">
        <v>78.985483424566695</v>
      </c>
      <c r="N894">
        <v>1.2041904036824</v>
      </c>
      <c r="O894">
        <v>1.13050944476247</v>
      </c>
      <c r="P894">
        <v>85.210707659687202</v>
      </c>
      <c r="Q894">
        <v>4.491182697131E-2</v>
      </c>
    </row>
    <row r="895" spans="1:17" hidden="1" x14ac:dyDescent="0.3">
      <c r="A895" t="s">
        <v>1934</v>
      </c>
      <c r="B895" t="s">
        <v>1935</v>
      </c>
      <c r="C895" t="s">
        <v>10222</v>
      </c>
      <c r="D895" t="s">
        <v>60</v>
      </c>
      <c r="E895">
        <v>3566.43312345</v>
      </c>
      <c r="F895">
        <v>490.95</v>
      </c>
      <c r="G895">
        <v>179.52915489122199</v>
      </c>
      <c r="H895">
        <v>1.83782978166193</v>
      </c>
      <c r="I895">
        <v>30.489097983015899</v>
      </c>
      <c r="J895">
        <v>4.4292728828517998</v>
      </c>
      <c r="K895">
        <v>460.78775097645303</v>
      </c>
      <c r="L895">
        <v>358.63597854135298</v>
      </c>
      <c r="M895">
        <v>53.660506026049497</v>
      </c>
      <c r="N895">
        <v>0.91405542418837704</v>
      </c>
      <c r="O895">
        <v>7.9539667990630303</v>
      </c>
      <c r="P895">
        <v>218.550480145341</v>
      </c>
      <c r="Q895">
        <v>0.15863467317874799</v>
      </c>
    </row>
    <row r="896" spans="1:17" hidden="1" x14ac:dyDescent="0.3">
      <c r="A896" t="s">
        <v>1936</v>
      </c>
      <c r="B896" t="s">
        <v>1937</v>
      </c>
      <c r="C896" t="s">
        <v>10222</v>
      </c>
      <c r="D896" t="s">
        <v>54</v>
      </c>
      <c r="E896">
        <v>3552.4860752699901</v>
      </c>
      <c r="F896">
        <v>261.06</v>
      </c>
      <c r="G896">
        <v>22.779430303221599</v>
      </c>
      <c r="H896">
        <v>7.2001464380551494E-2</v>
      </c>
      <c r="I896">
        <v>18.072058597476602</v>
      </c>
      <c r="J896">
        <v>2.0192062593639801</v>
      </c>
      <c r="K896">
        <v>243.51265070392199</v>
      </c>
      <c r="L896">
        <v>214.753597878157</v>
      </c>
      <c r="M896">
        <v>72.947455973991495</v>
      </c>
      <c r="N896">
        <v>1.2852027763310701</v>
      </c>
      <c r="O896">
        <v>7.2550371562092897</v>
      </c>
      <c r="P896">
        <v>65.752380952380904</v>
      </c>
      <c r="Q896">
        <v>-3.8235508430032997E-2</v>
      </c>
    </row>
    <row r="897" spans="1:17" hidden="1" x14ac:dyDescent="0.3">
      <c r="A897" t="s">
        <v>1938</v>
      </c>
      <c r="B897" t="s">
        <v>1939</v>
      </c>
      <c r="C897" t="s">
        <v>10222</v>
      </c>
      <c r="D897" t="s">
        <v>133</v>
      </c>
      <c r="E897">
        <v>3544.4431927349901</v>
      </c>
      <c r="F897">
        <v>779.65</v>
      </c>
      <c r="G897">
        <v>96.358817061748397</v>
      </c>
      <c r="H897">
        <v>6.9916941838390603</v>
      </c>
      <c r="I897">
        <v>33.904539871849401</v>
      </c>
      <c r="J897">
        <v>8.09659641741756</v>
      </c>
      <c r="K897">
        <v>702.01429402962401</v>
      </c>
      <c r="L897">
        <v>585.35531223265798</v>
      </c>
      <c r="M897">
        <v>66.271155501375503</v>
      </c>
      <c r="N897">
        <v>1.68867775516868</v>
      </c>
      <c r="O897">
        <v>5.9449753094337199</v>
      </c>
      <c r="P897">
        <v>152.313915857605</v>
      </c>
      <c r="Q897">
        <v>0.17928280291304299</v>
      </c>
    </row>
    <row r="898" spans="1:17" x14ac:dyDescent="0.3">
      <c r="A898" t="s">
        <v>1940</v>
      </c>
      <c r="B898" t="s">
        <v>1941</v>
      </c>
      <c r="C898" t="s">
        <v>10222</v>
      </c>
      <c r="D898" t="s">
        <v>57</v>
      </c>
      <c r="E898">
        <v>3530.7635730110001</v>
      </c>
      <c r="F898">
        <v>266.99</v>
      </c>
      <c r="G898">
        <v>-9.6554760696422406</v>
      </c>
      <c r="H898">
        <v>32.246453674437497</v>
      </c>
      <c r="I898">
        <v>25.730559528029101</v>
      </c>
      <c r="J898">
        <v>9.8172990591265101</v>
      </c>
      <c r="K898">
        <v>218.27279819024201</v>
      </c>
      <c r="L898">
        <v>193.726402083301</v>
      </c>
      <c r="M898">
        <v>80.639319858661906</v>
      </c>
      <c r="N898">
        <v>1.87351475281083</v>
      </c>
      <c r="O898">
        <v>3.5244765721562401</v>
      </c>
      <c r="P898">
        <v>72.585649644473094</v>
      </c>
      <c r="Q898">
        <v>4.1417920877066999E-2</v>
      </c>
    </row>
    <row r="899" spans="1:17" hidden="1" x14ac:dyDescent="0.3">
      <c r="A899" t="s">
        <v>1942</v>
      </c>
      <c r="B899" t="s">
        <v>1943</v>
      </c>
      <c r="C899" t="s">
        <v>10222</v>
      </c>
      <c r="D899" t="s">
        <v>130</v>
      </c>
      <c r="E899">
        <v>3523.7933460029999</v>
      </c>
      <c r="F899">
        <v>196.77</v>
      </c>
      <c r="G899">
        <v>87.820716858831403</v>
      </c>
      <c r="H899">
        <v>0.62605898157885198</v>
      </c>
      <c r="I899">
        <v>-22.658695571545799</v>
      </c>
      <c r="J899">
        <v>5.11405628803172</v>
      </c>
      <c r="K899">
        <v>184.01872929181599</v>
      </c>
      <c r="L899">
        <v>164.233592745837</v>
      </c>
      <c r="M899">
        <v>62.8050768996209</v>
      </c>
      <c r="N899">
        <v>1.02278776162509</v>
      </c>
      <c r="O899">
        <v>13.6352086192</v>
      </c>
      <c r="P899">
        <v>128.536585365853</v>
      </c>
      <c r="Q899">
        <v>8.1353387372935002E-2</v>
      </c>
    </row>
    <row r="900" spans="1:17" x14ac:dyDescent="0.3">
      <c r="A900" t="s">
        <v>1944</v>
      </c>
      <c r="B900" t="s">
        <v>1945</v>
      </c>
      <c r="C900" t="s">
        <v>10222</v>
      </c>
      <c r="D900" t="s">
        <v>127</v>
      </c>
      <c r="E900">
        <v>3478.8203470049998</v>
      </c>
      <c r="F900">
        <v>528.35</v>
      </c>
      <c r="G900">
        <v>-38.327708234712603</v>
      </c>
      <c r="H900">
        <v>-7.5170999320978797</v>
      </c>
      <c r="I900">
        <v>-16.107990972682401</v>
      </c>
      <c r="J900">
        <v>-1.3228907153026801</v>
      </c>
      <c r="K900">
        <v>521.54603860582995</v>
      </c>
      <c r="L900">
        <v>514.01412849873998</v>
      </c>
      <c r="M900">
        <v>53.594458945257998</v>
      </c>
      <c r="N900">
        <v>0.51252763661023304</v>
      </c>
      <c r="O900">
        <v>17.3464559477618</v>
      </c>
      <c r="P900">
        <v>17.607122982749001</v>
      </c>
    </row>
    <row r="901" spans="1:17" hidden="1" x14ac:dyDescent="0.3">
      <c r="A901" t="s">
        <v>1946</v>
      </c>
      <c r="B901" t="s">
        <v>1947</v>
      </c>
      <c r="C901" t="s">
        <v>10222</v>
      </c>
      <c r="D901" t="s">
        <v>1948</v>
      </c>
      <c r="E901">
        <v>3451.42</v>
      </c>
      <c r="F901">
        <v>1232.6500000000001</v>
      </c>
      <c r="G901">
        <v>206.173366960707</v>
      </c>
      <c r="H901">
        <v>9.0922196523872501</v>
      </c>
      <c r="I901">
        <v>43.166004497148499</v>
      </c>
      <c r="J901">
        <v>-4.89389317014993</v>
      </c>
      <c r="K901">
        <v>1148.80758823359</v>
      </c>
      <c r="L901">
        <v>836.21563777099095</v>
      </c>
      <c r="M901">
        <v>41.330456916748197</v>
      </c>
      <c r="N901">
        <v>0.31720839906527998</v>
      </c>
      <c r="O901">
        <v>18.277694398247601</v>
      </c>
      <c r="P901">
        <v>245.61895415673601</v>
      </c>
      <c r="Q901">
        <v>0.10420070872227299</v>
      </c>
    </row>
    <row r="902" spans="1:17" hidden="1" x14ac:dyDescent="0.3">
      <c r="A902" t="s">
        <v>1949</v>
      </c>
      <c r="B902" t="s">
        <v>1950</v>
      </c>
      <c r="C902" t="s">
        <v>10222</v>
      </c>
      <c r="D902" t="s">
        <v>1951</v>
      </c>
      <c r="E902">
        <v>3434.2470708000001</v>
      </c>
      <c r="F902">
        <v>297.75</v>
      </c>
      <c r="G902">
        <v>26.658522156389001</v>
      </c>
      <c r="H902">
        <v>-6.1200673573544702</v>
      </c>
      <c r="I902">
        <v>55.968962661035398</v>
      </c>
      <c r="J902">
        <v>3.6599339856139901</v>
      </c>
      <c r="K902">
        <v>281.34566005836098</v>
      </c>
      <c r="M902">
        <v>58.079236695909799</v>
      </c>
      <c r="N902">
        <v>0.953365559225266</v>
      </c>
      <c r="O902">
        <v>10.8312342569269</v>
      </c>
      <c r="P902">
        <v>175.057736720554</v>
      </c>
    </row>
    <row r="903" spans="1:17" x14ac:dyDescent="0.3">
      <c r="A903" t="s">
        <v>1952</v>
      </c>
      <c r="B903" t="s">
        <v>1953</v>
      </c>
      <c r="C903" t="s">
        <v>10222</v>
      </c>
      <c r="D903" t="s">
        <v>490</v>
      </c>
      <c r="E903">
        <v>3426.9307156700002</v>
      </c>
      <c r="F903">
        <v>325.14999999999998</v>
      </c>
      <c r="G903">
        <v>-54.414355480150697</v>
      </c>
      <c r="H903">
        <v>0.77013146131586097</v>
      </c>
      <c r="I903">
        <v>-18.1754677174786</v>
      </c>
      <c r="J903">
        <v>1.6010872312684701</v>
      </c>
      <c r="K903">
        <v>305.50930073456101</v>
      </c>
      <c r="M903">
        <v>66.169501784726194</v>
      </c>
      <c r="N903">
        <v>0.86867957102836502</v>
      </c>
      <c r="O903">
        <v>58.2039058895894</v>
      </c>
      <c r="P903">
        <v>32.121088988216101</v>
      </c>
    </row>
    <row r="904" spans="1:17" hidden="1" x14ac:dyDescent="0.3">
      <c r="A904" t="s">
        <v>1954</v>
      </c>
      <c r="B904" t="s">
        <v>1955</v>
      </c>
      <c r="C904" t="s">
        <v>10222</v>
      </c>
      <c r="D904" t="s">
        <v>46</v>
      </c>
      <c r="E904">
        <v>3403.105255125</v>
      </c>
      <c r="F904">
        <v>3138.75</v>
      </c>
      <c r="G904">
        <v>79.631947098053502</v>
      </c>
      <c r="H904">
        <v>-8.3755717716000699</v>
      </c>
      <c r="I904">
        <v>57.5278190117902</v>
      </c>
      <c r="J904">
        <v>-1.1733248686536</v>
      </c>
      <c r="K904">
        <v>3055.9671265531802</v>
      </c>
      <c r="L904">
        <v>2501.0969072810299</v>
      </c>
      <c r="M904">
        <v>44.991308436328701</v>
      </c>
      <c r="N904">
        <v>0.73992631092307404</v>
      </c>
      <c r="O904">
        <v>18.133014735165201</v>
      </c>
      <c r="P904">
        <v>116.44312657311301</v>
      </c>
      <c r="Q904">
        <v>0.11631158416889401</v>
      </c>
    </row>
    <row r="905" spans="1:17" hidden="1" x14ac:dyDescent="0.3">
      <c r="A905" t="s">
        <v>1956</v>
      </c>
      <c r="B905" t="s">
        <v>1957</v>
      </c>
      <c r="C905" t="s">
        <v>10222</v>
      </c>
      <c r="D905" t="s">
        <v>46</v>
      </c>
      <c r="E905">
        <v>3399.0209337599999</v>
      </c>
      <c r="F905">
        <v>505.6</v>
      </c>
      <c r="G905">
        <v>185.47678000403101</v>
      </c>
      <c r="H905">
        <v>20.696128846920299</v>
      </c>
      <c r="I905">
        <v>87.067473517680497</v>
      </c>
      <c r="J905">
        <v>6.6995374398030902</v>
      </c>
      <c r="K905">
        <v>434.00709552567997</v>
      </c>
      <c r="L905">
        <v>318.76841538980301</v>
      </c>
      <c r="M905">
        <v>53.9985274002034</v>
      </c>
      <c r="N905">
        <v>0.279702514456734</v>
      </c>
      <c r="O905">
        <v>27.7689873417721</v>
      </c>
      <c r="P905">
        <v>223.06709265175701</v>
      </c>
      <c r="Q905">
        <v>4.0617259749022999E-2</v>
      </c>
    </row>
    <row r="906" spans="1:17" hidden="1" x14ac:dyDescent="0.3">
      <c r="A906" t="s">
        <v>1958</v>
      </c>
      <c r="B906" t="s">
        <v>1959</v>
      </c>
      <c r="C906" t="s">
        <v>10222</v>
      </c>
      <c r="D906" t="s">
        <v>153</v>
      </c>
      <c r="E906">
        <v>3396.4213882499998</v>
      </c>
      <c r="F906">
        <v>371.25</v>
      </c>
      <c r="G906">
        <v>82.158965930241806</v>
      </c>
      <c r="H906">
        <v>-13.849409956477301</v>
      </c>
      <c r="I906">
        <v>-28.3896370238974</v>
      </c>
      <c r="J906">
        <v>2.4694510969835899</v>
      </c>
      <c r="K906">
        <v>379.80292407371201</v>
      </c>
      <c r="L906">
        <v>347.04728762847202</v>
      </c>
      <c r="M906">
        <v>45.3063158375152</v>
      </c>
      <c r="N906">
        <v>0.74502012953275398</v>
      </c>
      <c r="O906">
        <v>30.154882154882099</v>
      </c>
      <c r="P906">
        <v>124.45586457073701</v>
      </c>
      <c r="Q906">
        <v>8.7047639531440998E-2</v>
      </c>
    </row>
    <row r="907" spans="1:17" hidden="1" x14ac:dyDescent="0.3">
      <c r="A907" t="s">
        <v>1960</v>
      </c>
      <c r="B907" t="s">
        <v>1961</v>
      </c>
      <c r="C907" t="s">
        <v>10222</v>
      </c>
      <c r="D907" t="s">
        <v>285</v>
      </c>
      <c r="E907">
        <v>3373.4900161599999</v>
      </c>
      <c r="F907">
        <v>2785.6</v>
      </c>
      <c r="G907">
        <v>-6.7252410965739404</v>
      </c>
      <c r="H907">
        <v>28.371025920995699</v>
      </c>
      <c r="I907">
        <v>11.8887602299012</v>
      </c>
      <c r="J907">
        <v>8.3675610001001193</v>
      </c>
      <c r="K907">
        <v>2309.0374338357301</v>
      </c>
      <c r="L907">
        <v>2099.55796205159</v>
      </c>
      <c r="M907">
        <v>73.142599967398198</v>
      </c>
      <c r="N907">
        <v>1.2725100760377199</v>
      </c>
      <c r="O907">
        <v>3.7460511200459501</v>
      </c>
      <c r="P907">
        <v>84.641898385974201</v>
      </c>
      <c r="Q907">
        <v>7.5940571492312994E-2</v>
      </c>
    </row>
    <row r="908" spans="1:17" hidden="1" x14ac:dyDescent="0.3">
      <c r="A908" t="s">
        <v>1962</v>
      </c>
      <c r="B908" t="s">
        <v>1963</v>
      </c>
      <c r="C908" t="s">
        <v>10222</v>
      </c>
      <c r="D908" t="s">
        <v>393</v>
      </c>
      <c r="E908">
        <v>3359.6455432500002</v>
      </c>
      <c r="F908">
        <v>4387.6499999999996</v>
      </c>
      <c r="G908">
        <v>17.954611941250899</v>
      </c>
      <c r="H908">
        <v>-1.5586533336750601</v>
      </c>
      <c r="I908">
        <v>-16.496189059508801</v>
      </c>
      <c r="J908">
        <v>1.0873058367178301</v>
      </c>
      <c r="K908">
        <v>4304.4544447901299</v>
      </c>
      <c r="L908">
        <v>4091.6247816882201</v>
      </c>
      <c r="M908">
        <v>54.031855983249599</v>
      </c>
      <c r="N908">
        <v>0.71760115443838002</v>
      </c>
      <c r="O908">
        <v>16.166968650644399</v>
      </c>
      <c r="P908">
        <v>59.261343012704103</v>
      </c>
      <c r="Q908">
        <v>6.1623702613298997E-2</v>
      </c>
    </row>
    <row r="909" spans="1:17" hidden="1" x14ac:dyDescent="0.3">
      <c r="A909" t="s">
        <v>1964</v>
      </c>
      <c r="B909" t="s">
        <v>1965</v>
      </c>
      <c r="C909" t="s">
        <v>10222</v>
      </c>
      <c r="D909" t="s">
        <v>98</v>
      </c>
      <c r="E909">
        <v>3352.3712953919999</v>
      </c>
      <c r="F909">
        <v>318.36</v>
      </c>
      <c r="G909">
        <v>15033.47431163</v>
      </c>
      <c r="H909">
        <v>18.017564757789501</v>
      </c>
      <c r="I909">
        <v>1059.26351855505</v>
      </c>
      <c r="J909">
        <v>-1.54519885371368</v>
      </c>
      <c r="K909">
        <v>115.936487977052</v>
      </c>
      <c r="L909">
        <v>37.504876005230699</v>
      </c>
      <c r="M909">
        <v>99.780675566950904</v>
      </c>
      <c r="N909">
        <v>0.313644447784374</v>
      </c>
      <c r="O909">
        <v>0</v>
      </c>
      <c r="P909">
        <v>15818</v>
      </c>
      <c r="Q909">
        <v>0.11217504843734601</v>
      </c>
    </row>
    <row r="910" spans="1:17" hidden="1" x14ac:dyDescent="0.3">
      <c r="A910" t="s">
        <v>1966</v>
      </c>
      <c r="B910" t="s">
        <v>1967</v>
      </c>
      <c r="C910" t="s">
        <v>10222</v>
      </c>
      <c r="D910" t="s">
        <v>54</v>
      </c>
      <c r="E910">
        <v>3347.9712874299998</v>
      </c>
      <c r="F910">
        <v>535.15</v>
      </c>
      <c r="G910">
        <v>36.431071678794297</v>
      </c>
      <c r="H910">
        <v>-6.4831788073311802</v>
      </c>
      <c r="I910">
        <v>14.6943452876005</v>
      </c>
      <c r="J910">
        <v>-2.9284894363446701</v>
      </c>
      <c r="K910">
        <v>526.90995314874897</v>
      </c>
      <c r="L910">
        <v>456.33018394709501</v>
      </c>
      <c r="M910">
        <v>42.988345554486401</v>
      </c>
      <c r="N910">
        <v>1.0041004512142</v>
      </c>
      <c r="O910">
        <v>8.4929459030178496</v>
      </c>
      <c r="P910">
        <v>71.165840396609596</v>
      </c>
      <c r="Q910">
        <v>4.1034496984456999E-2</v>
      </c>
    </row>
    <row r="911" spans="1:17" x14ac:dyDescent="0.3">
      <c r="A911" t="s">
        <v>1968</v>
      </c>
      <c r="B911" t="s">
        <v>1969</v>
      </c>
      <c r="C911" t="s">
        <v>10222</v>
      </c>
      <c r="D911" t="s">
        <v>977</v>
      </c>
      <c r="E911">
        <v>3335.103980115</v>
      </c>
      <c r="F911">
        <v>412.05</v>
      </c>
      <c r="G911">
        <v>-19.151871335226399</v>
      </c>
      <c r="H911">
        <v>-4.1467971475615304</v>
      </c>
      <c r="I911">
        <v>-11.927444680454901</v>
      </c>
      <c r="J911">
        <v>1.7552563814911699</v>
      </c>
      <c r="K911">
        <v>402.857964831326</v>
      </c>
      <c r="L911">
        <v>396.55017155978697</v>
      </c>
      <c r="M911">
        <v>58.083770008252799</v>
      </c>
      <c r="N911">
        <v>0.76036689887612197</v>
      </c>
      <c r="O911">
        <v>18.917607086518601</v>
      </c>
      <c r="P911">
        <v>21.890252921165501</v>
      </c>
      <c r="Q911">
        <v>-3.6580416191145999E-2</v>
      </c>
    </row>
    <row r="912" spans="1:17" hidden="1" x14ac:dyDescent="0.3">
      <c r="A912" t="s">
        <v>1970</v>
      </c>
      <c r="B912" t="s">
        <v>1971</v>
      </c>
      <c r="C912" t="s">
        <v>10222</v>
      </c>
      <c r="D912" t="s">
        <v>46</v>
      </c>
      <c r="E912">
        <v>3316.5224061059998</v>
      </c>
      <c r="F912">
        <v>21.21</v>
      </c>
      <c r="G912">
        <v>33.904606843415102</v>
      </c>
      <c r="H912">
        <v>7.08610120990999</v>
      </c>
      <c r="I912">
        <v>-28.544204735017502</v>
      </c>
      <c r="J912">
        <v>13.3122572866372</v>
      </c>
      <c r="K912">
        <v>19.1203413310039</v>
      </c>
      <c r="L912">
        <v>18.362857237352799</v>
      </c>
      <c r="M912">
        <v>70.054612371050695</v>
      </c>
      <c r="N912">
        <v>1.6419305684955601</v>
      </c>
      <c r="O912">
        <v>25.915024077764699</v>
      </c>
      <c r="P912">
        <v>78.470649695163502</v>
      </c>
      <c r="Q912">
        <v>0.10839155970523399</v>
      </c>
    </row>
    <row r="913" spans="1:17" x14ac:dyDescent="0.3">
      <c r="A913" t="s">
        <v>1972</v>
      </c>
      <c r="B913" t="s">
        <v>1973</v>
      </c>
      <c r="C913" t="s">
        <v>10222</v>
      </c>
      <c r="D913" t="s">
        <v>46</v>
      </c>
      <c r="E913">
        <v>3311.9898852000001</v>
      </c>
      <c r="F913">
        <v>1954.2</v>
      </c>
      <c r="G913">
        <v>-6.2265101865416304</v>
      </c>
      <c r="H913">
        <v>-3.39875170157877</v>
      </c>
      <c r="I913">
        <v>2.2049911427003899</v>
      </c>
      <c r="J913">
        <v>-1.5243871991871401</v>
      </c>
      <c r="K913">
        <v>1825.5244797667001</v>
      </c>
      <c r="L913">
        <v>1681.0571076670899</v>
      </c>
      <c r="M913">
        <v>54.406676381395997</v>
      </c>
      <c r="N913">
        <v>1.3973496342770799</v>
      </c>
      <c r="O913">
        <v>6.94913519598812</v>
      </c>
      <c r="P913">
        <v>38.203677510608202</v>
      </c>
      <c r="Q913">
        <v>2.0651684427757E-2</v>
      </c>
    </row>
    <row r="914" spans="1:17" hidden="1" x14ac:dyDescent="0.3">
      <c r="A914" t="s">
        <v>1974</v>
      </c>
      <c r="B914" t="s">
        <v>1975</v>
      </c>
      <c r="C914" t="s">
        <v>10222</v>
      </c>
      <c r="D914" t="s">
        <v>231</v>
      </c>
      <c r="E914">
        <v>3299.1194369999998</v>
      </c>
      <c r="F914">
        <v>248.68</v>
      </c>
      <c r="G914">
        <v>262.03681163007298</v>
      </c>
      <c r="H914">
        <v>44.507892949401601</v>
      </c>
      <c r="I914">
        <v>129.62904862730801</v>
      </c>
      <c r="J914">
        <v>-3.2713399325518502</v>
      </c>
      <c r="K914">
        <v>185.45511267250899</v>
      </c>
      <c r="L914">
        <v>121.932236732047</v>
      </c>
      <c r="M914">
        <v>56.909706440298301</v>
      </c>
      <c r="N914">
        <v>1.14840371156735</v>
      </c>
      <c r="O914">
        <v>11.5771272317838</v>
      </c>
      <c r="P914">
        <v>351.324863883847</v>
      </c>
      <c r="Q914">
        <v>0.133020671381259</v>
      </c>
    </row>
    <row r="915" spans="1:17" hidden="1" x14ac:dyDescent="0.3">
      <c r="A915" t="s">
        <v>1976</v>
      </c>
      <c r="B915" t="s">
        <v>1977</v>
      </c>
      <c r="C915" t="s">
        <v>10222</v>
      </c>
      <c r="D915" t="s">
        <v>86</v>
      </c>
      <c r="E915">
        <v>3289.8937093999998</v>
      </c>
      <c r="F915">
        <v>577</v>
      </c>
      <c r="G915">
        <v>-4.9880369744554702</v>
      </c>
      <c r="H915">
        <v>16.255780362645499</v>
      </c>
      <c r="I915">
        <v>6.0410223490492401</v>
      </c>
      <c r="J915">
        <v>-2.5810283663643898</v>
      </c>
      <c r="M915">
        <v>55.0378802159942</v>
      </c>
      <c r="O915">
        <v>8.7521663778162804</v>
      </c>
      <c r="P915">
        <v>22.7137388345384</v>
      </c>
    </row>
    <row r="916" spans="1:17" hidden="1" x14ac:dyDescent="0.3">
      <c r="A916" t="s">
        <v>1978</v>
      </c>
      <c r="B916" t="s">
        <v>1979</v>
      </c>
      <c r="C916" t="s">
        <v>10222</v>
      </c>
      <c r="D916" t="s">
        <v>60</v>
      </c>
      <c r="E916">
        <v>3280.3482350999998</v>
      </c>
      <c r="F916">
        <v>1983.4</v>
      </c>
      <c r="G916">
        <v>57.608369096535597</v>
      </c>
      <c r="H916">
        <v>9.2829168060864706</v>
      </c>
      <c r="I916">
        <v>9.6824551783878192</v>
      </c>
      <c r="J916">
        <v>-1.3559994375290201</v>
      </c>
      <c r="K916">
        <v>1663.86654209884</v>
      </c>
      <c r="L916">
        <v>1475.21693147779</v>
      </c>
      <c r="M916">
        <v>67.2149232043691</v>
      </c>
      <c r="N916">
        <v>3.6800587651424501</v>
      </c>
      <c r="O916">
        <v>4.1645658969446204</v>
      </c>
      <c r="P916">
        <v>92.189922480620098</v>
      </c>
      <c r="Q916">
        <v>0.15125366758377801</v>
      </c>
    </row>
    <row r="917" spans="1:17" hidden="1" x14ac:dyDescent="0.3">
      <c r="A917" t="s">
        <v>1980</v>
      </c>
      <c r="B917" t="s">
        <v>1981</v>
      </c>
      <c r="C917" t="s">
        <v>10222</v>
      </c>
      <c r="E917">
        <v>3279.8175000000001</v>
      </c>
      <c r="F917">
        <v>613.04999999999995</v>
      </c>
      <c r="G917">
        <v>380.12720419205601</v>
      </c>
      <c r="H917">
        <v>-7.2112682396825498</v>
      </c>
      <c r="I917">
        <v>87.432864498761603</v>
      </c>
      <c r="J917">
        <v>-9.0570063355339094</v>
      </c>
      <c r="K917">
        <v>608.56295606382298</v>
      </c>
      <c r="L917">
        <v>445.380665842106</v>
      </c>
      <c r="M917">
        <v>46.288235938668898</v>
      </c>
      <c r="N917">
        <v>0.82046002035374299</v>
      </c>
      <c r="O917">
        <v>29.296142239621499</v>
      </c>
      <c r="P917">
        <v>817.73952095808295</v>
      </c>
      <c r="Q917">
        <v>0.19781093904333899</v>
      </c>
    </row>
    <row r="918" spans="1:17" hidden="1" x14ac:dyDescent="0.3">
      <c r="A918" t="s">
        <v>1982</v>
      </c>
      <c r="B918" t="s">
        <v>1983</v>
      </c>
      <c r="C918" t="s">
        <v>10222</v>
      </c>
      <c r="D918" t="s">
        <v>77</v>
      </c>
      <c r="E918">
        <v>3274.9842274799998</v>
      </c>
      <c r="F918">
        <v>254.03</v>
      </c>
      <c r="G918">
        <v>93.890797530290101</v>
      </c>
      <c r="H918">
        <v>-0.13313746820484601</v>
      </c>
      <c r="I918">
        <v>15.9888781999547</v>
      </c>
      <c r="J918">
        <v>1.8522448965415299</v>
      </c>
      <c r="K918">
        <v>233.46348698512401</v>
      </c>
      <c r="L918">
        <v>188.46341693891301</v>
      </c>
      <c r="M918">
        <v>50.124679854346901</v>
      </c>
      <c r="N918">
        <v>1.0396208433943399</v>
      </c>
      <c r="O918">
        <v>10.9278431681297</v>
      </c>
      <c r="P918">
        <v>126.8125</v>
      </c>
      <c r="Q918">
        <v>3.5358696939395001E-2</v>
      </c>
    </row>
    <row r="919" spans="1:17" x14ac:dyDescent="0.3">
      <c r="A919" t="s">
        <v>1984</v>
      </c>
      <c r="B919" t="s">
        <v>1985</v>
      </c>
      <c r="C919" t="s">
        <v>10222</v>
      </c>
      <c r="D919" t="s">
        <v>83</v>
      </c>
      <c r="E919">
        <v>3264.9981360699999</v>
      </c>
      <c r="F919">
        <v>759.55</v>
      </c>
      <c r="G919">
        <v>-59.994790108638298</v>
      </c>
      <c r="H919">
        <v>6.0643438288842102</v>
      </c>
      <c r="I919">
        <v>-9.1170772256937695</v>
      </c>
      <c r="J919">
        <v>2.7828055229199502</v>
      </c>
      <c r="K919">
        <v>774.68744784767205</v>
      </c>
      <c r="L919">
        <v>805.55441518482303</v>
      </c>
      <c r="M919">
        <v>38.490501585110799</v>
      </c>
      <c r="N919">
        <v>1.24791842626113</v>
      </c>
      <c r="O919">
        <v>53.959581331051297</v>
      </c>
      <c r="P919">
        <v>22.745636716224901</v>
      </c>
    </row>
    <row r="920" spans="1:17" x14ac:dyDescent="0.3">
      <c r="A920" t="s">
        <v>1986</v>
      </c>
      <c r="B920" t="s">
        <v>1987</v>
      </c>
      <c r="C920" t="s">
        <v>10222</v>
      </c>
      <c r="D920" t="s">
        <v>1124</v>
      </c>
      <c r="E920">
        <v>3262.7363063500002</v>
      </c>
      <c r="F920">
        <v>451.3</v>
      </c>
      <c r="G920">
        <v>-56.1420327242624</v>
      </c>
      <c r="H920">
        <v>-2.0526276130018801</v>
      </c>
      <c r="I920">
        <v>-18.338394385496301</v>
      </c>
      <c r="J920">
        <v>6.2721571109049998</v>
      </c>
      <c r="K920">
        <v>424.95903504937701</v>
      </c>
      <c r="L920">
        <v>432.47508418042599</v>
      </c>
      <c r="M920">
        <v>55.512268950352002</v>
      </c>
      <c r="N920">
        <v>0.70804331812149202</v>
      </c>
      <c r="O920">
        <v>47.1526700642588</v>
      </c>
      <c r="P920">
        <v>43.269841269841201</v>
      </c>
      <c r="Q920">
        <v>-5.712817985507E-3</v>
      </c>
    </row>
    <row r="921" spans="1:17" x14ac:dyDescent="0.3">
      <c r="A921" t="s">
        <v>1988</v>
      </c>
      <c r="B921" t="s">
        <v>1989</v>
      </c>
      <c r="C921" t="s">
        <v>10222</v>
      </c>
      <c r="D921" t="s">
        <v>77</v>
      </c>
      <c r="E921">
        <v>3249.3896432799902</v>
      </c>
      <c r="F921">
        <v>248.6</v>
      </c>
      <c r="G921">
        <v>-8.3978670346927498</v>
      </c>
      <c r="H921">
        <v>-6.3052396994953002</v>
      </c>
      <c r="I921">
        <v>-21.897231456060599</v>
      </c>
      <c r="J921">
        <v>1.46216181926213</v>
      </c>
      <c r="K921">
        <v>238.94841350184501</v>
      </c>
      <c r="L921">
        <v>236.51142830547099</v>
      </c>
      <c r="M921">
        <v>64.947864354960998</v>
      </c>
      <c r="N921">
        <v>0.84813058344451797</v>
      </c>
      <c r="O921">
        <v>22.687047465808501</v>
      </c>
      <c r="P921">
        <v>28.144329896907202</v>
      </c>
      <c r="Q921">
        <v>-7.2173412343882998E-2</v>
      </c>
    </row>
    <row r="922" spans="1:17" hidden="1" x14ac:dyDescent="0.3">
      <c r="A922" t="s">
        <v>1990</v>
      </c>
      <c r="B922" t="s">
        <v>1991</v>
      </c>
      <c r="C922" t="s">
        <v>10222</v>
      </c>
      <c r="D922" t="s">
        <v>46</v>
      </c>
      <c r="E922">
        <v>3247.350132</v>
      </c>
      <c r="F922">
        <v>260.52999999999997</v>
      </c>
      <c r="G922">
        <v>52.286940319160301</v>
      </c>
      <c r="H922">
        <v>29.3229147195091</v>
      </c>
      <c r="I922">
        <v>6.78921934597407</v>
      </c>
      <c r="J922">
        <v>28.5676015386355</v>
      </c>
      <c r="K922">
        <v>199.83642348000399</v>
      </c>
      <c r="L922">
        <v>191.10528768453699</v>
      </c>
      <c r="M922">
        <v>83.004081258228197</v>
      </c>
      <c r="N922">
        <v>1.7795492581746799</v>
      </c>
      <c r="O922">
        <v>4.4025640041454004</v>
      </c>
      <c r="P922">
        <v>84.773049645390003</v>
      </c>
    </row>
    <row r="923" spans="1:17" x14ac:dyDescent="0.3">
      <c r="A923" t="s">
        <v>1992</v>
      </c>
      <c r="B923" t="s">
        <v>1993</v>
      </c>
      <c r="C923" t="s">
        <v>10222</v>
      </c>
      <c r="D923" t="s">
        <v>60</v>
      </c>
      <c r="E923">
        <v>3243.0544260000001</v>
      </c>
      <c r="F923">
        <v>402.95</v>
      </c>
      <c r="G923">
        <v>30.999722107008299</v>
      </c>
      <c r="H923">
        <v>0.15992528811405399</v>
      </c>
      <c r="I923">
        <v>14.739311483636101</v>
      </c>
      <c r="J923">
        <v>5.6990819772092696</v>
      </c>
      <c r="K923">
        <v>388.14546505216703</v>
      </c>
      <c r="L923">
        <v>346.40552686722202</v>
      </c>
      <c r="M923">
        <v>58.376153313456697</v>
      </c>
      <c r="N923">
        <v>0.94952021179680202</v>
      </c>
      <c r="O923">
        <v>5.3976920213425901</v>
      </c>
      <c r="P923">
        <v>71.541081311196194</v>
      </c>
      <c r="Q923">
        <v>-4.6914219582196E-2</v>
      </c>
    </row>
    <row r="924" spans="1:17" x14ac:dyDescent="0.3">
      <c r="A924" t="s">
        <v>1994</v>
      </c>
      <c r="B924" t="s">
        <v>1995</v>
      </c>
      <c r="C924" t="s">
        <v>10222</v>
      </c>
      <c r="D924" t="s">
        <v>523</v>
      </c>
      <c r="E924">
        <v>3221.1095117759901</v>
      </c>
      <c r="F924">
        <v>56.16</v>
      </c>
      <c r="G924">
        <v>22.637658243619001</v>
      </c>
      <c r="H924">
        <v>10.400217025721799</v>
      </c>
      <c r="I924">
        <v>31.5190777598606</v>
      </c>
      <c r="J924">
        <v>2.8042163509646798</v>
      </c>
      <c r="K924">
        <v>52.3097274370812</v>
      </c>
      <c r="L924">
        <v>45.910630775602399</v>
      </c>
      <c r="M924">
        <v>48.719550099904701</v>
      </c>
      <c r="N924">
        <v>1.0724373239978899</v>
      </c>
      <c r="O924">
        <v>10.8618233618233</v>
      </c>
      <c r="P924">
        <v>68.902255639097703</v>
      </c>
      <c r="Q924">
        <v>-5.9376807824595999E-2</v>
      </c>
    </row>
    <row r="925" spans="1:17" hidden="1" x14ac:dyDescent="0.3">
      <c r="A925" t="s">
        <v>1996</v>
      </c>
      <c r="B925" t="s">
        <v>1997</v>
      </c>
      <c r="C925" t="s">
        <v>10222</v>
      </c>
      <c r="D925" t="s">
        <v>46</v>
      </c>
      <c r="E925">
        <v>3217.4758213</v>
      </c>
      <c r="F925">
        <v>2571.4</v>
      </c>
      <c r="G925">
        <v>79.219230817143099</v>
      </c>
      <c r="H925">
        <v>12.5898951376226</v>
      </c>
      <c r="I925">
        <v>32.166170999517902</v>
      </c>
      <c r="J925">
        <v>25.9532477723581</v>
      </c>
      <c r="K925">
        <v>2188.7960470070402</v>
      </c>
      <c r="L925">
        <v>1842.2427038599301</v>
      </c>
      <c r="M925">
        <v>83.274576385608697</v>
      </c>
      <c r="N925">
        <v>1.1057325263025299</v>
      </c>
      <c r="O925">
        <v>2.66780742008243</v>
      </c>
      <c r="P925">
        <v>113.39419087136901</v>
      </c>
      <c r="Q925">
        <v>0.147900067092743</v>
      </c>
    </row>
    <row r="926" spans="1:17" hidden="1" x14ac:dyDescent="0.3">
      <c r="A926" t="s">
        <v>1998</v>
      </c>
      <c r="B926" t="s">
        <v>1999</v>
      </c>
      <c r="C926" t="s">
        <v>10222</v>
      </c>
      <c r="D926" t="s">
        <v>1458</v>
      </c>
      <c r="E926">
        <v>3181.04884128</v>
      </c>
      <c r="F926">
        <v>216.2</v>
      </c>
      <c r="G926">
        <v>-17.581369901798698</v>
      </c>
      <c r="K926">
        <v>198.53034696656701</v>
      </c>
      <c r="L926">
        <v>172.215069946667</v>
      </c>
      <c r="M926">
        <v>81.1750791682543</v>
      </c>
      <c r="N926">
        <v>1</v>
      </c>
      <c r="O926">
        <v>2.8445883441258202</v>
      </c>
      <c r="P926">
        <v>11.991711991711901</v>
      </c>
      <c r="Q926">
        <v>0.14788253940821999</v>
      </c>
    </row>
    <row r="927" spans="1:17" hidden="1" x14ac:dyDescent="0.3">
      <c r="A927" t="s">
        <v>2000</v>
      </c>
      <c r="B927" t="s">
        <v>2001</v>
      </c>
      <c r="C927" t="s">
        <v>10222</v>
      </c>
      <c r="D927" t="s">
        <v>130</v>
      </c>
      <c r="E927">
        <v>3178.9841038899999</v>
      </c>
      <c r="F927">
        <v>18.41</v>
      </c>
      <c r="G927">
        <v>57.0236635742407</v>
      </c>
      <c r="H927">
        <v>-5.8531990181969702</v>
      </c>
      <c r="I927">
        <v>-45.629456370900201</v>
      </c>
      <c r="J927">
        <v>0.48984919603193</v>
      </c>
      <c r="K927">
        <v>19.088967993241699</v>
      </c>
      <c r="L927">
        <v>17.898311826489198</v>
      </c>
      <c r="M927">
        <v>59.594490497572401</v>
      </c>
      <c r="N927">
        <v>0.73289512157081405</v>
      </c>
      <c r="O927">
        <v>84.410646387832699</v>
      </c>
      <c r="P927">
        <v>110.882016036655</v>
      </c>
      <c r="Q927">
        <v>8.6140535461235998E-2</v>
      </c>
    </row>
    <row r="928" spans="1:17" hidden="1" x14ac:dyDescent="0.3">
      <c r="A928" t="s">
        <v>2002</v>
      </c>
      <c r="B928" t="s">
        <v>2003</v>
      </c>
      <c r="C928" t="s">
        <v>10222</v>
      </c>
      <c r="D928" t="s">
        <v>261</v>
      </c>
      <c r="E928">
        <v>3177.48</v>
      </c>
      <c r="F928">
        <v>15887.4</v>
      </c>
      <c r="G928">
        <v>-13.3728072711172</v>
      </c>
      <c r="H928">
        <v>-6.37621780203109</v>
      </c>
      <c r="I928">
        <v>6.8049255691194697</v>
      </c>
      <c r="J928">
        <v>3.0317627627540098</v>
      </c>
      <c r="K928">
        <v>15015.7667500883</v>
      </c>
      <c r="L928">
        <v>13531.8088987136</v>
      </c>
      <c r="M928">
        <v>64.810115678846003</v>
      </c>
      <c r="N928">
        <v>0.73093103094896394</v>
      </c>
      <c r="O928">
        <v>7.0033485655299099</v>
      </c>
      <c r="P928">
        <v>52.748774156331102</v>
      </c>
      <c r="Q928">
        <v>0.13988464347344701</v>
      </c>
    </row>
    <row r="929" spans="1:17" x14ac:dyDescent="0.3">
      <c r="A929" t="s">
        <v>2004</v>
      </c>
      <c r="B929" t="s">
        <v>2005</v>
      </c>
      <c r="C929" t="s">
        <v>10222</v>
      </c>
      <c r="D929" t="s">
        <v>261</v>
      </c>
      <c r="E929">
        <v>3168.3997939999999</v>
      </c>
      <c r="F929">
        <v>326.89999999999998</v>
      </c>
      <c r="G929">
        <v>4.0254298409358196</v>
      </c>
      <c r="H929">
        <v>-9.4398001283661497</v>
      </c>
      <c r="I929">
        <v>-20.023498205300498</v>
      </c>
      <c r="J929">
        <v>1.20012696289015E-2</v>
      </c>
      <c r="K929">
        <v>328.77752190564701</v>
      </c>
      <c r="L929">
        <v>303.49444512101201</v>
      </c>
      <c r="M929">
        <v>45.599053783060903</v>
      </c>
      <c r="N929">
        <v>0.34688784518865401</v>
      </c>
      <c r="O929">
        <v>22.8357295809116</v>
      </c>
      <c r="P929">
        <v>53.474178403755801</v>
      </c>
      <c r="Q929">
        <v>8.0086859902709001E-2</v>
      </c>
    </row>
    <row r="930" spans="1:17" hidden="1" x14ac:dyDescent="0.3">
      <c r="A930" t="s">
        <v>2006</v>
      </c>
      <c r="B930" t="s">
        <v>2007</v>
      </c>
      <c r="C930" t="s">
        <v>10222</v>
      </c>
      <c r="D930" t="s">
        <v>711</v>
      </c>
      <c r="E930">
        <v>3167.5296450000001</v>
      </c>
      <c r="F930">
        <v>772.5</v>
      </c>
      <c r="G930">
        <v>-22.938695409819498</v>
      </c>
      <c r="H930">
        <v>-11.952688486576999</v>
      </c>
      <c r="I930">
        <v>-2.7064406977580102</v>
      </c>
      <c r="J930">
        <v>2.19330844753022</v>
      </c>
      <c r="K930">
        <v>749.69980795858999</v>
      </c>
      <c r="L930">
        <v>696.98187476520502</v>
      </c>
      <c r="M930">
        <v>53.650855638858197</v>
      </c>
      <c r="N930">
        <v>0.40605659163871999</v>
      </c>
      <c r="O930">
        <v>12.957928802588899</v>
      </c>
      <c r="P930">
        <v>37.651461154668503</v>
      </c>
      <c r="Q930">
        <v>-2.4710514525544E-2</v>
      </c>
    </row>
    <row r="931" spans="1:17" x14ac:dyDescent="0.3">
      <c r="A931" t="s">
        <v>2008</v>
      </c>
      <c r="B931" t="s">
        <v>2009</v>
      </c>
      <c r="C931" t="s">
        <v>10222</v>
      </c>
      <c r="D931" t="s">
        <v>130</v>
      </c>
      <c r="E931">
        <v>3166.8999667500002</v>
      </c>
      <c r="F931">
        <v>1087.8499999999999</v>
      </c>
      <c r="G931">
        <v>-33.887520951038901</v>
      </c>
      <c r="H931">
        <v>-10.8790535005732</v>
      </c>
      <c r="I931">
        <v>-16.072418472003498</v>
      </c>
      <c r="J931">
        <v>-7.0377284996745599</v>
      </c>
      <c r="K931">
        <v>1189.1551025072099</v>
      </c>
      <c r="L931">
        <v>1138.37131930636</v>
      </c>
      <c r="M931">
        <v>23.043817300022798</v>
      </c>
      <c r="N931">
        <v>0.68918806204767602</v>
      </c>
      <c r="O931">
        <v>24.9253113940341</v>
      </c>
      <c r="P931">
        <v>13.910994764397801</v>
      </c>
      <c r="Q931">
        <v>-3.4919342375782002E-2</v>
      </c>
    </row>
    <row r="932" spans="1:17" hidden="1" x14ac:dyDescent="0.3">
      <c r="A932" t="s">
        <v>2010</v>
      </c>
      <c r="B932" t="s">
        <v>2011</v>
      </c>
      <c r="C932" t="s">
        <v>10222</v>
      </c>
      <c r="D932" t="s">
        <v>60</v>
      </c>
      <c r="E932">
        <v>3145.7133677249999</v>
      </c>
      <c r="F932">
        <v>144.25</v>
      </c>
      <c r="G932">
        <v>99.926430939335305</v>
      </c>
      <c r="H932">
        <v>28.591321041747399</v>
      </c>
      <c r="I932">
        <v>13.470737962965501</v>
      </c>
      <c r="J932">
        <v>3.54638993133304</v>
      </c>
      <c r="K932">
        <v>118.83384603129601</v>
      </c>
      <c r="L932">
        <v>101.022438005507</v>
      </c>
      <c r="M932">
        <v>65.334600849370503</v>
      </c>
      <c r="N932">
        <v>1.22426556385998</v>
      </c>
      <c r="O932">
        <v>5.7816291161178501</v>
      </c>
      <c r="P932">
        <v>137.44855967078101</v>
      </c>
      <c r="Q932">
        <v>5.0024342945271999E-2</v>
      </c>
    </row>
    <row r="933" spans="1:17" hidden="1" x14ac:dyDescent="0.3">
      <c r="A933" t="s">
        <v>2012</v>
      </c>
      <c r="B933" t="s">
        <v>2013</v>
      </c>
      <c r="C933" t="s">
        <v>10222</v>
      </c>
      <c r="D933" t="s">
        <v>202</v>
      </c>
      <c r="E933">
        <v>3118.6582807499999</v>
      </c>
      <c r="F933">
        <v>2063.6999999999998</v>
      </c>
      <c r="G933">
        <v>-29.97154421946</v>
      </c>
      <c r="H933">
        <v>0.86679978248892997</v>
      </c>
      <c r="I933">
        <v>-17.495869240172599</v>
      </c>
      <c r="J933">
        <v>2.3155937033151002</v>
      </c>
      <c r="K933">
        <v>2021.6942935470499</v>
      </c>
      <c r="L933">
        <v>2040.0521096416801</v>
      </c>
      <c r="M933">
        <v>54.046908146444203</v>
      </c>
      <c r="N933">
        <v>1.25596393272845</v>
      </c>
      <c r="O933">
        <v>19.203372583224301</v>
      </c>
      <c r="P933">
        <v>18.457078896765399</v>
      </c>
      <c r="Q933">
        <v>9.5587243897649991E-3</v>
      </c>
    </row>
    <row r="934" spans="1:17" hidden="1" x14ac:dyDescent="0.3">
      <c r="A934" t="s">
        <v>2014</v>
      </c>
      <c r="B934" t="s">
        <v>2015</v>
      </c>
      <c r="C934" t="s">
        <v>10222</v>
      </c>
      <c r="D934" t="s">
        <v>124</v>
      </c>
      <c r="E934">
        <v>3115.7446092499999</v>
      </c>
      <c r="F934">
        <v>4334.75</v>
      </c>
      <c r="G934">
        <v>28.961515030543101</v>
      </c>
      <c r="H934">
        <v>-3.5646244974795902</v>
      </c>
      <c r="I934">
        <v>26.351926207349301</v>
      </c>
      <c r="J934">
        <v>2.8216292334533901</v>
      </c>
      <c r="K934">
        <v>4333.4434172422198</v>
      </c>
      <c r="L934">
        <v>3727.65088339866</v>
      </c>
      <c r="M934">
        <v>53.899782108243699</v>
      </c>
      <c r="N934">
        <v>0.65392502967584498</v>
      </c>
      <c r="O934">
        <v>18.6458273256819</v>
      </c>
      <c r="P934">
        <v>103.204106506656</v>
      </c>
      <c r="Q934">
        <v>0.12597282392998099</v>
      </c>
    </row>
    <row r="935" spans="1:17" hidden="1" x14ac:dyDescent="0.3">
      <c r="A935" t="s">
        <v>2016</v>
      </c>
      <c r="B935" t="s">
        <v>2017</v>
      </c>
      <c r="C935" t="s">
        <v>10222</v>
      </c>
      <c r="D935" t="s">
        <v>2018</v>
      </c>
      <c r="E935">
        <v>3108.8266588799902</v>
      </c>
      <c r="F935">
        <v>700.8</v>
      </c>
      <c r="G935">
        <v>82.981038087472299</v>
      </c>
      <c r="H935">
        <v>35.916912841604301</v>
      </c>
      <c r="I935">
        <v>91.290033685947293</v>
      </c>
      <c r="J935">
        <v>17.063229217061501</v>
      </c>
      <c r="K935">
        <v>522.65323024909696</v>
      </c>
      <c r="M935">
        <v>79.396734622112206</v>
      </c>
      <c r="N935">
        <v>0.420102049870966</v>
      </c>
      <c r="O935">
        <v>3.9454908675799101</v>
      </c>
      <c r="P935">
        <v>173.96403440187601</v>
      </c>
    </row>
    <row r="936" spans="1:17" hidden="1" x14ac:dyDescent="0.3">
      <c r="A936" t="s">
        <v>2019</v>
      </c>
      <c r="B936" t="s">
        <v>2020</v>
      </c>
      <c r="C936" t="s">
        <v>10222</v>
      </c>
      <c r="D936" t="s">
        <v>231</v>
      </c>
      <c r="E936">
        <v>3105.7114099999999</v>
      </c>
      <c r="F936">
        <v>1990</v>
      </c>
      <c r="G936">
        <v>76.173573152864094</v>
      </c>
      <c r="H936">
        <v>-18.833376735216799</v>
      </c>
      <c r="I936">
        <v>31.790766409132601</v>
      </c>
      <c r="J936">
        <v>1.8273921527102901</v>
      </c>
      <c r="K936">
        <v>1951.53304125981</v>
      </c>
      <c r="L936">
        <v>1490.2226997525399</v>
      </c>
      <c r="M936">
        <v>43.454750878725697</v>
      </c>
      <c r="N936">
        <v>0.55035511363636302</v>
      </c>
      <c r="O936">
        <v>26.6331658291457</v>
      </c>
      <c r="P936">
        <v>124.02341551277701</v>
      </c>
    </row>
    <row r="937" spans="1:17" hidden="1" x14ac:dyDescent="0.3">
      <c r="A937" t="s">
        <v>2021</v>
      </c>
      <c r="B937" t="s">
        <v>2022</v>
      </c>
      <c r="C937" t="s">
        <v>10222</v>
      </c>
      <c r="D937" t="s">
        <v>21</v>
      </c>
      <c r="E937">
        <v>3105.1872303549999</v>
      </c>
      <c r="F937">
        <v>579.54999999999995</v>
      </c>
      <c r="G937">
        <v>238.085824684492</v>
      </c>
      <c r="H937">
        <v>14.143601874830299</v>
      </c>
      <c r="I937">
        <v>1.44243471467558</v>
      </c>
      <c r="J937">
        <v>-4.1239243682190203</v>
      </c>
      <c r="K937">
        <v>526.02501508664295</v>
      </c>
      <c r="L937">
        <v>440.79311585365201</v>
      </c>
      <c r="M937">
        <v>52.419531594492099</v>
      </c>
      <c r="N937">
        <v>3.4136964833758401</v>
      </c>
      <c r="O937">
        <v>14.226555085842399</v>
      </c>
      <c r="P937">
        <v>274.87063389391898</v>
      </c>
      <c r="Q937">
        <v>5.5759729610004E-2</v>
      </c>
    </row>
    <row r="938" spans="1:17" hidden="1" x14ac:dyDescent="0.3">
      <c r="A938" t="s">
        <v>2023</v>
      </c>
      <c r="B938" t="s">
        <v>2024</v>
      </c>
      <c r="C938" t="s">
        <v>10222</v>
      </c>
      <c r="D938" t="s">
        <v>60</v>
      </c>
      <c r="E938">
        <v>3103.3052262679998</v>
      </c>
      <c r="F938">
        <v>60.71</v>
      </c>
      <c r="G938">
        <v>65.358369601087603</v>
      </c>
      <c r="H938">
        <v>2.1494123588379401</v>
      </c>
      <c r="I938">
        <v>14.642706430534</v>
      </c>
      <c r="J938">
        <v>6.2333829118434698</v>
      </c>
      <c r="K938">
        <v>54.182086373701701</v>
      </c>
      <c r="L938">
        <v>47.542864922332001</v>
      </c>
      <c r="M938">
        <v>70.909437473155293</v>
      </c>
      <c r="N938">
        <v>1.13084658352348</v>
      </c>
      <c r="O938">
        <v>2.2895733816504702</v>
      </c>
      <c r="P938">
        <v>104.067226890756</v>
      </c>
      <c r="Q938">
        <v>-9.8401445820039991E-3</v>
      </c>
    </row>
    <row r="939" spans="1:17" hidden="1" x14ac:dyDescent="0.3">
      <c r="A939" t="s">
        <v>2025</v>
      </c>
      <c r="B939" t="s">
        <v>2026</v>
      </c>
      <c r="C939" t="s">
        <v>10222</v>
      </c>
      <c r="D939" t="s">
        <v>133</v>
      </c>
      <c r="E939">
        <v>3099.3726735</v>
      </c>
      <c r="F939">
        <v>605.25</v>
      </c>
      <c r="G939">
        <v>50.318723609620299</v>
      </c>
      <c r="H939">
        <v>0.45533021959466302</v>
      </c>
      <c r="I939">
        <v>34.077076625145899</v>
      </c>
      <c r="J939">
        <v>-1.2201988537136701</v>
      </c>
      <c r="K939">
        <v>549.94190293976396</v>
      </c>
      <c r="L939">
        <v>465.02474732109403</v>
      </c>
      <c r="M939">
        <v>52.500820949490397</v>
      </c>
      <c r="N939">
        <v>1.2105098199643201</v>
      </c>
      <c r="O939">
        <v>6.9640644361833797</v>
      </c>
      <c r="P939">
        <v>81.565921703914796</v>
      </c>
      <c r="Q939">
        <v>0.17049789988654501</v>
      </c>
    </row>
    <row r="940" spans="1:17" x14ac:dyDescent="0.3">
      <c r="A940" t="s">
        <v>2027</v>
      </c>
      <c r="B940" t="s">
        <v>2028</v>
      </c>
      <c r="C940" t="s">
        <v>10222</v>
      </c>
      <c r="D940" t="s">
        <v>482</v>
      </c>
      <c r="E940">
        <v>3091.7526041000001</v>
      </c>
      <c r="F940">
        <v>425.35</v>
      </c>
      <c r="G940">
        <v>-6.2684081889824599</v>
      </c>
      <c r="H940">
        <v>16.636312041519499</v>
      </c>
      <c r="I940">
        <v>2.9357808101838301</v>
      </c>
      <c r="J940">
        <v>4.3260608898115898</v>
      </c>
      <c r="K940">
        <v>371.15504486631801</v>
      </c>
      <c r="L940">
        <v>352.96027135754298</v>
      </c>
      <c r="M940">
        <v>75.751279179433496</v>
      </c>
      <c r="N940">
        <v>2.0860837430211898</v>
      </c>
      <c r="O940">
        <v>8.8515340307981702</v>
      </c>
      <c r="P940">
        <v>44.162006439586499</v>
      </c>
      <c r="Q940">
        <v>-2.7409876497243E-2</v>
      </c>
    </row>
    <row r="941" spans="1:17" hidden="1" x14ac:dyDescent="0.3">
      <c r="A941" t="s">
        <v>2029</v>
      </c>
      <c r="B941" t="s">
        <v>2030</v>
      </c>
      <c r="C941" t="s">
        <v>10222</v>
      </c>
      <c r="D941" t="s">
        <v>285</v>
      </c>
      <c r="E941">
        <v>3090.8917606800001</v>
      </c>
      <c r="F941">
        <v>256.12</v>
      </c>
      <c r="G941">
        <v>24.970821744825301</v>
      </c>
      <c r="H941">
        <v>55.602809848577003</v>
      </c>
      <c r="I941">
        <v>72.040897496742602</v>
      </c>
      <c r="J941">
        <v>7.3032859947711604</v>
      </c>
      <c r="K941">
        <v>196.04921694757499</v>
      </c>
      <c r="L941">
        <v>150.92445501309899</v>
      </c>
      <c r="M941">
        <v>75.525602209270104</v>
      </c>
      <c r="N941">
        <v>0.93219162088308105</v>
      </c>
      <c r="O941">
        <v>3.4671247852569</v>
      </c>
      <c r="P941">
        <v>150.06834602616601</v>
      </c>
      <c r="Q941">
        <v>0.183627518507784</v>
      </c>
    </row>
    <row r="942" spans="1:17" hidden="1" x14ac:dyDescent="0.3">
      <c r="A942" t="s">
        <v>2031</v>
      </c>
      <c r="B942" t="s">
        <v>2032</v>
      </c>
      <c r="C942" t="s">
        <v>10222</v>
      </c>
      <c r="D942" t="s">
        <v>143</v>
      </c>
      <c r="E942">
        <v>3072.9170544399999</v>
      </c>
      <c r="F942">
        <v>888.4</v>
      </c>
      <c r="G942">
        <v>503.99240957187499</v>
      </c>
      <c r="H942">
        <v>5.52700802592366</v>
      </c>
      <c r="I942">
        <v>135.18057185651199</v>
      </c>
      <c r="J942">
        <v>8.7697111719932508</v>
      </c>
      <c r="K942">
        <v>689.11008810326996</v>
      </c>
      <c r="L942">
        <v>460.80920538816798</v>
      </c>
      <c r="M942">
        <v>81.242241249633807</v>
      </c>
      <c r="N942">
        <v>1.03972770519111</v>
      </c>
      <c r="O942">
        <v>1.1987843313822499</v>
      </c>
      <c r="P942">
        <v>605.07936507936495</v>
      </c>
      <c r="Q942">
        <v>0.168662572634831</v>
      </c>
    </row>
    <row r="943" spans="1:17" hidden="1" x14ac:dyDescent="0.3">
      <c r="A943" t="s">
        <v>2033</v>
      </c>
      <c r="B943" t="s">
        <v>2034</v>
      </c>
      <c r="C943" t="s">
        <v>10222</v>
      </c>
      <c r="D943" t="s">
        <v>293</v>
      </c>
      <c r="E943">
        <v>3066.4134454499999</v>
      </c>
      <c r="F943">
        <v>285.89999999999998</v>
      </c>
      <c r="G943">
        <v>18.380545791248998</v>
      </c>
      <c r="H943">
        <v>2.55232811052612</v>
      </c>
      <c r="I943">
        <v>-21.820351195832199</v>
      </c>
      <c r="J943">
        <v>4.4086860572024301E-2</v>
      </c>
      <c r="K943">
        <v>279.26022694494498</v>
      </c>
      <c r="L943">
        <v>265.55529452328801</v>
      </c>
      <c r="M943">
        <v>54.143459190563703</v>
      </c>
      <c r="N943">
        <v>1.73246494645964</v>
      </c>
      <c r="O943">
        <v>18.747813920951302</v>
      </c>
      <c r="P943">
        <v>54.457050243111802</v>
      </c>
      <c r="Q943">
        <v>1.7077184663540999E-2</v>
      </c>
    </row>
    <row r="944" spans="1:17" hidden="1" x14ac:dyDescent="0.3">
      <c r="A944" t="s">
        <v>2035</v>
      </c>
      <c r="B944" t="s">
        <v>2036</v>
      </c>
      <c r="C944" t="s">
        <v>10222</v>
      </c>
      <c r="D944" t="s">
        <v>195</v>
      </c>
      <c r="E944">
        <v>3062.8515176699998</v>
      </c>
      <c r="F944">
        <v>2116.4499999999998</v>
      </c>
      <c r="G944">
        <v>69.052558638343697</v>
      </c>
      <c r="H944">
        <v>-3.2236611267180102</v>
      </c>
      <c r="I944">
        <v>46.052107691231498</v>
      </c>
      <c r="J944">
        <v>7.4273010168130096</v>
      </c>
      <c r="K944">
        <v>2061.53282483764</v>
      </c>
      <c r="L944">
        <v>1797.6014889329899</v>
      </c>
      <c r="M944">
        <v>63.733701034890601</v>
      </c>
      <c r="N944">
        <v>0.58660580026303599</v>
      </c>
      <c r="O944">
        <v>17.1773488624819</v>
      </c>
      <c r="P944">
        <v>102.192500597086</v>
      </c>
      <c r="Q944">
        <v>0.11848714161777001</v>
      </c>
    </row>
    <row r="945" spans="1:17" hidden="1" x14ac:dyDescent="0.3">
      <c r="A945" t="s">
        <v>2037</v>
      </c>
      <c r="B945" t="s">
        <v>2038</v>
      </c>
      <c r="C945" t="s">
        <v>10222</v>
      </c>
      <c r="D945" t="s">
        <v>98</v>
      </c>
      <c r="E945">
        <v>3062.3781564000001</v>
      </c>
      <c r="F945">
        <v>813</v>
      </c>
      <c r="G945">
        <v>89.410566610152898</v>
      </c>
      <c r="H945">
        <v>-12.4208036358015</v>
      </c>
      <c r="I945">
        <v>20.4906587347939</v>
      </c>
      <c r="J945">
        <v>4.23432768953601</v>
      </c>
      <c r="K945">
        <v>845.95275485066304</v>
      </c>
      <c r="L945">
        <v>753.90888052197602</v>
      </c>
      <c r="M945">
        <v>45.090519866250801</v>
      </c>
      <c r="N945">
        <v>0.35214887369987302</v>
      </c>
      <c r="O945">
        <v>24.969249692496899</v>
      </c>
      <c r="P945">
        <v>118.460298266827</v>
      </c>
      <c r="Q945">
        <v>4.6158721615120003E-2</v>
      </c>
    </row>
    <row r="946" spans="1:17" hidden="1" x14ac:dyDescent="0.3">
      <c r="A946" t="s">
        <v>2039</v>
      </c>
      <c r="B946" t="s">
        <v>2040</v>
      </c>
      <c r="C946" t="s">
        <v>10222</v>
      </c>
      <c r="D946" t="s">
        <v>95</v>
      </c>
      <c r="E946">
        <v>3055.3179149849998</v>
      </c>
      <c r="F946">
        <v>2156.6999999999998</v>
      </c>
      <c r="G946">
        <v>679.56663082274702</v>
      </c>
      <c r="H946">
        <v>26.8096091880894</v>
      </c>
      <c r="I946">
        <v>71.287244854760004</v>
      </c>
      <c r="J946">
        <v>8.2315562623149194</v>
      </c>
      <c r="K946">
        <v>1731.33024698243</v>
      </c>
      <c r="L946">
        <v>1195.1131904992001</v>
      </c>
      <c r="M946">
        <v>91.212089067363905</v>
      </c>
      <c r="N946">
        <v>1.03436104037571</v>
      </c>
      <c r="O946">
        <v>13.2517271757778</v>
      </c>
      <c r="P946">
        <v>773.15789473684197</v>
      </c>
    </row>
    <row r="947" spans="1:17" hidden="1" x14ac:dyDescent="0.3">
      <c r="A947" t="s">
        <v>2041</v>
      </c>
      <c r="B947" t="s">
        <v>2042</v>
      </c>
      <c r="C947" t="s">
        <v>10222</v>
      </c>
      <c r="D947" t="s">
        <v>130</v>
      </c>
      <c r="E947">
        <v>3048.9373431700001</v>
      </c>
      <c r="F947">
        <v>931.3</v>
      </c>
      <c r="G947">
        <v>57.380314789630802</v>
      </c>
      <c r="H947">
        <v>-1.26149432649228</v>
      </c>
      <c r="I947">
        <v>-27.9931056037837</v>
      </c>
      <c r="J947">
        <v>4.9867004649416398</v>
      </c>
      <c r="K947">
        <v>915.43544431956195</v>
      </c>
      <c r="L947">
        <v>863.25838020712695</v>
      </c>
      <c r="M947">
        <v>53.5014073971887</v>
      </c>
      <c r="N947">
        <v>1.25283875477388</v>
      </c>
      <c r="O947">
        <v>25.496617631268101</v>
      </c>
      <c r="P947">
        <v>96.063157894736804</v>
      </c>
      <c r="Q947">
        <v>0.11160864111900801</v>
      </c>
    </row>
    <row r="948" spans="1:17" hidden="1" x14ac:dyDescent="0.3">
      <c r="A948" t="s">
        <v>2043</v>
      </c>
      <c r="B948" t="s">
        <v>2044</v>
      </c>
      <c r="C948" t="s">
        <v>10222</v>
      </c>
      <c r="D948" t="s">
        <v>528</v>
      </c>
      <c r="E948">
        <v>3037.0601758349999</v>
      </c>
      <c r="F948">
        <v>875.35</v>
      </c>
      <c r="G948">
        <v>72.440103197296693</v>
      </c>
      <c r="H948">
        <v>20.485689865517202</v>
      </c>
      <c r="I948">
        <v>57.651427525628101</v>
      </c>
      <c r="J948">
        <v>0.64143314203124602</v>
      </c>
      <c r="K948">
        <v>748.14628492084603</v>
      </c>
      <c r="L948">
        <v>582.55078069094998</v>
      </c>
      <c r="M948">
        <v>63.626924995946098</v>
      </c>
      <c r="N948">
        <v>0.69031029426763801</v>
      </c>
      <c r="O948">
        <v>3.9584166333466602</v>
      </c>
      <c r="P948">
        <v>130.74996704889901</v>
      </c>
      <c r="Q948">
        <v>0.170855854783421</v>
      </c>
    </row>
    <row r="949" spans="1:17" hidden="1" x14ac:dyDescent="0.3">
      <c r="A949" t="s">
        <v>2045</v>
      </c>
      <c r="B949" t="s">
        <v>2046</v>
      </c>
      <c r="C949" t="s">
        <v>10222</v>
      </c>
      <c r="D949" t="s">
        <v>557</v>
      </c>
      <c r="E949">
        <v>3032.705853035</v>
      </c>
      <c r="F949">
        <v>4748.6499999999996</v>
      </c>
      <c r="G949">
        <v>15.214480274204201</v>
      </c>
      <c r="H949">
        <v>14.642399862240101</v>
      </c>
      <c r="I949">
        <v>17.087970015449699</v>
      </c>
      <c r="J949">
        <v>14.8572887498869</v>
      </c>
      <c r="K949">
        <v>4111.3540419027204</v>
      </c>
      <c r="L949">
        <v>3616.10005282783</v>
      </c>
      <c r="M949">
        <v>66.445504206527403</v>
      </c>
      <c r="N949">
        <v>1.93685844866667</v>
      </c>
      <c r="O949">
        <v>6.81246248933906</v>
      </c>
      <c r="P949">
        <v>66.499535421889405</v>
      </c>
      <c r="Q949">
        <v>0.114598223415617</v>
      </c>
    </row>
    <row r="950" spans="1:17" x14ac:dyDescent="0.3">
      <c r="A950" t="s">
        <v>2047</v>
      </c>
      <c r="B950" t="s">
        <v>2048</v>
      </c>
      <c r="C950" t="s">
        <v>10222</v>
      </c>
      <c r="D950" t="s">
        <v>593</v>
      </c>
      <c r="E950">
        <v>3027.5905024250001</v>
      </c>
      <c r="F950">
        <v>1012.75</v>
      </c>
      <c r="G950">
        <v>11.8186870142682</v>
      </c>
      <c r="H950">
        <v>-8.3043581727914901</v>
      </c>
      <c r="I950">
        <v>-17.385706304838099</v>
      </c>
      <c r="J950">
        <v>-0.16000709585112399</v>
      </c>
      <c r="K950">
        <v>1061.5195053001</v>
      </c>
      <c r="L950">
        <v>1014.66566795829</v>
      </c>
      <c r="M950">
        <v>36.527232908768497</v>
      </c>
      <c r="N950">
        <v>1.38381062037116</v>
      </c>
      <c r="O950">
        <v>24.803752159960499</v>
      </c>
      <c r="P950">
        <v>44.7406031156209</v>
      </c>
      <c r="Q950">
        <v>1.274873590789E-2</v>
      </c>
    </row>
    <row r="951" spans="1:17" hidden="1" x14ac:dyDescent="0.3">
      <c r="A951" t="s">
        <v>2049</v>
      </c>
      <c r="B951" t="s">
        <v>2050</v>
      </c>
      <c r="C951" t="s">
        <v>10222</v>
      </c>
      <c r="D951" t="s">
        <v>370</v>
      </c>
      <c r="E951">
        <v>3023.9750786250002</v>
      </c>
      <c r="F951">
        <v>2026.45</v>
      </c>
      <c r="G951">
        <v>-53.276095020929802</v>
      </c>
      <c r="H951">
        <v>-2.80164754493478</v>
      </c>
      <c r="I951">
        <v>-21.937220934508101</v>
      </c>
      <c r="J951">
        <v>0.72711621300479601</v>
      </c>
      <c r="K951">
        <v>1933.3177136387801</v>
      </c>
      <c r="L951">
        <v>2009.0309562570201</v>
      </c>
      <c r="M951">
        <v>78.267347556729305</v>
      </c>
      <c r="N951">
        <v>1.86624031121982</v>
      </c>
      <c r="O951">
        <v>38.419403390165002</v>
      </c>
      <c r="P951">
        <v>19.9082840236686</v>
      </c>
      <c r="Q951">
        <v>-0.103096249059283</v>
      </c>
    </row>
    <row r="952" spans="1:17" hidden="1" x14ac:dyDescent="0.3">
      <c r="A952" t="s">
        <v>2051</v>
      </c>
      <c r="B952" t="s">
        <v>2052</v>
      </c>
      <c r="C952" t="s">
        <v>10222</v>
      </c>
      <c r="D952" t="s">
        <v>393</v>
      </c>
      <c r="E952">
        <v>3023.4423975</v>
      </c>
      <c r="F952">
        <v>1765.05</v>
      </c>
      <c r="G952">
        <v>313.55409720633702</v>
      </c>
      <c r="H952">
        <v>-12.8558717946943</v>
      </c>
      <c r="I952">
        <v>138.10250888461201</v>
      </c>
      <c r="J952">
        <v>6.1505842788164298</v>
      </c>
      <c r="K952">
        <v>1571.90575346122</v>
      </c>
      <c r="L952">
        <v>1011.82990990219</v>
      </c>
      <c r="M952">
        <v>50.9514359375966</v>
      </c>
      <c r="N952">
        <v>0.93351878206188899</v>
      </c>
      <c r="O952">
        <v>23.463924534715701</v>
      </c>
      <c r="P952">
        <v>383.57534246575301</v>
      </c>
      <c r="Q952">
        <v>0.26895170244102001</v>
      </c>
    </row>
    <row r="953" spans="1:17" x14ac:dyDescent="0.3">
      <c r="A953" t="s">
        <v>2053</v>
      </c>
      <c r="B953" t="s">
        <v>2054</v>
      </c>
      <c r="C953" t="s">
        <v>10222</v>
      </c>
      <c r="D953" t="s">
        <v>261</v>
      </c>
      <c r="E953">
        <v>3006.4117391999998</v>
      </c>
      <c r="F953">
        <v>440.4</v>
      </c>
      <c r="G953">
        <v>-57.659386571646799</v>
      </c>
      <c r="H953">
        <v>-12.8646020061265</v>
      </c>
      <c r="I953">
        <v>-33.789764482414597</v>
      </c>
      <c r="J953">
        <v>3.57814080473032</v>
      </c>
      <c r="K953">
        <v>454.13312048770803</v>
      </c>
      <c r="L953">
        <v>491.31840692119403</v>
      </c>
      <c r="M953">
        <v>42.4016422341547</v>
      </c>
      <c r="N953">
        <v>0.88303763788651801</v>
      </c>
      <c r="O953">
        <v>48.2629427792915</v>
      </c>
      <c r="P953">
        <v>10.0999999999999</v>
      </c>
      <c r="Q953">
        <v>-7.0100973469802999E-2</v>
      </c>
    </row>
    <row r="954" spans="1:17" x14ac:dyDescent="0.3">
      <c r="A954" t="s">
        <v>2055</v>
      </c>
      <c r="B954" t="s">
        <v>2056</v>
      </c>
      <c r="C954" t="s">
        <v>10222</v>
      </c>
      <c r="D954" t="s">
        <v>60</v>
      </c>
      <c r="E954">
        <v>3005.1398829999998</v>
      </c>
      <c r="F954">
        <v>326</v>
      </c>
      <c r="G954">
        <v>-23.735210677982899</v>
      </c>
      <c r="H954">
        <v>-2.5308009129071598</v>
      </c>
      <c r="I954">
        <v>-26.8012134567063</v>
      </c>
      <c r="J954">
        <v>-0.90417321268805495</v>
      </c>
      <c r="K954">
        <v>328.95797241083602</v>
      </c>
      <c r="L954">
        <v>338.911796212323</v>
      </c>
      <c r="M954">
        <v>45.686147998053102</v>
      </c>
      <c r="N954">
        <v>0.96410376327105696</v>
      </c>
      <c r="O954">
        <v>27.300613496932499</v>
      </c>
      <c r="P954">
        <v>13.747383112351701</v>
      </c>
      <c r="Q954">
        <v>-0.101473603979104</v>
      </c>
    </row>
    <row r="955" spans="1:17" hidden="1" x14ac:dyDescent="0.3">
      <c r="A955" t="s">
        <v>2057</v>
      </c>
      <c r="B955" t="s">
        <v>2058</v>
      </c>
      <c r="C955" t="s">
        <v>10222</v>
      </c>
      <c r="D955" t="s">
        <v>777</v>
      </c>
      <c r="E955">
        <v>3004.3575000000001</v>
      </c>
      <c r="F955">
        <v>35.25</v>
      </c>
      <c r="G955">
        <v>154.29486530464001</v>
      </c>
      <c r="H955">
        <v>-12.0629445572108</v>
      </c>
      <c r="I955">
        <v>-21.771555927570699</v>
      </c>
      <c r="J955">
        <v>-2.28049297136074</v>
      </c>
      <c r="K955">
        <v>36.702756569545002</v>
      </c>
      <c r="L955">
        <v>31.7499312623194</v>
      </c>
      <c r="M955">
        <v>45.505753893746899</v>
      </c>
      <c r="N955">
        <v>0.74176725126830001</v>
      </c>
      <c r="O955">
        <v>28.368794326241101</v>
      </c>
      <c r="P955">
        <v>187.40317977986101</v>
      </c>
      <c r="Q955">
        <v>0.124095313681852</v>
      </c>
    </row>
    <row r="956" spans="1:17" hidden="1" x14ac:dyDescent="0.3">
      <c r="A956" t="s">
        <v>2059</v>
      </c>
      <c r="B956" t="s">
        <v>2060</v>
      </c>
      <c r="C956" t="s">
        <v>10222</v>
      </c>
      <c r="D956" t="s">
        <v>170</v>
      </c>
      <c r="E956">
        <v>2998.1968072250002</v>
      </c>
      <c r="F956">
        <v>457.55</v>
      </c>
      <c r="G956">
        <v>-2.9803933787022601</v>
      </c>
      <c r="H956">
        <v>-6.7161686449838403</v>
      </c>
      <c r="I956">
        <v>30.6621315349547</v>
      </c>
      <c r="J956">
        <v>5.7843996523554102</v>
      </c>
      <c r="K956">
        <v>404.65780122319399</v>
      </c>
      <c r="L956">
        <v>349.089541983635</v>
      </c>
      <c r="M956">
        <v>65.613569060470795</v>
      </c>
      <c r="N956">
        <v>0.719254657935816</v>
      </c>
      <c r="O956">
        <v>5.7807889848103997</v>
      </c>
      <c r="P956">
        <v>85.242914979757003</v>
      </c>
      <c r="Q956">
        <v>0.13075197722218401</v>
      </c>
    </row>
    <row r="957" spans="1:17" hidden="1" x14ac:dyDescent="0.3">
      <c r="A957" t="s">
        <v>2061</v>
      </c>
      <c r="B957" t="s">
        <v>2062</v>
      </c>
      <c r="C957" t="s">
        <v>10222</v>
      </c>
      <c r="D957" t="s">
        <v>415</v>
      </c>
      <c r="E957">
        <v>2987.5289262000001</v>
      </c>
      <c r="F957">
        <v>461.5</v>
      </c>
      <c r="G957">
        <v>202.41230165145501</v>
      </c>
      <c r="H957">
        <v>6.8948201106885696</v>
      </c>
      <c r="I957">
        <v>-4.6656972500723803</v>
      </c>
      <c r="J957">
        <v>-0.71003401854884796</v>
      </c>
      <c r="K957">
        <v>429.69454598671399</v>
      </c>
      <c r="L957">
        <v>350.63512229015998</v>
      </c>
      <c r="M957">
        <v>51.533283609880499</v>
      </c>
      <c r="N957">
        <v>0.99071597231819897</v>
      </c>
      <c r="O957">
        <v>11.3109425785482</v>
      </c>
      <c r="P957">
        <v>243.50576851507199</v>
      </c>
      <c r="Q957">
        <v>0.11870620422653499</v>
      </c>
    </row>
    <row r="958" spans="1:17" x14ac:dyDescent="0.3">
      <c r="A958" t="s">
        <v>2063</v>
      </c>
      <c r="B958" t="s">
        <v>2064</v>
      </c>
      <c r="C958" t="s">
        <v>10222</v>
      </c>
      <c r="D958" t="s">
        <v>1777</v>
      </c>
      <c r="E958">
        <v>2982.8349694799999</v>
      </c>
      <c r="F958">
        <v>16.2</v>
      </c>
      <c r="G958">
        <v>-35.000264641113198</v>
      </c>
      <c r="H958">
        <v>-2.1819289736874898</v>
      </c>
      <c r="I958">
        <v>-34.496629046422001</v>
      </c>
      <c r="J958">
        <v>4.4829324255897296</v>
      </c>
      <c r="K958">
        <v>15.881655524802801</v>
      </c>
      <c r="L958">
        <v>17.362484912035899</v>
      </c>
      <c r="M958">
        <v>72.3029897643098</v>
      </c>
      <c r="N958">
        <v>0.93452395429234303</v>
      </c>
      <c r="O958">
        <v>60.802469135802397</v>
      </c>
      <c r="P958">
        <v>26.070038910505801</v>
      </c>
      <c r="Q958">
        <v>2.0241505454887999E-2</v>
      </c>
    </row>
    <row r="959" spans="1:17" hidden="1" x14ac:dyDescent="0.3">
      <c r="A959" t="s">
        <v>2065</v>
      </c>
      <c r="B959" t="s">
        <v>2066</v>
      </c>
      <c r="C959" t="s">
        <v>10222</v>
      </c>
      <c r="D959" t="s">
        <v>60</v>
      </c>
      <c r="E959">
        <v>2972.1547550299902</v>
      </c>
      <c r="F959">
        <v>1195.55</v>
      </c>
      <c r="G959">
        <v>165.15091775639399</v>
      </c>
      <c r="H959">
        <v>8.0932448333101803</v>
      </c>
      <c r="I959">
        <v>71.483352185983307</v>
      </c>
      <c r="J959">
        <v>13.213822932051601</v>
      </c>
      <c r="K959">
        <v>1088.08708455347</v>
      </c>
      <c r="L959">
        <v>874.252495547678</v>
      </c>
      <c r="M959">
        <v>73.091360660512095</v>
      </c>
      <c r="N959">
        <v>0.63442828310947097</v>
      </c>
      <c r="O959">
        <v>2.6138597298314501</v>
      </c>
      <c r="P959">
        <v>197.23618784530299</v>
      </c>
      <c r="Q959">
        <v>0.22643078596926899</v>
      </c>
    </row>
    <row r="960" spans="1:17" hidden="1" x14ac:dyDescent="0.3">
      <c r="A960" t="s">
        <v>2067</v>
      </c>
      <c r="B960" t="s">
        <v>2068</v>
      </c>
      <c r="C960" t="s">
        <v>10222</v>
      </c>
      <c r="D960" t="s">
        <v>133</v>
      </c>
      <c r="E960">
        <v>2968.6586647399999</v>
      </c>
      <c r="F960">
        <v>162.31</v>
      </c>
      <c r="G960">
        <v>216.98753914330001</v>
      </c>
      <c r="H960">
        <v>29.933487267712898</v>
      </c>
      <c r="I960">
        <v>51.231670902216798</v>
      </c>
      <c r="J960">
        <v>18.402083881382001</v>
      </c>
      <c r="K960">
        <v>118.997722829408</v>
      </c>
      <c r="L960">
        <v>96.6465318846423</v>
      </c>
      <c r="M960">
        <v>86.314002464266594</v>
      </c>
      <c r="N960">
        <v>0.62351438992258001</v>
      </c>
      <c r="O960">
        <v>8.6254697800502905E-2</v>
      </c>
      <c r="P960">
        <v>285.99286563614697</v>
      </c>
      <c r="Q960">
        <v>5.5419292072067E-2</v>
      </c>
    </row>
    <row r="961" spans="1:17" x14ac:dyDescent="0.3">
      <c r="A961" t="s">
        <v>2069</v>
      </c>
      <c r="B961" t="s">
        <v>2070</v>
      </c>
      <c r="C961" t="s">
        <v>10222</v>
      </c>
      <c r="D961" t="s">
        <v>133</v>
      </c>
      <c r="E961">
        <v>2963.791928955</v>
      </c>
      <c r="F961">
        <v>389.95</v>
      </c>
      <c r="G961">
        <v>-36.582198576362003</v>
      </c>
      <c r="H961">
        <v>-11.8348283214925</v>
      </c>
      <c r="I961">
        <v>-40.542280175686798</v>
      </c>
      <c r="J961">
        <v>-5.71886160257431</v>
      </c>
      <c r="K961">
        <v>438.93021948714198</v>
      </c>
      <c r="L961">
        <v>458.63691613134301</v>
      </c>
      <c r="M961">
        <v>29.5218219398655</v>
      </c>
      <c r="N961">
        <v>1.3101905427881999</v>
      </c>
      <c r="O961">
        <v>50.0192332350301</v>
      </c>
      <c r="P961">
        <v>6.3258350374914603</v>
      </c>
      <c r="Q961">
        <v>3.5647122848842E-2</v>
      </c>
    </row>
    <row r="962" spans="1:17" x14ac:dyDescent="0.3">
      <c r="A962" t="s">
        <v>2071</v>
      </c>
      <c r="B962" t="s">
        <v>2072</v>
      </c>
      <c r="C962" t="s">
        <v>10222</v>
      </c>
      <c r="D962" t="s">
        <v>440</v>
      </c>
      <c r="E962">
        <v>2960.2676931299902</v>
      </c>
      <c r="F962">
        <v>89.1</v>
      </c>
      <c r="G962">
        <v>-14.3090636847882</v>
      </c>
      <c r="H962">
        <v>3.64179320820323</v>
      </c>
      <c r="I962">
        <v>-12.0723690348144</v>
      </c>
      <c r="J962">
        <v>3.2053382673175901</v>
      </c>
      <c r="K962">
        <v>84.034420246953403</v>
      </c>
      <c r="L962">
        <v>85.870255801025294</v>
      </c>
      <c r="M962">
        <v>62.123845450751503</v>
      </c>
      <c r="N962">
        <v>2.5554408572377501</v>
      </c>
      <c r="O962">
        <v>34.6801346801346</v>
      </c>
      <c r="P962">
        <v>42.4460431654676</v>
      </c>
      <c r="Q962">
        <v>2.1216109508239E-2</v>
      </c>
    </row>
    <row r="963" spans="1:17" hidden="1" x14ac:dyDescent="0.3">
      <c r="A963" t="s">
        <v>2073</v>
      </c>
      <c r="B963" t="s">
        <v>2074</v>
      </c>
      <c r="C963" t="s">
        <v>10222</v>
      </c>
      <c r="D963" t="s">
        <v>21</v>
      </c>
      <c r="E963">
        <v>2953.1735130000002</v>
      </c>
      <c r="F963">
        <v>291.95</v>
      </c>
      <c r="G963">
        <v>-31.721337014187199</v>
      </c>
      <c r="H963">
        <v>1.3486408086428301</v>
      </c>
      <c r="I963">
        <v>-22.042723796742099</v>
      </c>
      <c r="J963">
        <v>0.15177084325600301</v>
      </c>
      <c r="K963">
        <v>284.19579656330501</v>
      </c>
      <c r="L963">
        <v>282.42903637624602</v>
      </c>
      <c r="M963">
        <v>49.288101430696102</v>
      </c>
      <c r="N963">
        <v>0.72128567725904003</v>
      </c>
      <c r="O963">
        <v>37.763315636239</v>
      </c>
      <c r="P963">
        <v>39.056918313884204</v>
      </c>
      <c r="Q963">
        <v>0.14428133523507899</v>
      </c>
    </row>
    <row r="964" spans="1:17" hidden="1" x14ac:dyDescent="0.3">
      <c r="A964" t="s">
        <v>2075</v>
      </c>
      <c r="B964" t="s">
        <v>2076</v>
      </c>
      <c r="C964" t="s">
        <v>10222</v>
      </c>
      <c r="D964" t="s">
        <v>95</v>
      </c>
      <c r="E964">
        <v>2944.9592754</v>
      </c>
      <c r="F964">
        <v>1302.45</v>
      </c>
      <c r="G964">
        <v>379.28013687279099</v>
      </c>
      <c r="H964">
        <v>-9.6335330415162499</v>
      </c>
      <c r="I964">
        <v>62.009333474872598</v>
      </c>
      <c r="J964">
        <v>-3.5084260972671202</v>
      </c>
      <c r="K964">
        <v>1272.7787494642801</v>
      </c>
      <c r="L964">
        <v>959.59151063759305</v>
      </c>
      <c r="M964">
        <v>40.135980026453602</v>
      </c>
      <c r="N964">
        <v>1.1773722891023</v>
      </c>
      <c r="O964">
        <v>11.639602287995601</v>
      </c>
      <c r="P964">
        <v>410.76470588235202</v>
      </c>
      <c r="Q964">
        <v>0.162004166418732</v>
      </c>
    </row>
    <row r="965" spans="1:17" hidden="1" x14ac:dyDescent="0.3">
      <c r="A965" t="s">
        <v>2077</v>
      </c>
      <c r="B965" t="s">
        <v>2078</v>
      </c>
      <c r="C965" t="s">
        <v>10222</v>
      </c>
      <c r="E965">
        <v>2943.4550183649999</v>
      </c>
      <c r="F965">
        <v>5961.05</v>
      </c>
      <c r="G965">
        <v>92.896772704170502</v>
      </c>
      <c r="H965">
        <v>-5.4769606267997402</v>
      </c>
      <c r="I965">
        <v>65.828085782475199</v>
      </c>
      <c r="J965">
        <v>-1.69460589452048</v>
      </c>
      <c r="K965">
        <v>5135.0888226603902</v>
      </c>
      <c r="L965">
        <v>3862.51153188022</v>
      </c>
      <c r="M965">
        <v>60.305367659044201</v>
      </c>
      <c r="N965">
        <v>0.58505275968598203</v>
      </c>
      <c r="O965">
        <v>8.0849850278054998</v>
      </c>
      <c r="P965">
        <v>151.097304128053</v>
      </c>
      <c r="Q965">
        <v>0.15539999094623899</v>
      </c>
    </row>
    <row r="966" spans="1:17" hidden="1" x14ac:dyDescent="0.3">
      <c r="A966" t="s">
        <v>2079</v>
      </c>
      <c r="B966" t="s">
        <v>2080</v>
      </c>
      <c r="C966" t="s">
        <v>10222</v>
      </c>
      <c r="D966" t="s">
        <v>130</v>
      </c>
      <c r="E966">
        <v>2940.910175</v>
      </c>
      <c r="F966">
        <v>579.25</v>
      </c>
      <c r="G966">
        <v>-49.1944020739518</v>
      </c>
      <c r="H966">
        <v>-0.94516261016056902</v>
      </c>
      <c r="I966">
        <v>-30.231301895468899</v>
      </c>
      <c r="J966">
        <v>3.8464414694334899</v>
      </c>
      <c r="K966">
        <v>589.07412015416003</v>
      </c>
      <c r="L966">
        <v>648.50602843591696</v>
      </c>
      <c r="M966">
        <v>43.738290625111397</v>
      </c>
      <c r="N966">
        <v>0.94216037819621001</v>
      </c>
      <c r="O966">
        <v>48.2952093223996</v>
      </c>
      <c r="P966">
        <v>15.618762475049801</v>
      </c>
      <c r="Q966">
        <v>1.5108339668049999E-2</v>
      </c>
    </row>
    <row r="967" spans="1:17" hidden="1" x14ac:dyDescent="0.3">
      <c r="A967" t="s">
        <v>2081</v>
      </c>
      <c r="B967" t="s">
        <v>2082</v>
      </c>
      <c r="C967" t="s">
        <v>10222</v>
      </c>
      <c r="D967" t="s">
        <v>130</v>
      </c>
      <c r="E967">
        <v>2936.4869119999998</v>
      </c>
      <c r="F967">
        <v>608.20000000000005</v>
      </c>
      <c r="G967">
        <v>-12.9124627593164</v>
      </c>
      <c r="H967">
        <v>-5.9292426515093304</v>
      </c>
      <c r="I967">
        <v>17.486862808830999</v>
      </c>
      <c r="J967">
        <v>-6.7202961299782702</v>
      </c>
      <c r="K967">
        <v>610.91807624401702</v>
      </c>
      <c r="L967">
        <v>530.88828055993395</v>
      </c>
      <c r="M967">
        <v>32.9372731810559</v>
      </c>
      <c r="N967">
        <v>0.55440223398711297</v>
      </c>
      <c r="O967">
        <v>19.993423216047301</v>
      </c>
      <c r="P967">
        <v>47.442424242424202</v>
      </c>
      <c r="Q967">
        <v>3.4893928033131003E-2</v>
      </c>
    </row>
    <row r="968" spans="1:17" hidden="1" x14ac:dyDescent="0.3">
      <c r="A968" t="s">
        <v>2083</v>
      </c>
      <c r="B968" t="s">
        <v>2084</v>
      </c>
      <c r="C968" t="s">
        <v>10222</v>
      </c>
      <c r="D968" t="s">
        <v>1458</v>
      </c>
      <c r="E968">
        <v>2907.9720686700002</v>
      </c>
      <c r="F968">
        <v>385.05</v>
      </c>
      <c r="G968">
        <v>19.409502079191999</v>
      </c>
      <c r="H968">
        <v>0.82930733659401501</v>
      </c>
      <c r="I968">
        <v>1.98620848218206</v>
      </c>
      <c r="J968">
        <v>-1.5983408757676301</v>
      </c>
      <c r="K968">
        <v>359.16365893211201</v>
      </c>
      <c r="L968">
        <v>321.13265990519199</v>
      </c>
      <c r="M968">
        <v>57.405341055949997</v>
      </c>
      <c r="N968">
        <v>1.1387950689404001</v>
      </c>
      <c r="O968">
        <v>5.75249967536684</v>
      </c>
      <c r="P968">
        <v>57.742728390003997</v>
      </c>
      <c r="Q968">
        <v>-8.6920126169890005E-3</v>
      </c>
    </row>
    <row r="969" spans="1:17" hidden="1" x14ac:dyDescent="0.3">
      <c r="A969" t="s">
        <v>2085</v>
      </c>
      <c r="B969" t="s">
        <v>2086</v>
      </c>
      <c r="C969" t="s">
        <v>10222</v>
      </c>
      <c r="E969">
        <v>2905.2426290049998</v>
      </c>
      <c r="F969">
        <v>1176.6500000000001</v>
      </c>
      <c r="G969">
        <v>36.129827250753301</v>
      </c>
      <c r="H969">
        <v>4.4310683448747197</v>
      </c>
      <c r="I969">
        <v>2.0156050492535802</v>
      </c>
      <c r="J969">
        <v>3.92825247371993</v>
      </c>
      <c r="K969">
        <v>1111.57267564322</v>
      </c>
      <c r="L969">
        <v>970.42856758329697</v>
      </c>
      <c r="M969">
        <v>60.298642621545397</v>
      </c>
      <c r="N969">
        <v>1.1328352905018599</v>
      </c>
      <c r="O969">
        <v>5.3839289508349903</v>
      </c>
      <c r="P969">
        <v>96.124677056421305</v>
      </c>
      <c r="Q969">
        <v>-1.0110293184126999E-2</v>
      </c>
    </row>
    <row r="970" spans="1:17" x14ac:dyDescent="0.3">
      <c r="A970" t="s">
        <v>2087</v>
      </c>
      <c r="B970" t="s">
        <v>2088</v>
      </c>
      <c r="C970" t="s">
        <v>10222</v>
      </c>
      <c r="D970" t="s">
        <v>121</v>
      </c>
      <c r="E970">
        <v>2904.99382152</v>
      </c>
      <c r="F970">
        <v>18.84</v>
      </c>
      <c r="G970">
        <v>-59.598512526232199</v>
      </c>
      <c r="H970">
        <v>-15.997275896801501</v>
      </c>
      <c r="I970">
        <v>-49.041602591395602</v>
      </c>
      <c r="J970">
        <v>3.8329524067905001</v>
      </c>
      <c r="K970">
        <v>21.170450998875001</v>
      </c>
      <c r="L970">
        <v>24.691626002840099</v>
      </c>
      <c r="M970">
        <v>45.584004417516901</v>
      </c>
      <c r="N970">
        <v>1.01642170000782</v>
      </c>
      <c r="O970">
        <v>139.649681528662</v>
      </c>
      <c r="P970">
        <v>12.814371257485</v>
      </c>
    </row>
    <row r="971" spans="1:17" hidden="1" x14ac:dyDescent="0.3">
      <c r="A971" t="s">
        <v>2089</v>
      </c>
      <c r="B971" t="s">
        <v>2090</v>
      </c>
      <c r="C971" t="s">
        <v>10222</v>
      </c>
      <c r="D971" t="s">
        <v>261</v>
      </c>
      <c r="E971">
        <v>2901.7497410999999</v>
      </c>
      <c r="F971">
        <v>19954.2</v>
      </c>
      <c r="G971">
        <v>42.7161068269927</v>
      </c>
      <c r="H971">
        <v>25.443849200260299</v>
      </c>
      <c r="I971">
        <v>17.531370953577898</v>
      </c>
      <c r="J971">
        <v>5.90416708561487</v>
      </c>
      <c r="K971">
        <v>16802.132193733301</v>
      </c>
      <c r="L971">
        <v>14718.554363613001</v>
      </c>
      <c r="M971">
        <v>78.925841826919793</v>
      </c>
      <c r="N971">
        <v>1.8866781017724401</v>
      </c>
      <c r="O971">
        <v>4.7398542662697496</v>
      </c>
      <c r="P971">
        <v>71.970784047572806</v>
      </c>
      <c r="Q971">
        <v>0.15063236155795001</v>
      </c>
    </row>
    <row r="972" spans="1:17" hidden="1" x14ac:dyDescent="0.3">
      <c r="A972" t="s">
        <v>2091</v>
      </c>
      <c r="B972" t="s">
        <v>2092</v>
      </c>
      <c r="C972" t="s">
        <v>10222</v>
      </c>
      <c r="D972" t="s">
        <v>231</v>
      </c>
      <c r="E972">
        <v>2899.7975922249998</v>
      </c>
      <c r="F972">
        <v>162.31</v>
      </c>
      <c r="G972">
        <v>51.056368522852203</v>
      </c>
      <c r="H972">
        <v>-4.5422164757971801</v>
      </c>
      <c r="I972">
        <v>-2.3491909146688101</v>
      </c>
      <c r="J972">
        <v>3.9124662951017299</v>
      </c>
      <c r="K972">
        <v>150.87229681201501</v>
      </c>
      <c r="L972">
        <v>132.10861922477901</v>
      </c>
      <c r="M972">
        <v>59.706198554126203</v>
      </c>
      <c r="N972">
        <v>0.66921500390419897</v>
      </c>
      <c r="O972">
        <v>8.1264247427761607</v>
      </c>
      <c r="P972">
        <v>84.338444065871599</v>
      </c>
      <c r="Q972">
        <v>0.146329687645887</v>
      </c>
    </row>
    <row r="973" spans="1:17" hidden="1" x14ac:dyDescent="0.3">
      <c r="A973" t="s">
        <v>2093</v>
      </c>
      <c r="B973" t="s">
        <v>2094</v>
      </c>
      <c r="C973" t="s">
        <v>10222</v>
      </c>
      <c r="D973" t="s">
        <v>469</v>
      </c>
      <c r="E973">
        <v>2896.4922483999999</v>
      </c>
      <c r="F973">
        <v>510.7</v>
      </c>
      <c r="G973">
        <v>-9.4060919933644591</v>
      </c>
      <c r="H973">
        <v>-9.5407053381292695</v>
      </c>
      <c r="I973">
        <v>-4.0873794827222198</v>
      </c>
      <c r="J973">
        <v>-3.7274346883231702</v>
      </c>
      <c r="K973">
        <v>538.28110656288595</v>
      </c>
      <c r="L973">
        <v>506.510800581718</v>
      </c>
      <c r="M973">
        <v>38.655540570150102</v>
      </c>
      <c r="N973">
        <v>1.00844489319931</v>
      </c>
      <c r="O973">
        <v>29.224593694928501</v>
      </c>
      <c r="P973">
        <v>32.563270603504201</v>
      </c>
      <c r="Q973">
        <v>1.5790381846228E-2</v>
      </c>
    </row>
    <row r="974" spans="1:17" hidden="1" x14ac:dyDescent="0.3">
      <c r="A974" t="s">
        <v>2095</v>
      </c>
      <c r="B974" t="s">
        <v>2096</v>
      </c>
      <c r="C974" t="s">
        <v>10222</v>
      </c>
      <c r="D974" t="s">
        <v>21</v>
      </c>
      <c r="E974">
        <v>2880.7962585</v>
      </c>
      <c r="F974">
        <v>727.5</v>
      </c>
      <c r="G974">
        <v>116.257558751715</v>
      </c>
      <c r="H974">
        <v>14.1785588414297</v>
      </c>
      <c r="I974">
        <v>29.9015921987063</v>
      </c>
      <c r="J974">
        <v>8.4996019008253292</v>
      </c>
      <c r="K974">
        <v>619.14099710457299</v>
      </c>
      <c r="L974">
        <v>529.85424762408502</v>
      </c>
      <c r="M974">
        <v>66.245673595719197</v>
      </c>
      <c r="N974">
        <v>1.9232468333425301</v>
      </c>
      <c r="O974">
        <v>5.66323024054984</v>
      </c>
      <c r="P974">
        <v>173.49624060150299</v>
      </c>
      <c r="Q974">
        <v>0.129773685139595</v>
      </c>
    </row>
    <row r="975" spans="1:17" hidden="1" x14ac:dyDescent="0.3">
      <c r="A975" t="s">
        <v>2097</v>
      </c>
      <c r="B975" t="s">
        <v>2098</v>
      </c>
      <c r="C975" t="s">
        <v>10222</v>
      </c>
      <c r="D975" t="s">
        <v>301</v>
      </c>
      <c r="E975">
        <v>2869.033062255</v>
      </c>
      <c r="F975">
        <v>941.65</v>
      </c>
      <c r="G975">
        <v>62.181726459732502</v>
      </c>
      <c r="H975">
        <v>-1.3409827303623101</v>
      </c>
      <c r="I975">
        <v>33.333780310302998</v>
      </c>
      <c r="J975">
        <v>4.0559247417919302</v>
      </c>
      <c r="K975">
        <v>871.56118488331697</v>
      </c>
      <c r="L975">
        <v>713.383504402987</v>
      </c>
      <c r="M975">
        <v>65.096926988029097</v>
      </c>
      <c r="N975">
        <v>0.51116848788635905</v>
      </c>
      <c r="O975">
        <v>5.3947857484203299</v>
      </c>
      <c r="P975">
        <v>127.56162397293301</v>
      </c>
      <c r="Q975">
        <v>0.10188262062436799</v>
      </c>
    </row>
    <row r="976" spans="1:17" hidden="1" x14ac:dyDescent="0.3">
      <c r="A976" t="s">
        <v>2099</v>
      </c>
      <c r="B976" t="s">
        <v>2100</v>
      </c>
      <c r="C976" t="s">
        <v>10222</v>
      </c>
      <c r="D976" t="s">
        <v>133</v>
      </c>
      <c r="E976">
        <v>2862.2333454180002</v>
      </c>
      <c r="F976">
        <v>10.94</v>
      </c>
      <c r="G976">
        <v>654.90288305864397</v>
      </c>
      <c r="H976">
        <v>-4.49981051879079</v>
      </c>
      <c r="I976">
        <v>-45.368423918216898</v>
      </c>
      <c r="J976">
        <v>9.2468803542071001</v>
      </c>
      <c r="K976">
        <v>10.9633456054831</v>
      </c>
      <c r="L976">
        <v>9.4173830006892807</v>
      </c>
      <c r="M976">
        <v>48.623427364109403</v>
      </c>
      <c r="N976">
        <v>0.99442183840921805</v>
      </c>
      <c r="O976">
        <v>80.987202925045693</v>
      </c>
      <c r="P976">
        <v>741.53846153846098</v>
      </c>
      <c r="Q976">
        <v>0.13594797062390401</v>
      </c>
    </row>
    <row r="977" spans="1:17" x14ac:dyDescent="0.3">
      <c r="A977" t="s">
        <v>2101</v>
      </c>
      <c r="B977" t="s">
        <v>2102</v>
      </c>
      <c r="C977" t="s">
        <v>10222</v>
      </c>
      <c r="D977" t="s">
        <v>398</v>
      </c>
      <c r="E977">
        <v>2825.28567148</v>
      </c>
      <c r="F977">
        <v>2005.55</v>
      </c>
      <c r="G977">
        <v>-27.666813228210401</v>
      </c>
      <c r="H977">
        <v>-3.1988142189125202</v>
      </c>
      <c r="I977">
        <v>-12.415317368790401</v>
      </c>
      <c r="J977">
        <v>5.2480162324812802</v>
      </c>
      <c r="K977">
        <v>1883.68940507313</v>
      </c>
      <c r="L977">
        <v>1860.7475718399501</v>
      </c>
      <c r="M977">
        <v>71.442529114342193</v>
      </c>
      <c r="N977">
        <v>1.3833189825969201</v>
      </c>
      <c r="O977">
        <v>15.4246964673032</v>
      </c>
      <c r="P977">
        <v>30.996080992815099</v>
      </c>
      <c r="Q977">
        <v>-8.9828023279847999E-2</v>
      </c>
    </row>
    <row r="978" spans="1:17" x14ac:dyDescent="0.3">
      <c r="A978" t="s">
        <v>2103</v>
      </c>
      <c r="B978" t="s">
        <v>2104</v>
      </c>
      <c r="C978" t="s">
        <v>10222</v>
      </c>
      <c r="D978" t="s">
        <v>840</v>
      </c>
      <c r="E978">
        <v>2814.6122648999999</v>
      </c>
      <c r="F978">
        <v>529</v>
      </c>
      <c r="G978">
        <v>-38.292847072286797</v>
      </c>
      <c r="H978">
        <v>-1.32350505861124</v>
      </c>
      <c r="I978">
        <v>-8.60634818160087</v>
      </c>
      <c r="J978">
        <v>10.769294357527199</v>
      </c>
      <c r="K978">
        <v>483.30746598412998</v>
      </c>
      <c r="L978">
        <v>487.07014525293101</v>
      </c>
      <c r="M978">
        <v>70.6365991819561</v>
      </c>
      <c r="N978">
        <v>1.0668950824498999</v>
      </c>
      <c r="O978">
        <v>16.351606805292899</v>
      </c>
      <c r="P978">
        <v>35.954767411976299</v>
      </c>
      <c r="Q978">
        <v>-9.1126475299957002E-2</v>
      </c>
    </row>
    <row r="979" spans="1:17" hidden="1" x14ac:dyDescent="0.3">
      <c r="A979" t="s">
        <v>2105</v>
      </c>
      <c r="B979" t="s">
        <v>2106</v>
      </c>
      <c r="C979" t="s">
        <v>10222</v>
      </c>
      <c r="E979">
        <v>2796.4679761450002</v>
      </c>
      <c r="F979">
        <v>1212.3499999999999</v>
      </c>
      <c r="G979">
        <v>-40.512917883938798</v>
      </c>
      <c r="H979">
        <v>-4.4774291450550701</v>
      </c>
      <c r="I979">
        <v>-28.2081273544356</v>
      </c>
      <c r="J979">
        <v>-2.6076988537136798</v>
      </c>
      <c r="K979">
        <v>1185.20336015203</v>
      </c>
      <c r="L979">
        <v>1216.6517500175901</v>
      </c>
      <c r="M979">
        <v>68.5188733515742</v>
      </c>
      <c r="N979">
        <v>0.95775965520587003</v>
      </c>
      <c r="O979">
        <v>18.777580731636899</v>
      </c>
      <c r="P979">
        <v>11.1228230980751</v>
      </c>
      <c r="Q979">
        <v>-4.4509568243373002E-2</v>
      </c>
    </row>
    <row r="980" spans="1:17" hidden="1" x14ac:dyDescent="0.3">
      <c r="A980" t="s">
        <v>2107</v>
      </c>
      <c r="B980" t="s">
        <v>2108</v>
      </c>
      <c r="C980" t="s">
        <v>10222</v>
      </c>
      <c r="D980" t="s">
        <v>523</v>
      </c>
      <c r="E980">
        <v>2795.1352529999999</v>
      </c>
      <c r="F980">
        <v>557.4</v>
      </c>
      <c r="G980">
        <v>80.840383058644605</v>
      </c>
      <c r="H980">
        <v>15.334963963859099</v>
      </c>
      <c r="I980">
        <v>57.421007063396402</v>
      </c>
      <c r="J980">
        <v>4.9726158731271601</v>
      </c>
      <c r="K980">
        <v>481.81209196281998</v>
      </c>
      <c r="L980">
        <v>387.10982618740701</v>
      </c>
      <c r="M980">
        <v>69.383076613831193</v>
      </c>
      <c r="N980">
        <v>1.20730321969437</v>
      </c>
      <c r="O980">
        <v>3.4266236096160698</v>
      </c>
      <c r="P980">
        <v>114.384615384615</v>
      </c>
    </row>
    <row r="981" spans="1:17" hidden="1" x14ac:dyDescent="0.3">
      <c r="A981" t="s">
        <v>2109</v>
      </c>
      <c r="B981" t="s">
        <v>2110</v>
      </c>
      <c r="C981" t="s">
        <v>10222</v>
      </c>
      <c r="D981" t="s">
        <v>1458</v>
      </c>
      <c r="E981">
        <v>2793.5070667</v>
      </c>
      <c r="F981">
        <v>3077</v>
      </c>
      <c r="G981">
        <v>54.256309808740099</v>
      </c>
      <c r="H981">
        <v>-1.3676026982995499</v>
      </c>
      <c r="I981">
        <v>29.174018374707199</v>
      </c>
      <c r="J981">
        <v>2.5314239480087002</v>
      </c>
      <c r="K981">
        <v>2412.4286631344398</v>
      </c>
      <c r="L981">
        <v>2184.7958500711702</v>
      </c>
      <c r="M981">
        <v>88.483803026055398</v>
      </c>
      <c r="N981">
        <v>1.80734694294218</v>
      </c>
      <c r="O981">
        <v>0.85797855053624195</v>
      </c>
      <c r="P981">
        <v>94.5559735702317</v>
      </c>
      <c r="Q981">
        <v>0.16896652970737</v>
      </c>
    </row>
    <row r="982" spans="1:17" hidden="1" x14ac:dyDescent="0.3">
      <c r="A982" t="s">
        <v>2111</v>
      </c>
      <c r="B982" t="s">
        <v>2112</v>
      </c>
      <c r="C982" t="s">
        <v>10222</v>
      </c>
      <c r="D982" t="s">
        <v>622</v>
      </c>
      <c r="E982">
        <v>2787.2541289999999</v>
      </c>
      <c r="F982">
        <v>634.15</v>
      </c>
      <c r="G982">
        <v>-4.6089335876524302</v>
      </c>
      <c r="H982">
        <v>-4.34013070935403</v>
      </c>
      <c r="I982">
        <v>-0.32227379760259101</v>
      </c>
      <c r="J982">
        <v>4.2998245263798296</v>
      </c>
      <c r="K982">
        <v>603.04054854375795</v>
      </c>
      <c r="L982">
        <v>551.83068075107201</v>
      </c>
      <c r="M982">
        <v>59.918710213004601</v>
      </c>
      <c r="N982">
        <v>0.61608401337209995</v>
      </c>
      <c r="O982">
        <v>9.7295592525427708</v>
      </c>
      <c r="P982">
        <v>39.373626373626301</v>
      </c>
      <c r="Q982">
        <v>-2.6408446060939999E-3</v>
      </c>
    </row>
    <row r="983" spans="1:17" hidden="1" x14ac:dyDescent="0.3">
      <c r="A983" t="s">
        <v>2113</v>
      </c>
      <c r="B983" t="s">
        <v>2114</v>
      </c>
      <c r="C983" t="s">
        <v>10222</v>
      </c>
      <c r="D983" t="s">
        <v>98</v>
      </c>
      <c r="E983">
        <v>2780.3060999999998</v>
      </c>
      <c r="F983">
        <v>416.9</v>
      </c>
      <c r="G983">
        <v>222.05290694779799</v>
      </c>
      <c r="H983">
        <v>-6.9909835531368696</v>
      </c>
      <c r="I983">
        <v>14.513765963972901</v>
      </c>
      <c r="J983">
        <v>-4.9746041802368399</v>
      </c>
      <c r="K983">
        <v>419.25221660953002</v>
      </c>
      <c r="L983">
        <v>341.698794617739</v>
      </c>
      <c r="M983">
        <v>49.264454294685301</v>
      </c>
      <c r="N983">
        <v>0.56032564784124606</v>
      </c>
      <c r="O983">
        <v>23.2669704965219</v>
      </c>
      <c r="P983">
        <v>275.98076055914601</v>
      </c>
      <c r="Q983">
        <v>0.24256139693436701</v>
      </c>
    </row>
    <row r="984" spans="1:17" hidden="1" x14ac:dyDescent="0.3">
      <c r="A984" t="s">
        <v>2115</v>
      </c>
      <c r="B984" t="s">
        <v>2116</v>
      </c>
      <c r="C984" t="s">
        <v>10222</v>
      </c>
      <c r="D984" t="s">
        <v>261</v>
      </c>
      <c r="E984">
        <v>2773.24124166</v>
      </c>
      <c r="F984">
        <v>450.9</v>
      </c>
      <c r="G984">
        <v>805.66368520873698</v>
      </c>
      <c r="H984">
        <v>31.812223485808101</v>
      </c>
      <c r="I984">
        <v>112.691630062889</v>
      </c>
      <c r="J984">
        <v>4.8161872849001703</v>
      </c>
      <c r="K984">
        <v>325.35742456017999</v>
      </c>
      <c r="L984">
        <v>229.085749978872</v>
      </c>
      <c r="M984">
        <v>92.185312905055994</v>
      </c>
      <c r="N984">
        <v>1.6200064862216399</v>
      </c>
      <c r="O984">
        <v>5.5444666223114503E-2</v>
      </c>
      <c r="P984">
        <v>839.37499999999898</v>
      </c>
      <c r="Q984">
        <v>0.24526323861188101</v>
      </c>
    </row>
    <row r="985" spans="1:17" hidden="1" x14ac:dyDescent="0.3">
      <c r="A985" t="s">
        <v>2117</v>
      </c>
      <c r="B985" t="s">
        <v>2118</v>
      </c>
      <c r="C985" t="s">
        <v>10222</v>
      </c>
      <c r="D985" t="s">
        <v>1843</v>
      </c>
      <c r="E985">
        <v>2757.3156764999999</v>
      </c>
      <c r="F985">
        <v>689.25</v>
      </c>
      <c r="G985">
        <v>5895.75478345182</v>
      </c>
      <c r="H985">
        <v>-11.715170380168299</v>
      </c>
      <c r="I985">
        <v>246.504421373746</v>
      </c>
      <c r="J985">
        <v>4.50488192173058</v>
      </c>
      <c r="K985">
        <v>649.21423578755298</v>
      </c>
      <c r="L985">
        <v>363.61759259796202</v>
      </c>
      <c r="M985">
        <v>69.475186752478095</v>
      </c>
      <c r="N985">
        <v>0.51033272102724503</v>
      </c>
      <c r="O985">
        <v>37.642364889372502</v>
      </c>
    </row>
    <row r="986" spans="1:17" hidden="1" x14ac:dyDescent="0.3">
      <c r="A986" t="s">
        <v>2119</v>
      </c>
      <c r="B986" t="s">
        <v>2120</v>
      </c>
      <c r="C986" t="s">
        <v>10222</v>
      </c>
      <c r="D986" t="s">
        <v>46</v>
      </c>
      <c r="E986">
        <v>2754.284619865</v>
      </c>
      <c r="F986">
        <v>325.55</v>
      </c>
      <c r="G986">
        <v>21.687377871821401</v>
      </c>
      <c r="H986">
        <v>-2.5230147097517901</v>
      </c>
      <c r="I986">
        <v>8.5224185726255595</v>
      </c>
      <c r="J986">
        <v>8.9233606306966902</v>
      </c>
      <c r="K986">
        <v>301.22422586610702</v>
      </c>
      <c r="L986">
        <v>272.13009924630302</v>
      </c>
      <c r="M986">
        <v>76.874372944378294</v>
      </c>
      <c r="N986">
        <v>1.0217298219636399</v>
      </c>
      <c r="O986">
        <v>3.6399938565504399</v>
      </c>
      <c r="P986">
        <v>73.812066203950806</v>
      </c>
      <c r="Q986">
        <v>2.9141272574243999E-2</v>
      </c>
    </row>
    <row r="987" spans="1:17" x14ac:dyDescent="0.3">
      <c r="A987" t="s">
        <v>2121</v>
      </c>
      <c r="B987" t="s">
        <v>2122</v>
      </c>
      <c r="C987" t="s">
        <v>10222</v>
      </c>
      <c r="D987" t="s">
        <v>274</v>
      </c>
      <c r="E987">
        <v>2741.54933325</v>
      </c>
      <c r="F987">
        <v>949.65</v>
      </c>
      <c r="G987">
        <v>-29.553361197456599</v>
      </c>
      <c r="H987">
        <v>10.291350831348</v>
      </c>
      <c r="I987">
        <v>1.59232971074458</v>
      </c>
      <c r="J987">
        <v>4.14757223062366</v>
      </c>
      <c r="K987">
        <v>821.92683761307796</v>
      </c>
      <c r="L987">
        <v>824.25622270334497</v>
      </c>
      <c r="M987">
        <v>77.062675467974202</v>
      </c>
      <c r="N987">
        <v>1.70440346372485</v>
      </c>
      <c r="O987">
        <v>14.7791291528457</v>
      </c>
      <c r="P987">
        <v>43.603508241342801</v>
      </c>
      <c r="Q987">
        <v>1.7539471463138001E-2</v>
      </c>
    </row>
    <row r="988" spans="1:17" hidden="1" x14ac:dyDescent="0.3">
      <c r="A988" t="s">
        <v>2123</v>
      </c>
      <c r="B988" t="s">
        <v>2124</v>
      </c>
      <c r="C988" t="s">
        <v>10222</v>
      </c>
      <c r="D988" t="s">
        <v>202</v>
      </c>
      <c r="E988">
        <v>2735.2865991799999</v>
      </c>
      <c r="F988">
        <v>2926.15</v>
      </c>
      <c r="G988">
        <v>12.5763272223911</v>
      </c>
      <c r="H988">
        <v>0.54033603857713697</v>
      </c>
      <c r="I988">
        <v>3.8187494526299202</v>
      </c>
      <c r="J988">
        <v>-0.51923788182363295</v>
      </c>
      <c r="K988">
        <v>2797.5750634169799</v>
      </c>
      <c r="L988">
        <v>2527.5349922506998</v>
      </c>
      <c r="M988">
        <v>57.080943384257601</v>
      </c>
      <c r="N988">
        <v>0.452272887083357</v>
      </c>
      <c r="O988">
        <v>3.67889547699196</v>
      </c>
      <c r="P988">
        <v>47.409385154026303</v>
      </c>
      <c r="Q988">
        <v>5.6216636278394003E-2</v>
      </c>
    </row>
    <row r="989" spans="1:17" hidden="1" x14ac:dyDescent="0.3">
      <c r="A989" t="s">
        <v>2125</v>
      </c>
      <c r="B989" t="s">
        <v>2126</v>
      </c>
      <c r="C989" t="s">
        <v>10222</v>
      </c>
      <c r="D989" t="s">
        <v>557</v>
      </c>
      <c r="E989">
        <v>2733.8108197500001</v>
      </c>
      <c r="F989">
        <v>197.5</v>
      </c>
      <c r="G989">
        <v>40.070684468537998</v>
      </c>
      <c r="H989">
        <v>1.6111769319436999</v>
      </c>
      <c r="I989">
        <v>1.67928314580576</v>
      </c>
      <c r="J989">
        <v>2.95480114628631</v>
      </c>
      <c r="K989">
        <v>194.95475302805099</v>
      </c>
      <c r="L989">
        <v>182.356108958052</v>
      </c>
      <c r="M989">
        <v>62.696866918463201</v>
      </c>
      <c r="N989">
        <v>0.65864324397241503</v>
      </c>
      <c r="O989">
        <v>17.468354430379701</v>
      </c>
      <c r="P989">
        <v>71.366594360086694</v>
      </c>
      <c r="Q989">
        <v>-1.1211726569072E-2</v>
      </c>
    </row>
    <row r="990" spans="1:17" x14ac:dyDescent="0.3">
      <c r="A990" t="s">
        <v>2127</v>
      </c>
      <c r="B990" t="s">
        <v>2128</v>
      </c>
      <c r="C990" t="s">
        <v>10222</v>
      </c>
      <c r="D990" t="s">
        <v>46</v>
      </c>
      <c r="E990">
        <v>2730.9229819900002</v>
      </c>
      <c r="F990">
        <v>688.9</v>
      </c>
      <c r="G990">
        <v>-40.007634994730502</v>
      </c>
      <c r="H990">
        <v>-3.4678111819894699</v>
      </c>
      <c r="I990">
        <v>-24.9233973872056</v>
      </c>
      <c r="J990">
        <v>-1.1634073706006101</v>
      </c>
      <c r="K990">
        <v>677.04604818288794</v>
      </c>
      <c r="L990">
        <v>697.51543505142502</v>
      </c>
      <c r="M990">
        <v>56.918862033769202</v>
      </c>
      <c r="N990">
        <v>0.74357105560873704</v>
      </c>
      <c r="O990">
        <v>22.804470895630701</v>
      </c>
      <c r="P990">
        <v>14.8358059676612</v>
      </c>
      <c r="Q990">
        <v>1.9927948121790998E-2</v>
      </c>
    </row>
    <row r="991" spans="1:17" x14ac:dyDescent="0.3">
      <c r="A991" t="s">
        <v>2129</v>
      </c>
      <c r="B991" t="s">
        <v>2130</v>
      </c>
      <c r="C991" t="s">
        <v>10222</v>
      </c>
      <c r="D991" t="s">
        <v>290</v>
      </c>
      <c r="E991">
        <v>2727.6995664450001</v>
      </c>
      <c r="F991">
        <v>1827.45</v>
      </c>
      <c r="G991">
        <v>8.0039052696491808</v>
      </c>
      <c r="H991">
        <v>0.91630411659497801</v>
      </c>
      <c r="I991">
        <v>-13.295969128072899</v>
      </c>
      <c r="J991">
        <v>-1.3061812982863401</v>
      </c>
      <c r="K991">
        <v>1778.7111671011601</v>
      </c>
      <c r="L991">
        <v>1671.7346614805101</v>
      </c>
      <c r="M991">
        <v>46.508795492532997</v>
      </c>
      <c r="N991">
        <v>0.96618741479621795</v>
      </c>
      <c r="O991">
        <v>16.413581766943</v>
      </c>
      <c r="P991">
        <v>39.5</v>
      </c>
      <c r="Q991">
        <v>1.220105806083E-3</v>
      </c>
    </row>
    <row r="992" spans="1:17" hidden="1" x14ac:dyDescent="0.3">
      <c r="A992" t="s">
        <v>2131</v>
      </c>
      <c r="B992" t="s">
        <v>2132</v>
      </c>
      <c r="C992" t="s">
        <v>10222</v>
      </c>
      <c r="D992" t="s">
        <v>1354</v>
      </c>
      <c r="E992">
        <v>2717.5891054499998</v>
      </c>
      <c r="F992">
        <v>515.85</v>
      </c>
      <c r="G992">
        <v>68.650248065941497</v>
      </c>
      <c r="H992">
        <v>26.4785475799872</v>
      </c>
      <c r="I992">
        <v>95.312525019781404</v>
      </c>
      <c r="J992">
        <v>24.621467812952901</v>
      </c>
      <c r="K992">
        <v>403.31932730311502</v>
      </c>
      <c r="L992">
        <v>310.877866419398</v>
      </c>
      <c r="M992">
        <v>72.847966098123194</v>
      </c>
      <c r="N992">
        <v>1.1875239014882</v>
      </c>
      <c r="O992">
        <v>4.8754482892313602</v>
      </c>
      <c r="P992">
        <v>143.72785258681699</v>
      </c>
      <c r="Q992">
        <v>7.1303835721615999E-2</v>
      </c>
    </row>
    <row r="993" spans="1:17" hidden="1" x14ac:dyDescent="0.3">
      <c r="A993" t="s">
        <v>2133</v>
      </c>
      <c r="B993" t="s">
        <v>2134</v>
      </c>
      <c r="C993" t="s">
        <v>10222</v>
      </c>
      <c r="D993" t="s">
        <v>256</v>
      </c>
      <c r="E993">
        <v>2715.2203319999999</v>
      </c>
      <c r="F993">
        <v>6220</v>
      </c>
      <c r="G993">
        <v>194.79679645507599</v>
      </c>
      <c r="H993">
        <v>-6.3197424622685103</v>
      </c>
      <c r="I993">
        <v>50.607012148349099</v>
      </c>
      <c r="J993">
        <v>3.1438767765384101</v>
      </c>
      <c r="K993">
        <v>5566.8396734030403</v>
      </c>
      <c r="L993">
        <v>4213.5823070062497</v>
      </c>
      <c r="M993">
        <v>53.448789792053503</v>
      </c>
      <c r="N993">
        <v>0.12106029911460101</v>
      </c>
      <c r="O993">
        <v>8.6840836012861597</v>
      </c>
      <c r="P993">
        <v>234.840654608096</v>
      </c>
      <c r="Q993">
        <v>0.10454849511464399</v>
      </c>
    </row>
    <row r="994" spans="1:17" hidden="1" x14ac:dyDescent="0.3">
      <c r="A994" t="s">
        <v>2135</v>
      </c>
      <c r="B994" t="s">
        <v>2136</v>
      </c>
      <c r="C994" t="s">
        <v>10222</v>
      </c>
      <c r="D994" t="s">
        <v>370</v>
      </c>
      <c r="E994">
        <v>2709.9840812699999</v>
      </c>
      <c r="F994">
        <v>815.55</v>
      </c>
      <c r="G994">
        <v>-46.215496346293101</v>
      </c>
      <c r="H994">
        <v>-3.2263591913571501</v>
      </c>
      <c r="I994">
        <v>-17.6854033328216</v>
      </c>
      <c r="J994">
        <v>0.80826756633860397</v>
      </c>
      <c r="K994">
        <v>798.67177529193498</v>
      </c>
      <c r="L994">
        <v>840.92082292031</v>
      </c>
      <c r="M994">
        <v>69.090344883320896</v>
      </c>
      <c r="N994">
        <v>1.32613078831361</v>
      </c>
      <c r="O994">
        <v>28.1282570044755</v>
      </c>
      <c r="P994">
        <v>14.126784214945401</v>
      </c>
      <c r="Q994">
        <v>2.7941106569725E-2</v>
      </c>
    </row>
    <row r="995" spans="1:17" hidden="1" x14ac:dyDescent="0.3">
      <c r="A995" t="s">
        <v>2137</v>
      </c>
      <c r="B995" t="s">
        <v>2138</v>
      </c>
      <c r="C995" t="s">
        <v>10222</v>
      </c>
      <c r="D995" t="s">
        <v>398</v>
      </c>
      <c r="E995">
        <v>2703.1418619179999</v>
      </c>
      <c r="F995">
        <v>183.21</v>
      </c>
      <c r="G995">
        <v>30.466599547811001</v>
      </c>
      <c r="H995">
        <v>3.6309108383164301</v>
      </c>
      <c r="I995">
        <v>35.107563308694999</v>
      </c>
      <c r="J995">
        <v>5.9309916224767898</v>
      </c>
      <c r="K995">
        <v>162.77028538350999</v>
      </c>
      <c r="L995">
        <v>136.75983893786901</v>
      </c>
      <c r="M995">
        <v>76.606051020057606</v>
      </c>
      <c r="N995">
        <v>0.41799923385839499</v>
      </c>
      <c r="O995">
        <v>4.6831504830522297</v>
      </c>
      <c r="P995">
        <v>92.852631578947296</v>
      </c>
      <c r="Q995">
        <v>0.11559928655282201</v>
      </c>
    </row>
    <row r="996" spans="1:17" hidden="1" x14ac:dyDescent="0.3">
      <c r="A996" t="s">
        <v>2139</v>
      </c>
      <c r="B996" t="s">
        <v>2140</v>
      </c>
      <c r="C996" t="s">
        <v>10222</v>
      </c>
      <c r="E996">
        <v>2699.0093985599901</v>
      </c>
      <c r="F996">
        <v>55.2</v>
      </c>
      <c r="G996">
        <v>83.760025915787494</v>
      </c>
      <c r="H996">
        <v>23.477479146868099</v>
      </c>
      <c r="I996">
        <v>-11.4046056634312</v>
      </c>
      <c r="J996">
        <v>7.6781021171601003</v>
      </c>
      <c r="K996">
        <v>47.472771224554201</v>
      </c>
      <c r="L996">
        <v>41.061756684880997</v>
      </c>
      <c r="M996">
        <v>58.006363242444699</v>
      </c>
      <c r="N996">
        <v>2.5389504008509598</v>
      </c>
      <c r="O996">
        <v>24.782608695652101</v>
      </c>
      <c r="P996">
        <v>124.390243902439</v>
      </c>
      <c r="Q996">
        <v>5.8748945652876E-2</v>
      </c>
    </row>
    <row r="997" spans="1:17" hidden="1" x14ac:dyDescent="0.3">
      <c r="A997" t="s">
        <v>2141</v>
      </c>
      <c r="B997" t="s">
        <v>2142</v>
      </c>
      <c r="C997" t="s">
        <v>10222</v>
      </c>
      <c r="D997" t="s">
        <v>523</v>
      </c>
      <c r="E997">
        <v>2698.0280459239998</v>
      </c>
      <c r="F997">
        <v>112.82</v>
      </c>
      <c r="G997">
        <v>115.577315921918</v>
      </c>
      <c r="H997">
        <v>8.5172587621040492</v>
      </c>
      <c r="I997">
        <v>15.765732791855999</v>
      </c>
      <c r="J997">
        <v>0.93031316765764205</v>
      </c>
      <c r="K997">
        <v>104.424096259013</v>
      </c>
      <c r="L997">
        <v>85.4958383147072</v>
      </c>
      <c r="M997">
        <v>55.055037656797701</v>
      </c>
      <c r="N997">
        <v>0.95017653838579097</v>
      </c>
      <c r="O997">
        <v>11.2391419960999</v>
      </c>
      <c r="P997">
        <v>146.331877729257</v>
      </c>
      <c r="Q997">
        <v>1.6710117398910001E-3</v>
      </c>
    </row>
    <row r="998" spans="1:17" hidden="1" x14ac:dyDescent="0.3">
      <c r="A998" t="s">
        <v>2143</v>
      </c>
      <c r="B998" t="s">
        <v>2144</v>
      </c>
      <c r="C998" t="s">
        <v>10222</v>
      </c>
      <c r="D998" t="s">
        <v>70</v>
      </c>
      <c r="E998">
        <v>2692.2602000000002</v>
      </c>
      <c r="F998">
        <v>1004.2</v>
      </c>
      <c r="G998">
        <v>322.78079932582199</v>
      </c>
      <c r="H998">
        <v>-21.5414919028347</v>
      </c>
      <c r="I998">
        <v>80.196638029481605</v>
      </c>
      <c r="J998">
        <v>-2.7083262668410901</v>
      </c>
      <c r="K998">
        <v>1172.86058131082</v>
      </c>
      <c r="L998">
        <v>910.73566787004802</v>
      </c>
      <c r="M998">
        <v>20.169144086795999</v>
      </c>
      <c r="N998">
        <v>0.72544776220278695</v>
      </c>
      <c r="O998">
        <v>58.135829516032601</v>
      </c>
      <c r="P998">
        <v>358.53881278538802</v>
      </c>
      <c r="Q998">
        <v>0.167150035586935</v>
      </c>
    </row>
    <row r="999" spans="1:17" x14ac:dyDescent="0.3">
      <c r="A999" t="s">
        <v>2145</v>
      </c>
      <c r="B999" t="s">
        <v>2146</v>
      </c>
      <c r="C999" t="s">
        <v>10222</v>
      </c>
      <c r="D999" t="s">
        <v>1777</v>
      </c>
      <c r="E999">
        <v>2686.5759253900001</v>
      </c>
      <c r="F999">
        <v>56.35</v>
      </c>
      <c r="G999">
        <v>7.8008908910982404</v>
      </c>
      <c r="H999">
        <v>1.68585227550808</v>
      </c>
      <c r="I999">
        <v>-24.093547132391201</v>
      </c>
      <c r="J999">
        <v>6.7306632152518304</v>
      </c>
      <c r="K999">
        <v>53.598251269182299</v>
      </c>
      <c r="L999">
        <v>51.687541275500003</v>
      </c>
      <c r="M999">
        <v>65.747816268586405</v>
      </c>
      <c r="N999">
        <v>1.2752451636351301</v>
      </c>
      <c r="O999">
        <v>23.158828748890802</v>
      </c>
      <c r="P999">
        <v>40.874999999999901</v>
      </c>
      <c r="Q999">
        <v>-1.8552848489299001E-2</v>
      </c>
    </row>
    <row r="1000" spans="1:17" x14ac:dyDescent="0.3">
      <c r="A1000" t="s">
        <v>2147</v>
      </c>
      <c r="B1000" t="s">
        <v>2148</v>
      </c>
      <c r="C1000" t="s">
        <v>10222</v>
      </c>
      <c r="D1000" t="s">
        <v>398</v>
      </c>
      <c r="E1000">
        <v>2680.6205788099901</v>
      </c>
      <c r="F1000">
        <v>53.53</v>
      </c>
      <c r="G1000">
        <v>-37.958514313010802</v>
      </c>
      <c r="H1000">
        <v>-5.34621213253362</v>
      </c>
      <c r="I1000">
        <v>-33.521131343512401</v>
      </c>
      <c r="J1000">
        <v>-1.1504620116084301</v>
      </c>
      <c r="K1000">
        <v>54.4555044238016</v>
      </c>
      <c r="L1000">
        <v>61.2321064951512</v>
      </c>
      <c r="M1000">
        <v>54.192689911758301</v>
      </c>
      <c r="N1000">
        <v>0.96326825651735204</v>
      </c>
      <c r="O1000">
        <v>57.014758079581497</v>
      </c>
      <c r="P1000">
        <v>11.2889812889812</v>
      </c>
    </row>
    <row r="1001" spans="1:17" hidden="1" x14ac:dyDescent="0.3">
      <c r="A1001" t="s">
        <v>2149</v>
      </c>
      <c r="B1001" t="s">
        <v>2150</v>
      </c>
      <c r="C1001" t="s">
        <v>10222</v>
      </c>
      <c r="D1001" t="s">
        <v>130</v>
      </c>
      <c r="E1001">
        <v>2673.3124110630001</v>
      </c>
      <c r="F1001">
        <v>185.01</v>
      </c>
      <c r="G1001">
        <v>-14.568048430441101</v>
      </c>
      <c r="H1001">
        <v>8.4513911176663292</v>
      </c>
      <c r="I1001">
        <v>-16.0823356557718</v>
      </c>
      <c r="J1001">
        <v>6.2679519942482198</v>
      </c>
      <c r="K1001">
        <v>167.573246695553</v>
      </c>
      <c r="L1001">
        <v>164.766797193196</v>
      </c>
      <c r="M1001">
        <v>71.118848138547705</v>
      </c>
      <c r="N1001">
        <v>2.4940935234274999</v>
      </c>
      <c r="O1001">
        <v>15.020809685962901</v>
      </c>
      <c r="P1001">
        <v>37.044444444444402</v>
      </c>
      <c r="Q1001">
        <v>2.9679258020470002E-3</v>
      </c>
    </row>
    <row r="1002" spans="1:17" hidden="1" x14ac:dyDescent="0.3">
      <c r="A1002" t="s">
        <v>2151</v>
      </c>
      <c r="B1002" t="s">
        <v>2152</v>
      </c>
      <c r="C1002" t="s">
        <v>10222</v>
      </c>
      <c r="D1002" t="s">
        <v>915</v>
      </c>
      <c r="E1002">
        <v>2665.311950925</v>
      </c>
      <c r="F1002">
        <v>404.45</v>
      </c>
      <c r="G1002">
        <v>-0.72475524395477797</v>
      </c>
      <c r="H1002">
        <v>21.4509066467756</v>
      </c>
      <c r="I1002">
        <v>10.304304079549899</v>
      </c>
      <c r="J1002">
        <v>0.106674913544693</v>
      </c>
      <c r="K1002">
        <v>375.34476406522498</v>
      </c>
      <c r="M1002">
        <v>45.896558471727097</v>
      </c>
      <c r="N1002">
        <v>0.82947296716555097</v>
      </c>
      <c r="O1002">
        <v>17.418716775868401</v>
      </c>
      <c r="P1002">
        <v>43.320340184266399</v>
      </c>
    </row>
    <row r="1003" spans="1:17" hidden="1" x14ac:dyDescent="0.3">
      <c r="A1003" t="s">
        <v>2153</v>
      </c>
      <c r="B1003" t="s">
        <v>2154</v>
      </c>
      <c r="C1003" t="s">
        <v>10222</v>
      </c>
      <c r="D1003" t="s">
        <v>231</v>
      </c>
      <c r="E1003">
        <v>2663.0375526299999</v>
      </c>
      <c r="F1003">
        <v>119.47</v>
      </c>
      <c r="G1003">
        <v>1.2497126995919301</v>
      </c>
      <c r="H1003">
        <v>31.965193138838998</v>
      </c>
      <c r="I1003">
        <v>22.9390604089661</v>
      </c>
      <c r="J1003">
        <v>-1.54519885371368</v>
      </c>
      <c r="K1003">
        <v>99.527032025582699</v>
      </c>
      <c r="L1003">
        <v>85.573905699619104</v>
      </c>
      <c r="M1003">
        <v>63.246762003813501</v>
      </c>
      <c r="N1003">
        <v>2.2339637009595399</v>
      </c>
      <c r="O1003">
        <v>8.6548924416171396</v>
      </c>
      <c r="P1003">
        <v>71.899280575539507</v>
      </c>
      <c r="Q1003">
        <v>0.25441004282323898</v>
      </c>
    </row>
    <row r="1004" spans="1:17" hidden="1" x14ac:dyDescent="0.3">
      <c r="A1004" t="s">
        <v>2155</v>
      </c>
      <c r="B1004" t="s">
        <v>2156</v>
      </c>
      <c r="C1004" t="s">
        <v>10222</v>
      </c>
      <c r="E1004">
        <v>2654</v>
      </c>
      <c r="F1004">
        <v>530.79999999999995</v>
      </c>
      <c r="G1004">
        <v>126.236216391977</v>
      </c>
      <c r="H1004">
        <v>-10.417790757432799</v>
      </c>
      <c r="I1004">
        <v>137.26527571548201</v>
      </c>
      <c r="J1004">
        <v>-10.4340877426025</v>
      </c>
      <c r="K1004">
        <v>554.64753774958297</v>
      </c>
      <c r="M1004">
        <v>34.028565096000598</v>
      </c>
      <c r="N1004">
        <v>0.335158057054741</v>
      </c>
      <c r="O1004">
        <v>35.032027128862097</v>
      </c>
      <c r="P1004">
        <v>165.39999999999901</v>
      </c>
    </row>
    <row r="1005" spans="1:17" x14ac:dyDescent="0.3">
      <c r="A1005" t="s">
        <v>2157</v>
      </c>
      <c r="B1005" t="s">
        <v>2158</v>
      </c>
      <c r="C1005" t="s">
        <v>10222</v>
      </c>
      <c r="D1005" t="s">
        <v>205</v>
      </c>
      <c r="E1005">
        <v>2652.7699674</v>
      </c>
      <c r="F1005">
        <v>169.2</v>
      </c>
      <c r="G1005">
        <v>-19.976569982017399</v>
      </c>
      <c r="H1005">
        <v>-8.9279824771114207</v>
      </c>
      <c r="I1005">
        <v>-26.561018008314299</v>
      </c>
      <c r="J1005">
        <v>3.8755484483884901</v>
      </c>
      <c r="K1005">
        <v>175.92123706206601</v>
      </c>
      <c r="L1005">
        <v>183.24720351391099</v>
      </c>
      <c r="M1005">
        <v>57.702910477592802</v>
      </c>
      <c r="N1005">
        <v>0.45123860795441401</v>
      </c>
      <c r="O1005">
        <v>67.257683215130001</v>
      </c>
      <c r="P1005">
        <v>27.218045112781901</v>
      </c>
      <c r="Q1005">
        <v>-3.0753698623085999E-2</v>
      </c>
    </row>
    <row r="1006" spans="1:17" hidden="1" x14ac:dyDescent="0.3">
      <c r="A1006" t="s">
        <v>2159</v>
      </c>
      <c r="B1006" t="s">
        <v>2160</v>
      </c>
      <c r="C1006" t="s">
        <v>10222</v>
      </c>
      <c r="D1006" t="s">
        <v>398</v>
      </c>
      <c r="E1006">
        <v>2652.0411133950001</v>
      </c>
      <c r="F1006">
        <v>801.55</v>
      </c>
      <c r="G1006">
        <v>26.9397529473238</v>
      </c>
      <c r="H1006">
        <v>1.7656749776823399</v>
      </c>
      <c r="I1006">
        <v>-10.8146387107814</v>
      </c>
      <c r="J1006">
        <v>6.1323579644681203</v>
      </c>
      <c r="K1006">
        <v>714.31998169390499</v>
      </c>
      <c r="L1006">
        <v>674.14335945908795</v>
      </c>
      <c r="M1006">
        <v>75.515192675437603</v>
      </c>
      <c r="N1006">
        <v>1.2434112074685899</v>
      </c>
      <c r="O1006">
        <v>5.6702638637639602</v>
      </c>
      <c r="P1006">
        <v>65.268041237113295</v>
      </c>
      <c r="Q1006">
        <v>-4.1351830321130004E-3</v>
      </c>
    </row>
    <row r="1007" spans="1:17" hidden="1" x14ac:dyDescent="0.3">
      <c r="A1007" t="s">
        <v>2161</v>
      </c>
      <c r="B1007" t="s">
        <v>2162</v>
      </c>
      <c r="C1007" t="s">
        <v>10222</v>
      </c>
      <c r="D1007" t="s">
        <v>202</v>
      </c>
      <c r="E1007">
        <v>2649.2402959199999</v>
      </c>
      <c r="F1007">
        <v>853.55</v>
      </c>
      <c r="G1007">
        <v>3.1045037479257398</v>
      </c>
      <c r="H1007">
        <v>1.16653245805623</v>
      </c>
      <c r="I1007">
        <v>33.231372347548998</v>
      </c>
      <c r="J1007">
        <v>0.55343061275718697</v>
      </c>
      <c r="K1007">
        <v>776.02418117426703</v>
      </c>
      <c r="L1007">
        <v>677.31144781568503</v>
      </c>
      <c r="M1007">
        <v>67.282368399831498</v>
      </c>
      <c r="N1007">
        <v>0.80851897571669695</v>
      </c>
      <c r="O1007">
        <v>1.3414562708687201</v>
      </c>
      <c r="P1007">
        <v>54.614618241101297</v>
      </c>
      <c r="Q1007">
        <v>6.7741874404485994E-2</v>
      </c>
    </row>
    <row r="1008" spans="1:17" hidden="1" x14ac:dyDescent="0.3">
      <c r="A1008" t="s">
        <v>2163</v>
      </c>
      <c r="B1008" t="s">
        <v>2164</v>
      </c>
      <c r="C1008" t="s">
        <v>10222</v>
      </c>
      <c r="D1008" t="s">
        <v>1644</v>
      </c>
      <c r="E1008">
        <v>2644.090741</v>
      </c>
      <c r="F1008">
        <v>60.04</v>
      </c>
      <c r="G1008">
        <v>-11.3078798878695</v>
      </c>
      <c r="H1008">
        <v>-5.8292538019440601</v>
      </c>
      <c r="I1008">
        <v>-6.3329926827856902</v>
      </c>
      <c r="J1008">
        <v>-6.0920738537136803</v>
      </c>
      <c r="K1008">
        <v>62.5431517082746</v>
      </c>
      <c r="L1008">
        <v>58.750089954766899</v>
      </c>
      <c r="M1008">
        <v>53.860821394049402</v>
      </c>
      <c r="N1008">
        <v>1.6548738890094601</v>
      </c>
      <c r="O1008">
        <v>9.8434377081945303</v>
      </c>
      <c r="P1008">
        <v>22.256159641620801</v>
      </c>
      <c r="Q1008">
        <v>-2.7484158448541001E-2</v>
      </c>
    </row>
    <row r="1009" spans="1:17" hidden="1" x14ac:dyDescent="0.3">
      <c r="A1009" t="s">
        <v>2165</v>
      </c>
      <c r="B1009" t="s">
        <v>2166</v>
      </c>
      <c r="C1009" t="s">
        <v>10222</v>
      </c>
      <c r="D1009" t="s">
        <v>24</v>
      </c>
      <c r="E1009">
        <v>2637.0612303799999</v>
      </c>
      <c r="F1009">
        <v>316.89999999999998</v>
      </c>
      <c r="G1009">
        <v>-30.056890805238801</v>
      </c>
      <c r="H1009">
        <v>-1.7864943264922899</v>
      </c>
      <c r="I1009">
        <v>-18.748041044590199</v>
      </c>
      <c r="J1009">
        <v>0.17748312568167399</v>
      </c>
      <c r="K1009">
        <v>298.53972707325403</v>
      </c>
      <c r="L1009">
        <v>293.03396129654101</v>
      </c>
      <c r="M1009">
        <v>66.979417274268698</v>
      </c>
      <c r="N1009">
        <v>0.47772197668612798</v>
      </c>
      <c r="O1009">
        <v>21.173871883875002</v>
      </c>
      <c r="P1009">
        <v>27.0649558941459</v>
      </c>
      <c r="Q1009">
        <v>-6.6620230016310997E-2</v>
      </c>
    </row>
    <row r="1010" spans="1:17" hidden="1" x14ac:dyDescent="0.3">
      <c r="A1010" t="s">
        <v>2167</v>
      </c>
      <c r="B1010" t="s">
        <v>2168</v>
      </c>
      <c r="C1010" t="s">
        <v>10222</v>
      </c>
      <c r="E1010">
        <v>2626.7158257599999</v>
      </c>
      <c r="F1010">
        <v>527.70000000000005</v>
      </c>
      <c r="G1010">
        <v>99.015824034856394</v>
      </c>
      <c r="H1010">
        <v>-10.2473736841107</v>
      </c>
      <c r="I1010">
        <v>5.2032794622696299</v>
      </c>
      <c r="J1010">
        <v>-2.52596808448292</v>
      </c>
      <c r="K1010">
        <v>503.26199168293903</v>
      </c>
      <c r="L1010">
        <v>398.79149971829401</v>
      </c>
      <c r="M1010">
        <v>49.8670603243648</v>
      </c>
      <c r="N1010">
        <v>0.47285021611338501</v>
      </c>
      <c r="O1010">
        <v>17.111995451961299</v>
      </c>
      <c r="P1010">
        <v>172.01030927835001</v>
      </c>
    </row>
    <row r="1011" spans="1:17" hidden="1" x14ac:dyDescent="0.3">
      <c r="A1011" t="s">
        <v>2169</v>
      </c>
      <c r="B1011" t="s">
        <v>2170</v>
      </c>
      <c r="C1011" t="s">
        <v>10222</v>
      </c>
      <c r="D1011" t="s">
        <v>557</v>
      </c>
      <c r="E1011">
        <v>2625.1196852099902</v>
      </c>
      <c r="F1011">
        <v>433.95</v>
      </c>
      <c r="G1011">
        <v>24.4659608993842</v>
      </c>
      <c r="H1011">
        <v>7.5300588321188</v>
      </c>
      <c r="I1011">
        <v>14.0406843864137</v>
      </c>
      <c r="J1011">
        <v>4.7357529520599497</v>
      </c>
      <c r="K1011">
        <v>393.404846846309</v>
      </c>
      <c r="L1011">
        <v>352.51020497060398</v>
      </c>
      <c r="M1011">
        <v>65.681827977554306</v>
      </c>
      <c r="N1011">
        <v>1.4393816239370001</v>
      </c>
      <c r="O1011">
        <v>4.2746860237354598</v>
      </c>
      <c r="P1011">
        <v>52.6917663617171</v>
      </c>
      <c r="Q1011">
        <v>2.3226019777772E-2</v>
      </c>
    </row>
    <row r="1012" spans="1:17" hidden="1" x14ac:dyDescent="0.3">
      <c r="A1012" t="s">
        <v>2171</v>
      </c>
      <c r="B1012" t="s">
        <v>2172</v>
      </c>
      <c r="C1012" t="s">
        <v>10222</v>
      </c>
      <c r="D1012" t="s">
        <v>398</v>
      </c>
      <c r="E1012">
        <v>2622.04144</v>
      </c>
      <c r="F1012">
        <v>10218.4</v>
      </c>
      <c r="G1012">
        <v>-54.673914647042402</v>
      </c>
      <c r="H1012">
        <v>-4.9138189606620104</v>
      </c>
      <c r="I1012">
        <v>-39.700908985597898</v>
      </c>
      <c r="J1012">
        <v>4.4290500733249401</v>
      </c>
      <c r="K1012">
        <v>10587.884267687299</v>
      </c>
      <c r="L1012">
        <v>12117.6825569024</v>
      </c>
      <c r="M1012">
        <v>50.787115972238297</v>
      </c>
      <c r="N1012">
        <v>2.2088681224373001</v>
      </c>
      <c r="O1012">
        <v>93.689325138965003</v>
      </c>
      <c r="P1012">
        <v>4.0570264765784101</v>
      </c>
      <c r="Q1012">
        <v>-0.104698845302153</v>
      </c>
    </row>
    <row r="1013" spans="1:17" hidden="1" x14ac:dyDescent="0.3">
      <c r="A1013" t="s">
        <v>2173</v>
      </c>
      <c r="B1013" t="s">
        <v>2174</v>
      </c>
      <c r="C1013" t="s">
        <v>10222</v>
      </c>
      <c r="D1013" t="s">
        <v>130</v>
      </c>
      <c r="E1013">
        <v>2614.853118087</v>
      </c>
      <c r="F1013">
        <v>193.77</v>
      </c>
      <c r="G1013">
        <v>108.204778014082</v>
      </c>
      <c r="H1013">
        <v>9.8485181959834502</v>
      </c>
      <c r="I1013">
        <v>16.319697484190101</v>
      </c>
      <c r="J1013">
        <v>12.0985258426425</v>
      </c>
      <c r="K1013">
        <v>167.07772812136199</v>
      </c>
      <c r="L1013">
        <v>138.409377468146</v>
      </c>
      <c r="M1013">
        <v>69.431677883997693</v>
      </c>
      <c r="N1013">
        <v>1.00710262619924</v>
      </c>
      <c r="O1013">
        <v>5.3413841151880899</v>
      </c>
      <c r="P1013">
        <v>149.86460348162399</v>
      </c>
      <c r="Q1013">
        <v>0.15466063576654901</v>
      </c>
    </row>
    <row r="1014" spans="1:17" x14ac:dyDescent="0.3">
      <c r="A1014" t="s">
        <v>2175</v>
      </c>
      <c r="B1014" t="s">
        <v>2176</v>
      </c>
      <c r="C1014" t="s">
        <v>10222</v>
      </c>
      <c r="D1014" t="s">
        <v>1574</v>
      </c>
      <c r="E1014">
        <v>2614.3867120499999</v>
      </c>
      <c r="F1014">
        <v>632.54999999999995</v>
      </c>
      <c r="G1014">
        <v>-39.660816082093703</v>
      </c>
      <c r="H1014">
        <v>-16.265125166346799</v>
      </c>
      <c r="I1014">
        <v>-40.152694795930699</v>
      </c>
      <c r="J1014">
        <v>-0.75154806006289199</v>
      </c>
      <c r="K1014">
        <v>686.37210994387499</v>
      </c>
      <c r="L1014">
        <v>719.09722593743402</v>
      </c>
      <c r="M1014">
        <v>33.716103840469302</v>
      </c>
      <c r="N1014">
        <v>1.15252549349362</v>
      </c>
      <c r="O1014">
        <v>43.071693937238102</v>
      </c>
      <c r="P1014">
        <v>1.8025267562565099</v>
      </c>
    </row>
    <row r="1015" spans="1:17" hidden="1" x14ac:dyDescent="0.3">
      <c r="A1015" t="s">
        <v>2177</v>
      </c>
      <c r="B1015" t="s">
        <v>2178</v>
      </c>
      <c r="C1015" t="s">
        <v>10222</v>
      </c>
      <c r="D1015" t="s">
        <v>415</v>
      </c>
      <c r="E1015">
        <v>2610.1411309999999</v>
      </c>
      <c r="F1015">
        <v>148.21</v>
      </c>
      <c r="G1015">
        <v>53.778447883114502</v>
      </c>
      <c r="H1015">
        <v>10.207481112825301</v>
      </c>
      <c r="I1015">
        <v>-13.176988038482699</v>
      </c>
      <c r="J1015">
        <v>0.85808769198983303</v>
      </c>
      <c r="K1015">
        <v>137.18246721255099</v>
      </c>
      <c r="L1015">
        <v>124.39674967070501</v>
      </c>
      <c r="M1015">
        <v>55.902903134459599</v>
      </c>
      <c r="N1015">
        <v>1.5894017806073399</v>
      </c>
      <c r="O1015">
        <v>14.702111868294899</v>
      </c>
      <c r="P1015">
        <v>100.69058903182101</v>
      </c>
      <c r="Q1015">
        <v>7.7576998391522003E-2</v>
      </c>
    </row>
    <row r="1016" spans="1:17" hidden="1" x14ac:dyDescent="0.3">
      <c r="A1016" t="s">
        <v>2179</v>
      </c>
      <c r="B1016" t="s">
        <v>2180</v>
      </c>
      <c r="C1016" t="s">
        <v>10222</v>
      </c>
      <c r="D1016" t="s">
        <v>398</v>
      </c>
      <c r="E1016">
        <v>2606.4039277799998</v>
      </c>
      <c r="F1016">
        <v>237.24</v>
      </c>
      <c r="G1016">
        <v>-18.394421277857401</v>
      </c>
      <c r="H1016">
        <v>-7.9611131818129701</v>
      </c>
      <c r="I1016">
        <v>7.2666309794511701</v>
      </c>
      <c r="J1016">
        <v>4.0457102371954097</v>
      </c>
      <c r="K1016">
        <v>227.86700675991599</v>
      </c>
      <c r="L1016">
        <v>213.039139494138</v>
      </c>
      <c r="M1016">
        <v>62.479965020301101</v>
      </c>
      <c r="N1016">
        <v>0.77426417780588297</v>
      </c>
      <c r="O1016">
        <v>10.415612881470199</v>
      </c>
      <c r="P1016">
        <v>32.536312849162002</v>
      </c>
      <c r="Q1016">
        <v>1.1562036061891E-2</v>
      </c>
    </row>
    <row r="1017" spans="1:17" hidden="1" x14ac:dyDescent="0.3">
      <c r="A1017" t="s">
        <v>2181</v>
      </c>
      <c r="B1017" t="s">
        <v>2182</v>
      </c>
      <c r="C1017" t="s">
        <v>10222</v>
      </c>
      <c r="D1017" t="s">
        <v>133</v>
      </c>
      <c r="E1017">
        <v>2605.2995225</v>
      </c>
      <c r="F1017">
        <v>734.2</v>
      </c>
      <c r="G1017">
        <v>60.317421440481603</v>
      </c>
      <c r="H1017">
        <v>4.2442574777507902</v>
      </c>
      <c r="I1017">
        <v>13.186220835271</v>
      </c>
      <c r="J1017">
        <v>2.16189819329455</v>
      </c>
      <c r="K1017">
        <v>721.83855329162702</v>
      </c>
      <c r="L1017">
        <v>632.76204275664497</v>
      </c>
      <c r="M1017">
        <v>57.044671325380698</v>
      </c>
      <c r="N1017">
        <v>0.59756239533970001</v>
      </c>
      <c r="O1017">
        <v>20.8730591119586</v>
      </c>
      <c r="P1017">
        <v>124.973188294775</v>
      </c>
      <c r="Q1017">
        <v>6.9801557655097005E-2</v>
      </c>
    </row>
    <row r="1018" spans="1:17" x14ac:dyDescent="0.3">
      <c r="A1018" t="s">
        <v>2183</v>
      </c>
      <c r="B1018" t="s">
        <v>2184</v>
      </c>
      <c r="C1018" t="s">
        <v>10222</v>
      </c>
      <c r="D1018" t="s">
        <v>373</v>
      </c>
      <c r="E1018">
        <v>2597.3977594319999</v>
      </c>
      <c r="F1018">
        <v>225.54</v>
      </c>
      <c r="G1018">
        <v>-24.839484582731099</v>
      </c>
      <c r="H1018">
        <v>-9.8231012183493291</v>
      </c>
      <c r="I1018">
        <v>-55.616103359444701</v>
      </c>
      <c r="J1018">
        <v>1.4597621668391001</v>
      </c>
      <c r="K1018">
        <v>225.95920637139801</v>
      </c>
      <c r="L1018">
        <v>262.145470924687</v>
      </c>
      <c r="M1018">
        <v>72.067143917328707</v>
      </c>
      <c r="N1018">
        <v>0.64537701226034605</v>
      </c>
      <c r="O1018">
        <v>91.429458189234694</v>
      </c>
      <c r="P1018">
        <v>17.775456919060002</v>
      </c>
      <c r="Q1018">
        <v>-4.5396078001258E-2</v>
      </c>
    </row>
    <row r="1019" spans="1:17" x14ac:dyDescent="0.3">
      <c r="A1019" t="s">
        <v>2185</v>
      </c>
      <c r="B1019" t="s">
        <v>2186</v>
      </c>
      <c r="C1019" t="s">
        <v>10222</v>
      </c>
      <c r="D1019" t="s">
        <v>24</v>
      </c>
      <c r="E1019">
        <v>2596.0348238940001</v>
      </c>
      <c r="F1019">
        <v>50.43</v>
      </c>
      <c r="G1019">
        <v>-53.491655060730501</v>
      </c>
      <c r="H1019">
        <v>-10.344541009538901</v>
      </c>
      <c r="I1019">
        <v>-42.5682125605218</v>
      </c>
      <c r="J1019">
        <v>-2.4491092486832202</v>
      </c>
      <c r="K1019">
        <v>53.353485177401197</v>
      </c>
      <c r="M1019">
        <v>33.129093985492702</v>
      </c>
      <c r="N1019">
        <v>0.91229008315898696</v>
      </c>
      <c r="O1019">
        <v>63.394804679754102</v>
      </c>
      <c r="P1019">
        <v>2.9183673469387701</v>
      </c>
    </row>
    <row r="1020" spans="1:17" hidden="1" x14ac:dyDescent="0.3">
      <c r="A1020" t="s">
        <v>2187</v>
      </c>
      <c r="B1020" t="s">
        <v>2188</v>
      </c>
      <c r="C1020" t="s">
        <v>10222</v>
      </c>
      <c r="D1020" t="s">
        <v>186</v>
      </c>
      <c r="E1020">
        <v>2595.7977215400001</v>
      </c>
      <c r="F1020">
        <v>96.73</v>
      </c>
      <c r="G1020">
        <v>554.79144492818898</v>
      </c>
      <c r="H1020">
        <v>-3.2760871565367</v>
      </c>
      <c r="I1020">
        <v>-6.4712972534721303</v>
      </c>
      <c r="J1020">
        <v>9.4548011462863002</v>
      </c>
      <c r="K1020">
        <v>91.921876273288404</v>
      </c>
      <c r="L1020">
        <v>81.167334699725203</v>
      </c>
      <c r="M1020">
        <v>81.625487214881502</v>
      </c>
      <c r="N1020">
        <v>0.47480717962929497</v>
      </c>
      <c r="O1020">
        <v>44.732761294324398</v>
      </c>
      <c r="P1020">
        <v>639.38467418306902</v>
      </c>
      <c r="Q1020">
        <v>0.18812309313543599</v>
      </c>
    </row>
    <row r="1021" spans="1:17" hidden="1" x14ac:dyDescent="0.3">
      <c r="A1021" t="s">
        <v>2189</v>
      </c>
      <c r="B1021" t="s">
        <v>2190</v>
      </c>
      <c r="C1021" t="s">
        <v>10222</v>
      </c>
      <c r="D1021" t="s">
        <v>130</v>
      </c>
      <c r="E1021">
        <v>2594.01644007</v>
      </c>
      <c r="F1021">
        <v>375.65</v>
      </c>
      <c r="G1021">
        <v>-14.4983711803765</v>
      </c>
      <c r="H1021">
        <v>14.9444844810994</v>
      </c>
      <c r="I1021">
        <v>-3.4693118568717698</v>
      </c>
      <c r="J1021">
        <v>6.2285031778890199</v>
      </c>
      <c r="M1021">
        <v>61.404258199206502</v>
      </c>
      <c r="O1021">
        <v>6.4820976973246403</v>
      </c>
      <c r="P1021">
        <v>21.177419354838701</v>
      </c>
    </row>
    <row r="1022" spans="1:17" hidden="1" x14ac:dyDescent="0.3">
      <c r="A1022" t="s">
        <v>2191</v>
      </c>
      <c r="B1022" t="s">
        <v>2192</v>
      </c>
      <c r="C1022" t="s">
        <v>10222</v>
      </c>
      <c r="D1022" t="s">
        <v>1339</v>
      </c>
      <c r="E1022">
        <v>2580.8388</v>
      </c>
      <c r="F1022">
        <v>999.99</v>
      </c>
      <c r="G1022">
        <v>-26.525688369926701</v>
      </c>
      <c r="H1022">
        <v>-3.5253591813570502</v>
      </c>
      <c r="I1022">
        <v>-15.497629046422</v>
      </c>
      <c r="J1022">
        <v>-1.5441988437135801</v>
      </c>
      <c r="K1022">
        <v>999.99548942050899</v>
      </c>
      <c r="L1022">
        <v>999.99652139396505</v>
      </c>
      <c r="M1022">
        <v>55.379180563809697</v>
      </c>
      <c r="N1022">
        <v>0.97346243450847703</v>
      </c>
      <c r="O1022">
        <v>3.0010300103000902</v>
      </c>
      <c r="P1022">
        <v>3.09175257731959</v>
      </c>
      <c r="Q1022">
        <v>-0.101916752053546</v>
      </c>
    </row>
    <row r="1023" spans="1:17" hidden="1" x14ac:dyDescent="0.3">
      <c r="A1023" t="s">
        <v>2193</v>
      </c>
      <c r="B1023" t="s">
        <v>2194</v>
      </c>
      <c r="C1023" t="s">
        <v>10222</v>
      </c>
      <c r="D1023" t="s">
        <v>60</v>
      </c>
      <c r="E1023">
        <v>2580.7622974000001</v>
      </c>
      <c r="F1023">
        <v>611</v>
      </c>
      <c r="G1023">
        <v>40.216421837724504</v>
      </c>
      <c r="H1023">
        <v>3.6633571206995699</v>
      </c>
      <c r="I1023">
        <v>55.635130210443499</v>
      </c>
      <c r="J1023">
        <v>0.92090284120155996</v>
      </c>
      <c r="K1023">
        <v>529.15592471605805</v>
      </c>
      <c r="L1023">
        <v>436.545899742833</v>
      </c>
      <c r="M1023">
        <v>60.9744056212811</v>
      </c>
      <c r="N1023">
        <v>0.37540523729925102</v>
      </c>
      <c r="O1023">
        <v>4.69721767594109</v>
      </c>
      <c r="P1023">
        <v>131.835664769484</v>
      </c>
      <c r="Q1023">
        <v>-8.3285087633788002E-2</v>
      </c>
    </row>
    <row r="1024" spans="1:17" hidden="1" x14ac:dyDescent="0.3">
      <c r="A1024" t="s">
        <v>2195</v>
      </c>
      <c r="B1024" t="s">
        <v>2196</v>
      </c>
      <c r="C1024" t="s">
        <v>10222</v>
      </c>
      <c r="E1024">
        <v>2578.12080117</v>
      </c>
      <c r="F1024">
        <v>1934.95</v>
      </c>
      <c r="G1024">
        <v>293.70777466509202</v>
      </c>
      <c r="H1024">
        <v>-2.5528627591451301</v>
      </c>
      <c r="I1024">
        <v>98.109376362861994</v>
      </c>
      <c r="J1024">
        <v>0.784346600831763</v>
      </c>
      <c r="K1024">
        <v>1853.4110703333099</v>
      </c>
      <c r="L1024">
        <v>1343.9381064502099</v>
      </c>
      <c r="M1024">
        <v>45.3512703239752</v>
      </c>
      <c r="N1024">
        <v>0.65256061530995102</v>
      </c>
      <c r="O1024">
        <v>16.0443422310654</v>
      </c>
      <c r="P1024">
        <v>344.81609195402302</v>
      </c>
      <c r="Q1024">
        <v>0.22280134613330499</v>
      </c>
    </row>
    <row r="1025" spans="1:17" hidden="1" x14ac:dyDescent="0.3">
      <c r="A1025" t="s">
        <v>2197</v>
      </c>
      <c r="B1025" t="s">
        <v>2198</v>
      </c>
      <c r="C1025" t="s">
        <v>10222</v>
      </c>
      <c r="D1025" t="s">
        <v>497</v>
      </c>
      <c r="E1025">
        <v>2574.4750892749998</v>
      </c>
      <c r="F1025">
        <v>3026.35</v>
      </c>
      <c r="G1025">
        <v>50.780460383624998</v>
      </c>
      <c r="H1025">
        <v>23.053877640002501</v>
      </c>
      <c r="I1025">
        <v>84.018814141763997</v>
      </c>
      <c r="J1025">
        <v>17.054158403918802</v>
      </c>
      <c r="K1025">
        <v>2394.6421221197502</v>
      </c>
      <c r="L1025">
        <v>1889.29935985372</v>
      </c>
      <c r="M1025">
        <v>62.3954776662912</v>
      </c>
      <c r="N1025">
        <v>1.8015038306797999</v>
      </c>
      <c r="O1025">
        <v>11.6526508830769</v>
      </c>
      <c r="P1025">
        <v>134.08361372162199</v>
      </c>
      <c r="Q1025">
        <v>3.5592436622600002E-4</v>
      </c>
    </row>
    <row r="1026" spans="1:17" hidden="1" x14ac:dyDescent="0.3">
      <c r="A1026" t="s">
        <v>2199</v>
      </c>
      <c r="B1026" t="s">
        <v>2200</v>
      </c>
      <c r="C1026" t="s">
        <v>10222</v>
      </c>
      <c r="D1026" t="s">
        <v>469</v>
      </c>
      <c r="E1026">
        <v>2573.4147616</v>
      </c>
      <c r="F1026">
        <v>323.60000000000002</v>
      </c>
      <c r="G1026">
        <v>-18.2982636207628</v>
      </c>
      <c r="H1026">
        <v>10.331852422465399</v>
      </c>
      <c r="I1026">
        <v>5.9976454044883898</v>
      </c>
      <c r="J1026">
        <v>13.212431307866201</v>
      </c>
      <c r="K1026">
        <v>277.793303047211</v>
      </c>
      <c r="L1026">
        <v>269.91152142882601</v>
      </c>
      <c r="M1026">
        <v>81.767861924489196</v>
      </c>
      <c r="N1026">
        <v>2.6783134656091399</v>
      </c>
      <c r="O1026">
        <v>2.2558714462298899</v>
      </c>
      <c r="P1026">
        <v>42.649327749614201</v>
      </c>
      <c r="Q1026">
        <v>-7.7195911860912E-2</v>
      </c>
    </row>
    <row r="1027" spans="1:17" hidden="1" x14ac:dyDescent="0.3">
      <c r="A1027" t="s">
        <v>2201</v>
      </c>
      <c r="B1027" t="s">
        <v>2202</v>
      </c>
      <c r="C1027" t="s">
        <v>10222</v>
      </c>
      <c r="D1027" t="s">
        <v>349</v>
      </c>
      <c r="E1027">
        <v>2571.1410677489998</v>
      </c>
      <c r="F1027">
        <v>268.39</v>
      </c>
      <c r="G1027">
        <v>2.7565852331560698</v>
      </c>
      <c r="H1027">
        <v>5.2533004553545197</v>
      </c>
      <c r="I1027">
        <v>13.785644556660699</v>
      </c>
      <c r="J1027">
        <v>0.56833229905249405</v>
      </c>
      <c r="K1027">
        <v>234.79385642152599</v>
      </c>
      <c r="M1027">
        <v>62.658721973915902</v>
      </c>
      <c r="N1027">
        <v>1.0651869283520601</v>
      </c>
      <c r="O1027">
        <v>6.5613472931182297</v>
      </c>
      <c r="P1027">
        <v>78.213811420982694</v>
      </c>
    </row>
    <row r="1028" spans="1:17" hidden="1" x14ac:dyDescent="0.3">
      <c r="A1028" t="s">
        <v>2203</v>
      </c>
      <c r="B1028" t="s">
        <v>2204</v>
      </c>
      <c r="C1028" t="s">
        <v>10222</v>
      </c>
      <c r="D1028" t="s">
        <v>298</v>
      </c>
      <c r="E1028">
        <v>2564.8797071899999</v>
      </c>
      <c r="F1028">
        <v>607.70000000000005</v>
      </c>
      <c r="G1028">
        <v>468.67509517561598</v>
      </c>
      <c r="H1028">
        <v>0.22364080864285399</v>
      </c>
      <c r="I1028">
        <v>57.071878691757703</v>
      </c>
      <c r="J1028">
        <v>8.1498103884305007</v>
      </c>
      <c r="K1028">
        <v>577.39658524882498</v>
      </c>
      <c r="L1028">
        <v>442.14332117758198</v>
      </c>
      <c r="M1028">
        <v>70.363947171189295</v>
      </c>
      <c r="N1028">
        <v>0.79404251449389596</v>
      </c>
      <c r="O1028">
        <v>22.420602270857302</v>
      </c>
      <c r="P1028">
        <v>511.98388721047297</v>
      </c>
      <c r="Q1028">
        <v>0.174127964060909</v>
      </c>
    </row>
    <row r="1029" spans="1:17" hidden="1" x14ac:dyDescent="0.3">
      <c r="A1029" t="s">
        <v>2205</v>
      </c>
      <c r="B1029" t="s">
        <v>2206</v>
      </c>
      <c r="C1029" t="s">
        <v>10222</v>
      </c>
      <c r="D1029" t="s">
        <v>415</v>
      </c>
      <c r="E1029">
        <v>2563.6390110000002</v>
      </c>
      <c r="F1029">
        <v>622.5</v>
      </c>
      <c r="G1029">
        <v>-40.276987296147702</v>
      </c>
      <c r="H1029">
        <v>-6.62683014897096</v>
      </c>
      <c r="I1029">
        <v>-24.039933240941998</v>
      </c>
      <c r="J1029">
        <v>0.31123678985066999</v>
      </c>
      <c r="K1029">
        <v>636.10100686927001</v>
      </c>
      <c r="L1029">
        <v>655.19465385248304</v>
      </c>
      <c r="M1029">
        <v>50.408057942495397</v>
      </c>
      <c r="N1029">
        <v>0.69702406430946795</v>
      </c>
      <c r="O1029">
        <v>28.297188755019999</v>
      </c>
      <c r="P1029">
        <v>5.8133605303416704</v>
      </c>
      <c r="Q1029">
        <v>1.1539323710612E-2</v>
      </c>
    </row>
    <row r="1030" spans="1:17" hidden="1" x14ac:dyDescent="0.3">
      <c r="A1030" t="s">
        <v>2207</v>
      </c>
      <c r="B1030" t="s">
        <v>2208</v>
      </c>
      <c r="C1030" t="s">
        <v>10222</v>
      </c>
      <c r="D1030" t="s">
        <v>622</v>
      </c>
      <c r="E1030">
        <v>2557.4907431000001</v>
      </c>
      <c r="F1030">
        <v>30.13</v>
      </c>
      <c r="G1030">
        <v>1.0357002837565199</v>
      </c>
      <c r="H1030">
        <v>24.029196364198299</v>
      </c>
      <c r="I1030">
        <v>12.0647596072612</v>
      </c>
      <c r="J1030">
        <v>26.0103567018418</v>
      </c>
      <c r="M1030">
        <v>100</v>
      </c>
      <c r="O1030">
        <v>0</v>
      </c>
      <c r="P1030">
        <v>33.911111111111097</v>
      </c>
    </row>
    <row r="1031" spans="1:17" hidden="1" x14ac:dyDescent="0.3">
      <c r="A1031" t="s">
        <v>2209</v>
      </c>
      <c r="B1031" t="s">
        <v>2210</v>
      </c>
      <c r="C1031" t="s">
        <v>10222</v>
      </c>
      <c r="D1031" t="s">
        <v>301</v>
      </c>
      <c r="E1031">
        <v>2556.8258608799902</v>
      </c>
      <c r="F1031">
        <v>143.16</v>
      </c>
      <c r="G1031">
        <v>33.429618892642999</v>
      </c>
      <c r="H1031">
        <v>-0.329045518826315</v>
      </c>
      <c r="I1031">
        <v>0.56336284656538205</v>
      </c>
      <c r="J1031">
        <v>5.1491407689278201</v>
      </c>
      <c r="K1031">
        <v>137.32705426596999</v>
      </c>
      <c r="L1031">
        <v>125.264963223371</v>
      </c>
      <c r="M1031">
        <v>63.909363847708001</v>
      </c>
      <c r="N1031">
        <v>0.67566991979632396</v>
      </c>
      <c r="O1031">
        <v>8.1307627829002502</v>
      </c>
      <c r="P1031">
        <v>81.100569259962001</v>
      </c>
      <c r="Q1031">
        <v>0.14064121194179399</v>
      </c>
    </row>
    <row r="1032" spans="1:17" hidden="1" x14ac:dyDescent="0.3">
      <c r="A1032" t="s">
        <v>2211</v>
      </c>
      <c r="B1032" t="s">
        <v>2212</v>
      </c>
      <c r="C1032" t="s">
        <v>10222</v>
      </c>
      <c r="D1032" t="s">
        <v>290</v>
      </c>
      <c r="E1032">
        <v>2555.7109995000001</v>
      </c>
      <c r="F1032">
        <v>1695</v>
      </c>
      <c r="G1032">
        <v>57.094721119835903</v>
      </c>
      <c r="H1032">
        <v>-7.7593558620339298</v>
      </c>
      <c r="I1032">
        <v>2.16676340784888</v>
      </c>
      <c r="J1032">
        <v>1.66290583180763</v>
      </c>
      <c r="K1032">
        <v>1658.6035584727699</v>
      </c>
      <c r="L1032">
        <v>1475.5029151241999</v>
      </c>
      <c r="M1032">
        <v>46.051501884117101</v>
      </c>
      <c r="N1032">
        <v>0.48205951275690301</v>
      </c>
      <c r="O1032">
        <v>15.3510324483775</v>
      </c>
      <c r="P1032">
        <v>87.220411995360905</v>
      </c>
      <c r="Q1032">
        <v>8.6047351182280008E-3</v>
      </c>
    </row>
    <row r="1033" spans="1:17" hidden="1" x14ac:dyDescent="0.3">
      <c r="A1033" t="s">
        <v>2213</v>
      </c>
      <c r="B1033" t="s">
        <v>2214</v>
      </c>
      <c r="C1033" t="s">
        <v>10222</v>
      </c>
      <c r="D1033" t="s">
        <v>130</v>
      </c>
      <c r="E1033">
        <v>2552.3792861400002</v>
      </c>
      <c r="F1033">
        <v>48.15</v>
      </c>
      <c r="G1033">
        <v>16.820545628286901</v>
      </c>
      <c r="H1033">
        <v>11.6547656894817</v>
      </c>
      <c r="I1033">
        <v>-5.6686586580294497E-2</v>
      </c>
      <c r="J1033">
        <v>-4.8851988537136801</v>
      </c>
      <c r="K1033">
        <v>43.466300791482297</v>
      </c>
      <c r="L1033">
        <v>38.633794536970598</v>
      </c>
      <c r="M1033">
        <v>53.137713098374498</v>
      </c>
      <c r="N1033">
        <v>1.0926284023398101</v>
      </c>
      <c r="O1033">
        <v>9.0342679127725898</v>
      </c>
      <c r="P1033">
        <v>58.3881578947368</v>
      </c>
      <c r="Q1033">
        <v>0.101535496620715</v>
      </c>
    </row>
    <row r="1034" spans="1:17" hidden="1" x14ac:dyDescent="0.3">
      <c r="A1034" t="s">
        <v>2215</v>
      </c>
      <c r="B1034" t="s">
        <v>2216</v>
      </c>
      <c r="C1034" t="s">
        <v>10222</v>
      </c>
      <c r="D1034" t="s">
        <v>77</v>
      </c>
      <c r="E1034">
        <v>2551.7492544000002</v>
      </c>
      <c r="F1034">
        <v>928</v>
      </c>
      <c r="G1034">
        <v>180.25117113420501</v>
      </c>
      <c r="H1034">
        <v>3.6042935025715401</v>
      </c>
      <c r="I1034">
        <v>21.084429162423302</v>
      </c>
      <c r="J1034">
        <v>2.0740376361227</v>
      </c>
      <c r="K1034">
        <v>884.39085836885897</v>
      </c>
      <c r="L1034">
        <v>725.74823329761603</v>
      </c>
      <c r="M1034">
        <v>59.265941160826301</v>
      </c>
      <c r="N1034">
        <v>1.2387633150200399</v>
      </c>
      <c r="O1034">
        <v>3.9762931034482598</v>
      </c>
      <c r="P1034">
        <v>212.77384563532101</v>
      </c>
      <c r="Q1034">
        <v>5.4185694942206999E-2</v>
      </c>
    </row>
    <row r="1035" spans="1:17" x14ac:dyDescent="0.3">
      <c r="A1035" t="s">
        <v>2217</v>
      </c>
      <c r="B1035" t="s">
        <v>2218</v>
      </c>
      <c r="C1035" t="s">
        <v>10222</v>
      </c>
      <c r="D1035" t="s">
        <v>285</v>
      </c>
      <c r="E1035">
        <v>2526.3912785699999</v>
      </c>
      <c r="F1035">
        <v>430.35</v>
      </c>
      <c r="G1035">
        <v>-17.534932386641898</v>
      </c>
      <c r="H1035">
        <v>1.9742588556144101</v>
      </c>
      <c r="I1035">
        <v>-15.8901020240866</v>
      </c>
      <c r="J1035">
        <v>4.7304828795698297</v>
      </c>
      <c r="K1035">
        <v>406.00345754841101</v>
      </c>
      <c r="L1035">
        <v>406.66212106728102</v>
      </c>
      <c r="M1035">
        <v>65.462988535151695</v>
      </c>
      <c r="N1035">
        <v>0.82148312452076799</v>
      </c>
      <c r="O1035">
        <v>24.526548158475599</v>
      </c>
      <c r="P1035">
        <v>30.0740516850536</v>
      </c>
      <c r="Q1035">
        <v>-6.5761478287235997E-2</v>
      </c>
    </row>
    <row r="1036" spans="1:17" x14ac:dyDescent="0.3">
      <c r="A1036" t="s">
        <v>2219</v>
      </c>
      <c r="B1036" t="s">
        <v>2220</v>
      </c>
      <c r="C1036" t="s">
        <v>10222</v>
      </c>
      <c r="D1036" t="s">
        <v>388</v>
      </c>
      <c r="E1036">
        <v>2508.39076716</v>
      </c>
      <c r="F1036">
        <v>473.05</v>
      </c>
      <c r="G1036">
        <v>-66.133756798370499</v>
      </c>
      <c r="H1036">
        <v>-5.14127896631026</v>
      </c>
      <c r="I1036">
        <v>-27.4463731134299</v>
      </c>
      <c r="J1036">
        <v>-1.51341919269674</v>
      </c>
      <c r="K1036">
        <v>483.15493302235302</v>
      </c>
      <c r="L1036">
        <v>502.49330995288102</v>
      </c>
      <c r="M1036">
        <v>49.718371698211897</v>
      </c>
      <c r="N1036">
        <v>0.54494982361328204</v>
      </c>
      <c r="O1036">
        <v>79.050840291723901</v>
      </c>
      <c r="P1036">
        <v>7.5113636363636402</v>
      </c>
    </row>
    <row r="1037" spans="1:17" x14ac:dyDescent="0.3">
      <c r="A1037" t="s">
        <v>2221</v>
      </c>
      <c r="B1037" t="s">
        <v>2222</v>
      </c>
      <c r="C1037" t="s">
        <v>10222</v>
      </c>
      <c r="D1037" t="s">
        <v>231</v>
      </c>
      <c r="E1037">
        <v>2503.8947124000001</v>
      </c>
      <c r="F1037">
        <v>324</v>
      </c>
      <c r="G1037">
        <v>-48.967340075492302</v>
      </c>
      <c r="H1037">
        <v>7.4257784342602804</v>
      </c>
      <c r="I1037">
        <v>-19.0537059923961</v>
      </c>
      <c r="J1037">
        <v>6.14202217455545</v>
      </c>
      <c r="K1037">
        <v>300.42552548560502</v>
      </c>
      <c r="L1037">
        <v>320.57431078559802</v>
      </c>
      <c r="M1037">
        <v>67.772794248361706</v>
      </c>
      <c r="N1037">
        <v>1.5471868777668201</v>
      </c>
      <c r="O1037">
        <v>35.092592592592503</v>
      </c>
      <c r="P1037">
        <v>32.002444489712701</v>
      </c>
    </row>
    <row r="1038" spans="1:17" x14ac:dyDescent="0.3">
      <c r="A1038" t="s">
        <v>2223</v>
      </c>
      <c r="B1038" t="s">
        <v>2224</v>
      </c>
      <c r="C1038" t="s">
        <v>10222</v>
      </c>
      <c r="D1038" t="s">
        <v>622</v>
      </c>
      <c r="E1038">
        <v>2499.7921901549998</v>
      </c>
      <c r="F1038">
        <v>169.65</v>
      </c>
      <c r="G1038">
        <v>-57.252515646366099</v>
      </c>
      <c r="H1038">
        <v>-11.580407494368099</v>
      </c>
      <c r="I1038">
        <v>-45.953689919551699</v>
      </c>
      <c r="J1038">
        <v>2.3874529803211799</v>
      </c>
      <c r="K1038">
        <v>179.09165910483699</v>
      </c>
      <c r="L1038">
        <v>221.875570726343</v>
      </c>
      <c r="M1038">
        <v>43.314100037140598</v>
      </c>
      <c r="N1038">
        <v>0.70771456075598205</v>
      </c>
      <c r="O1038">
        <v>83.908045977011497</v>
      </c>
      <c r="P1038">
        <v>17.8125</v>
      </c>
    </row>
    <row r="1039" spans="1:17" hidden="1" x14ac:dyDescent="0.3">
      <c r="A1039" t="s">
        <v>2225</v>
      </c>
      <c r="B1039" t="s">
        <v>2226</v>
      </c>
      <c r="C1039" t="s">
        <v>10222</v>
      </c>
      <c r="D1039" t="s">
        <v>290</v>
      </c>
      <c r="E1039">
        <v>2498.7107808000001</v>
      </c>
      <c r="F1039">
        <v>1724.4</v>
      </c>
      <c r="G1039">
        <v>535.30505428983099</v>
      </c>
      <c r="H1039">
        <v>-0.90394031230110405</v>
      </c>
      <c r="I1039">
        <v>98.382440721019805</v>
      </c>
      <c r="J1039">
        <v>-7.00473469805305</v>
      </c>
      <c r="K1039">
        <v>1565.8807170038201</v>
      </c>
      <c r="L1039">
        <v>1075.4796002010401</v>
      </c>
      <c r="M1039">
        <v>52.617597256610701</v>
      </c>
      <c r="N1039">
        <v>1.4105617213795201</v>
      </c>
      <c r="O1039">
        <v>15.982370679656601</v>
      </c>
      <c r="P1039">
        <v>581.58102766798402</v>
      </c>
      <c r="Q1039">
        <v>0.25430539375511602</v>
      </c>
    </row>
    <row r="1040" spans="1:17" hidden="1" x14ac:dyDescent="0.3">
      <c r="A1040" t="s">
        <v>2227</v>
      </c>
      <c r="B1040" t="s">
        <v>2228</v>
      </c>
      <c r="C1040" t="s">
        <v>10222</v>
      </c>
      <c r="D1040" t="s">
        <v>293</v>
      </c>
      <c r="E1040">
        <v>2488.463585</v>
      </c>
      <c r="F1040">
        <v>271.45</v>
      </c>
      <c r="G1040">
        <v>87.467216635985693</v>
      </c>
      <c r="H1040">
        <v>8.0356242797172293</v>
      </c>
      <c r="I1040">
        <v>33.406278249244401</v>
      </c>
      <c r="J1040">
        <v>10.941780855465099</v>
      </c>
      <c r="K1040">
        <v>246.10040926493201</v>
      </c>
      <c r="L1040">
        <v>209.04524497021899</v>
      </c>
      <c r="M1040">
        <v>75.704621545849506</v>
      </c>
      <c r="N1040">
        <v>1.82143243254141</v>
      </c>
      <c r="O1040">
        <v>4.1812488487751098</v>
      </c>
      <c r="P1040">
        <v>125.644222776392</v>
      </c>
      <c r="Q1040">
        <v>0.11191032249114</v>
      </c>
    </row>
    <row r="1041" spans="1:17" hidden="1" x14ac:dyDescent="0.3">
      <c r="A1041" t="s">
        <v>2229</v>
      </c>
      <c r="B1041" t="s">
        <v>2230</v>
      </c>
      <c r="C1041" t="s">
        <v>10222</v>
      </c>
      <c r="D1041" t="s">
        <v>290</v>
      </c>
      <c r="E1041">
        <v>2482.9697368000002</v>
      </c>
      <c r="F1041">
        <v>3895.6</v>
      </c>
      <c r="G1041">
        <v>2055.8832752154999</v>
      </c>
      <c r="H1041">
        <v>26.754890808642799</v>
      </c>
      <c r="I1041">
        <v>231.78217639150901</v>
      </c>
      <c r="J1041">
        <v>24.254439046105201</v>
      </c>
      <c r="K1041">
        <v>3052.4469202118898</v>
      </c>
      <c r="L1041">
        <v>1360.12977905298</v>
      </c>
      <c r="M1041">
        <v>58.794063361843598</v>
      </c>
      <c r="N1041">
        <v>0.45394704483974002</v>
      </c>
      <c r="O1041">
        <v>7.1721942704589798</v>
      </c>
      <c r="P1041">
        <v>2205.0887573964401</v>
      </c>
    </row>
    <row r="1042" spans="1:17" x14ac:dyDescent="0.3">
      <c r="A1042" t="s">
        <v>2231</v>
      </c>
      <c r="B1042" t="s">
        <v>2232</v>
      </c>
      <c r="C1042" t="s">
        <v>10222</v>
      </c>
      <c r="D1042" t="s">
        <v>77</v>
      </c>
      <c r="E1042">
        <v>2480.7045779999999</v>
      </c>
      <c r="F1042">
        <v>96.03</v>
      </c>
      <c r="G1042">
        <v>-21.114052804613902</v>
      </c>
      <c r="H1042">
        <v>-5.8734003147272604</v>
      </c>
      <c r="I1042">
        <v>-36.263955779095298</v>
      </c>
      <c r="J1042">
        <v>-3.2017645102793399</v>
      </c>
      <c r="K1042">
        <v>97.327988149571098</v>
      </c>
      <c r="L1042">
        <v>100.313610105495</v>
      </c>
      <c r="M1042">
        <v>43.292333471824001</v>
      </c>
      <c r="N1042">
        <v>0.98458768604374303</v>
      </c>
      <c r="O1042">
        <v>62.449234614182998</v>
      </c>
      <c r="P1042">
        <v>15.83835946924</v>
      </c>
      <c r="Q1042">
        <v>1.5034751455058001E-2</v>
      </c>
    </row>
    <row r="1043" spans="1:17" hidden="1" x14ac:dyDescent="0.3">
      <c r="A1043" t="s">
        <v>2233</v>
      </c>
      <c r="B1043" t="s">
        <v>2234</v>
      </c>
      <c r="C1043" t="s">
        <v>10222</v>
      </c>
      <c r="D1043" t="s">
        <v>256</v>
      </c>
      <c r="E1043">
        <v>2468.3596628400001</v>
      </c>
      <c r="F1043">
        <v>655.29999999999995</v>
      </c>
      <c r="G1043">
        <v>45.876311103895802</v>
      </c>
      <c r="H1043">
        <v>-7.8253297582703096</v>
      </c>
      <c r="I1043">
        <v>8.3434919022692302</v>
      </c>
      <c r="J1043">
        <v>3.2080149218774698</v>
      </c>
      <c r="K1043">
        <v>626.94454311295794</v>
      </c>
      <c r="L1043">
        <v>558.13304317935001</v>
      </c>
      <c r="M1043">
        <v>55.476518037903297</v>
      </c>
      <c r="N1043">
        <v>0.38337798913459198</v>
      </c>
      <c r="O1043">
        <v>11.0941553486952</v>
      </c>
      <c r="P1043">
        <v>74.073582149023693</v>
      </c>
      <c r="Q1043">
        <v>4.2127396256331003E-2</v>
      </c>
    </row>
    <row r="1044" spans="1:17" hidden="1" x14ac:dyDescent="0.3">
      <c r="A1044" t="s">
        <v>2235</v>
      </c>
      <c r="B1044" t="s">
        <v>2236</v>
      </c>
      <c r="C1044" t="s">
        <v>10222</v>
      </c>
      <c r="D1044" t="s">
        <v>46</v>
      </c>
      <c r="E1044">
        <v>2456.6196799999998</v>
      </c>
      <c r="F1044">
        <v>108.97</v>
      </c>
      <c r="G1044">
        <v>144.88153454414501</v>
      </c>
      <c r="H1044">
        <v>16.529073181148298</v>
      </c>
      <c r="I1044">
        <v>51.507202371202403</v>
      </c>
      <c r="J1044">
        <v>5.5030415575160498</v>
      </c>
      <c r="K1044">
        <v>91.567645647790798</v>
      </c>
      <c r="L1044">
        <v>73.617525029711103</v>
      </c>
      <c r="M1044">
        <v>68.353872183538797</v>
      </c>
      <c r="N1044">
        <v>0.87489342760198696</v>
      </c>
      <c r="O1044">
        <v>4.0653390841516002</v>
      </c>
      <c r="P1044">
        <v>180.85051546391699</v>
      </c>
      <c r="Q1044">
        <v>0.12833452127075301</v>
      </c>
    </row>
    <row r="1045" spans="1:17" hidden="1" x14ac:dyDescent="0.3">
      <c r="A1045" t="s">
        <v>2237</v>
      </c>
      <c r="B1045" t="s">
        <v>2238</v>
      </c>
      <c r="C1045" t="s">
        <v>10222</v>
      </c>
      <c r="D1045" t="s">
        <v>54</v>
      </c>
      <c r="E1045">
        <v>2453.6127278519998</v>
      </c>
      <c r="F1045">
        <v>223.08</v>
      </c>
      <c r="G1045">
        <v>-16.444267200422701</v>
      </c>
      <c r="H1045">
        <v>-3.7566178937816499</v>
      </c>
      <c r="I1045">
        <v>-28.474978958651398</v>
      </c>
      <c r="J1045">
        <v>2.4404959371196799</v>
      </c>
      <c r="K1045">
        <v>225.02556315204799</v>
      </c>
      <c r="L1045">
        <v>226.90891791610699</v>
      </c>
      <c r="M1045">
        <v>58.404449511167002</v>
      </c>
      <c r="N1045">
        <v>0.898422014481702</v>
      </c>
      <c r="O1045">
        <v>27.106867491482799</v>
      </c>
      <c r="P1045">
        <v>21.868341983064699</v>
      </c>
      <c r="Q1045">
        <v>8.8551402636712004E-2</v>
      </c>
    </row>
    <row r="1046" spans="1:17" hidden="1" x14ac:dyDescent="0.3">
      <c r="A1046" t="s">
        <v>2239</v>
      </c>
      <c r="B1046" t="s">
        <v>2240</v>
      </c>
      <c r="C1046" t="s">
        <v>10222</v>
      </c>
      <c r="D1046" t="s">
        <v>202</v>
      </c>
      <c r="E1046">
        <v>2448.5728544549902</v>
      </c>
      <c r="F1046">
        <v>1714.95</v>
      </c>
      <c r="G1046">
        <v>45.278559275835498</v>
      </c>
      <c r="H1046">
        <v>22.691421700268599</v>
      </c>
      <c r="I1046">
        <v>23.545855143621701</v>
      </c>
      <c r="J1046">
        <v>1.5541987366477601</v>
      </c>
      <c r="K1046">
        <v>1516.31880204617</v>
      </c>
      <c r="L1046">
        <v>1285.55737765138</v>
      </c>
      <c r="M1046">
        <v>57.7470570542323</v>
      </c>
      <c r="N1046">
        <v>0.26643825885046402</v>
      </c>
      <c r="O1046">
        <v>9.9157409837021309</v>
      </c>
      <c r="P1046">
        <v>91.603821015585694</v>
      </c>
      <c r="Q1046">
        <v>7.9989521276078002E-2</v>
      </c>
    </row>
    <row r="1047" spans="1:17" hidden="1" x14ac:dyDescent="0.3">
      <c r="A1047" t="s">
        <v>2241</v>
      </c>
      <c r="B1047" t="s">
        <v>2242</v>
      </c>
      <c r="C1047" t="s">
        <v>10222</v>
      </c>
      <c r="D1047" t="s">
        <v>46</v>
      </c>
      <c r="E1047">
        <v>2446.6289983000001</v>
      </c>
      <c r="F1047">
        <v>583.25</v>
      </c>
      <c r="G1047">
        <v>-6.8601159448139297</v>
      </c>
      <c r="H1047">
        <v>4.2794065398946399</v>
      </c>
      <c r="I1047">
        <v>-42.622261582187598</v>
      </c>
      <c r="J1047">
        <v>-8.4950070587688206E-2</v>
      </c>
      <c r="K1047">
        <v>567.90903356534602</v>
      </c>
      <c r="L1047">
        <v>572.48952601920803</v>
      </c>
      <c r="M1047">
        <v>59.036839150523903</v>
      </c>
      <c r="N1047">
        <v>0.55575858721588001</v>
      </c>
      <c r="O1047">
        <v>45.735105015002098</v>
      </c>
      <c r="P1047">
        <v>34.839902901398602</v>
      </c>
      <c r="Q1047">
        <v>0.157554483656167</v>
      </c>
    </row>
    <row r="1048" spans="1:17" hidden="1" x14ac:dyDescent="0.3">
      <c r="A1048" t="s">
        <v>2243</v>
      </c>
      <c r="B1048" t="s">
        <v>2244</v>
      </c>
      <c r="C1048" t="s">
        <v>10222</v>
      </c>
      <c r="D1048" t="s">
        <v>523</v>
      </c>
      <c r="E1048">
        <v>2443.232</v>
      </c>
      <c r="F1048">
        <v>138.82</v>
      </c>
      <c r="G1048">
        <v>171.69128262899901</v>
      </c>
      <c r="H1048">
        <v>-4.3321145870406097</v>
      </c>
      <c r="I1048">
        <v>72.351814796609005</v>
      </c>
      <c r="J1048">
        <v>7.2015477351339996</v>
      </c>
      <c r="K1048">
        <v>130.26963108115999</v>
      </c>
      <c r="L1048">
        <v>100.306803365321</v>
      </c>
      <c r="M1048">
        <v>70.482193846978205</v>
      </c>
      <c r="N1048">
        <v>0.45162258596098998</v>
      </c>
      <c r="O1048">
        <v>21.848436824665001</v>
      </c>
      <c r="P1048">
        <v>219.861751152073</v>
      </c>
      <c r="Q1048">
        <v>3.4751780467600002E-3</v>
      </c>
    </row>
    <row r="1049" spans="1:17" hidden="1" x14ac:dyDescent="0.3">
      <c r="A1049" t="s">
        <v>2245</v>
      </c>
      <c r="B1049" t="s">
        <v>2246</v>
      </c>
      <c r="C1049" t="s">
        <v>10222</v>
      </c>
      <c r="D1049" t="s">
        <v>21</v>
      </c>
      <c r="E1049">
        <v>2437.7058947999999</v>
      </c>
      <c r="F1049">
        <v>374</v>
      </c>
      <c r="G1049">
        <v>29.2751864478195</v>
      </c>
      <c r="H1049">
        <v>-7.9021981175316496</v>
      </c>
      <c r="I1049">
        <v>-26.385359091692401</v>
      </c>
      <c r="J1049">
        <v>4.4824838371629303</v>
      </c>
      <c r="K1049">
        <v>363.38050571536297</v>
      </c>
      <c r="L1049">
        <v>372.62992146461301</v>
      </c>
      <c r="M1049">
        <v>72.098144638538798</v>
      </c>
      <c r="N1049">
        <v>1.42114012480075</v>
      </c>
      <c r="O1049">
        <v>84.692513368983896</v>
      </c>
      <c r="P1049">
        <v>67.713004484304903</v>
      </c>
      <c r="Q1049">
        <v>0.108790601195486</v>
      </c>
    </row>
    <row r="1050" spans="1:17" hidden="1" x14ac:dyDescent="0.3">
      <c r="A1050" t="s">
        <v>2247</v>
      </c>
      <c r="B1050" t="s">
        <v>2248</v>
      </c>
      <c r="C1050" t="s">
        <v>10222</v>
      </c>
      <c r="D1050" t="s">
        <v>622</v>
      </c>
      <c r="E1050">
        <v>2435.7314999999999</v>
      </c>
      <c r="F1050">
        <v>433.25</v>
      </c>
      <c r="G1050">
        <v>61.028424184185702</v>
      </c>
      <c r="H1050">
        <v>13.593885185204901</v>
      </c>
      <c r="I1050">
        <v>8.1654231870587406</v>
      </c>
      <c r="J1050">
        <v>-3.00547922754546</v>
      </c>
      <c r="K1050">
        <v>373.93064768301298</v>
      </c>
      <c r="L1050">
        <v>339.41621321264199</v>
      </c>
      <c r="M1050">
        <v>65.963763430944397</v>
      </c>
      <c r="N1050">
        <v>3.5467213617692499</v>
      </c>
      <c r="O1050">
        <v>3.18522792844777</v>
      </c>
      <c r="P1050">
        <v>90.859030837004397</v>
      </c>
      <c r="Q1050">
        <v>5.0427305157722001E-2</v>
      </c>
    </row>
    <row r="1051" spans="1:17" hidden="1" x14ac:dyDescent="0.3">
      <c r="A1051" t="s">
        <v>2249</v>
      </c>
      <c r="B1051" t="s">
        <v>2250</v>
      </c>
      <c r="C1051" t="s">
        <v>10222</v>
      </c>
      <c r="D1051" t="s">
        <v>60</v>
      </c>
      <c r="E1051">
        <v>2433.5765584400001</v>
      </c>
      <c r="F1051">
        <v>287.48</v>
      </c>
      <c r="G1051">
        <v>116.689201646993</v>
      </c>
      <c r="H1051">
        <v>19.679234223989301</v>
      </c>
      <c r="I1051">
        <v>117.2806988888</v>
      </c>
      <c r="J1051">
        <v>7.3870754919179902</v>
      </c>
      <c r="K1051">
        <v>236.31086561334001</v>
      </c>
      <c r="L1051">
        <v>182.208652003803</v>
      </c>
      <c r="M1051">
        <v>80.352230140725197</v>
      </c>
      <c r="N1051">
        <v>0.99731910811204805</v>
      </c>
      <c r="O1051">
        <v>0.65048003339363003</v>
      </c>
      <c r="P1051">
        <v>157.02279839070101</v>
      </c>
      <c r="Q1051">
        <v>2.4805948843922999E-2</v>
      </c>
    </row>
    <row r="1052" spans="1:17" hidden="1" x14ac:dyDescent="0.3">
      <c r="A1052" t="s">
        <v>2251</v>
      </c>
      <c r="B1052" t="s">
        <v>2252</v>
      </c>
      <c r="C1052" t="s">
        <v>10222</v>
      </c>
      <c r="D1052" t="s">
        <v>1458</v>
      </c>
      <c r="E1052">
        <v>2429.8108030499998</v>
      </c>
      <c r="F1052">
        <v>938.1</v>
      </c>
      <c r="G1052">
        <v>24.5371135624403</v>
      </c>
      <c r="H1052">
        <v>7.3129571565683698</v>
      </c>
      <c r="I1052">
        <v>37.338170562571101</v>
      </c>
      <c r="J1052">
        <v>4.0412918859062099</v>
      </c>
      <c r="K1052">
        <v>767.26057889637605</v>
      </c>
      <c r="L1052">
        <v>663.55342695598097</v>
      </c>
      <c r="M1052">
        <v>73.999179054924198</v>
      </c>
      <c r="N1052">
        <v>1.31624693441837</v>
      </c>
      <c r="O1052">
        <v>1.2631915574032599</v>
      </c>
      <c r="P1052">
        <v>107.774086378737</v>
      </c>
      <c r="Q1052">
        <v>-1.4506705813215E-2</v>
      </c>
    </row>
    <row r="1053" spans="1:17" hidden="1" x14ac:dyDescent="0.3">
      <c r="A1053" t="s">
        <v>2253</v>
      </c>
      <c r="B1053" t="s">
        <v>2254</v>
      </c>
      <c r="C1053" t="s">
        <v>10222</v>
      </c>
      <c r="D1053" t="s">
        <v>373</v>
      </c>
      <c r="E1053">
        <v>2418.435931125</v>
      </c>
      <c r="F1053">
        <v>1233.25</v>
      </c>
      <c r="G1053">
        <v>-28.035092195347001</v>
      </c>
      <c r="H1053">
        <v>-8.2669606951165395</v>
      </c>
      <c r="I1053">
        <v>9.2441791263387803</v>
      </c>
      <c r="J1053">
        <v>-2.9498681144140702</v>
      </c>
      <c r="K1053">
        <v>1270.65421539013</v>
      </c>
      <c r="L1053">
        <v>1218.0528056912201</v>
      </c>
      <c r="M1053">
        <v>33.7886924157362</v>
      </c>
      <c r="N1053">
        <v>0.79673138934926402</v>
      </c>
      <c r="O1053">
        <v>20.818974255017199</v>
      </c>
      <c r="P1053">
        <v>49.4757893461002</v>
      </c>
      <c r="Q1053">
        <v>-4.7535793870104003E-2</v>
      </c>
    </row>
    <row r="1054" spans="1:17" hidden="1" x14ac:dyDescent="0.3">
      <c r="A1054" t="s">
        <v>2255</v>
      </c>
      <c r="B1054" t="s">
        <v>2256</v>
      </c>
      <c r="C1054" t="s">
        <v>10222</v>
      </c>
      <c r="D1054" t="s">
        <v>77</v>
      </c>
      <c r="E1054">
        <v>2415.9173577000001</v>
      </c>
      <c r="F1054">
        <v>43.1</v>
      </c>
      <c r="G1054">
        <v>42.825981571134101</v>
      </c>
      <c r="H1054">
        <v>-10.309728994420601</v>
      </c>
      <c r="I1054">
        <v>-6.6857227096383998</v>
      </c>
      <c r="J1054">
        <v>1.7024986741583501</v>
      </c>
      <c r="K1054">
        <v>41.817520890271098</v>
      </c>
      <c r="L1054">
        <v>37.464830295541702</v>
      </c>
      <c r="M1054">
        <v>55.893273104758201</v>
      </c>
      <c r="N1054">
        <v>0.729245691866511</v>
      </c>
      <c r="O1054">
        <v>12.7610208816705</v>
      </c>
      <c r="P1054">
        <v>72.399999999999906</v>
      </c>
    </row>
    <row r="1055" spans="1:17" hidden="1" x14ac:dyDescent="0.3">
      <c r="A1055" t="s">
        <v>2257</v>
      </c>
      <c r="B1055" t="s">
        <v>2258</v>
      </c>
      <c r="C1055" t="s">
        <v>10222</v>
      </c>
      <c r="D1055" t="s">
        <v>528</v>
      </c>
      <c r="E1055">
        <v>2412.6106513700001</v>
      </c>
      <c r="F1055">
        <v>79.510000000000005</v>
      </c>
      <c r="G1055">
        <v>73.751389715715504</v>
      </c>
      <c r="H1055">
        <v>3.3640517675469499</v>
      </c>
      <c r="I1055">
        <v>-43.898249937912297</v>
      </c>
      <c r="J1055">
        <v>6.82980114628631</v>
      </c>
      <c r="K1055">
        <v>75.283109489392203</v>
      </c>
      <c r="L1055">
        <v>72.821899099136303</v>
      </c>
      <c r="M1055">
        <v>70.7262019666817</v>
      </c>
      <c r="N1055">
        <v>2.0209443469777399</v>
      </c>
      <c r="O1055">
        <v>46.962646208024097</v>
      </c>
      <c r="P1055">
        <v>107.327249022164</v>
      </c>
      <c r="Q1055">
        <v>0.122472054020939</v>
      </c>
    </row>
    <row r="1056" spans="1:17" hidden="1" x14ac:dyDescent="0.3">
      <c r="A1056" t="s">
        <v>2259</v>
      </c>
      <c r="B1056" t="s">
        <v>2260</v>
      </c>
      <c r="C1056" t="s">
        <v>10222</v>
      </c>
      <c r="D1056" t="s">
        <v>523</v>
      </c>
      <c r="E1056">
        <v>2404.1082865200001</v>
      </c>
      <c r="F1056">
        <v>262.2</v>
      </c>
      <c r="G1056">
        <v>-30.075440071232599</v>
      </c>
      <c r="H1056">
        <v>-15.616111368182301</v>
      </c>
      <c r="I1056">
        <v>-20.6512682216797</v>
      </c>
      <c r="J1056">
        <v>-0.89335836291614401</v>
      </c>
      <c r="K1056">
        <v>268.62831569802199</v>
      </c>
      <c r="L1056">
        <v>262.30503592385401</v>
      </c>
      <c r="M1056">
        <v>42.5302097715876</v>
      </c>
      <c r="N1056">
        <v>0.40762195501655701</v>
      </c>
      <c r="O1056">
        <v>21.7200610221205</v>
      </c>
      <c r="P1056">
        <v>23.098591549295701</v>
      </c>
      <c r="Q1056">
        <v>6.8999565284217995E-2</v>
      </c>
    </row>
    <row r="1057" spans="1:17" hidden="1" x14ac:dyDescent="0.3">
      <c r="A1057" t="s">
        <v>2261</v>
      </c>
      <c r="B1057" t="s">
        <v>2262</v>
      </c>
      <c r="C1057" t="s">
        <v>10222</v>
      </c>
      <c r="D1057" t="s">
        <v>202</v>
      </c>
      <c r="E1057">
        <v>2398.3011243000001</v>
      </c>
      <c r="F1057">
        <v>431.1</v>
      </c>
      <c r="G1057">
        <v>-7.0908636019533597</v>
      </c>
      <c r="H1057">
        <v>-7.0367001639675397</v>
      </c>
      <c r="I1057">
        <v>1.1587626461770499</v>
      </c>
      <c r="J1057">
        <v>1.4746149443288099</v>
      </c>
      <c r="K1057">
        <v>416.52194110910398</v>
      </c>
      <c r="L1057">
        <v>382.25561251136202</v>
      </c>
      <c r="M1057">
        <v>56.419635131516102</v>
      </c>
      <c r="N1057">
        <v>0.43510978893599001</v>
      </c>
      <c r="O1057">
        <v>6.3790303873811203</v>
      </c>
      <c r="P1057">
        <v>37.709631049353099</v>
      </c>
      <c r="Q1057">
        <v>4.935294530569E-3</v>
      </c>
    </row>
    <row r="1058" spans="1:17" hidden="1" x14ac:dyDescent="0.3">
      <c r="A1058" t="s">
        <v>2263</v>
      </c>
      <c r="B1058" t="s">
        <v>2264</v>
      </c>
      <c r="C1058" t="s">
        <v>10222</v>
      </c>
      <c r="D1058" t="s">
        <v>89</v>
      </c>
      <c r="E1058">
        <v>2396.3013317599998</v>
      </c>
      <c r="F1058">
        <v>28.28</v>
      </c>
      <c r="G1058">
        <v>181.88297271486601</v>
      </c>
      <c r="H1058">
        <v>-5.9176635391832404</v>
      </c>
      <c r="I1058">
        <v>-25.368070555888899</v>
      </c>
      <c r="J1058">
        <v>4.2678412091299904</v>
      </c>
      <c r="K1058">
        <v>26.334486611486199</v>
      </c>
      <c r="L1058">
        <v>22.492902778442598</v>
      </c>
      <c r="M1058">
        <v>66.516110463169994</v>
      </c>
      <c r="N1058">
        <v>0.97761103242149305</v>
      </c>
      <c r="O1058">
        <v>18.6350777934936</v>
      </c>
      <c r="P1058">
        <v>221.817733305871</v>
      </c>
      <c r="Q1058">
        <v>7.2318518550199995E-2</v>
      </c>
    </row>
    <row r="1059" spans="1:17" hidden="1" x14ac:dyDescent="0.3">
      <c r="A1059" t="s">
        <v>2265</v>
      </c>
      <c r="B1059" t="s">
        <v>2266</v>
      </c>
      <c r="C1059" t="s">
        <v>10222</v>
      </c>
      <c r="D1059" t="s">
        <v>469</v>
      </c>
      <c r="E1059">
        <v>2392.13158204</v>
      </c>
      <c r="F1059">
        <v>286.01</v>
      </c>
      <c r="G1059">
        <v>23.595033863959401</v>
      </c>
      <c r="H1059">
        <v>7.9336094114685798</v>
      </c>
      <c r="I1059">
        <v>-1.5030060890685299</v>
      </c>
      <c r="J1059">
        <v>0.84141878274171999</v>
      </c>
      <c r="K1059">
        <v>252.314493068545</v>
      </c>
      <c r="L1059">
        <v>231.73625125408799</v>
      </c>
      <c r="M1059">
        <v>62.538003291091002</v>
      </c>
      <c r="N1059">
        <v>0.94907315796983005</v>
      </c>
      <c r="O1059">
        <v>8.2129995454704297</v>
      </c>
      <c r="P1059">
        <v>58.410412628080799</v>
      </c>
      <c r="Q1059">
        <v>0.118524876384278</v>
      </c>
    </row>
    <row r="1060" spans="1:17" hidden="1" x14ac:dyDescent="0.3">
      <c r="A1060" t="s">
        <v>2267</v>
      </c>
      <c r="B1060" t="s">
        <v>2268</v>
      </c>
      <c r="C1060" t="s">
        <v>10222</v>
      </c>
      <c r="D1060" t="s">
        <v>622</v>
      </c>
      <c r="E1060">
        <v>2391.0036375999998</v>
      </c>
      <c r="F1060">
        <v>527</v>
      </c>
      <c r="G1060">
        <v>-31.002759241777401</v>
      </c>
      <c r="H1060">
        <v>-1.94506311064314</v>
      </c>
      <c r="I1060">
        <v>-16.417854840744202</v>
      </c>
      <c r="J1060">
        <v>6.6821913271648503</v>
      </c>
      <c r="K1060">
        <v>494.41661168352903</v>
      </c>
      <c r="L1060">
        <v>498.57951617736501</v>
      </c>
      <c r="M1060">
        <v>67.639467485104305</v>
      </c>
      <c r="N1060">
        <v>0.96973461850899001</v>
      </c>
      <c r="O1060">
        <v>20.493358633776001</v>
      </c>
      <c r="P1060">
        <v>28.662109375</v>
      </c>
      <c r="Q1060">
        <v>7.3920482372209998E-3</v>
      </c>
    </row>
    <row r="1061" spans="1:17" hidden="1" x14ac:dyDescent="0.3">
      <c r="A1061" t="s">
        <v>2269</v>
      </c>
      <c r="B1061" t="s">
        <v>2270</v>
      </c>
      <c r="C1061" t="s">
        <v>10222</v>
      </c>
      <c r="D1061" t="s">
        <v>60</v>
      </c>
      <c r="E1061">
        <v>2381.44606488</v>
      </c>
      <c r="F1061">
        <v>258.74</v>
      </c>
      <c r="G1061">
        <v>51.1315486528691</v>
      </c>
      <c r="H1061">
        <v>18.281041188149398</v>
      </c>
      <c r="I1061">
        <v>-6.0696888899407604</v>
      </c>
      <c r="J1061">
        <v>15.152524184053799</v>
      </c>
      <c r="K1061">
        <v>224.040613135157</v>
      </c>
      <c r="L1061">
        <v>205.543914432252</v>
      </c>
      <c r="M1061">
        <v>79.206936987283697</v>
      </c>
      <c r="N1061">
        <v>2.03724913396784</v>
      </c>
      <c r="O1061">
        <v>5.2601066707892201</v>
      </c>
      <c r="P1061">
        <v>82.211267605633793</v>
      </c>
      <c r="Q1061">
        <v>9.3738053213633002E-2</v>
      </c>
    </row>
    <row r="1062" spans="1:17" hidden="1" x14ac:dyDescent="0.3">
      <c r="A1062" t="s">
        <v>2271</v>
      </c>
      <c r="B1062" t="s">
        <v>2272</v>
      </c>
      <c r="C1062" t="s">
        <v>10222</v>
      </c>
      <c r="D1062" t="s">
        <v>153</v>
      </c>
      <c r="E1062">
        <v>2363.7117400000002</v>
      </c>
      <c r="F1062">
        <v>1300</v>
      </c>
      <c r="G1062">
        <v>368.71240686816799</v>
      </c>
      <c r="H1062">
        <v>-8.7817255866199204</v>
      </c>
      <c r="I1062">
        <v>379.741466191673</v>
      </c>
      <c r="J1062">
        <v>-7.3894741120902303</v>
      </c>
      <c r="K1062">
        <v>1216.1721345098899</v>
      </c>
      <c r="M1062">
        <v>45.530868662135099</v>
      </c>
      <c r="N1062">
        <v>0.64054054054053999</v>
      </c>
      <c r="O1062">
        <v>20.692307692307701</v>
      </c>
      <c r="P1062">
        <v>461.91917008860997</v>
      </c>
    </row>
    <row r="1063" spans="1:17" hidden="1" x14ac:dyDescent="0.3">
      <c r="A1063" t="s">
        <v>2273</v>
      </c>
      <c r="B1063" t="s">
        <v>2274</v>
      </c>
      <c r="C1063" t="s">
        <v>10222</v>
      </c>
      <c r="D1063" t="s">
        <v>848</v>
      </c>
      <c r="E1063">
        <v>2357.232158709</v>
      </c>
      <c r="F1063">
        <v>21.87</v>
      </c>
      <c r="G1063">
        <v>12.331454487216</v>
      </c>
      <c r="H1063">
        <v>-7.8991507107917904</v>
      </c>
      <c r="I1063">
        <v>-28.538378549404101</v>
      </c>
      <c r="J1063">
        <v>2.04331789269779</v>
      </c>
      <c r="K1063">
        <v>22.6281767852612</v>
      </c>
      <c r="L1063">
        <v>22.3351736209252</v>
      </c>
      <c r="M1063">
        <v>50.815754870783898</v>
      </c>
      <c r="N1063">
        <v>0.98561765519724398</v>
      </c>
      <c r="O1063">
        <v>47.233653406492898</v>
      </c>
      <c r="P1063">
        <v>50.309278350515399</v>
      </c>
      <c r="Q1063">
        <v>-2.8091959847404001E-2</v>
      </c>
    </row>
    <row r="1064" spans="1:17" hidden="1" x14ac:dyDescent="0.3">
      <c r="A1064" t="s">
        <v>2275</v>
      </c>
      <c r="B1064" t="s">
        <v>2276</v>
      </c>
      <c r="C1064" t="s">
        <v>10222</v>
      </c>
      <c r="D1064" t="s">
        <v>373</v>
      </c>
      <c r="E1064">
        <v>2356.2838035700001</v>
      </c>
      <c r="F1064">
        <v>796.1</v>
      </c>
      <c r="G1064">
        <v>59.958265717681499</v>
      </c>
      <c r="H1064">
        <v>6.8879265229285496</v>
      </c>
      <c r="I1064">
        <v>7.2730525018854397</v>
      </c>
      <c r="J1064">
        <v>0.68348972508401595</v>
      </c>
      <c r="K1064">
        <v>684.85919165184498</v>
      </c>
      <c r="L1064">
        <v>602.18456473566505</v>
      </c>
      <c r="M1064">
        <v>66.968765403215997</v>
      </c>
      <c r="N1064">
        <v>1.5132492692941899</v>
      </c>
      <c r="O1064">
        <v>1.6203994473056</v>
      </c>
      <c r="P1064">
        <v>86.877934272300394</v>
      </c>
      <c r="Q1064">
        <v>1.9451692339940999E-2</v>
      </c>
    </row>
    <row r="1065" spans="1:17" hidden="1" x14ac:dyDescent="0.3">
      <c r="A1065" t="s">
        <v>2277</v>
      </c>
      <c r="B1065" t="s">
        <v>2278</v>
      </c>
      <c r="C1065" t="s">
        <v>10222</v>
      </c>
      <c r="D1065" t="s">
        <v>124</v>
      </c>
      <c r="E1065">
        <v>2355.7461612379998</v>
      </c>
      <c r="F1065">
        <v>197.63</v>
      </c>
      <c r="G1065">
        <v>-11.5576837160582</v>
      </c>
      <c r="H1065">
        <v>9.5171190695124004</v>
      </c>
      <c r="I1065">
        <v>-20.299133863377701</v>
      </c>
      <c r="J1065">
        <v>-5.0243047817992101</v>
      </c>
      <c r="K1065">
        <v>191.01444194546599</v>
      </c>
      <c r="L1065">
        <v>195.76690286638899</v>
      </c>
      <c r="M1065">
        <v>56.225382562177998</v>
      </c>
      <c r="N1065">
        <v>2.2089545477508601</v>
      </c>
      <c r="O1065">
        <v>46.612356423619801</v>
      </c>
      <c r="P1065">
        <v>31.929238985313699</v>
      </c>
      <c r="Q1065">
        <v>2.9029041915048001E-2</v>
      </c>
    </row>
    <row r="1066" spans="1:17" hidden="1" x14ac:dyDescent="0.3">
      <c r="A1066" t="s">
        <v>2279</v>
      </c>
      <c r="B1066" t="s">
        <v>2280</v>
      </c>
      <c r="C1066" t="s">
        <v>10222</v>
      </c>
      <c r="D1066" t="s">
        <v>557</v>
      </c>
      <c r="E1066">
        <v>2353.5019591999999</v>
      </c>
      <c r="F1066">
        <v>453.95</v>
      </c>
      <c r="G1066">
        <v>-34.334380490154203</v>
      </c>
      <c r="H1066">
        <v>3.1090372163765099</v>
      </c>
      <c r="I1066">
        <v>-18.9320683146628</v>
      </c>
      <c r="J1066">
        <v>4.4113772517768197</v>
      </c>
      <c r="K1066">
        <v>440.632996558836</v>
      </c>
      <c r="L1066">
        <v>459.65949779410897</v>
      </c>
      <c r="M1066">
        <v>54.996089545916597</v>
      </c>
      <c r="N1066">
        <v>1.2256583210809</v>
      </c>
      <c r="O1066">
        <v>24.099570437272799</v>
      </c>
      <c r="P1066">
        <v>18.524804177545601</v>
      </c>
      <c r="Q1066">
        <v>4.6643332096299997E-3</v>
      </c>
    </row>
    <row r="1067" spans="1:17" hidden="1" x14ac:dyDescent="0.3">
      <c r="A1067" t="s">
        <v>2281</v>
      </c>
      <c r="B1067" t="s">
        <v>2282</v>
      </c>
      <c r="C1067" t="s">
        <v>10222</v>
      </c>
      <c r="E1067">
        <v>2346.4721</v>
      </c>
      <c r="F1067">
        <v>419.8</v>
      </c>
      <c r="G1067">
        <v>-56.0006988697167</v>
      </c>
      <c r="H1067">
        <v>10.518110271068901</v>
      </c>
      <c r="I1067">
        <v>-32.458353900541297</v>
      </c>
      <c r="J1067">
        <v>4.2511457938058896</v>
      </c>
      <c r="K1067">
        <v>400.75361784066598</v>
      </c>
      <c r="L1067">
        <v>442.31487331292197</v>
      </c>
      <c r="M1067">
        <v>66.049081537810096</v>
      </c>
      <c r="N1067">
        <v>1.6072049679974101</v>
      </c>
      <c r="O1067">
        <v>46.4983325393044</v>
      </c>
      <c r="P1067">
        <v>29.169230769230701</v>
      </c>
      <c r="Q1067">
        <v>0.29665936905718798</v>
      </c>
    </row>
    <row r="1068" spans="1:17" hidden="1" x14ac:dyDescent="0.3">
      <c r="A1068" t="s">
        <v>2283</v>
      </c>
      <c r="B1068" t="s">
        <v>2284</v>
      </c>
      <c r="C1068" t="s">
        <v>10222</v>
      </c>
      <c r="D1068" t="s">
        <v>557</v>
      </c>
      <c r="E1068">
        <v>2341.6616657750001</v>
      </c>
      <c r="F1068">
        <v>1001.05</v>
      </c>
      <c r="G1068">
        <v>-65.562258510909004</v>
      </c>
      <c r="H1068">
        <v>-13.314360995597101</v>
      </c>
      <c r="I1068">
        <v>-40.877718085220401</v>
      </c>
      <c r="J1068">
        <v>-9.2218826001938599</v>
      </c>
      <c r="K1068">
        <v>1104.22875726095</v>
      </c>
      <c r="L1068">
        <v>1290.2499704412801</v>
      </c>
      <c r="M1068">
        <v>21.127859385551901</v>
      </c>
      <c r="N1068">
        <v>1.24535757593578</v>
      </c>
      <c r="O1068">
        <v>77.054093202137693</v>
      </c>
      <c r="P1068">
        <v>4.63572697815406</v>
      </c>
      <c r="Q1068">
        <v>-0.15399288206981801</v>
      </c>
    </row>
    <row r="1069" spans="1:17" hidden="1" x14ac:dyDescent="0.3">
      <c r="A1069" t="s">
        <v>2285</v>
      </c>
      <c r="B1069" t="s">
        <v>2286</v>
      </c>
      <c r="C1069" t="s">
        <v>10222</v>
      </c>
      <c r="D1069" t="s">
        <v>674</v>
      </c>
      <c r="E1069">
        <v>2339.74413</v>
      </c>
      <c r="F1069">
        <v>380.7</v>
      </c>
      <c r="G1069">
        <v>462.97570525038901</v>
      </c>
      <c r="H1069">
        <v>43.637366856831001</v>
      </c>
      <c r="I1069">
        <v>31.633805736186599</v>
      </c>
      <c r="J1069">
        <v>-10.926039975208999</v>
      </c>
      <c r="K1069">
        <v>326.64520096032902</v>
      </c>
      <c r="L1069">
        <v>245.54916710778599</v>
      </c>
      <c r="M1069">
        <v>49.812541279957003</v>
      </c>
      <c r="N1069">
        <v>2.07286186714739</v>
      </c>
      <c r="O1069">
        <v>16.889939584975</v>
      </c>
      <c r="P1069">
        <v>534.5</v>
      </c>
      <c r="Q1069">
        <v>0.147705267945443</v>
      </c>
    </row>
    <row r="1070" spans="1:17" hidden="1" x14ac:dyDescent="0.3">
      <c r="A1070" t="s">
        <v>2287</v>
      </c>
      <c r="B1070" t="s">
        <v>2288</v>
      </c>
      <c r="C1070" t="s">
        <v>10222</v>
      </c>
      <c r="D1070" t="s">
        <v>523</v>
      </c>
      <c r="E1070">
        <v>2335.8114987839999</v>
      </c>
      <c r="F1070">
        <v>129.76</v>
      </c>
      <c r="G1070">
        <v>71.5811818590808</v>
      </c>
      <c r="H1070">
        <v>-12.1325990674047</v>
      </c>
      <c r="I1070">
        <v>0.72370234632311803</v>
      </c>
      <c r="J1070">
        <v>1.4468646383498101</v>
      </c>
      <c r="K1070">
        <v>122.412902300049</v>
      </c>
      <c r="L1070">
        <v>106.158944565715</v>
      </c>
      <c r="M1070">
        <v>51.885936788244699</v>
      </c>
      <c r="N1070">
        <v>0.462254355969131</v>
      </c>
      <c r="O1070">
        <v>14.8273736128236</v>
      </c>
      <c r="P1070">
        <v>110.820471161657</v>
      </c>
      <c r="Q1070">
        <v>4.6175094131795998E-2</v>
      </c>
    </row>
    <row r="1071" spans="1:17" hidden="1" x14ac:dyDescent="0.3">
      <c r="A1071" t="s">
        <v>2289</v>
      </c>
      <c r="B1071" t="s">
        <v>2290</v>
      </c>
      <c r="C1071" t="s">
        <v>10222</v>
      </c>
      <c r="D1071" t="s">
        <v>130</v>
      </c>
      <c r="E1071">
        <v>2330.7592307999998</v>
      </c>
      <c r="F1071">
        <v>286</v>
      </c>
      <c r="G1071">
        <v>27.652209204197199</v>
      </c>
      <c r="H1071">
        <v>-11.3868317841878</v>
      </c>
      <c r="I1071">
        <v>18.2107108320258</v>
      </c>
      <c r="J1071">
        <v>-3.20929218018476</v>
      </c>
      <c r="K1071">
        <v>294.96843320410102</v>
      </c>
      <c r="L1071">
        <v>252.71420515735699</v>
      </c>
      <c r="M1071">
        <v>31.702088681194802</v>
      </c>
      <c r="N1071">
        <v>0.45708622420735701</v>
      </c>
      <c r="O1071">
        <v>18.9510489510489</v>
      </c>
      <c r="P1071">
        <v>63.615560640732198</v>
      </c>
      <c r="Q1071">
        <v>5.6351136592137002E-2</v>
      </c>
    </row>
    <row r="1072" spans="1:17" hidden="1" x14ac:dyDescent="0.3">
      <c r="A1072" t="s">
        <v>2291</v>
      </c>
      <c r="B1072" t="s">
        <v>2292</v>
      </c>
      <c r="C1072" t="s">
        <v>10222</v>
      </c>
      <c r="D1072" t="s">
        <v>256</v>
      </c>
      <c r="E1072">
        <v>2320.9036556249998</v>
      </c>
      <c r="F1072">
        <v>4518.75</v>
      </c>
      <c r="G1072">
        <v>43.729765456228897</v>
      </c>
      <c r="H1072">
        <v>-4.5263591913571499</v>
      </c>
      <c r="I1072">
        <v>17.474268166890401</v>
      </c>
      <c r="J1072">
        <v>2.5533150260881499</v>
      </c>
      <c r="K1072">
        <v>4074.12913665519</v>
      </c>
      <c r="L1072">
        <v>3443.4137860518399</v>
      </c>
      <c r="M1072">
        <v>61.911913540230998</v>
      </c>
      <c r="N1072">
        <v>0.60076430336553299</v>
      </c>
      <c r="O1072">
        <v>5.6708160442600297</v>
      </c>
      <c r="P1072">
        <v>92.246330567964193</v>
      </c>
      <c r="Q1072">
        <v>8.3045709866103004E-2</v>
      </c>
    </row>
    <row r="1073" spans="1:17" hidden="1" x14ac:dyDescent="0.3">
      <c r="A1073" t="s">
        <v>2293</v>
      </c>
      <c r="B1073" t="s">
        <v>2294</v>
      </c>
      <c r="C1073" t="s">
        <v>10222</v>
      </c>
      <c r="D1073" t="s">
        <v>285</v>
      </c>
      <c r="E1073">
        <v>2317.1797329999999</v>
      </c>
      <c r="F1073">
        <v>1009.55</v>
      </c>
      <c r="G1073">
        <v>61.233599375376798</v>
      </c>
      <c r="H1073">
        <v>23.986971540857699</v>
      </c>
      <c r="I1073">
        <v>38.633141945944303</v>
      </c>
      <c r="J1073">
        <v>10.506229717714801</v>
      </c>
      <c r="K1073">
        <v>808.47654360163494</v>
      </c>
      <c r="L1073">
        <v>687.21048443667598</v>
      </c>
      <c r="M1073">
        <v>84.955006197568906</v>
      </c>
      <c r="N1073">
        <v>1.4134673366834101</v>
      </c>
      <c r="O1073">
        <v>0.93606062106878996</v>
      </c>
      <c r="P1073">
        <v>109.75483066694299</v>
      </c>
      <c r="Q1073">
        <v>7.6123246674155001E-2</v>
      </c>
    </row>
    <row r="1074" spans="1:17" hidden="1" x14ac:dyDescent="0.3">
      <c r="A1074" t="s">
        <v>2295</v>
      </c>
      <c r="B1074" t="s">
        <v>2296</v>
      </c>
      <c r="C1074" t="s">
        <v>10222</v>
      </c>
      <c r="D1074" t="s">
        <v>677</v>
      </c>
      <c r="E1074">
        <v>2315.0139701899998</v>
      </c>
      <c r="F1074">
        <v>582.1</v>
      </c>
      <c r="G1074">
        <v>10.5519049422126</v>
      </c>
      <c r="H1074">
        <v>-2.5261837219765502</v>
      </c>
      <c r="I1074">
        <v>-22.657713575927598</v>
      </c>
      <c r="J1074">
        <v>-1.0826803093380899</v>
      </c>
      <c r="K1074">
        <v>559.91514033206295</v>
      </c>
      <c r="L1074">
        <v>535.69500550928603</v>
      </c>
      <c r="M1074">
        <v>56.432484110567003</v>
      </c>
      <c r="N1074">
        <v>0.87437531749851805</v>
      </c>
      <c r="O1074">
        <v>15.9422779591135</v>
      </c>
      <c r="P1074">
        <v>43.004544896204401</v>
      </c>
      <c r="Q1074">
        <v>8.6297561829056998E-2</v>
      </c>
    </row>
    <row r="1075" spans="1:17" hidden="1" x14ac:dyDescent="0.3">
      <c r="A1075" t="s">
        <v>2297</v>
      </c>
      <c r="B1075" t="s">
        <v>2298</v>
      </c>
      <c r="C1075" t="s">
        <v>10222</v>
      </c>
      <c r="D1075" t="s">
        <v>228</v>
      </c>
      <c r="E1075">
        <v>2313.6211531250001</v>
      </c>
      <c r="F1075">
        <v>613.75</v>
      </c>
      <c r="G1075">
        <v>9.1696465847493105</v>
      </c>
      <c r="H1075">
        <v>4.1134412812078196</v>
      </c>
      <c r="I1075">
        <v>22.393732670046099</v>
      </c>
      <c r="J1075">
        <v>4.8193808764834696</v>
      </c>
      <c r="K1075">
        <v>539.37785354848597</v>
      </c>
      <c r="L1075">
        <v>464.91010097505801</v>
      </c>
      <c r="M1075">
        <v>65.333506128964103</v>
      </c>
      <c r="N1075">
        <v>0.59008861904368104</v>
      </c>
      <c r="O1075">
        <v>8.2525458248472408</v>
      </c>
      <c r="P1075">
        <v>79.669203747072501</v>
      </c>
      <c r="Q1075">
        <v>0.114416818300873</v>
      </c>
    </row>
    <row r="1076" spans="1:17" hidden="1" x14ac:dyDescent="0.3">
      <c r="A1076" t="s">
        <v>2299</v>
      </c>
      <c r="B1076" t="s">
        <v>2300</v>
      </c>
      <c r="C1076" t="s">
        <v>10222</v>
      </c>
      <c r="D1076" t="s">
        <v>121</v>
      </c>
      <c r="E1076">
        <v>2303.9655358549999</v>
      </c>
      <c r="F1076">
        <v>1037.95</v>
      </c>
      <c r="G1076">
        <v>119.05576200272201</v>
      </c>
      <c r="H1076">
        <v>11.363137277086601</v>
      </c>
      <c r="I1076">
        <v>40.586077720495197</v>
      </c>
      <c r="J1076">
        <v>7.4818281733133398</v>
      </c>
      <c r="K1076">
        <v>881.73464251717701</v>
      </c>
      <c r="L1076">
        <v>696.14004712716496</v>
      </c>
      <c r="M1076">
        <v>88.831010451778198</v>
      </c>
      <c r="N1076">
        <v>1.2798549863023401</v>
      </c>
      <c r="O1076">
        <v>3.9549111228864602</v>
      </c>
      <c r="P1076">
        <v>168.829318829318</v>
      </c>
      <c r="Q1076">
        <v>7.2357011080884007E-2</v>
      </c>
    </row>
    <row r="1077" spans="1:17" hidden="1" x14ac:dyDescent="0.3">
      <c r="A1077" t="s">
        <v>2301</v>
      </c>
      <c r="B1077" t="s">
        <v>2302</v>
      </c>
      <c r="C1077" t="s">
        <v>10222</v>
      </c>
      <c r="D1077" t="s">
        <v>398</v>
      </c>
      <c r="E1077">
        <v>2301.92067744</v>
      </c>
      <c r="F1077">
        <v>944.6</v>
      </c>
      <c r="G1077">
        <v>-16.528599578078101</v>
      </c>
      <c r="H1077">
        <v>33.382731717733698</v>
      </c>
      <c r="I1077">
        <v>-4.39989279237912</v>
      </c>
      <c r="J1077">
        <v>9.6934375099226706</v>
      </c>
      <c r="K1077">
        <v>806.49911286770498</v>
      </c>
      <c r="L1077">
        <v>790.87619521485203</v>
      </c>
      <c r="M1077">
        <v>63.713234740484801</v>
      </c>
      <c r="N1077">
        <v>1.21373713828692</v>
      </c>
      <c r="O1077">
        <v>15.3927588397205</v>
      </c>
      <c r="P1077">
        <v>46.574598494840501</v>
      </c>
      <c r="Q1077">
        <v>-6.0990758086888003E-2</v>
      </c>
    </row>
    <row r="1078" spans="1:17" hidden="1" x14ac:dyDescent="0.3">
      <c r="A1078" t="s">
        <v>2303</v>
      </c>
      <c r="B1078" t="s">
        <v>2304</v>
      </c>
      <c r="C1078" t="s">
        <v>10222</v>
      </c>
      <c r="D1078" t="s">
        <v>290</v>
      </c>
      <c r="E1078">
        <v>2292.037875</v>
      </c>
      <c r="F1078">
        <v>3652.65</v>
      </c>
      <c r="G1078">
        <v>2048.56254692419</v>
      </c>
      <c r="H1078">
        <v>45.276743650894801</v>
      </c>
      <c r="I1078">
        <v>344.53485709967299</v>
      </c>
      <c r="J1078">
        <v>3.9273097373515999</v>
      </c>
      <c r="K1078">
        <v>2774.1688814020399</v>
      </c>
      <c r="L1078">
        <v>1677.2005401946501</v>
      </c>
      <c r="M1078">
        <v>71.828922576406001</v>
      </c>
      <c r="N1078">
        <v>1.2247417671405401</v>
      </c>
      <c r="O1078">
        <v>10.7415164332744</v>
      </c>
      <c r="P1078">
        <v>2140.88957055214</v>
      </c>
      <c r="Q1078">
        <v>0.20672783704040101</v>
      </c>
    </row>
    <row r="1079" spans="1:17" hidden="1" x14ac:dyDescent="0.3">
      <c r="A1079" t="s">
        <v>2305</v>
      </c>
      <c r="B1079" t="s">
        <v>2306</v>
      </c>
      <c r="C1079" t="s">
        <v>10222</v>
      </c>
      <c r="D1079" t="s">
        <v>253</v>
      </c>
      <c r="E1079">
        <v>2290.4572416599999</v>
      </c>
      <c r="F1079">
        <v>891.1</v>
      </c>
      <c r="G1079">
        <v>44.036087876603901</v>
      </c>
      <c r="H1079">
        <v>-1.11199800292336</v>
      </c>
      <c r="I1079">
        <v>55.408626036048197</v>
      </c>
      <c r="J1079">
        <v>7.7154072068923698</v>
      </c>
      <c r="K1079">
        <v>815.469703199116</v>
      </c>
      <c r="L1079">
        <v>654.83409896955595</v>
      </c>
      <c r="M1079">
        <v>70.638680721483993</v>
      </c>
      <c r="N1079">
        <v>1.4309474252472001</v>
      </c>
      <c r="O1079">
        <v>11.098642127707301</v>
      </c>
      <c r="P1079">
        <v>121.666666666666</v>
      </c>
      <c r="Q1079">
        <v>0.21908255578380101</v>
      </c>
    </row>
    <row r="1080" spans="1:17" hidden="1" x14ac:dyDescent="0.3">
      <c r="A1080" t="s">
        <v>2307</v>
      </c>
      <c r="B1080" t="s">
        <v>2308</v>
      </c>
      <c r="C1080" t="s">
        <v>10222</v>
      </c>
      <c r="D1080" t="s">
        <v>77</v>
      </c>
      <c r="E1080">
        <v>2284.4776475549902</v>
      </c>
      <c r="F1080">
        <v>3029.45</v>
      </c>
      <c r="G1080">
        <v>-26.337180722138399</v>
      </c>
      <c r="H1080">
        <v>1.9278698375325001</v>
      </c>
      <c r="I1080">
        <v>-11.8831807941476</v>
      </c>
      <c r="J1080">
        <v>-3.4888962782866299E-3</v>
      </c>
      <c r="K1080">
        <v>2866.8214256924298</v>
      </c>
      <c r="L1080">
        <v>2804.21092161045</v>
      </c>
      <c r="M1080">
        <v>55.9591270209418</v>
      </c>
      <c r="N1080">
        <v>1.7668288746278999</v>
      </c>
      <c r="O1080">
        <v>6.1578834441895403</v>
      </c>
      <c r="P1080">
        <v>29.1518342463709</v>
      </c>
      <c r="Q1080">
        <v>-0.163915979862053</v>
      </c>
    </row>
    <row r="1081" spans="1:17" hidden="1" x14ac:dyDescent="0.3">
      <c r="A1081" t="s">
        <v>2309</v>
      </c>
      <c r="B1081" t="s">
        <v>2310</v>
      </c>
      <c r="C1081" t="s">
        <v>10222</v>
      </c>
      <c r="D1081" t="s">
        <v>261</v>
      </c>
      <c r="E1081">
        <v>2270.6568525600001</v>
      </c>
      <c r="F1081">
        <v>630.04999999999995</v>
      </c>
      <c r="G1081">
        <v>31.085318509372701</v>
      </c>
      <c r="H1081">
        <v>-8.5813718865945194</v>
      </c>
      <c r="I1081">
        <v>-39.440376028556202</v>
      </c>
      <c r="J1081">
        <v>-3.91861657523267</v>
      </c>
      <c r="K1081">
        <v>635.036866677121</v>
      </c>
      <c r="L1081">
        <v>608.47686264172296</v>
      </c>
      <c r="M1081">
        <v>50.8838680538584</v>
      </c>
      <c r="N1081">
        <v>0.54508864149337599</v>
      </c>
      <c r="O1081">
        <v>48.400920561860097</v>
      </c>
      <c r="P1081">
        <v>59.324819825515199</v>
      </c>
      <c r="Q1081">
        <v>3.2621577660828002E-2</v>
      </c>
    </row>
    <row r="1082" spans="1:17" hidden="1" x14ac:dyDescent="0.3">
      <c r="A1082" t="s">
        <v>2311</v>
      </c>
      <c r="B1082" t="s">
        <v>2312</v>
      </c>
      <c r="C1082" t="s">
        <v>10222</v>
      </c>
      <c r="D1082" t="s">
        <v>77</v>
      </c>
      <c r="E1082">
        <v>2268.8727199999998</v>
      </c>
      <c r="F1082">
        <v>731.8</v>
      </c>
      <c r="G1082">
        <v>57.806805332843901</v>
      </c>
      <c r="H1082">
        <v>-2.2257610553159699</v>
      </c>
      <c r="I1082">
        <v>44.8100522241146</v>
      </c>
      <c r="J1082">
        <v>0.42203721461450699</v>
      </c>
      <c r="K1082">
        <v>667.50535532859396</v>
      </c>
      <c r="L1082">
        <v>552.16855083866199</v>
      </c>
      <c r="M1082">
        <v>58.498095468686799</v>
      </c>
      <c r="N1082">
        <v>0.54867571663062498</v>
      </c>
      <c r="O1082">
        <v>8.8480459141841994</v>
      </c>
      <c r="P1082">
        <v>89.585492227979202</v>
      </c>
      <c r="Q1082">
        <v>3.9920893028241998E-2</v>
      </c>
    </row>
    <row r="1083" spans="1:17" hidden="1" x14ac:dyDescent="0.3">
      <c r="A1083" t="s">
        <v>2313</v>
      </c>
      <c r="B1083" t="s">
        <v>2314</v>
      </c>
      <c r="C1083" t="s">
        <v>10222</v>
      </c>
      <c r="D1083" t="s">
        <v>202</v>
      </c>
      <c r="E1083">
        <v>2266.6576679999998</v>
      </c>
      <c r="F1083">
        <v>367.2</v>
      </c>
      <c r="G1083">
        <v>81.5785904626036</v>
      </c>
      <c r="H1083">
        <v>11.8226265936612</v>
      </c>
      <c r="I1083">
        <v>19.776901990601299</v>
      </c>
      <c r="J1083">
        <v>-1.04422473737636</v>
      </c>
      <c r="K1083">
        <v>332.38715753432302</v>
      </c>
      <c r="L1083">
        <v>280.830506306085</v>
      </c>
      <c r="M1083">
        <v>60.731484837765997</v>
      </c>
      <c r="N1083">
        <v>0.902447715246118</v>
      </c>
      <c r="O1083">
        <v>7.7342047930283302</v>
      </c>
      <c r="P1083">
        <v>115.72083186464501</v>
      </c>
      <c r="Q1083">
        <v>0.14620008776057999</v>
      </c>
    </row>
    <row r="1084" spans="1:17" hidden="1" x14ac:dyDescent="0.3">
      <c r="A1084" t="s">
        <v>2315</v>
      </c>
      <c r="B1084" t="s">
        <v>2316</v>
      </c>
      <c r="C1084" t="s">
        <v>10222</v>
      </c>
      <c r="D1084" t="s">
        <v>523</v>
      </c>
      <c r="E1084">
        <v>2265.1933638400001</v>
      </c>
      <c r="F1084">
        <v>668.8</v>
      </c>
      <c r="G1084">
        <v>68.915574049710798</v>
      </c>
      <c r="H1084">
        <v>20.6089649439669</v>
      </c>
      <c r="I1084">
        <v>-1.79380687709191</v>
      </c>
      <c r="J1084">
        <v>22.367639557756899</v>
      </c>
      <c r="K1084">
        <v>554.907986552534</v>
      </c>
      <c r="L1084">
        <v>510.772772681574</v>
      </c>
      <c r="M1084">
        <v>84.944369987613698</v>
      </c>
      <c r="N1084">
        <v>3.5427326453895098</v>
      </c>
      <c r="O1084">
        <v>3.1623803827751402</v>
      </c>
      <c r="P1084">
        <v>116.47515779252301</v>
      </c>
      <c r="Q1084">
        <v>0.140512240079468</v>
      </c>
    </row>
    <row r="1085" spans="1:17" hidden="1" x14ac:dyDescent="0.3">
      <c r="A1085" t="s">
        <v>2317</v>
      </c>
      <c r="B1085" t="s">
        <v>2318</v>
      </c>
      <c r="C1085" t="s">
        <v>10222</v>
      </c>
      <c r="D1085" t="s">
        <v>388</v>
      </c>
      <c r="E1085">
        <v>2261.2496561630001</v>
      </c>
      <c r="F1085">
        <v>150.22999999999999</v>
      </c>
      <c r="G1085">
        <v>123.441033759856</v>
      </c>
      <c r="H1085">
        <v>31.651960017682299</v>
      </c>
      <c r="I1085">
        <v>22.076631026838001</v>
      </c>
      <c r="J1085">
        <v>10.342861938336499</v>
      </c>
      <c r="K1085">
        <v>118.27734973525401</v>
      </c>
      <c r="L1085">
        <v>99.806894596057006</v>
      </c>
      <c r="M1085">
        <v>77.407204537268896</v>
      </c>
      <c r="N1085">
        <v>1.8857931835030499</v>
      </c>
      <c r="O1085">
        <v>4.4997670238966903</v>
      </c>
      <c r="P1085">
        <v>169.95507637016999</v>
      </c>
      <c r="Q1085">
        <v>9.4946339553865999E-2</v>
      </c>
    </row>
    <row r="1086" spans="1:17" hidden="1" x14ac:dyDescent="0.3">
      <c r="A1086" t="s">
        <v>2319</v>
      </c>
      <c r="B1086" t="s">
        <v>2320</v>
      </c>
      <c r="C1086" t="s">
        <v>10222</v>
      </c>
      <c r="D1086" t="s">
        <v>1296</v>
      </c>
      <c r="E1086">
        <v>2258.25656622</v>
      </c>
      <c r="F1086">
        <v>796.2</v>
      </c>
      <c r="G1086">
        <v>125.350966356751</v>
      </c>
      <c r="H1086">
        <v>48.475520507890899</v>
      </c>
      <c r="I1086">
        <v>29.3987303712303</v>
      </c>
      <c r="J1086">
        <v>21.611974463374299</v>
      </c>
      <c r="K1086">
        <v>584.04333379587001</v>
      </c>
      <c r="L1086">
        <v>489.130497277492</v>
      </c>
      <c r="M1086">
        <v>67.091918481950202</v>
      </c>
      <c r="N1086">
        <v>3.5167090234498701</v>
      </c>
      <c r="O1086">
        <v>13.288118563175001</v>
      </c>
      <c r="P1086">
        <v>154.906355050424</v>
      </c>
      <c r="Q1086">
        <v>7.1243795315261996E-2</v>
      </c>
    </row>
    <row r="1087" spans="1:17" hidden="1" x14ac:dyDescent="0.3">
      <c r="A1087" t="s">
        <v>2321</v>
      </c>
      <c r="B1087" t="s">
        <v>2322</v>
      </c>
      <c r="C1087" t="s">
        <v>10222</v>
      </c>
      <c r="D1087" t="s">
        <v>285</v>
      </c>
      <c r="E1087">
        <v>2250.591046</v>
      </c>
      <c r="F1087">
        <v>454</v>
      </c>
      <c r="G1087">
        <v>-21.445257864198201</v>
      </c>
      <c r="H1087">
        <v>-11.8169574819554</v>
      </c>
      <c r="I1087">
        <v>-24.212824884363101</v>
      </c>
      <c r="J1087">
        <v>-6.16742107593591</v>
      </c>
      <c r="K1087">
        <v>442.58206939298202</v>
      </c>
      <c r="L1087">
        <v>443.78363260176599</v>
      </c>
      <c r="M1087">
        <v>54.807474274715403</v>
      </c>
      <c r="N1087">
        <v>1.01818599037903</v>
      </c>
      <c r="O1087">
        <v>41.156387665198203</v>
      </c>
      <c r="P1087">
        <v>37.5757575757575</v>
      </c>
      <c r="Q1087">
        <v>4.1419124818501997E-2</v>
      </c>
    </row>
    <row r="1088" spans="1:17" hidden="1" x14ac:dyDescent="0.3">
      <c r="A1088" t="s">
        <v>2323</v>
      </c>
      <c r="B1088" t="s">
        <v>2324</v>
      </c>
      <c r="C1088" t="s">
        <v>10222</v>
      </c>
      <c r="D1088" t="s">
        <v>895</v>
      </c>
      <c r="E1088">
        <v>2247.4863797200001</v>
      </c>
      <c r="F1088">
        <v>337.45</v>
      </c>
      <c r="G1088">
        <v>335.71067861397501</v>
      </c>
      <c r="H1088">
        <v>-1.4622118429925901</v>
      </c>
      <c r="I1088">
        <v>134.22161686583399</v>
      </c>
      <c r="J1088">
        <v>8.5987353477941806</v>
      </c>
      <c r="K1088">
        <v>277.91786748188503</v>
      </c>
      <c r="L1088">
        <v>189.803352471305</v>
      </c>
      <c r="M1088">
        <v>82.256361096625</v>
      </c>
      <c r="N1088">
        <v>0.80585693522410295</v>
      </c>
      <c r="O1088">
        <v>0</v>
      </c>
      <c r="Q1088">
        <v>0.152107951871082</v>
      </c>
    </row>
    <row r="1089" spans="1:17" hidden="1" x14ac:dyDescent="0.3">
      <c r="A1089" t="s">
        <v>2325</v>
      </c>
      <c r="B1089" t="s">
        <v>2326</v>
      </c>
      <c r="C1089" t="s">
        <v>10222</v>
      </c>
      <c r="D1089" t="s">
        <v>1124</v>
      </c>
      <c r="E1089">
        <v>2242.2754694599998</v>
      </c>
      <c r="F1089">
        <v>789.1</v>
      </c>
      <c r="G1089">
        <v>-10.3790884288022</v>
      </c>
      <c r="H1089">
        <v>-10.2926988675183</v>
      </c>
      <c r="I1089">
        <v>-22.732272377992</v>
      </c>
      <c r="J1089">
        <v>2.2645129504710799</v>
      </c>
      <c r="K1089">
        <v>825.55141238849706</v>
      </c>
      <c r="L1089">
        <v>836.85310133632299</v>
      </c>
      <c r="M1089">
        <v>50.781526175711697</v>
      </c>
      <c r="N1089">
        <v>0.96303367819492203</v>
      </c>
      <c r="O1089">
        <v>45.856038524901699</v>
      </c>
      <c r="P1089">
        <v>33.057920917291902</v>
      </c>
      <c r="Q1089">
        <v>-4.5890166624219996E-3</v>
      </c>
    </row>
    <row r="1090" spans="1:17" hidden="1" x14ac:dyDescent="0.3">
      <c r="A1090" t="s">
        <v>2327</v>
      </c>
      <c r="B1090" t="s">
        <v>2328</v>
      </c>
      <c r="C1090" t="s">
        <v>10222</v>
      </c>
      <c r="D1090" t="s">
        <v>370</v>
      </c>
      <c r="E1090">
        <v>2241.253509315</v>
      </c>
      <c r="F1090">
        <v>1017.15</v>
      </c>
      <c r="G1090">
        <v>-9.2952383036558093</v>
      </c>
      <c r="H1090">
        <v>-0.16539235156491799</v>
      </c>
      <c r="I1090">
        <v>-33.082919761055003</v>
      </c>
      <c r="J1090">
        <v>2.1419911668263598</v>
      </c>
      <c r="K1090">
        <v>1019.8481802065299</v>
      </c>
      <c r="L1090">
        <v>1017.40792384974</v>
      </c>
      <c r="M1090">
        <v>50.570439006708298</v>
      </c>
      <c r="N1090">
        <v>1.1550162591772599</v>
      </c>
      <c r="O1090">
        <v>27.591800619377601</v>
      </c>
      <c r="P1090">
        <v>22.985309231606301</v>
      </c>
      <c r="Q1090">
        <v>0.15406158505336001</v>
      </c>
    </row>
    <row r="1091" spans="1:17" hidden="1" x14ac:dyDescent="0.3">
      <c r="A1091" t="s">
        <v>2329</v>
      </c>
      <c r="B1091" t="s">
        <v>2330</v>
      </c>
      <c r="C1091" t="s">
        <v>10222</v>
      </c>
      <c r="D1091" t="s">
        <v>170</v>
      </c>
      <c r="E1091">
        <v>2238.66986658</v>
      </c>
      <c r="F1091">
        <v>1485.8</v>
      </c>
      <c r="G1091">
        <v>157.13219631888501</v>
      </c>
      <c r="H1091">
        <v>-10.3599950794836</v>
      </c>
      <c r="I1091">
        <v>142.16399698323201</v>
      </c>
      <c r="J1091">
        <v>6.5539401319871099E-2</v>
      </c>
      <c r="K1091">
        <v>1440.5680264831101</v>
      </c>
      <c r="L1091">
        <v>1093.8697237961501</v>
      </c>
      <c r="M1091">
        <v>40.340134745234202</v>
      </c>
      <c r="N1091">
        <v>0.38442253493782502</v>
      </c>
      <c r="O1091">
        <v>20.006057342845502</v>
      </c>
      <c r="P1091">
        <v>186.77861416714899</v>
      </c>
      <c r="Q1091">
        <v>0.10020729621852099</v>
      </c>
    </row>
    <row r="1092" spans="1:17" hidden="1" x14ac:dyDescent="0.3">
      <c r="A1092" t="s">
        <v>2331</v>
      </c>
      <c r="B1092" t="s">
        <v>2332</v>
      </c>
      <c r="C1092" t="s">
        <v>10222</v>
      </c>
      <c r="D1092" t="s">
        <v>285</v>
      </c>
      <c r="E1092">
        <v>2226.7752315160001</v>
      </c>
      <c r="F1092">
        <v>87.56</v>
      </c>
      <c r="G1092">
        <v>-19.287476489951199</v>
      </c>
      <c r="H1092">
        <v>0.53080442739058598</v>
      </c>
      <c r="I1092">
        <v>-8.1269172131909002</v>
      </c>
      <c r="J1092">
        <v>5.5202217070339801</v>
      </c>
      <c r="K1092">
        <v>82.639676010835501</v>
      </c>
      <c r="L1092">
        <v>83.893550360023497</v>
      </c>
      <c r="M1092">
        <v>75.331921067250505</v>
      </c>
      <c r="N1092">
        <v>1.6247135510955499</v>
      </c>
      <c r="O1092">
        <v>19.346733668341699</v>
      </c>
      <c r="P1092">
        <v>22.633053221288499</v>
      </c>
      <c r="Q1092">
        <v>-2.8803463628152001E-2</v>
      </c>
    </row>
    <row r="1093" spans="1:17" hidden="1" x14ac:dyDescent="0.3">
      <c r="A1093" t="s">
        <v>2333</v>
      </c>
      <c r="B1093" t="s">
        <v>2334</v>
      </c>
      <c r="C1093" t="s">
        <v>10222</v>
      </c>
      <c r="D1093" t="s">
        <v>677</v>
      </c>
      <c r="E1093">
        <v>2225.3593199000002</v>
      </c>
      <c r="F1093">
        <v>352.85</v>
      </c>
      <c r="G1093">
        <v>1.0411952164795799</v>
      </c>
      <c r="H1093">
        <v>-1.1567615758579</v>
      </c>
      <c r="I1093">
        <v>-13.2953256430911</v>
      </c>
      <c r="J1093">
        <v>-0.51563568265911797</v>
      </c>
      <c r="K1093">
        <v>342.68929016810199</v>
      </c>
      <c r="L1093">
        <v>331.43260958884201</v>
      </c>
      <c r="M1093">
        <v>56.698567259742802</v>
      </c>
      <c r="N1093">
        <v>1.1084317173726801</v>
      </c>
      <c r="O1093">
        <v>19.555051721694699</v>
      </c>
      <c r="P1093">
        <v>38.835333464489402</v>
      </c>
      <c r="Q1093">
        <v>4.5471560425918003E-2</v>
      </c>
    </row>
    <row r="1094" spans="1:17" hidden="1" x14ac:dyDescent="0.3">
      <c r="A1094" t="s">
        <v>2335</v>
      </c>
      <c r="B1094" t="s">
        <v>2336</v>
      </c>
      <c r="C1094" t="s">
        <v>10222</v>
      </c>
      <c r="D1094" t="s">
        <v>415</v>
      </c>
      <c r="E1094">
        <v>2221.6143237599999</v>
      </c>
      <c r="F1094">
        <v>717.6</v>
      </c>
      <c r="G1094">
        <v>-2.6520477692017499</v>
      </c>
      <c r="H1094">
        <v>16.781125181002999</v>
      </c>
      <c r="I1094">
        <v>3.1247446208231602</v>
      </c>
      <c r="J1094">
        <v>2.16120178707857</v>
      </c>
      <c r="K1094">
        <v>619.57322632176601</v>
      </c>
      <c r="L1094">
        <v>581.48119979449802</v>
      </c>
      <c r="M1094">
        <v>76.045848566393104</v>
      </c>
      <c r="N1094">
        <v>1.72723557042217</v>
      </c>
      <c r="O1094">
        <v>4.0900222965440403</v>
      </c>
      <c r="P1094">
        <v>63.072378138847803</v>
      </c>
      <c r="Q1094">
        <v>0.15149895418430501</v>
      </c>
    </row>
    <row r="1095" spans="1:17" hidden="1" x14ac:dyDescent="0.3">
      <c r="A1095" t="s">
        <v>2337</v>
      </c>
      <c r="B1095" t="s">
        <v>2338</v>
      </c>
      <c r="C1095" t="s">
        <v>10222</v>
      </c>
      <c r="D1095" t="s">
        <v>285</v>
      </c>
      <c r="E1095">
        <v>2221.0541499999999</v>
      </c>
      <c r="F1095">
        <v>444.7</v>
      </c>
      <c r="G1095">
        <v>-12.587691956911099</v>
      </c>
      <c r="H1095">
        <v>-5.5775831260806301</v>
      </c>
      <c r="I1095">
        <v>-6.76802268945384</v>
      </c>
      <c r="J1095">
        <v>-0.196699791799989</v>
      </c>
      <c r="K1095">
        <v>445.60371218602899</v>
      </c>
      <c r="L1095">
        <v>436.87461318145802</v>
      </c>
      <c r="M1095">
        <v>60.632379963672101</v>
      </c>
      <c r="N1095">
        <v>0.46256092657360698</v>
      </c>
      <c r="O1095">
        <v>11.738250505959</v>
      </c>
      <c r="P1095">
        <v>16.5509107587472</v>
      </c>
      <c r="Q1095">
        <v>1.686360007586E-3</v>
      </c>
    </row>
    <row r="1096" spans="1:17" x14ac:dyDescent="0.3">
      <c r="A1096" t="s">
        <v>2339</v>
      </c>
      <c r="B1096" t="s">
        <v>2340</v>
      </c>
      <c r="C1096" t="s">
        <v>10222</v>
      </c>
      <c r="D1096" t="s">
        <v>261</v>
      </c>
      <c r="E1096">
        <v>2220.7898259799999</v>
      </c>
      <c r="F1096">
        <v>496.15</v>
      </c>
      <c r="G1096">
        <v>-53.626775645859702</v>
      </c>
      <c r="H1096">
        <v>-8.8777515005066103</v>
      </c>
      <c r="I1096">
        <v>-29.7243064602002</v>
      </c>
      <c r="J1096">
        <v>-0.73817777028788101</v>
      </c>
      <c r="K1096">
        <v>514.68887515737595</v>
      </c>
      <c r="L1096">
        <v>540.47921936616206</v>
      </c>
      <c r="M1096">
        <v>38.183672433423602</v>
      </c>
      <c r="N1096">
        <v>1.17174895381208</v>
      </c>
      <c r="O1096">
        <v>45.651516678423803</v>
      </c>
      <c r="P1096">
        <v>9.2841409691629906</v>
      </c>
    </row>
    <row r="1097" spans="1:17" hidden="1" x14ac:dyDescent="0.3">
      <c r="A1097" t="s">
        <v>2341</v>
      </c>
      <c r="B1097" t="s">
        <v>2342</v>
      </c>
      <c r="C1097" t="s">
        <v>10222</v>
      </c>
      <c r="D1097" t="s">
        <v>256</v>
      </c>
      <c r="E1097">
        <v>2212.5164539500001</v>
      </c>
      <c r="F1097">
        <v>2029.5</v>
      </c>
      <c r="G1097">
        <v>89.769739531597196</v>
      </c>
      <c r="H1097">
        <v>2.1079295559889202</v>
      </c>
      <c r="I1097">
        <v>34.758794067518799</v>
      </c>
      <c r="J1097">
        <v>7.2894287302303198</v>
      </c>
      <c r="K1097">
        <v>1710.9853598960001</v>
      </c>
      <c r="L1097">
        <v>1382.4724532479199</v>
      </c>
      <c r="M1097">
        <v>72.575955862248705</v>
      </c>
      <c r="N1097">
        <v>0.76678839744365301</v>
      </c>
      <c r="O1097">
        <v>4.9519586104951996</v>
      </c>
      <c r="P1097">
        <v>129.30907858313</v>
      </c>
      <c r="Q1097">
        <v>9.6613795697764002E-2</v>
      </c>
    </row>
    <row r="1098" spans="1:17" hidden="1" x14ac:dyDescent="0.3">
      <c r="A1098" t="s">
        <v>2343</v>
      </c>
      <c r="B1098" t="s">
        <v>2344</v>
      </c>
      <c r="C1098" t="s">
        <v>10222</v>
      </c>
      <c r="D1098" t="s">
        <v>60</v>
      </c>
      <c r="E1098">
        <v>2210.9229558000002</v>
      </c>
      <c r="F1098">
        <v>765.25</v>
      </c>
      <c r="G1098">
        <v>-10.2086189064824</v>
      </c>
      <c r="H1098">
        <v>-4.4725018405565802</v>
      </c>
      <c r="I1098">
        <v>17.163507904258299</v>
      </c>
      <c r="J1098">
        <v>-0.79144691885940099</v>
      </c>
      <c r="K1098">
        <v>743.27046511542403</v>
      </c>
      <c r="L1098">
        <v>685.36826446049201</v>
      </c>
      <c r="M1098">
        <v>55.770789533645399</v>
      </c>
      <c r="N1098">
        <v>0.428999751190274</v>
      </c>
      <c r="O1098">
        <v>7.8275073505390296</v>
      </c>
      <c r="P1098">
        <v>35.706685582550101</v>
      </c>
      <c r="Q1098">
        <v>-3.7342661727236E-2</v>
      </c>
    </row>
    <row r="1099" spans="1:17" hidden="1" x14ac:dyDescent="0.3">
      <c r="A1099" t="s">
        <v>2345</v>
      </c>
      <c r="B1099" t="s">
        <v>2346</v>
      </c>
      <c r="C1099" t="s">
        <v>10222</v>
      </c>
      <c r="D1099" t="s">
        <v>261</v>
      </c>
      <c r="E1099">
        <v>2210.4694460999999</v>
      </c>
      <c r="F1099">
        <v>398.95</v>
      </c>
      <c r="G1099">
        <v>261.55796921762101</v>
      </c>
      <c r="H1099">
        <v>53.481905271452703</v>
      </c>
      <c r="I1099">
        <v>92.235732317805898</v>
      </c>
      <c r="J1099">
        <v>11.3835296727084</v>
      </c>
      <c r="K1099">
        <v>284.46792405807702</v>
      </c>
      <c r="L1099">
        <v>214.749709286464</v>
      </c>
      <c r="M1099">
        <v>83.4086418785229</v>
      </c>
      <c r="N1099">
        <v>1.2964944135900001</v>
      </c>
      <c r="O1099">
        <v>0</v>
      </c>
      <c r="P1099">
        <v>328.74798495432498</v>
      </c>
      <c r="Q1099">
        <v>0.142062168056176</v>
      </c>
    </row>
    <row r="1100" spans="1:17" hidden="1" x14ac:dyDescent="0.3">
      <c r="A1100" t="s">
        <v>2347</v>
      </c>
      <c r="B1100" t="s">
        <v>2348</v>
      </c>
      <c r="C1100" t="s">
        <v>10222</v>
      </c>
      <c r="D1100" t="s">
        <v>274</v>
      </c>
      <c r="E1100">
        <v>2199.0795360960001</v>
      </c>
      <c r="F1100">
        <v>112.78</v>
      </c>
      <c r="G1100">
        <v>-42.084238834137601</v>
      </c>
      <c r="H1100">
        <v>-5.7487758507324296</v>
      </c>
      <c r="I1100">
        <v>-14.057521293229</v>
      </c>
      <c r="J1100">
        <v>3.56202462258429</v>
      </c>
      <c r="K1100">
        <v>115.78661348323</v>
      </c>
      <c r="L1100">
        <v>113.875534002761</v>
      </c>
      <c r="M1100">
        <v>55.470327712292601</v>
      </c>
      <c r="N1100">
        <v>0.62837266900127797</v>
      </c>
      <c r="O1100">
        <v>38.322397588224803</v>
      </c>
      <c r="P1100">
        <v>30.441822808234999</v>
      </c>
      <c r="Q1100">
        <v>0.16784105375681799</v>
      </c>
    </row>
    <row r="1101" spans="1:17" x14ac:dyDescent="0.3">
      <c r="A1101" t="s">
        <v>2349</v>
      </c>
      <c r="B1101" t="s">
        <v>2350</v>
      </c>
      <c r="C1101" t="s">
        <v>10222</v>
      </c>
      <c r="D1101" t="s">
        <v>293</v>
      </c>
      <c r="E1101">
        <v>2198.28706504</v>
      </c>
      <c r="F1101">
        <v>680.8</v>
      </c>
      <c r="G1101">
        <v>4.9790441006159796</v>
      </c>
      <c r="H1101">
        <v>8.7771771544188901</v>
      </c>
      <c r="I1101">
        <v>-17.7226810355072</v>
      </c>
      <c r="J1101">
        <v>4.8861432719651399</v>
      </c>
      <c r="K1101">
        <v>642.23180255517605</v>
      </c>
      <c r="L1101">
        <v>627.01562042578496</v>
      </c>
      <c r="M1101">
        <v>56.957116790749197</v>
      </c>
      <c r="N1101">
        <v>0.71829964902979004</v>
      </c>
      <c r="O1101">
        <v>12.7937720329024</v>
      </c>
      <c r="P1101">
        <v>41.2155154532254</v>
      </c>
      <c r="Q1101">
        <v>-5.8525009112843002E-2</v>
      </c>
    </row>
    <row r="1102" spans="1:17" hidden="1" x14ac:dyDescent="0.3">
      <c r="A1102" t="s">
        <v>2351</v>
      </c>
      <c r="B1102" t="s">
        <v>2352</v>
      </c>
      <c r="C1102" t="s">
        <v>10222</v>
      </c>
      <c r="D1102" t="s">
        <v>1549</v>
      </c>
      <c r="E1102">
        <v>2195.478641664</v>
      </c>
      <c r="F1102">
        <v>100.87</v>
      </c>
      <c r="G1102">
        <v>-29.3952117209137</v>
      </c>
      <c r="H1102">
        <v>9.3984318949938093</v>
      </c>
      <c r="I1102">
        <v>-16.117318701594399</v>
      </c>
      <c r="J1102">
        <v>2.91779846642648</v>
      </c>
      <c r="K1102">
        <v>95.706735900013697</v>
      </c>
      <c r="L1102">
        <v>96.837308230279604</v>
      </c>
      <c r="M1102">
        <v>66.351313799274394</v>
      </c>
      <c r="N1102">
        <v>1.4274069440953101</v>
      </c>
      <c r="O1102">
        <v>28.383067314365</v>
      </c>
      <c r="P1102">
        <v>21.5301204819277</v>
      </c>
      <c r="Q1102">
        <v>2.8144772682025001E-2</v>
      </c>
    </row>
    <row r="1103" spans="1:17" hidden="1" x14ac:dyDescent="0.3">
      <c r="A1103" t="s">
        <v>2353</v>
      </c>
      <c r="B1103" t="s">
        <v>2354</v>
      </c>
      <c r="C1103" t="s">
        <v>10222</v>
      </c>
      <c r="D1103" t="s">
        <v>469</v>
      </c>
      <c r="E1103">
        <v>2195.3515739999998</v>
      </c>
      <c r="F1103">
        <v>874.9</v>
      </c>
      <c r="G1103">
        <v>66.268494089306301</v>
      </c>
      <c r="H1103">
        <v>15.6017246207415</v>
      </c>
      <c r="I1103">
        <v>26.290908430281601</v>
      </c>
      <c r="J1103">
        <v>4.8859605665761698</v>
      </c>
      <c r="K1103">
        <v>742.83466811170695</v>
      </c>
      <c r="L1103">
        <v>623.33072709541</v>
      </c>
      <c r="M1103">
        <v>66.112554261100399</v>
      </c>
      <c r="N1103">
        <v>0.64346614033116101</v>
      </c>
      <c r="O1103">
        <v>4.28620413761573</v>
      </c>
      <c r="P1103">
        <v>103.346891342242</v>
      </c>
      <c r="Q1103">
        <v>9.3544649772292002E-2</v>
      </c>
    </row>
    <row r="1104" spans="1:17" hidden="1" x14ac:dyDescent="0.3">
      <c r="A1104" t="s">
        <v>2355</v>
      </c>
      <c r="B1104" t="s">
        <v>2356</v>
      </c>
      <c r="C1104" t="s">
        <v>10222</v>
      </c>
      <c r="D1104" t="s">
        <v>60</v>
      </c>
      <c r="E1104">
        <v>2191.0494349800001</v>
      </c>
      <c r="F1104">
        <v>1550.6</v>
      </c>
      <c r="G1104">
        <v>2.02146188914057</v>
      </c>
      <c r="H1104">
        <v>2.5993723031159899</v>
      </c>
      <c r="I1104">
        <v>-8.5550103699159692</v>
      </c>
      <c r="J1104">
        <v>5.0584450101570502</v>
      </c>
      <c r="K1104">
        <v>1473.6495951700999</v>
      </c>
      <c r="L1104">
        <v>1419.3946240094299</v>
      </c>
      <c r="M1104">
        <v>90.222830697865504</v>
      </c>
      <c r="N1104">
        <v>2.1331688201751402</v>
      </c>
      <c r="O1104">
        <v>12.472591254997999</v>
      </c>
      <c r="P1104">
        <v>40.810025426807002</v>
      </c>
      <c r="Q1104">
        <v>6.3439420610656994E-2</v>
      </c>
    </row>
    <row r="1105" spans="1:17" hidden="1" x14ac:dyDescent="0.3">
      <c r="A1105" t="s">
        <v>2357</v>
      </c>
      <c r="B1105" t="s">
        <v>2358</v>
      </c>
      <c r="C1105" t="s">
        <v>10222</v>
      </c>
      <c r="D1105" t="s">
        <v>285</v>
      </c>
      <c r="E1105">
        <v>2181.5120320599999</v>
      </c>
      <c r="F1105">
        <v>66.47</v>
      </c>
      <c r="G1105">
        <v>85.263382842435703</v>
      </c>
      <c r="H1105">
        <v>7.7310469969245998</v>
      </c>
      <c r="I1105">
        <v>-31.886566153340201</v>
      </c>
      <c r="J1105">
        <v>14.228049990266401</v>
      </c>
      <c r="K1105">
        <v>63.2692319368903</v>
      </c>
      <c r="L1105">
        <v>59.675276340604903</v>
      </c>
      <c r="M1105">
        <v>70.146951999485196</v>
      </c>
      <c r="N1105">
        <v>1.6870153154409</v>
      </c>
      <c r="O1105">
        <v>44.275613058522602</v>
      </c>
      <c r="P1105">
        <v>127.63698630136901</v>
      </c>
      <c r="Q1105">
        <v>1.6592468495224E-2</v>
      </c>
    </row>
    <row r="1106" spans="1:17" hidden="1" x14ac:dyDescent="0.3">
      <c r="A1106" t="s">
        <v>2359</v>
      </c>
      <c r="B1106" t="s">
        <v>2360</v>
      </c>
      <c r="C1106" t="s">
        <v>10222</v>
      </c>
      <c r="D1106" t="s">
        <v>722</v>
      </c>
      <c r="E1106">
        <v>2180.653534008</v>
      </c>
      <c r="F1106">
        <v>275.43</v>
      </c>
      <c r="G1106">
        <v>0.97639477052317802</v>
      </c>
      <c r="H1106">
        <v>1.14654228694304E-2</v>
      </c>
      <c r="I1106">
        <v>0.81180387448500402</v>
      </c>
      <c r="J1106">
        <v>-0.40549297136073598</v>
      </c>
      <c r="K1106">
        <v>263.48247245734098</v>
      </c>
      <c r="L1106">
        <v>243.90064589917799</v>
      </c>
      <c r="M1106">
        <v>58.290846172297002</v>
      </c>
      <c r="N1106">
        <v>0.529474836457969</v>
      </c>
      <c r="O1106">
        <v>2.7121228624332701</v>
      </c>
      <c r="P1106">
        <v>32.929536679536596</v>
      </c>
      <c r="Q1106">
        <v>3.2968413234804997E-2</v>
      </c>
    </row>
    <row r="1107" spans="1:17" hidden="1" x14ac:dyDescent="0.3">
      <c r="A1107" t="s">
        <v>2361</v>
      </c>
      <c r="B1107" t="s">
        <v>2362</v>
      </c>
      <c r="C1107" t="s">
        <v>10222</v>
      </c>
      <c r="D1107" t="s">
        <v>557</v>
      </c>
      <c r="E1107">
        <v>2179.128068</v>
      </c>
      <c r="F1107">
        <v>1911.65</v>
      </c>
      <c r="G1107">
        <v>-16.569115363685899</v>
      </c>
      <c r="H1107">
        <v>-5.9947136217369001</v>
      </c>
      <c r="I1107">
        <v>1.3881156799613199</v>
      </c>
      <c r="J1107">
        <v>0.70279732442739895</v>
      </c>
      <c r="K1107">
        <v>1884.8736375640101</v>
      </c>
      <c r="L1107">
        <v>1794.3007419584701</v>
      </c>
      <c r="M1107">
        <v>51.870230930172497</v>
      </c>
      <c r="N1107">
        <v>0.83821390517064198</v>
      </c>
      <c r="O1107">
        <v>26.9400779431381</v>
      </c>
      <c r="P1107">
        <v>26.181518151815101</v>
      </c>
    </row>
    <row r="1108" spans="1:17" x14ac:dyDescent="0.3">
      <c r="A1108" t="s">
        <v>2363</v>
      </c>
      <c r="B1108" t="s">
        <v>2364</v>
      </c>
      <c r="C1108" t="s">
        <v>10222</v>
      </c>
      <c r="D1108" t="s">
        <v>537</v>
      </c>
      <c r="E1108">
        <v>2168.3045801449998</v>
      </c>
      <c r="F1108">
        <v>554.95000000000005</v>
      </c>
      <c r="G1108">
        <v>-44.734973557841201</v>
      </c>
      <c r="H1108">
        <v>-9.6446111193777195</v>
      </c>
      <c r="I1108">
        <v>-26.605070500850999</v>
      </c>
      <c r="J1108">
        <v>2.3129867562967199</v>
      </c>
      <c r="K1108">
        <v>550.00919407449805</v>
      </c>
      <c r="L1108">
        <v>594.19136469017405</v>
      </c>
      <c r="M1108">
        <v>57.025000315262297</v>
      </c>
      <c r="N1108">
        <v>0.978750649394178</v>
      </c>
      <c r="O1108">
        <v>42.661501036129302</v>
      </c>
      <c r="P1108">
        <v>20.366554603622099</v>
      </c>
      <c r="Q1108">
        <v>-0.12290228264587701</v>
      </c>
    </row>
    <row r="1109" spans="1:17" hidden="1" x14ac:dyDescent="0.3">
      <c r="A1109" t="s">
        <v>2365</v>
      </c>
      <c r="B1109" t="s">
        <v>2366</v>
      </c>
      <c r="C1109" t="s">
        <v>10222</v>
      </c>
      <c r="D1109" t="s">
        <v>108</v>
      </c>
      <c r="E1109">
        <v>2164.7990116400001</v>
      </c>
      <c r="F1109">
        <v>146.6</v>
      </c>
      <c r="G1109">
        <v>54.105164266840099</v>
      </c>
      <c r="H1109">
        <v>13.8413477285885</v>
      </c>
      <c r="I1109">
        <v>0.94499128717602998</v>
      </c>
      <c r="J1109">
        <v>15.031620553294401</v>
      </c>
      <c r="K1109">
        <v>114.84950504958999</v>
      </c>
      <c r="L1109">
        <v>110.012308609714</v>
      </c>
      <c r="M1109">
        <v>87.1113085627224</v>
      </c>
      <c r="N1109">
        <v>2.7538815261763601</v>
      </c>
      <c r="O1109">
        <v>8.4242837653478695</v>
      </c>
      <c r="P1109">
        <v>84.518565135305195</v>
      </c>
      <c r="Q1109">
        <v>0.15309702619187801</v>
      </c>
    </row>
    <row r="1110" spans="1:17" hidden="1" x14ac:dyDescent="0.3">
      <c r="A1110" t="s">
        <v>2367</v>
      </c>
      <c r="B1110" t="s">
        <v>2368</v>
      </c>
      <c r="C1110" t="s">
        <v>10222</v>
      </c>
      <c r="D1110" t="s">
        <v>127</v>
      </c>
      <c r="E1110">
        <v>2163.5038582849902</v>
      </c>
      <c r="F1110">
        <v>1677.55</v>
      </c>
      <c r="G1110">
        <v>-12.118677526306699</v>
      </c>
      <c r="H1110">
        <v>-0.54775266649981602</v>
      </c>
      <c r="I1110">
        <v>-6.0531269587393801</v>
      </c>
      <c r="J1110">
        <v>6.1085785837544098</v>
      </c>
      <c r="K1110">
        <v>1676.3427772285199</v>
      </c>
      <c r="L1110">
        <v>1594.26524840152</v>
      </c>
      <c r="M1110">
        <v>62.056759542496302</v>
      </c>
      <c r="N1110">
        <v>0.45407761294107701</v>
      </c>
      <c r="O1110">
        <v>25.122947155077298</v>
      </c>
      <c r="P1110">
        <v>34.8296093875582</v>
      </c>
      <c r="Q1110">
        <v>0.107629167575016</v>
      </c>
    </row>
    <row r="1111" spans="1:17" hidden="1" x14ac:dyDescent="0.3">
      <c r="A1111" t="s">
        <v>2369</v>
      </c>
      <c r="B1111" t="s">
        <v>2370</v>
      </c>
      <c r="C1111" t="s">
        <v>10222</v>
      </c>
      <c r="E1111">
        <v>2162.0627067400001</v>
      </c>
      <c r="F1111">
        <v>2001.8</v>
      </c>
      <c r="G1111">
        <v>321.252340053262</v>
      </c>
      <c r="H1111">
        <v>11.927502103073699</v>
      </c>
      <c r="I1111">
        <v>76.873157615119297</v>
      </c>
      <c r="J1111">
        <v>-9.2141803351951701</v>
      </c>
      <c r="K1111">
        <v>1824.6276237435</v>
      </c>
      <c r="L1111">
        <v>1291.7755732877499</v>
      </c>
      <c r="M1111">
        <v>46.505040916881697</v>
      </c>
      <c r="N1111">
        <v>1.20553224921804</v>
      </c>
      <c r="O1111">
        <v>12.898391447697</v>
      </c>
      <c r="P1111">
        <v>468.28956706884298</v>
      </c>
      <c r="Q1111">
        <v>0.25766654434126302</v>
      </c>
    </row>
    <row r="1112" spans="1:17" hidden="1" x14ac:dyDescent="0.3">
      <c r="A1112" t="s">
        <v>2371</v>
      </c>
      <c r="B1112" t="s">
        <v>2372</v>
      </c>
      <c r="C1112" t="s">
        <v>10222</v>
      </c>
      <c r="D1112" t="s">
        <v>146</v>
      </c>
      <c r="E1112">
        <v>2159.6375642590001</v>
      </c>
      <c r="F1112">
        <v>137.63</v>
      </c>
      <c r="G1112">
        <v>-30.182789179345399</v>
      </c>
      <c r="H1112">
        <v>-1.2372966913571399</v>
      </c>
      <c r="I1112">
        <v>-36.285118255055103</v>
      </c>
      <c r="J1112">
        <v>4.0435108237056703</v>
      </c>
      <c r="K1112">
        <v>131.36493721796501</v>
      </c>
      <c r="L1112">
        <v>144.31085225140299</v>
      </c>
      <c r="M1112">
        <v>78.599013781987793</v>
      </c>
      <c r="N1112">
        <v>1.72213401672175</v>
      </c>
      <c r="O1112">
        <v>40.9576400494078</v>
      </c>
      <c r="P1112">
        <v>14.691666666666601</v>
      </c>
    </row>
    <row r="1113" spans="1:17" hidden="1" x14ac:dyDescent="0.3">
      <c r="A1113" t="s">
        <v>2373</v>
      </c>
      <c r="B1113" t="s">
        <v>2374</v>
      </c>
      <c r="C1113" t="s">
        <v>10222</v>
      </c>
      <c r="D1113" t="s">
        <v>261</v>
      </c>
      <c r="E1113">
        <v>2158.3679320000001</v>
      </c>
      <c r="F1113">
        <v>1584.1</v>
      </c>
      <c r="G1113">
        <v>-11.8853641551344</v>
      </c>
      <c r="H1113">
        <v>15.538862973930801</v>
      </c>
      <c r="I1113">
        <v>10.405453293428501</v>
      </c>
      <c r="J1113">
        <v>4.4742249502232099</v>
      </c>
      <c r="K1113">
        <v>1435.6342075829</v>
      </c>
      <c r="L1113">
        <v>1315.1371906069401</v>
      </c>
      <c r="M1113">
        <v>57.965036191189199</v>
      </c>
      <c r="N1113">
        <v>1.8122880020935801</v>
      </c>
      <c r="O1113">
        <v>8.7210403383624708</v>
      </c>
      <c r="P1113">
        <v>54.072849292418397</v>
      </c>
      <c r="Q1113">
        <v>3.5385845099994997E-2</v>
      </c>
    </row>
    <row r="1114" spans="1:17" hidden="1" x14ac:dyDescent="0.3">
      <c r="A1114" t="s">
        <v>2375</v>
      </c>
      <c r="B1114" t="s">
        <v>2376</v>
      </c>
      <c r="C1114" t="s">
        <v>10222</v>
      </c>
      <c r="E1114">
        <v>2154.3092792500001</v>
      </c>
      <c r="F1114">
        <v>118.21</v>
      </c>
      <c r="G1114">
        <v>-23.796914580059699</v>
      </c>
      <c r="H1114">
        <v>1.2259343866245</v>
      </c>
      <c r="I1114">
        <v>-12.767855256555</v>
      </c>
      <c r="J1114">
        <v>3.2070947242679702</v>
      </c>
      <c r="O1114">
        <v>8.9501734201844201</v>
      </c>
      <c r="P1114">
        <v>10.3734827264239</v>
      </c>
    </row>
    <row r="1115" spans="1:17" hidden="1" x14ac:dyDescent="0.3">
      <c r="A1115" t="s">
        <v>2377</v>
      </c>
      <c r="B1115" t="s">
        <v>2378</v>
      </c>
      <c r="C1115" t="s">
        <v>10222</v>
      </c>
      <c r="D1115" t="s">
        <v>165</v>
      </c>
      <c r="E1115">
        <v>2151.9837000000002</v>
      </c>
      <c r="F1115">
        <v>2026.35</v>
      </c>
      <c r="G1115">
        <v>312.363200518962</v>
      </c>
      <c r="H1115">
        <v>12.8203074753095</v>
      </c>
      <c r="I1115">
        <v>110.02924741434499</v>
      </c>
      <c r="J1115">
        <v>-6.2392596774801099</v>
      </c>
      <c r="K1115">
        <v>1759.4203502344001</v>
      </c>
      <c r="L1115">
        <v>1234.5967582353201</v>
      </c>
      <c r="M1115">
        <v>56.4761261242693</v>
      </c>
      <c r="N1115">
        <v>1.2855387102326301</v>
      </c>
      <c r="O1115">
        <v>9.6626940064648394</v>
      </c>
      <c r="P1115">
        <v>429.07310704960798</v>
      </c>
      <c r="Q1115">
        <v>0.151689327926329</v>
      </c>
    </row>
    <row r="1116" spans="1:17" hidden="1" x14ac:dyDescent="0.3">
      <c r="A1116" t="s">
        <v>2379</v>
      </c>
      <c r="B1116" t="s">
        <v>2380</v>
      </c>
      <c r="C1116" t="s">
        <v>10222</v>
      </c>
      <c r="D1116" t="s">
        <v>373</v>
      </c>
      <c r="E1116">
        <v>2151.8547655799998</v>
      </c>
      <c r="F1116">
        <v>245.57</v>
      </c>
      <c r="G1116">
        <v>-45.258210914809702</v>
      </c>
      <c r="H1116">
        <v>4.1007964515155804</v>
      </c>
      <c r="I1116">
        <v>-24.527931139402199</v>
      </c>
      <c r="J1116">
        <v>8.5132859000699597</v>
      </c>
      <c r="K1116">
        <v>231.34607164554501</v>
      </c>
      <c r="L1116">
        <v>251.237055468444</v>
      </c>
      <c r="M1116">
        <v>78.378870313324697</v>
      </c>
      <c r="N1116">
        <v>1.4295137067172701</v>
      </c>
      <c r="O1116">
        <v>41.853646618072197</v>
      </c>
      <c r="P1116">
        <v>16.938095238095201</v>
      </c>
      <c r="Q1116">
        <v>0.16092907433015</v>
      </c>
    </row>
    <row r="1117" spans="1:17" hidden="1" x14ac:dyDescent="0.3">
      <c r="A1117" t="s">
        <v>2381</v>
      </c>
      <c r="B1117" t="s">
        <v>2382</v>
      </c>
      <c r="C1117" t="s">
        <v>10222</v>
      </c>
      <c r="D1117" t="s">
        <v>915</v>
      </c>
      <c r="E1117">
        <v>2147.3333280000002</v>
      </c>
      <c r="F1117">
        <v>604.79999999999995</v>
      </c>
      <c r="G1117">
        <v>75.748559121712006</v>
      </c>
      <c r="H1117">
        <v>26.334312119599101</v>
      </c>
      <c r="I1117">
        <v>75.442597472914898</v>
      </c>
      <c r="J1117">
        <v>1.5727292327836699</v>
      </c>
      <c r="K1117">
        <v>513.87144207274503</v>
      </c>
      <c r="L1117">
        <v>386.28495226580702</v>
      </c>
      <c r="M1117">
        <v>53.589706440723802</v>
      </c>
      <c r="N1117">
        <v>0.28322398174371599</v>
      </c>
      <c r="O1117">
        <v>13.0869708994709</v>
      </c>
      <c r="P1117">
        <v>137.08349666797301</v>
      </c>
      <c r="Q1117">
        <v>0.13775361353853799</v>
      </c>
    </row>
    <row r="1118" spans="1:17" hidden="1" x14ac:dyDescent="0.3">
      <c r="A1118" t="s">
        <v>2383</v>
      </c>
      <c r="B1118" t="s">
        <v>2384</v>
      </c>
      <c r="C1118" t="s">
        <v>10222</v>
      </c>
      <c r="D1118" t="s">
        <v>98</v>
      </c>
      <c r="E1118">
        <v>2146.8047856529902</v>
      </c>
      <c r="F1118">
        <v>21.89</v>
      </c>
      <c r="G1118">
        <v>40.305537270092302</v>
      </c>
      <c r="H1118">
        <v>1.0549215968201799</v>
      </c>
      <c r="I1118">
        <v>-26.693383610316499</v>
      </c>
      <c r="J1118">
        <v>1.51305357347077</v>
      </c>
      <c r="K1118">
        <v>21.0223061491937</v>
      </c>
      <c r="L1118">
        <v>19.861708169667899</v>
      </c>
      <c r="M1118">
        <v>62.8337326008172</v>
      </c>
      <c r="N1118">
        <v>1.16340013965282</v>
      </c>
      <c r="O1118">
        <v>57.377798081315603</v>
      </c>
      <c r="P1118">
        <v>81.659751037344293</v>
      </c>
      <c r="Q1118">
        <v>0.14847896657226201</v>
      </c>
    </row>
    <row r="1119" spans="1:17" hidden="1" x14ac:dyDescent="0.3">
      <c r="A1119" t="s">
        <v>2385</v>
      </c>
      <c r="B1119" t="s">
        <v>2386</v>
      </c>
      <c r="C1119" t="s">
        <v>10222</v>
      </c>
      <c r="D1119" t="s">
        <v>77</v>
      </c>
      <c r="E1119">
        <v>2138.5411930999999</v>
      </c>
      <c r="F1119">
        <v>246.35</v>
      </c>
      <c r="G1119">
        <v>6.9250158554253298</v>
      </c>
      <c r="H1119">
        <v>-6.4568207790908403</v>
      </c>
      <c r="I1119">
        <v>-15.4763285998122</v>
      </c>
      <c r="J1119">
        <v>-0.42755424801703101</v>
      </c>
      <c r="K1119">
        <v>244.426758755761</v>
      </c>
      <c r="L1119">
        <v>224.45653483668599</v>
      </c>
      <c r="M1119">
        <v>48.280512269894899</v>
      </c>
      <c r="N1119">
        <v>0.64284353867518695</v>
      </c>
      <c r="O1119">
        <v>11.4268317434544</v>
      </c>
      <c r="P1119">
        <v>45.167943429581598</v>
      </c>
      <c r="Q1119">
        <v>-8.9927999515743998E-2</v>
      </c>
    </row>
    <row r="1120" spans="1:17" hidden="1" x14ac:dyDescent="0.3">
      <c r="A1120" t="s">
        <v>2387</v>
      </c>
      <c r="B1120" t="s">
        <v>2388</v>
      </c>
      <c r="C1120" t="s">
        <v>10222</v>
      </c>
      <c r="D1120" t="s">
        <v>398</v>
      </c>
      <c r="E1120">
        <v>2135.95533475</v>
      </c>
      <c r="F1120">
        <v>894.7</v>
      </c>
      <c r="G1120">
        <v>-20.781686478897299</v>
      </c>
      <c r="H1120">
        <v>-5.2194290372932404</v>
      </c>
      <c r="I1120">
        <v>-46.196447024037099</v>
      </c>
      <c r="J1120">
        <v>3.0842698292922699</v>
      </c>
      <c r="K1120">
        <v>897.01754901086497</v>
      </c>
      <c r="L1120">
        <v>936.33404610052105</v>
      </c>
      <c r="M1120">
        <v>54.751581320214797</v>
      </c>
      <c r="N1120">
        <v>0.98489483002312705</v>
      </c>
      <c r="O1120">
        <v>62.065496814574701</v>
      </c>
      <c r="P1120">
        <v>19.820543725726498</v>
      </c>
      <c r="Q1120">
        <v>-1.3007616083826E-2</v>
      </c>
    </row>
    <row r="1121" spans="1:17" hidden="1" x14ac:dyDescent="0.3">
      <c r="A1121" t="s">
        <v>2389</v>
      </c>
      <c r="B1121" t="s">
        <v>2390</v>
      </c>
      <c r="C1121" t="s">
        <v>10222</v>
      </c>
      <c r="D1121" t="s">
        <v>261</v>
      </c>
      <c r="E1121">
        <v>2127.39446335</v>
      </c>
      <c r="F1121">
        <v>677.35</v>
      </c>
      <c r="G1121">
        <v>75.427203699244302</v>
      </c>
      <c r="H1121">
        <v>16.653496923750701</v>
      </c>
      <c r="I1121">
        <v>40.019385188453299</v>
      </c>
      <c r="J1121">
        <v>-2.0884748825891699</v>
      </c>
      <c r="K1121">
        <v>572.93645912296302</v>
      </c>
      <c r="L1121">
        <v>452.22274858775597</v>
      </c>
      <c r="M1121">
        <v>57.92270068293</v>
      </c>
      <c r="N1121">
        <v>0.83252812275474497</v>
      </c>
      <c r="O1121">
        <v>10.223665756255899</v>
      </c>
      <c r="P1121">
        <v>127.146210596914</v>
      </c>
      <c r="Q1121">
        <v>0.14539585201840499</v>
      </c>
    </row>
    <row r="1122" spans="1:17" hidden="1" x14ac:dyDescent="0.3">
      <c r="A1122" t="s">
        <v>2391</v>
      </c>
      <c r="B1122" t="s">
        <v>2392</v>
      </c>
      <c r="C1122" t="s">
        <v>10222</v>
      </c>
      <c r="D1122" t="s">
        <v>606</v>
      </c>
      <c r="E1122">
        <v>2125.9453623300001</v>
      </c>
      <c r="F1122">
        <v>317.55</v>
      </c>
      <c r="G1122">
        <v>-14.6729233118077</v>
      </c>
      <c r="H1122">
        <v>2.74030747530951</v>
      </c>
      <c r="I1122">
        <v>-23.891263403842999</v>
      </c>
      <c r="J1122">
        <v>-1.6536433331516501E-2</v>
      </c>
      <c r="K1122">
        <v>307.40750513288799</v>
      </c>
      <c r="L1122">
        <v>308.51875754931802</v>
      </c>
      <c r="M1122">
        <v>56.476064212084403</v>
      </c>
      <c r="N1122">
        <v>1.2312130254128</v>
      </c>
      <c r="O1122">
        <v>21.209258384506299</v>
      </c>
      <c r="P1122">
        <v>34.955376115597097</v>
      </c>
    </row>
    <row r="1123" spans="1:17" hidden="1" x14ac:dyDescent="0.3">
      <c r="A1123" t="s">
        <v>2393</v>
      </c>
      <c r="B1123" t="s">
        <v>2394</v>
      </c>
      <c r="C1123" t="s">
        <v>10222</v>
      </c>
      <c r="D1123" t="s">
        <v>622</v>
      </c>
      <c r="E1123">
        <v>2117.1295996200001</v>
      </c>
      <c r="F1123">
        <v>424.9</v>
      </c>
      <c r="G1123">
        <v>3.6719522000134499</v>
      </c>
      <c r="H1123">
        <v>9.9878432405216794E-2</v>
      </c>
      <c r="I1123">
        <v>-28.248169087489799</v>
      </c>
      <c r="J1123">
        <v>3.3796131763614898</v>
      </c>
      <c r="K1123">
        <v>409.51203004638199</v>
      </c>
      <c r="L1123">
        <v>399.06966184870799</v>
      </c>
      <c r="M1123">
        <v>62.318720083199103</v>
      </c>
      <c r="N1123">
        <v>1.1513961988143999</v>
      </c>
      <c r="O1123">
        <v>48.258413744410397</v>
      </c>
      <c r="P1123">
        <v>55.214611872146101</v>
      </c>
      <c r="Q1123">
        <v>8.4121464758212E-2</v>
      </c>
    </row>
    <row r="1124" spans="1:17" hidden="1" x14ac:dyDescent="0.3">
      <c r="A1124" t="s">
        <v>2395</v>
      </c>
      <c r="B1124" t="s">
        <v>2396</v>
      </c>
      <c r="C1124" t="s">
        <v>10222</v>
      </c>
      <c r="D1124" t="s">
        <v>393</v>
      </c>
      <c r="E1124">
        <v>2107.6194730950001</v>
      </c>
      <c r="F1124">
        <v>15807.15</v>
      </c>
      <c r="G1124">
        <v>315.60143560741699</v>
      </c>
      <c r="H1124">
        <v>1.9560546017462901</v>
      </c>
      <c r="I1124">
        <v>198.35836802492699</v>
      </c>
      <c r="J1124">
        <v>-3.3117370682287701</v>
      </c>
      <c r="K1124">
        <v>12287.8862364778</v>
      </c>
      <c r="L1124">
        <v>7980.6314603627297</v>
      </c>
      <c r="M1124">
        <v>75.563897845009194</v>
      </c>
      <c r="N1124">
        <v>0.33194826536822802</v>
      </c>
      <c r="O1124">
        <v>5.9267483385682898</v>
      </c>
      <c r="P1124">
        <v>362.63023881994798</v>
      </c>
      <c r="Q1124">
        <v>0.24445738894061</v>
      </c>
    </row>
    <row r="1125" spans="1:17" hidden="1" x14ac:dyDescent="0.3">
      <c r="A1125" t="s">
        <v>2397</v>
      </c>
      <c r="B1125" t="s">
        <v>2398</v>
      </c>
      <c r="C1125" t="s">
        <v>10222</v>
      </c>
      <c r="D1125" t="s">
        <v>202</v>
      </c>
      <c r="E1125">
        <v>2107.0875000000001</v>
      </c>
      <c r="F1125">
        <v>862.5</v>
      </c>
      <c r="G1125">
        <v>-13.0836260261151</v>
      </c>
      <c r="H1125">
        <v>8.4552944904724505</v>
      </c>
      <c r="I1125">
        <v>13.5814912768344</v>
      </c>
      <c r="J1125">
        <v>6.3356800277099596</v>
      </c>
      <c r="K1125">
        <v>787.87319702548598</v>
      </c>
      <c r="L1125">
        <v>699.21117375198696</v>
      </c>
      <c r="M1125">
        <v>54.496049593903699</v>
      </c>
      <c r="N1125">
        <v>0.54056504977247699</v>
      </c>
      <c r="O1125">
        <v>6.0811594202898602</v>
      </c>
      <c r="P1125">
        <v>57.390510948905103</v>
      </c>
      <c r="Q1125">
        <v>-3.2928080357233998E-2</v>
      </c>
    </row>
    <row r="1126" spans="1:17" hidden="1" x14ac:dyDescent="0.3">
      <c r="A1126" t="s">
        <v>2399</v>
      </c>
      <c r="B1126" t="s">
        <v>2400</v>
      </c>
      <c r="C1126" t="s">
        <v>10222</v>
      </c>
      <c r="E1126">
        <v>2099.2369035450001</v>
      </c>
      <c r="F1126">
        <v>812.85</v>
      </c>
      <c r="G1126">
        <v>40.658597932006501</v>
      </c>
      <c r="H1126">
        <v>-8.5409503413779806</v>
      </c>
      <c r="I1126">
        <v>-29.987476931968001</v>
      </c>
      <c r="J1126">
        <v>-0.58938166166405004</v>
      </c>
      <c r="K1126">
        <v>833.66514557862399</v>
      </c>
      <c r="L1126">
        <v>798.99081058228205</v>
      </c>
      <c r="M1126">
        <v>56.939704311177202</v>
      </c>
      <c r="N1126">
        <v>0.74101597429344401</v>
      </c>
      <c r="O1126">
        <v>59.931106600233697</v>
      </c>
      <c r="P1126">
        <v>78.609096901779793</v>
      </c>
      <c r="Q1126">
        <v>0.177794542182765</v>
      </c>
    </row>
    <row r="1127" spans="1:17" hidden="1" x14ac:dyDescent="0.3">
      <c r="A1127" t="s">
        <v>1665</v>
      </c>
      <c r="B1127" t="s">
        <v>2401</v>
      </c>
      <c r="C1127" t="s">
        <v>10222</v>
      </c>
      <c r="D1127" t="s">
        <v>1667</v>
      </c>
      <c r="E1127">
        <v>2091.9342556299998</v>
      </c>
      <c r="F1127">
        <v>41.65</v>
      </c>
      <c r="G1127">
        <v>43.474311630073203</v>
      </c>
      <c r="H1127">
        <v>-0.580169758681232</v>
      </c>
      <c r="I1127">
        <v>-7.1741322973973496</v>
      </c>
      <c r="J1127">
        <v>1.3008240117691601</v>
      </c>
      <c r="K1127">
        <v>39.499789367383698</v>
      </c>
      <c r="L1127">
        <v>34.638392717369598</v>
      </c>
      <c r="M1127">
        <v>49.333103027404697</v>
      </c>
      <c r="N1127">
        <v>0.90435406843900501</v>
      </c>
      <c r="O1127">
        <v>10.3241296518607</v>
      </c>
      <c r="P1127">
        <v>73.180873180873107</v>
      </c>
      <c r="Q1127">
        <v>7.0291434656782004E-2</v>
      </c>
    </row>
    <row r="1128" spans="1:17" hidden="1" x14ac:dyDescent="0.3">
      <c r="A1128" t="s">
        <v>2402</v>
      </c>
      <c r="B1128" t="s">
        <v>2403</v>
      </c>
      <c r="C1128" t="s">
        <v>10222</v>
      </c>
      <c r="D1128" t="s">
        <v>65</v>
      </c>
      <c r="E1128">
        <v>2090.7263570800001</v>
      </c>
      <c r="F1128">
        <v>21.47</v>
      </c>
      <c r="G1128">
        <v>15.659742093649299</v>
      </c>
      <c r="H1128">
        <v>22.527944679237802</v>
      </c>
      <c r="I1128">
        <v>-31.135135922649901</v>
      </c>
      <c r="J1128">
        <v>-5.68267606904286E-2</v>
      </c>
      <c r="K1128">
        <v>19.202958924949598</v>
      </c>
      <c r="L1128">
        <v>18.126134962477298</v>
      </c>
      <c r="M1128">
        <v>59.742128331101704</v>
      </c>
      <c r="N1128">
        <v>2.2554801644052498</v>
      </c>
      <c r="O1128">
        <v>30.647414997671099</v>
      </c>
      <c r="P1128">
        <v>64.521072796934803</v>
      </c>
      <c r="Q1128">
        <v>2.9158875222989999E-2</v>
      </c>
    </row>
    <row r="1129" spans="1:17" hidden="1" x14ac:dyDescent="0.3">
      <c r="A1129" t="s">
        <v>2404</v>
      </c>
      <c r="B1129" t="s">
        <v>2405</v>
      </c>
      <c r="C1129" t="s">
        <v>10222</v>
      </c>
      <c r="D1129" t="s">
        <v>18</v>
      </c>
      <c r="E1129">
        <v>2088.05265237</v>
      </c>
      <c r="F1129">
        <v>213.35</v>
      </c>
      <c r="G1129">
        <v>-55.739357912063397</v>
      </c>
      <c r="H1129">
        <v>-2.4110281976549102</v>
      </c>
      <c r="I1129">
        <v>-28.6630922128852</v>
      </c>
      <c r="J1129">
        <v>1.9585657248011501</v>
      </c>
      <c r="K1129">
        <v>212.19423516685501</v>
      </c>
      <c r="M1129">
        <v>62.044937443444397</v>
      </c>
      <c r="N1129">
        <v>0.65343645224166302</v>
      </c>
      <c r="O1129">
        <v>61.260838996953296</v>
      </c>
      <c r="P1129">
        <v>16.9361468895587</v>
      </c>
    </row>
    <row r="1130" spans="1:17" hidden="1" x14ac:dyDescent="0.3">
      <c r="A1130" t="s">
        <v>2406</v>
      </c>
      <c r="B1130" t="s">
        <v>2407</v>
      </c>
      <c r="C1130" t="s">
        <v>10222</v>
      </c>
      <c r="D1130" t="s">
        <v>21</v>
      </c>
      <c r="E1130">
        <v>2085.1563307500001</v>
      </c>
      <c r="F1130">
        <v>229.5</v>
      </c>
      <c r="G1130">
        <v>-63.820770337139798</v>
      </c>
      <c r="H1130">
        <v>-13.7669636852923</v>
      </c>
      <c r="I1130">
        <v>-52.791711013635101</v>
      </c>
      <c r="J1130">
        <v>-0.87615335862001897</v>
      </c>
      <c r="K1130">
        <v>252.450964701788</v>
      </c>
      <c r="M1130">
        <v>45.242291591730599</v>
      </c>
      <c r="N1130">
        <v>0.96482556976643996</v>
      </c>
      <c r="O1130">
        <v>84.618736383442197</v>
      </c>
      <c r="P1130">
        <v>6.25</v>
      </c>
    </row>
    <row r="1131" spans="1:17" hidden="1" x14ac:dyDescent="0.3">
      <c r="A1131" t="s">
        <v>2408</v>
      </c>
      <c r="B1131" t="s">
        <v>2409</v>
      </c>
      <c r="C1131" t="s">
        <v>10222</v>
      </c>
      <c r="D1131" t="s">
        <v>388</v>
      </c>
      <c r="E1131">
        <v>2075.5365225</v>
      </c>
      <c r="F1131">
        <v>3478.65</v>
      </c>
      <c r="G1131">
        <v>262.36754807501399</v>
      </c>
      <c r="H1131">
        <v>23.665232178733199</v>
      </c>
      <c r="I1131">
        <v>101.363292404859</v>
      </c>
      <c r="J1131">
        <v>14.9683146597998</v>
      </c>
      <c r="K1131">
        <v>2897.4736916014599</v>
      </c>
      <c r="L1131">
        <v>2079.24403239405</v>
      </c>
      <c r="M1131">
        <v>62.419148089562697</v>
      </c>
      <c r="N1131">
        <v>0.86855885642047903</v>
      </c>
      <c r="O1131">
        <v>8.51910942463312</v>
      </c>
      <c r="P1131">
        <v>309.25294117647002</v>
      </c>
      <c r="Q1131">
        <v>0.116622315947206</v>
      </c>
    </row>
    <row r="1132" spans="1:17" hidden="1" x14ac:dyDescent="0.3">
      <c r="A1132" t="s">
        <v>2410</v>
      </c>
      <c r="B1132" t="s">
        <v>2411</v>
      </c>
      <c r="C1132" t="s">
        <v>10222</v>
      </c>
      <c r="D1132" t="s">
        <v>1599</v>
      </c>
      <c r="E1132">
        <v>2074.9248374399999</v>
      </c>
      <c r="F1132">
        <v>197.73</v>
      </c>
      <c r="G1132">
        <v>-57.509981563643997</v>
      </c>
      <c r="H1132">
        <v>-0.58870618859659996</v>
      </c>
      <c r="I1132">
        <v>-37.588827627982297</v>
      </c>
      <c r="J1132">
        <v>-2.6461346491398001</v>
      </c>
      <c r="K1132">
        <v>203.347247352925</v>
      </c>
      <c r="L1132">
        <v>224.88476894988901</v>
      </c>
      <c r="M1132">
        <v>42.378701409466899</v>
      </c>
      <c r="N1132">
        <v>0.93841428278268002</v>
      </c>
      <c r="O1132">
        <v>52.708238507055</v>
      </c>
      <c r="P1132">
        <v>8.0491803278688501</v>
      </c>
      <c r="Q1132">
        <v>0.13591425923428599</v>
      </c>
    </row>
    <row r="1133" spans="1:17" hidden="1" x14ac:dyDescent="0.3">
      <c r="A1133" t="s">
        <v>2412</v>
      </c>
      <c r="B1133" t="s">
        <v>2413</v>
      </c>
      <c r="C1133" t="s">
        <v>10222</v>
      </c>
      <c r="D1133" t="s">
        <v>349</v>
      </c>
      <c r="E1133">
        <v>2073.6673596599999</v>
      </c>
      <c r="F1133">
        <v>627.4</v>
      </c>
      <c r="G1133">
        <v>2.2377800754298098</v>
      </c>
      <c r="H1133">
        <v>0.52599419399396097</v>
      </c>
      <c r="I1133">
        <v>26.352794421812099</v>
      </c>
      <c r="J1133">
        <v>3.3697829583157599</v>
      </c>
      <c r="K1133">
        <v>571.602879114389</v>
      </c>
      <c r="L1133">
        <v>511.11013164629298</v>
      </c>
      <c r="M1133">
        <v>59.976795524356397</v>
      </c>
      <c r="N1133">
        <v>0.54538519784157402</v>
      </c>
      <c r="O1133">
        <v>4.6063117628307202</v>
      </c>
      <c r="P1133">
        <v>53.2112332112332</v>
      </c>
      <c r="Q1133">
        <v>-5.5728243290084002E-2</v>
      </c>
    </row>
    <row r="1134" spans="1:17" hidden="1" x14ac:dyDescent="0.3">
      <c r="A1134" t="s">
        <v>2414</v>
      </c>
      <c r="B1134" t="s">
        <v>2415</v>
      </c>
      <c r="C1134" t="s">
        <v>10222</v>
      </c>
      <c r="D1134" t="s">
        <v>133</v>
      </c>
      <c r="E1134">
        <v>2070.2454607200002</v>
      </c>
      <c r="F1134">
        <v>119.38</v>
      </c>
      <c r="G1134">
        <v>404.288006605617</v>
      </c>
      <c r="H1134">
        <v>-7.0215355317019101</v>
      </c>
      <c r="I1134">
        <v>49.918363332682802</v>
      </c>
      <c r="J1134">
        <v>3.6616976980104501</v>
      </c>
      <c r="K1134">
        <v>119.61447006876</v>
      </c>
      <c r="L1134">
        <v>89.525016340834497</v>
      </c>
      <c r="M1134">
        <v>42.310831825009302</v>
      </c>
      <c r="N1134">
        <v>0.69287628772073695</v>
      </c>
      <c r="O1134">
        <v>15.3292008711677</v>
      </c>
      <c r="P1134">
        <v>438.71841155234603</v>
      </c>
    </row>
    <row r="1135" spans="1:17" hidden="1" x14ac:dyDescent="0.3">
      <c r="A1135" t="s">
        <v>2416</v>
      </c>
      <c r="B1135" t="s">
        <v>2417</v>
      </c>
      <c r="C1135" t="s">
        <v>10222</v>
      </c>
      <c r="D1135" t="s">
        <v>133</v>
      </c>
      <c r="E1135">
        <v>2066.4459666799999</v>
      </c>
      <c r="F1135">
        <v>66.94</v>
      </c>
      <c r="G1135">
        <v>76.939357222778298</v>
      </c>
      <c r="H1135">
        <v>-7.1375878554846697</v>
      </c>
      <c r="I1135">
        <v>-2.4223047220977301</v>
      </c>
      <c r="J1135">
        <v>6.28184864510279</v>
      </c>
      <c r="K1135">
        <v>65.925045449068605</v>
      </c>
      <c r="L1135">
        <v>54.742351367700998</v>
      </c>
      <c r="M1135">
        <v>46.041617390554499</v>
      </c>
      <c r="N1135">
        <v>0.339332196371402</v>
      </c>
      <c r="O1135">
        <v>16.865850014938701</v>
      </c>
      <c r="P1135">
        <v>137.797513321492</v>
      </c>
      <c r="Q1135">
        <v>0.12914269137664999</v>
      </c>
    </row>
    <row r="1136" spans="1:17" hidden="1" x14ac:dyDescent="0.3">
      <c r="A1136" t="s">
        <v>2418</v>
      </c>
      <c r="B1136" t="s">
        <v>2419</v>
      </c>
      <c r="C1136" t="s">
        <v>10222</v>
      </c>
      <c r="D1136" t="s">
        <v>301</v>
      </c>
      <c r="E1136">
        <v>2065.7007527750002</v>
      </c>
      <c r="F1136">
        <v>329.45</v>
      </c>
      <c r="G1136">
        <v>-6.5511799941074198</v>
      </c>
      <c r="H1136">
        <v>-4.4785984414687396</v>
      </c>
      <c r="I1136">
        <v>13.4213909105335</v>
      </c>
      <c r="J1136">
        <v>0.885944399094449</v>
      </c>
      <c r="K1136">
        <v>337.35998676453198</v>
      </c>
      <c r="L1136">
        <v>312.90685238224899</v>
      </c>
      <c r="M1136">
        <v>47.513645422790603</v>
      </c>
      <c r="N1136">
        <v>0.57776397194492302</v>
      </c>
      <c r="O1136">
        <v>28.289573531643601</v>
      </c>
      <c r="P1136">
        <v>54.889515749882399</v>
      </c>
      <c r="Q1136">
        <v>9.8313569277522994E-2</v>
      </c>
    </row>
    <row r="1137" spans="1:17" hidden="1" x14ac:dyDescent="0.3">
      <c r="A1137" t="s">
        <v>2420</v>
      </c>
      <c r="B1137" t="s">
        <v>2421</v>
      </c>
      <c r="C1137" t="s">
        <v>10222</v>
      </c>
      <c r="D1137" t="s">
        <v>261</v>
      </c>
      <c r="E1137">
        <v>2063.4300846900001</v>
      </c>
      <c r="F1137">
        <v>674.7</v>
      </c>
      <c r="G1137">
        <v>-50.708180784804803</v>
      </c>
      <c r="H1137">
        <v>-1.36435934149601</v>
      </c>
      <c r="I1137">
        <v>-43.100041246647301</v>
      </c>
      <c r="J1137">
        <v>-1.3021228372139599</v>
      </c>
      <c r="K1137">
        <v>714.26314596569398</v>
      </c>
      <c r="L1137">
        <v>800.19270328438495</v>
      </c>
      <c r="M1137">
        <v>39.098539092700101</v>
      </c>
      <c r="N1137">
        <v>0.55073611313613302</v>
      </c>
      <c r="O1137">
        <v>70.446124203349598</v>
      </c>
      <c r="P1137">
        <v>5.5620746303684596</v>
      </c>
    </row>
    <row r="1138" spans="1:17" hidden="1" x14ac:dyDescent="0.3">
      <c r="A1138" t="s">
        <v>2422</v>
      </c>
      <c r="B1138" t="s">
        <v>2423</v>
      </c>
      <c r="C1138" t="s">
        <v>10222</v>
      </c>
      <c r="D1138" t="s">
        <v>170</v>
      </c>
      <c r="E1138">
        <v>2055.8474999999999</v>
      </c>
      <c r="F1138">
        <v>2061</v>
      </c>
      <c r="G1138">
        <v>-5.4257412519997601</v>
      </c>
      <c r="H1138">
        <v>-7.1488105298378901</v>
      </c>
      <c r="I1138">
        <v>-18.4398831081126</v>
      </c>
      <c r="J1138">
        <v>-3.4394947874486199</v>
      </c>
      <c r="K1138">
        <v>2161.65559752339</v>
      </c>
      <c r="L1138">
        <v>2064.1084195256499</v>
      </c>
      <c r="M1138">
        <v>33.419812656340397</v>
      </c>
      <c r="N1138">
        <v>0.83660379560340103</v>
      </c>
      <c r="O1138">
        <v>34.822901504124097</v>
      </c>
      <c r="P1138">
        <v>21.9526627218934</v>
      </c>
      <c r="Q1138">
        <v>0.15697160753001399</v>
      </c>
    </row>
    <row r="1139" spans="1:17" hidden="1" x14ac:dyDescent="0.3">
      <c r="A1139" t="s">
        <v>2424</v>
      </c>
      <c r="B1139" t="s">
        <v>2425</v>
      </c>
      <c r="C1139" t="s">
        <v>10222</v>
      </c>
      <c r="D1139" t="s">
        <v>285</v>
      </c>
      <c r="E1139">
        <v>2048.1145670800001</v>
      </c>
      <c r="F1139">
        <v>85.47</v>
      </c>
      <c r="G1139">
        <v>-30.9751014498597</v>
      </c>
      <c r="H1139">
        <v>23.3399665938875</v>
      </c>
      <c r="I1139">
        <v>-20.265431274834299</v>
      </c>
      <c r="J1139">
        <v>8.3232221989178896</v>
      </c>
      <c r="K1139">
        <v>73.915398424946503</v>
      </c>
      <c r="L1139">
        <v>77.630525574875307</v>
      </c>
      <c r="M1139">
        <v>68.820455163400993</v>
      </c>
      <c r="N1139">
        <v>1.7226592880160601</v>
      </c>
      <c r="O1139">
        <v>28.700128700128701</v>
      </c>
      <c r="P1139">
        <v>74.073319755600807</v>
      </c>
    </row>
    <row r="1140" spans="1:17" hidden="1" x14ac:dyDescent="0.3">
      <c r="A1140" t="s">
        <v>2426</v>
      </c>
      <c r="B1140" t="s">
        <v>2427</v>
      </c>
      <c r="C1140" t="s">
        <v>10222</v>
      </c>
      <c r="D1140" t="s">
        <v>202</v>
      </c>
      <c r="E1140">
        <v>2036.9580784</v>
      </c>
      <c r="F1140">
        <v>1252.5999999999999</v>
      </c>
      <c r="G1140">
        <v>22.4514762352111</v>
      </c>
      <c r="H1140">
        <v>-0.61003433491745296</v>
      </c>
      <c r="I1140">
        <v>13.199559179202099</v>
      </c>
      <c r="J1140">
        <v>1.5572008833014299</v>
      </c>
      <c r="K1140">
        <v>1185.0404302646</v>
      </c>
      <c r="L1140">
        <v>1004.2145683892199</v>
      </c>
      <c r="M1140">
        <v>51.701326298581201</v>
      </c>
      <c r="N1140">
        <v>0.37817564591524899</v>
      </c>
      <c r="O1140">
        <v>11.687689605620299</v>
      </c>
      <c r="P1140">
        <v>61.511185610212102</v>
      </c>
      <c r="Q1140">
        <v>2.4541034028696E-2</v>
      </c>
    </row>
    <row r="1141" spans="1:17" hidden="1" x14ac:dyDescent="0.3">
      <c r="A1141" t="s">
        <v>2428</v>
      </c>
      <c r="B1141" t="s">
        <v>2429</v>
      </c>
      <c r="C1141" t="s">
        <v>10222</v>
      </c>
      <c r="D1141" t="s">
        <v>130</v>
      </c>
      <c r="E1141">
        <v>2035.2439830599999</v>
      </c>
      <c r="F1141">
        <v>157.38</v>
      </c>
      <c r="G1141">
        <v>-30.121400467935899</v>
      </c>
      <c r="H1141">
        <v>-5.8208262123011902</v>
      </c>
      <c r="I1141">
        <v>-12.8686538263372</v>
      </c>
      <c r="J1141">
        <v>3.4816828667164099</v>
      </c>
      <c r="K1141">
        <v>151.06939601716201</v>
      </c>
      <c r="L1141">
        <v>150.98870572699599</v>
      </c>
      <c r="M1141">
        <v>57.355127863105899</v>
      </c>
      <c r="N1141">
        <v>0.89532602434410202</v>
      </c>
      <c r="O1141">
        <v>24.7617232176896</v>
      </c>
      <c r="P1141">
        <v>36.852173913043401</v>
      </c>
    </row>
    <row r="1142" spans="1:17" hidden="1" x14ac:dyDescent="0.3">
      <c r="A1142" t="s">
        <v>2430</v>
      </c>
      <c r="B1142" t="s">
        <v>2431</v>
      </c>
      <c r="C1142" t="s">
        <v>10222</v>
      </c>
      <c r="D1142" t="s">
        <v>95</v>
      </c>
      <c r="E1142">
        <v>2034.01989361199</v>
      </c>
      <c r="F1142">
        <v>190.46</v>
      </c>
      <c r="G1142">
        <v>22.155029818988101</v>
      </c>
      <c r="H1142">
        <v>14.5367460882429</v>
      </c>
      <c r="I1142">
        <v>-7.8921092724107398</v>
      </c>
      <c r="J1142">
        <v>9.0547426154112802</v>
      </c>
      <c r="K1142">
        <v>174.25577439496499</v>
      </c>
      <c r="L1142">
        <v>167.41609235573301</v>
      </c>
      <c r="M1142">
        <v>64.589077033425696</v>
      </c>
      <c r="N1142">
        <v>1.43406682156818</v>
      </c>
      <c r="O1142">
        <v>13.672162133781301</v>
      </c>
      <c r="P1142">
        <v>58.386694386694302</v>
      </c>
      <c r="Q1142">
        <v>2.6027302178159E-2</v>
      </c>
    </row>
    <row r="1143" spans="1:17" hidden="1" x14ac:dyDescent="0.3">
      <c r="A1143" t="s">
        <v>2432</v>
      </c>
      <c r="B1143" t="s">
        <v>2433</v>
      </c>
      <c r="C1143" t="s">
        <v>10222</v>
      </c>
      <c r="D1143" t="s">
        <v>24</v>
      </c>
      <c r="E1143">
        <v>2021.144765775</v>
      </c>
      <c r="F1143">
        <v>190.23</v>
      </c>
      <c r="G1143">
        <v>-24.580350749348</v>
      </c>
      <c r="H1143">
        <v>-1.9569832303794801</v>
      </c>
      <c r="I1143">
        <v>7.4452363055465598E-2</v>
      </c>
      <c r="J1143">
        <v>6.3329405764022999</v>
      </c>
      <c r="K1143">
        <v>189.06217346228601</v>
      </c>
      <c r="L1143">
        <v>178.84733366077</v>
      </c>
      <c r="M1143">
        <v>63.823003656432</v>
      </c>
      <c r="N1143">
        <v>0.74624345039848505</v>
      </c>
      <c r="O1143">
        <v>14.440414235399199</v>
      </c>
      <c r="P1143">
        <v>33.6823612087139</v>
      </c>
      <c r="Q1143">
        <v>-3.111793618122E-3</v>
      </c>
    </row>
    <row r="1144" spans="1:17" hidden="1" x14ac:dyDescent="0.3">
      <c r="A1144" t="s">
        <v>2434</v>
      </c>
      <c r="B1144" t="s">
        <v>2435</v>
      </c>
      <c r="C1144" t="s">
        <v>10222</v>
      </c>
      <c r="D1144" t="s">
        <v>1532</v>
      </c>
      <c r="E1144">
        <v>2016.9686633040001</v>
      </c>
      <c r="F1144">
        <v>282.99</v>
      </c>
      <c r="G1144">
        <v>28.707443829744001</v>
      </c>
      <c r="H1144">
        <v>29.132763863805501</v>
      </c>
      <c r="I1144">
        <v>-13.315729967165799</v>
      </c>
      <c r="J1144">
        <v>-5.8411172210606201</v>
      </c>
      <c r="K1144">
        <v>238.191162768639</v>
      </c>
      <c r="L1144">
        <v>221.354001894303</v>
      </c>
      <c r="M1144">
        <v>56.428985209596597</v>
      </c>
      <c r="N1144">
        <v>0.43617060224579002</v>
      </c>
      <c r="O1144">
        <v>19.050143114597599</v>
      </c>
      <c r="P1144">
        <v>109.62222222222201</v>
      </c>
      <c r="Q1144">
        <v>7.3004461761777995E-2</v>
      </c>
    </row>
    <row r="1145" spans="1:17" hidden="1" x14ac:dyDescent="0.3">
      <c r="A1145" t="s">
        <v>2436</v>
      </c>
      <c r="B1145" t="s">
        <v>2437</v>
      </c>
      <c r="C1145" t="s">
        <v>10222</v>
      </c>
      <c r="D1145" t="s">
        <v>2438</v>
      </c>
      <c r="E1145">
        <v>2016.4080048000001</v>
      </c>
      <c r="F1145">
        <v>726.6</v>
      </c>
      <c r="G1145">
        <v>71.323188417003095</v>
      </c>
      <c r="H1145">
        <v>8.5875253640250495</v>
      </c>
      <c r="I1145">
        <v>9.0598121981138107</v>
      </c>
      <c r="J1145">
        <v>-1.1049472813866399</v>
      </c>
      <c r="K1145">
        <v>656.375149704916</v>
      </c>
      <c r="L1145">
        <v>567.45445028060101</v>
      </c>
      <c r="M1145">
        <v>54.398553616313997</v>
      </c>
      <c r="N1145">
        <v>0.12576593128278199</v>
      </c>
      <c r="O1145">
        <v>16.212496559317302</v>
      </c>
      <c r="P1145">
        <v>121.828728438406</v>
      </c>
      <c r="Q1145">
        <v>0.103733085131184</v>
      </c>
    </row>
    <row r="1146" spans="1:17" hidden="1" x14ac:dyDescent="0.3">
      <c r="A1146" t="s">
        <v>2439</v>
      </c>
      <c r="B1146" t="s">
        <v>2440</v>
      </c>
      <c r="C1146" t="s">
        <v>10222</v>
      </c>
      <c r="D1146" t="s">
        <v>290</v>
      </c>
      <c r="E1146">
        <v>2015.0053130650001</v>
      </c>
      <c r="F1146">
        <v>1298.3499999999999</v>
      </c>
      <c r="G1146">
        <v>-47.016211656004103</v>
      </c>
      <c r="H1146">
        <v>2.03163116682444</v>
      </c>
      <c r="I1146">
        <v>-21.637740880442099</v>
      </c>
      <c r="J1146">
        <v>4.1812866405199198</v>
      </c>
      <c r="K1146">
        <v>1277.4655596299001</v>
      </c>
      <c r="L1146">
        <v>1314.3948851775599</v>
      </c>
      <c r="M1146">
        <v>55.766098638674798</v>
      </c>
      <c r="N1146">
        <v>0.841895243245259</v>
      </c>
      <c r="O1146">
        <v>36.881426425848197</v>
      </c>
      <c r="P1146">
        <v>13.303953224539599</v>
      </c>
      <c r="Q1146">
        <v>-1.4702237525076E-2</v>
      </c>
    </row>
    <row r="1147" spans="1:17" hidden="1" x14ac:dyDescent="0.3">
      <c r="A1147" t="s">
        <v>2441</v>
      </c>
      <c r="B1147" t="s">
        <v>2442</v>
      </c>
      <c r="C1147" t="s">
        <v>10222</v>
      </c>
      <c r="D1147" t="s">
        <v>261</v>
      </c>
      <c r="E1147">
        <v>2013.76</v>
      </c>
      <c r="F1147">
        <v>629.29999999999995</v>
      </c>
      <c r="G1147">
        <v>59.712843740164899</v>
      </c>
      <c r="H1147">
        <v>7.9515303005905196</v>
      </c>
      <c r="I1147">
        <v>27.428649172973699</v>
      </c>
      <c r="J1147">
        <v>1.4893406199705299</v>
      </c>
      <c r="K1147">
        <v>567.98225073475498</v>
      </c>
      <c r="L1147">
        <v>464.85686690441298</v>
      </c>
      <c r="M1147">
        <v>61.614368322209899</v>
      </c>
      <c r="N1147">
        <v>0.74411680981858097</v>
      </c>
      <c r="O1147">
        <v>4.2428094708406103</v>
      </c>
      <c r="P1147">
        <v>120.111927247289</v>
      </c>
      <c r="Q1147">
        <v>0.139563225670049</v>
      </c>
    </row>
    <row r="1148" spans="1:17" hidden="1" x14ac:dyDescent="0.3">
      <c r="A1148" t="s">
        <v>2443</v>
      </c>
      <c r="B1148" t="s">
        <v>2444</v>
      </c>
      <c r="C1148" t="s">
        <v>10222</v>
      </c>
      <c r="D1148" t="s">
        <v>929</v>
      </c>
      <c r="E1148">
        <v>2010.7574079999999</v>
      </c>
      <c r="F1148">
        <v>881.2</v>
      </c>
      <c r="G1148">
        <v>-15.9541343201118</v>
      </c>
      <c r="H1148">
        <v>7.9885952949887402</v>
      </c>
      <c r="I1148">
        <v>-5.56648932586317</v>
      </c>
      <c r="J1148">
        <v>5.6485511462862998</v>
      </c>
      <c r="K1148">
        <v>803.66377805138302</v>
      </c>
      <c r="L1148">
        <v>769.64058921541903</v>
      </c>
      <c r="M1148">
        <v>71.101360488667794</v>
      </c>
      <c r="N1148">
        <v>0.72991433844670095</v>
      </c>
      <c r="O1148">
        <v>8.6019064911484193</v>
      </c>
      <c r="P1148">
        <v>37.141078515290602</v>
      </c>
      <c r="Q1148">
        <v>7.8308224930922002E-2</v>
      </c>
    </row>
    <row r="1149" spans="1:17" hidden="1" x14ac:dyDescent="0.3">
      <c r="A1149" t="s">
        <v>2445</v>
      </c>
      <c r="B1149" t="s">
        <v>2446</v>
      </c>
      <c r="C1149" t="s">
        <v>10222</v>
      </c>
      <c r="D1149" t="s">
        <v>1843</v>
      </c>
      <c r="E1149">
        <v>2004.8</v>
      </c>
      <c r="F1149">
        <v>313.25</v>
      </c>
      <c r="G1149">
        <v>14.832614879170601</v>
      </c>
      <c r="H1149">
        <v>1.9306902147368401</v>
      </c>
      <c r="I1149">
        <v>5.0536884444380403</v>
      </c>
      <c r="J1149">
        <v>0.89627271819267196</v>
      </c>
      <c r="K1149">
        <v>298.10777460237398</v>
      </c>
      <c r="L1149">
        <v>271.91702369916698</v>
      </c>
      <c r="M1149">
        <v>62.368159112666397</v>
      </c>
      <c r="N1149">
        <v>0.94907059993489895</v>
      </c>
      <c r="O1149">
        <v>8.0287310454908205</v>
      </c>
      <c r="P1149">
        <v>46.344312076617598</v>
      </c>
      <c r="Q1149">
        <v>0.17555497205776799</v>
      </c>
    </row>
    <row r="1150" spans="1:17" hidden="1" x14ac:dyDescent="0.3">
      <c r="A1150" t="s">
        <v>2447</v>
      </c>
      <c r="B1150" t="s">
        <v>2448</v>
      </c>
      <c r="C1150" t="s">
        <v>10222</v>
      </c>
      <c r="D1150" t="s">
        <v>101</v>
      </c>
      <c r="E1150">
        <v>2004.357816</v>
      </c>
      <c r="F1150">
        <v>365.7</v>
      </c>
      <c r="G1150">
        <v>-28.548461310315201</v>
      </c>
      <c r="H1150">
        <v>8.7198138795581794</v>
      </c>
      <c r="I1150">
        <v>-20.472593707978501</v>
      </c>
      <c r="J1150">
        <v>1.27351627005223</v>
      </c>
      <c r="K1150">
        <v>339.76625315544197</v>
      </c>
      <c r="L1150">
        <v>344.710100579683</v>
      </c>
      <c r="M1150">
        <v>61.909626593815503</v>
      </c>
      <c r="N1150">
        <v>2.0573740891239201</v>
      </c>
      <c r="O1150">
        <v>21.410992616899001</v>
      </c>
      <c r="P1150">
        <v>29.657862081191201</v>
      </c>
      <c r="Q1150">
        <v>6.8631134805253E-2</v>
      </c>
    </row>
    <row r="1151" spans="1:17" hidden="1" x14ac:dyDescent="0.3">
      <c r="A1151" t="s">
        <v>2449</v>
      </c>
      <c r="B1151" t="s">
        <v>2450</v>
      </c>
      <c r="C1151" t="s">
        <v>10222</v>
      </c>
      <c r="D1151" t="s">
        <v>285</v>
      </c>
      <c r="E1151">
        <v>2003.512255396</v>
      </c>
      <c r="F1151">
        <v>67.88</v>
      </c>
      <c r="G1151">
        <v>24.992168772930299</v>
      </c>
      <c r="H1151">
        <v>20.550396782574701</v>
      </c>
      <c r="I1151">
        <v>-4.03521689535473</v>
      </c>
      <c r="J1151">
        <v>30.2624934539786</v>
      </c>
      <c r="K1151">
        <v>55.689081314891297</v>
      </c>
      <c r="L1151">
        <v>54.848871818844302</v>
      </c>
      <c r="M1151">
        <v>84.735814142442194</v>
      </c>
      <c r="N1151">
        <v>2.71194895835561</v>
      </c>
      <c r="O1151">
        <v>6.6588096641131598</v>
      </c>
      <c r="P1151">
        <v>54.800456100341997</v>
      </c>
      <c r="Q1151">
        <v>5.0987285869284998E-2</v>
      </c>
    </row>
    <row r="1152" spans="1:17" hidden="1" x14ac:dyDescent="0.3">
      <c r="A1152" t="s">
        <v>2451</v>
      </c>
      <c r="B1152" t="s">
        <v>2452</v>
      </c>
      <c r="C1152" t="s">
        <v>10222</v>
      </c>
      <c r="D1152" t="s">
        <v>54</v>
      </c>
      <c r="E1152">
        <v>2002.0573650399999</v>
      </c>
      <c r="F1152">
        <v>1910.6</v>
      </c>
      <c r="G1152">
        <v>-42.872368463624099</v>
      </c>
      <c r="H1152">
        <v>-12.5666763787078</v>
      </c>
      <c r="I1152">
        <v>-32.164386106720798</v>
      </c>
      <c r="J1152">
        <v>-5.2325107578132197</v>
      </c>
      <c r="K1152">
        <v>2074.7257482758801</v>
      </c>
      <c r="L1152">
        <v>2100.8035395090301</v>
      </c>
      <c r="M1152">
        <v>28.181218393633301</v>
      </c>
      <c r="N1152">
        <v>0.88354655178083996</v>
      </c>
      <c r="O1152">
        <v>40.270072228619199</v>
      </c>
      <c r="P1152">
        <v>12.6134622185547</v>
      </c>
      <c r="Q1152">
        <v>8.8165509484408003E-2</v>
      </c>
    </row>
    <row r="1153" spans="1:17" x14ac:dyDescent="0.3">
      <c r="A1153" t="s">
        <v>2453</v>
      </c>
      <c r="B1153" t="s">
        <v>2454</v>
      </c>
      <c r="C1153" t="s">
        <v>10222</v>
      </c>
      <c r="D1153" t="s">
        <v>557</v>
      </c>
      <c r="E1153">
        <v>1991.015525609</v>
      </c>
      <c r="F1153">
        <v>118.87</v>
      </c>
      <c r="G1153">
        <v>-50.497546380799797</v>
      </c>
      <c r="H1153">
        <v>12.0833969062038</v>
      </c>
      <c r="I1153">
        <v>-22.045371184786799</v>
      </c>
      <c r="J1153">
        <v>6.8778366683530496</v>
      </c>
      <c r="K1153">
        <v>108.29198337411999</v>
      </c>
      <c r="L1153">
        <v>118.23279519875</v>
      </c>
      <c r="M1153">
        <v>62.094525264909599</v>
      </c>
      <c r="N1153">
        <v>3.0168429753242201</v>
      </c>
      <c r="O1153">
        <v>56.7678977033734</v>
      </c>
      <c r="P1153">
        <v>48.680425265791101</v>
      </c>
      <c r="Q1153">
        <v>-6.8749191400251999E-2</v>
      </c>
    </row>
    <row r="1154" spans="1:17" hidden="1" x14ac:dyDescent="0.3">
      <c r="A1154" t="s">
        <v>2455</v>
      </c>
      <c r="B1154" t="s">
        <v>2456</v>
      </c>
      <c r="C1154" t="s">
        <v>10222</v>
      </c>
      <c r="D1154" t="s">
        <v>1644</v>
      </c>
      <c r="E1154">
        <v>1984.1380216</v>
      </c>
      <c r="F1154">
        <v>58.51</v>
      </c>
      <c r="G1154">
        <v>-11.2577608679567</v>
      </c>
      <c r="H1154">
        <v>-7.2730869400482501</v>
      </c>
      <c r="I1154">
        <v>-5.9888618744212998</v>
      </c>
      <c r="J1154">
        <v>-7.7324098248506603</v>
      </c>
      <c r="K1154">
        <v>60.901233185882099</v>
      </c>
      <c r="L1154">
        <v>57.2869317629021</v>
      </c>
      <c r="M1154">
        <v>58.880462682991599</v>
      </c>
      <c r="N1154">
        <v>2.1196164352923699</v>
      </c>
      <c r="O1154">
        <v>9.2975559733379001</v>
      </c>
      <c r="P1154">
        <v>21.8958333333333</v>
      </c>
      <c r="Q1154">
        <v>-2.8254867209200001E-2</v>
      </c>
    </row>
    <row r="1155" spans="1:17" hidden="1" x14ac:dyDescent="0.3">
      <c r="A1155" t="s">
        <v>2457</v>
      </c>
      <c r="B1155" t="s">
        <v>2458</v>
      </c>
      <c r="C1155" t="s">
        <v>10222</v>
      </c>
      <c r="D1155" t="s">
        <v>46</v>
      </c>
      <c r="E1155">
        <v>1975.5763378259901</v>
      </c>
      <c r="F1155">
        <v>205.14</v>
      </c>
      <c r="G1155">
        <v>262.36530689073601</v>
      </c>
      <c r="H1155">
        <v>29.498332166667499</v>
      </c>
      <c r="I1155">
        <v>44.9570275824398</v>
      </c>
      <c r="J1155">
        <v>23.709087690895402</v>
      </c>
      <c r="K1155">
        <v>165.57179773991601</v>
      </c>
      <c r="L1155">
        <v>131.88225491597899</v>
      </c>
      <c r="M1155">
        <v>69.207449365219105</v>
      </c>
      <c r="N1155">
        <v>0.553319257681396</v>
      </c>
      <c r="O1155">
        <v>5.5376815833089603</v>
      </c>
      <c r="P1155">
        <v>303.42182890855401</v>
      </c>
      <c r="Q1155">
        <v>0.15926876813633301</v>
      </c>
    </row>
    <row r="1156" spans="1:17" x14ac:dyDescent="0.3">
      <c r="A1156" t="s">
        <v>2459</v>
      </c>
      <c r="B1156" t="s">
        <v>2460</v>
      </c>
      <c r="C1156" t="s">
        <v>10222</v>
      </c>
      <c r="D1156" t="s">
        <v>121</v>
      </c>
      <c r="E1156">
        <v>1968.02299518</v>
      </c>
      <c r="F1156">
        <v>8.0399999999999991</v>
      </c>
      <c r="G1156">
        <v>-22.783752886055801</v>
      </c>
      <c r="H1156">
        <v>-24.589161123724299</v>
      </c>
      <c r="I1156">
        <v>-80.540107307291606</v>
      </c>
      <c r="J1156">
        <v>13.850281372274999</v>
      </c>
      <c r="K1156">
        <v>10.5913324839422</v>
      </c>
      <c r="L1156">
        <v>14.577151365355</v>
      </c>
      <c r="M1156">
        <v>51.2103517824793</v>
      </c>
      <c r="N1156">
        <v>0.61493199118708697</v>
      </c>
      <c r="O1156">
        <v>237.686567164179</v>
      </c>
      <c r="P1156">
        <v>19.821162444113199</v>
      </c>
      <c r="Q1156">
        <v>-1.0713503661690001E-3</v>
      </c>
    </row>
    <row r="1157" spans="1:17" hidden="1" x14ac:dyDescent="0.3">
      <c r="A1157" t="s">
        <v>2461</v>
      </c>
      <c r="B1157" t="s">
        <v>2462</v>
      </c>
      <c r="C1157" t="s">
        <v>10222</v>
      </c>
      <c r="D1157" t="s">
        <v>440</v>
      </c>
      <c r="E1157">
        <v>1961.7919999999999</v>
      </c>
      <c r="F1157">
        <v>1299.2</v>
      </c>
      <c r="G1157">
        <v>7.4538929438816099</v>
      </c>
      <c r="H1157">
        <v>-9.3444205735607202</v>
      </c>
      <c r="I1157">
        <v>-22.626976807242599</v>
      </c>
      <c r="J1157">
        <v>0.45551853499143802</v>
      </c>
      <c r="K1157">
        <v>1301.6409260436501</v>
      </c>
      <c r="L1157">
        <v>1244.1033108151601</v>
      </c>
      <c r="M1157">
        <v>51.116463923128599</v>
      </c>
      <c r="N1157">
        <v>0.58731283895679798</v>
      </c>
      <c r="O1157">
        <v>23.537561576354602</v>
      </c>
      <c r="P1157">
        <v>38.959302636504603</v>
      </c>
      <c r="Q1157">
        <v>5.5693586993332003E-2</v>
      </c>
    </row>
    <row r="1158" spans="1:17" hidden="1" x14ac:dyDescent="0.3">
      <c r="A1158" t="s">
        <v>2463</v>
      </c>
      <c r="B1158" t="s">
        <v>2464</v>
      </c>
      <c r="C1158" t="s">
        <v>10222</v>
      </c>
      <c r="D1158" t="s">
        <v>1843</v>
      </c>
      <c r="E1158">
        <v>1959.5573469599999</v>
      </c>
      <c r="F1158">
        <v>676.15</v>
      </c>
      <c r="G1158">
        <v>34.865885803602197</v>
      </c>
      <c r="H1158">
        <v>-8.7704251167573499</v>
      </c>
      <c r="I1158">
        <v>-26.599705564960001</v>
      </c>
      <c r="J1158">
        <v>3.5661743124577497E-2</v>
      </c>
      <c r="K1158">
        <v>645.47179667155103</v>
      </c>
      <c r="L1158">
        <v>643.46743318349195</v>
      </c>
      <c r="M1158">
        <v>75.099763562893699</v>
      </c>
      <c r="N1158">
        <v>2.5275470886204001</v>
      </c>
      <c r="O1158">
        <v>35.3250018487022</v>
      </c>
      <c r="P1158">
        <v>79.636025504782097</v>
      </c>
      <c r="Q1158">
        <v>0.14785664009741201</v>
      </c>
    </row>
    <row r="1159" spans="1:17" hidden="1" x14ac:dyDescent="0.3">
      <c r="A1159" t="s">
        <v>2465</v>
      </c>
      <c r="B1159" t="s">
        <v>2466</v>
      </c>
      <c r="C1159" t="s">
        <v>10222</v>
      </c>
      <c r="D1159" t="s">
        <v>777</v>
      </c>
      <c r="E1159">
        <v>1958.5112966509901</v>
      </c>
      <c r="F1159">
        <v>17.29</v>
      </c>
      <c r="G1159">
        <v>11.024033189341299</v>
      </c>
      <c r="H1159">
        <v>-8.4003087711890903</v>
      </c>
      <c r="I1159">
        <v>-45.269171694675499</v>
      </c>
      <c r="J1159">
        <v>-3.5648180112439598</v>
      </c>
      <c r="K1159">
        <v>17.609811670531201</v>
      </c>
      <c r="L1159">
        <v>18.1784047859617</v>
      </c>
      <c r="M1159">
        <v>55.889996041514401</v>
      </c>
      <c r="N1159">
        <v>0.45229389364334199</v>
      </c>
      <c r="O1159">
        <v>69.462116830537894</v>
      </c>
      <c r="P1159">
        <v>39.435483870967701</v>
      </c>
      <c r="Q1159">
        <v>8.4685694697257993E-2</v>
      </c>
    </row>
    <row r="1160" spans="1:17" hidden="1" x14ac:dyDescent="0.3">
      <c r="A1160" t="s">
        <v>2467</v>
      </c>
      <c r="B1160" t="s">
        <v>2468</v>
      </c>
      <c r="C1160" t="s">
        <v>10222</v>
      </c>
      <c r="D1160" t="s">
        <v>46</v>
      </c>
      <c r="E1160">
        <v>1955.16092</v>
      </c>
      <c r="F1160">
        <v>168.05</v>
      </c>
      <c r="G1160">
        <v>307.15173098491198</v>
      </c>
      <c r="H1160">
        <v>19.450519421359498</v>
      </c>
      <c r="I1160">
        <v>56.685748002758203</v>
      </c>
      <c r="J1160">
        <v>8.2612527591895297</v>
      </c>
      <c r="K1160">
        <v>146.57805202821001</v>
      </c>
      <c r="L1160">
        <v>103.36019805975501</v>
      </c>
      <c r="M1160">
        <v>52.718625456289899</v>
      </c>
      <c r="N1160">
        <v>1.2243840214252599</v>
      </c>
      <c r="O1160">
        <v>21.392442725379301</v>
      </c>
      <c r="P1160">
        <v>355.111712931618</v>
      </c>
      <c r="Q1160">
        <v>0.18119443804801</v>
      </c>
    </row>
    <row r="1161" spans="1:17" hidden="1" x14ac:dyDescent="0.3">
      <c r="A1161" t="s">
        <v>2469</v>
      </c>
      <c r="B1161" t="s">
        <v>2470</v>
      </c>
      <c r="C1161" t="s">
        <v>10222</v>
      </c>
      <c r="D1161" t="s">
        <v>293</v>
      </c>
      <c r="E1161">
        <v>1946.223</v>
      </c>
      <c r="F1161">
        <v>4140.8999999999996</v>
      </c>
      <c r="G1161">
        <v>106.228097384419</v>
      </c>
      <c r="H1161">
        <v>23.2201667708364</v>
      </c>
      <c r="I1161">
        <v>22.1685582073554</v>
      </c>
      <c r="J1161">
        <v>14.7005141033287</v>
      </c>
      <c r="K1161">
        <v>3372.6348127882202</v>
      </c>
      <c r="L1161">
        <v>3003.0535613269999</v>
      </c>
      <c r="M1161">
        <v>92.579297623087498</v>
      </c>
      <c r="N1161">
        <v>3.3619189935610998</v>
      </c>
      <c r="O1161">
        <v>1.3306286073075899</v>
      </c>
      <c r="P1161">
        <v>165.442307692307</v>
      </c>
      <c r="Q1161">
        <v>0.199869383598514</v>
      </c>
    </row>
    <row r="1162" spans="1:17" hidden="1" x14ac:dyDescent="0.3">
      <c r="A1162" t="s">
        <v>2471</v>
      </c>
      <c r="B1162" t="s">
        <v>2472</v>
      </c>
      <c r="C1162" t="s">
        <v>10222</v>
      </c>
      <c r="D1162" t="s">
        <v>261</v>
      </c>
      <c r="E1162">
        <v>1943.424911305</v>
      </c>
      <c r="F1162">
        <v>1429.15</v>
      </c>
      <c r="G1162">
        <v>-14.5408897490209</v>
      </c>
      <c r="H1162">
        <v>-1.28961007474937</v>
      </c>
      <c r="I1162">
        <v>-23.388482616929899</v>
      </c>
      <c r="J1162">
        <v>3.2807132509202099</v>
      </c>
      <c r="K1162">
        <v>1391.5265878433299</v>
      </c>
      <c r="L1162">
        <v>1357.95363283961</v>
      </c>
      <c r="M1162">
        <v>55.265783153297299</v>
      </c>
      <c r="N1162">
        <v>0.61245903634133703</v>
      </c>
      <c r="O1162">
        <v>23.849840814470099</v>
      </c>
      <c r="P1162">
        <v>39.838551859099802</v>
      </c>
      <c r="Q1162">
        <v>5.9678062440997E-2</v>
      </c>
    </row>
    <row r="1163" spans="1:17" hidden="1" x14ac:dyDescent="0.3">
      <c r="A1163" t="s">
        <v>2473</v>
      </c>
      <c r="B1163" t="s">
        <v>2474</v>
      </c>
      <c r="C1163" t="s">
        <v>10222</v>
      </c>
      <c r="D1163" t="s">
        <v>133</v>
      </c>
      <c r="E1163">
        <v>1943.3209598809999</v>
      </c>
      <c r="F1163">
        <v>243.11</v>
      </c>
      <c r="G1163">
        <v>402.54939324051901</v>
      </c>
      <c r="H1163">
        <v>35.037375099486603</v>
      </c>
      <c r="I1163">
        <v>64.251984631951302</v>
      </c>
      <c r="J1163">
        <v>16.8108815020599</v>
      </c>
      <c r="K1163">
        <v>170.457950509754</v>
      </c>
      <c r="L1163">
        <v>127.881697435834</v>
      </c>
      <c r="M1163">
        <v>89.714070413887299</v>
      </c>
      <c r="N1163">
        <v>1.9271180266514201</v>
      </c>
      <c r="O1163">
        <v>0</v>
      </c>
      <c r="P1163">
        <v>478.14506539833502</v>
      </c>
      <c r="Q1163">
        <v>0.138173895617626</v>
      </c>
    </row>
    <row r="1164" spans="1:17" hidden="1" x14ac:dyDescent="0.3">
      <c r="A1164" t="s">
        <v>2475</v>
      </c>
      <c r="B1164" t="s">
        <v>2476</v>
      </c>
      <c r="C1164" t="s">
        <v>10222</v>
      </c>
      <c r="D1164" t="s">
        <v>557</v>
      </c>
      <c r="E1164">
        <v>1938.0738847499999</v>
      </c>
      <c r="F1164">
        <v>629.35</v>
      </c>
      <c r="G1164">
        <v>19.106615228360798</v>
      </c>
      <c r="H1164">
        <v>-0.65723719201484299</v>
      </c>
      <c r="I1164">
        <v>10.448938293982099</v>
      </c>
      <c r="J1164">
        <v>1.8680242867821699</v>
      </c>
      <c r="K1164">
        <v>578.35271427859095</v>
      </c>
      <c r="L1164">
        <v>520.14840675180005</v>
      </c>
      <c r="M1164">
        <v>59.993838163911299</v>
      </c>
      <c r="N1164">
        <v>0.84744084151015198</v>
      </c>
      <c r="O1164">
        <v>5.6645745610550398</v>
      </c>
      <c r="P1164">
        <v>56.360248447204903</v>
      </c>
      <c r="Q1164">
        <v>-4.0945087118098002E-2</v>
      </c>
    </row>
    <row r="1165" spans="1:17" hidden="1" x14ac:dyDescent="0.3">
      <c r="A1165" t="s">
        <v>2477</v>
      </c>
      <c r="B1165" t="s">
        <v>2478</v>
      </c>
      <c r="C1165" t="s">
        <v>10222</v>
      </c>
      <c r="D1165" t="s">
        <v>398</v>
      </c>
      <c r="E1165">
        <v>1932.0964288499999</v>
      </c>
      <c r="F1165">
        <v>222.1</v>
      </c>
      <c r="G1165">
        <v>63.465757310141598</v>
      </c>
      <c r="H1165">
        <v>-1.2938226399531101</v>
      </c>
      <c r="I1165">
        <v>2.23461929707118</v>
      </c>
      <c r="J1165">
        <v>1.3800347911461199</v>
      </c>
      <c r="K1165">
        <v>215.63086287828801</v>
      </c>
      <c r="L1165">
        <v>185.407151177266</v>
      </c>
      <c r="M1165">
        <v>58.851759438753398</v>
      </c>
      <c r="N1165">
        <v>0.77480261984200405</v>
      </c>
      <c r="O1165">
        <v>9.1850517784781704</v>
      </c>
      <c r="P1165">
        <v>96.722763507528697</v>
      </c>
      <c r="Q1165">
        <v>9.2075495439902996E-2</v>
      </c>
    </row>
    <row r="1166" spans="1:17" hidden="1" x14ac:dyDescent="0.3">
      <c r="A1166" t="s">
        <v>2479</v>
      </c>
      <c r="B1166" t="s">
        <v>2480</v>
      </c>
      <c r="C1166" t="s">
        <v>10222</v>
      </c>
      <c r="E1166">
        <v>1925.74494</v>
      </c>
      <c r="F1166">
        <v>779.25</v>
      </c>
      <c r="G1166">
        <v>2410.56733488588</v>
      </c>
      <c r="H1166">
        <v>-8.0499318745694798E-2</v>
      </c>
      <c r="I1166">
        <v>253.56629382231901</v>
      </c>
      <c r="J1166">
        <v>14.4619440034291</v>
      </c>
      <c r="K1166">
        <v>726.23566783071999</v>
      </c>
      <c r="L1166">
        <v>466.38892075413298</v>
      </c>
      <c r="M1166">
        <v>53.636928542878202</v>
      </c>
      <c r="N1166">
        <v>0.39445103857566699</v>
      </c>
      <c r="O1166">
        <v>22.168752005133101</v>
      </c>
      <c r="P1166">
        <v>3017</v>
      </c>
    </row>
    <row r="1167" spans="1:17" hidden="1" x14ac:dyDescent="0.3">
      <c r="A1167" t="s">
        <v>2481</v>
      </c>
      <c r="B1167" t="s">
        <v>2482</v>
      </c>
      <c r="C1167" t="s">
        <v>10222</v>
      </c>
      <c r="D1167" t="s">
        <v>173</v>
      </c>
      <c r="E1167">
        <v>1925.147200074</v>
      </c>
      <c r="F1167">
        <v>171.57</v>
      </c>
      <c r="G1167">
        <v>18.9959401288009</v>
      </c>
      <c r="H1167">
        <v>23.429679532654902</v>
      </c>
      <c r="I1167">
        <v>11.0765911675211</v>
      </c>
      <c r="J1167">
        <v>5.0437418524821904</v>
      </c>
      <c r="K1167">
        <v>143.426535403711</v>
      </c>
      <c r="L1167">
        <v>136.579499899398</v>
      </c>
      <c r="M1167">
        <v>71.799514603858796</v>
      </c>
      <c r="N1167">
        <v>2.11859550890104</v>
      </c>
      <c r="O1167">
        <v>4.3305939266771603</v>
      </c>
      <c r="P1167">
        <v>60.345794392523302</v>
      </c>
      <c r="Q1167">
        <v>5.4348892957105002E-2</v>
      </c>
    </row>
    <row r="1168" spans="1:17" hidden="1" x14ac:dyDescent="0.3">
      <c r="A1168" t="s">
        <v>2483</v>
      </c>
      <c r="B1168" t="s">
        <v>2484</v>
      </c>
      <c r="C1168" t="s">
        <v>10222</v>
      </c>
      <c r="D1168" t="s">
        <v>290</v>
      </c>
      <c r="E1168">
        <v>1918.1757914459999</v>
      </c>
      <c r="F1168">
        <v>34.61</v>
      </c>
      <c r="G1168">
        <v>-19.7047007156057</v>
      </c>
      <c r="H1168">
        <v>15.4972098322118</v>
      </c>
      <c r="I1168">
        <v>-20.414211464004399</v>
      </c>
      <c r="J1168">
        <v>11.574801146286299</v>
      </c>
      <c r="K1168">
        <v>31.349792759990699</v>
      </c>
      <c r="L1168">
        <v>32.168013901623198</v>
      </c>
      <c r="M1168">
        <v>65.786946169605898</v>
      </c>
      <c r="N1168">
        <v>2.2478515002025299</v>
      </c>
      <c r="O1168">
        <v>32.331696041606399</v>
      </c>
      <c r="P1168">
        <v>53.822222222222202</v>
      </c>
      <c r="Q1168">
        <v>-4.1212750682443997E-2</v>
      </c>
    </row>
    <row r="1169" spans="1:17" hidden="1" x14ac:dyDescent="0.3">
      <c r="A1169" t="s">
        <v>2485</v>
      </c>
      <c r="B1169" t="s">
        <v>2486</v>
      </c>
      <c r="C1169" t="s">
        <v>10222</v>
      </c>
      <c r="D1169" t="s">
        <v>373</v>
      </c>
      <c r="E1169">
        <v>1913.4001401</v>
      </c>
      <c r="F1169">
        <v>118.77</v>
      </c>
      <c r="G1169">
        <v>25.6459964474979</v>
      </c>
      <c r="H1169">
        <v>3.9406031965922099</v>
      </c>
      <c r="I1169">
        <v>-10.576134346775399</v>
      </c>
      <c r="J1169">
        <v>-8.3342338008121093</v>
      </c>
      <c r="K1169">
        <v>109.55194181799401</v>
      </c>
      <c r="L1169">
        <v>96.233115429277504</v>
      </c>
      <c r="M1169">
        <v>51.963277327759002</v>
      </c>
      <c r="N1169">
        <v>0.93524630733491299</v>
      </c>
      <c r="O1169">
        <v>12.823103477308999</v>
      </c>
      <c r="P1169">
        <v>68.110403397027497</v>
      </c>
      <c r="Q1169">
        <v>0.114594182960845</v>
      </c>
    </row>
    <row r="1170" spans="1:17" hidden="1" x14ac:dyDescent="0.3">
      <c r="A1170" t="s">
        <v>2487</v>
      </c>
      <c r="B1170" t="s">
        <v>2488</v>
      </c>
      <c r="C1170" t="s">
        <v>10222</v>
      </c>
      <c r="D1170" t="s">
        <v>2489</v>
      </c>
      <c r="E1170">
        <v>1910.8526053799901</v>
      </c>
      <c r="F1170">
        <v>1209.8</v>
      </c>
      <c r="G1170">
        <v>-3.7110817519447802E-2</v>
      </c>
      <c r="H1170">
        <v>-1.9027588468265799</v>
      </c>
      <c r="I1170">
        <v>-21.622720220039898</v>
      </c>
      <c r="J1170">
        <v>-0.72055349394613599</v>
      </c>
      <c r="K1170">
        <v>1171.2959821259701</v>
      </c>
      <c r="L1170">
        <v>1147.0722190982999</v>
      </c>
      <c r="M1170">
        <v>57.767130352738803</v>
      </c>
      <c r="N1170">
        <v>0.83430218694644998</v>
      </c>
      <c r="O1170">
        <v>19.933046784592499</v>
      </c>
      <c r="P1170">
        <v>38.2154689820632</v>
      </c>
      <c r="Q1170">
        <v>8.9427900028125007E-2</v>
      </c>
    </row>
    <row r="1171" spans="1:17" hidden="1" x14ac:dyDescent="0.3">
      <c r="A1171" t="s">
        <v>2490</v>
      </c>
      <c r="B1171" t="s">
        <v>2491</v>
      </c>
      <c r="C1171" t="s">
        <v>10222</v>
      </c>
      <c r="D1171" t="s">
        <v>1644</v>
      </c>
      <c r="E1171">
        <v>1906.0882018</v>
      </c>
      <c r="F1171">
        <v>59.88</v>
      </c>
      <c r="G1171">
        <v>-11.5928668728058</v>
      </c>
      <c r="H1171">
        <v>-5.04296200106341</v>
      </c>
      <c r="I1171">
        <v>-6.0267935802428898</v>
      </c>
      <c r="J1171">
        <v>-5.0037278052003797</v>
      </c>
      <c r="K1171">
        <v>62.558802901053802</v>
      </c>
      <c r="L1171">
        <v>58.757670083805799</v>
      </c>
      <c r="M1171">
        <v>59.453032016997597</v>
      </c>
      <c r="N1171">
        <v>2.5720824377348301</v>
      </c>
      <c r="O1171">
        <v>10.0701402805611</v>
      </c>
      <c r="P1171">
        <v>20.969696969696901</v>
      </c>
      <c r="Q1171">
        <v>-2.8326200589973E-2</v>
      </c>
    </row>
    <row r="1172" spans="1:17" hidden="1" x14ac:dyDescent="0.3">
      <c r="A1172" t="s">
        <v>2492</v>
      </c>
      <c r="B1172" t="s">
        <v>2493</v>
      </c>
      <c r="C1172" t="s">
        <v>10222</v>
      </c>
      <c r="D1172" t="s">
        <v>1644</v>
      </c>
      <c r="E1172">
        <v>1905.052968</v>
      </c>
      <c r="F1172">
        <v>60.28</v>
      </c>
      <c r="G1172">
        <v>-10.736214685716201</v>
      </c>
      <c r="H1172">
        <v>-5.4937296328158904</v>
      </c>
      <c r="I1172">
        <v>-5.7369786458393897</v>
      </c>
      <c r="J1172">
        <v>-5.9289742047277096</v>
      </c>
      <c r="K1172">
        <v>62.437146488836298</v>
      </c>
      <c r="L1172">
        <v>58.719557900488098</v>
      </c>
      <c r="M1172">
        <v>55.931821315525497</v>
      </c>
      <c r="N1172">
        <v>2.4450893918160901</v>
      </c>
      <c r="O1172">
        <v>10.567352355673499</v>
      </c>
      <c r="P1172">
        <v>22.495427758585599</v>
      </c>
      <c r="Q1172">
        <v>-2.9924776916618E-2</v>
      </c>
    </row>
    <row r="1173" spans="1:17" hidden="1" x14ac:dyDescent="0.3">
      <c r="A1173" t="s">
        <v>2494</v>
      </c>
      <c r="B1173" t="s">
        <v>2495</v>
      </c>
      <c r="C1173" t="s">
        <v>10222</v>
      </c>
      <c r="D1173" t="s">
        <v>722</v>
      </c>
      <c r="E1173">
        <v>1901.11000107</v>
      </c>
      <c r="F1173">
        <v>789.23</v>
      </c>
      <c r="G1173">
        <v>37.8082140995689</v>
      </c>
      <c r="H1173">
        <v>0.44260333785535799</v>
      </c>
      <c r="I1173">
        <v>19.8540826668346</v>
      </c>
      <c r="J1173">
        <v>0.85083921393914996</v>
      </c>
      <c r="K1173">
        <v>753.82377506778596</v>
      </c>
      <c r="L1173">
        <v>649.42493184338502</v>
      </c>
      <c r="M1173">
        <v>43.078312623575101</v>
      </c>
      <c r="N1173">
        <v>1.11416259473835</v>
      </c>
      <c r="O1173">
        <v>2.87241995362568</v>
      </c>
      <c r="P1173">
        <v>77.934843873294994</v>
      </c>
      <c r="Q1173">
        <v>-3.6227040049000002E-5</v>
      </c>
    </row>
    <row r="1174" spans="1:17" hidden="1" x14ac:dyDescent="0.3">
      <c r="A1174" t="s">
        <v>2496</v>
      </c>
      <c r="B1174" t="s">
        <v>2497</v>
      </c>
      <c r="C1174" t="s">
        <v>10222</v>
      </c>
      <c r="D1174" t="s">
        <v>231</v>
      </c>
      <c r="E1174">
        <v>1895.74</v>
      </c>
      <c r="F1174">
        <v>430.85</v>
      </c>
      <c r="G1174">
        <v>14.528493983977301</v>
      </c>
      <c r="H1174">
        <v>5.6931341865520499</v>
      </c>
      <c r="I1174">
        <v>25.557553307481999</v>
      </c>
      <c r="J1174">
        <v>1.58738978154614</v>
      </c>
      <c r="K1174">
        <v>396.10180848289502</v>
      </c>
      <c r="L1174">
        <v>332.18312754622099</v>
      </c>
      <c r="M1174">
        <v>59.096650168773103</v>
      </c>
      <c r="N1174">
        <v>0.50481873095520902</v>
      </c>
      <c r="O1174">
        <v>7.9261924103516099</v>
      </c>
      <c r="P1174">
        <v>89.426247526929004</v>
      </c>
      <c r="Q1174">
        <v>0.16682411276489301</v>
      </c>
    </row>
    <row r="1175" spans="1:17" hidden="1" x14ac:dyDescent="0.3">
      <c r="A1175" t="s">
        <v>2498</v>
      </c>
      <c r="B1175" t="s">
        <v>2499</v>
      </c>
      <c r="C1175" t="s">
        <v>10222</v>
      </c>
      <c r="E1175">
        <v>1895.32263504</v>
      </c>
      <c r="F1175">
        <v>367.35</v>
      </c>
      <c r="G1175">
        <v>40.8700737626774</v>
      </c>
      <c r="H1175">
        <v>11.972610487771499</v>
      </c>
      <c r="I1175">
        <v>51.899133086182196</v>
      </c>
      <c r="J1175">
        <v>3.10937569950051</v>
      </c>
      <c r="M1175">
        <v>46.0959156857312</v>
      </c>
      <c r="O1175">
        <v>13.4476657138968</v>
      </c>
      <c r="P1175">
        <v>75.7655502392344</v>
      </c>
    </row>
    <row r="1176" spans="1:17" hidden="1" x14ac:dyDescent="0.3">
      <c r="A1176" t="s">
        <v>2500</v>
      </c>
      <c r="B1176" t="s">
        <v>2501</v>
      </c>
      <c r="C1176" t="s">
        <v>10222</v>
      </c>
      <c r="D1176" t="s">
        <v>202</v>
      </c>
      <c r="E1176">
        <v>1890.2181165</v>
      </c>
      <c r="F1176">
        <v>199</v>
      </c>
      <c r="G1176">
        <v>-42.203654471621697</v>
      </c>
      <c r="H1176">
        <v>-0.27322111604334598</v>
      </c>
      <c r="I1176">
        <v>-31.1745951481169</v>
      </c>
      <c r="J1176">
        <v>8.1325789240640791</v>
      </c>
      <c r="K1176">
        <v>192.85895059880201</v>
      </c>
      <c r="L1176">
        <v>206.61621256879101</v>
      </c>
      <c r="M1176">
        <v>72.060978744805794</v>
      </c>
      <c r="N1176">
        <v>1.1652056077771</v>
      </c>
      <c r="O1176">
        <v>60.301507537688401</v>
      </c>
      <c r="P1176">
        <v>15.262090935418399</v>
      </c>
      <c r="Q1176">
        <v>5.9540128695199E-2</v>
      </c>
    </row>
    <row r="1177" spans="1:17" hidden="1" x14ac:dyDescent="0.3">
      <c r="A1177" t="s">
        <v>2502</v>
      </c>
      <c r="B1177" t="s">
        <v>2503</v>
      </c>
      <c r="C1177" t="s">
        <v>10222</v>
      </c>
      <c r="D1177" t="s">
        <v>1391</v>
      </c>
      <c r="E1177">
        <v>1888.9744443750001</v>
      </c>
      <c r="F1177">
        <v>266.85000000000002</v>
      </c>
      <c r="G1177">
        <v>44.367683387998298</v>
      </c>
      <c r="H1177">
        <v>14.303954551462001</v>
      </c>
      <c r="I1177">
        <v>30.1638513029229</v>
      </c>
      <c r="J1177">
        <v>-4.7575400515358304</v>
      </c>
      <c r="K1177">
        <v>251.083985539623</v>
      </c>
      <c r="L1177">
        <v>213.92946420899099</v>
      </c>
      <c r="M1177">
        <v>48.243112549031999</v>
      </c>
      <c r="N1177">
        <v>1.0646310218367501</v>
      </c>
      <c r="O1177">
        <v>10.414090312909799</v>
      </c>
      <c r="P1177">
        <v>93.019891500904095</v>
      </c>
      <c r="Q1177">
        <v>0.20456807490383</v>
      </c>
    </row>
    <row r="1178" spans="1:17" hidden="1" x14ac:dyDescent="0.3">
      <c r="A1178" t="s">
        <v>2504</v>
      </c>
      <c r="B1178" t="s">
        <v>2505</v>
      </c>
      <c r="C1178" t="s">
        <v>10222</v>
      </c>
      <c r="D1178" t="s">
        <v>557</v>
      </c>
      <c r="E1178">
        <v>1888.16467868</v>
      </c>
      <c r="F1178">
        <v>6126.2</v>
      </c>
      <c r="G1178">
        <v>-35.511363595794599</v>
      </c>
      <c r="H1178">
        <v>-0.425590617488662</v>
      </c>
      <c r="I1178">
        <v>-2.96746903833992</v>
      </c>
      <c r="J1178">
        <v>8.2112534776711499</v>
      </c>
      <c r="K1178">
        <v>5618.1612838207002</v>
      </c>
      <c r="L1178">
        <v>5743.88765060278</v>
      </c>
      <c r="M1178">
        <v>77.971813094716197</v>
      </c>
      <c r="N1178">
        <v>1.02252924566357</v>
      </c>
      <c r="O1178">
        <v>12.402468087884801</v>
      </c>
      <c r="P1178">
        <v>37.235663082437199</v>
      </c>
      <c r="Q1178">
        <v>-9.7690493296872002E-2</v>
      </c>
    </row>
    <row r="1179" spans="1:17" hidden="1" x14ac:dyDescent="0.3">
      <c r="A1179" t="s">
        <v>2506</v>
      </c>
      <c r="B1179" t="s">
        <v>2507</v>
      </c>
      <c r="C1179" t="s">
        <v>10222</v>
      </c>
      <c r="D1179" t="s">
        <v>298</v>
      </c>
      <c r="E1179">
        <v>1885.1860019999999</v>
      </c>
      <c r="F1179">
        <v>770.3</v>
      </c>
      <c r="G1179">
        <v>96.458824584191007</v>
      </c>
      <c r="H1179">
        <v>-19.554396574534699</v>
      </c>
      <c r="I1179">
        <v>107.48788390769499</v>
      </c>
      <c r="J1179">
        <v>-11.480043204106201</v>
      </c>
      <c r="K1179">
        <v>807.67289354971297</v>
      </c>
      <c r="M1179">
        <v>27.2885154775731</v>
      </c>
      <c r="N1179">
        <v>0.51672491263105302</v>
      </c>
      <c r="O1179">
        <v>46.916785667921602</v>
      </c>
      <c r="P1179">
        <v>227.787234042553</v>
      </c>
    </row>
    <row r="1180" spans="1:17" hidden="1" x14ac:dyDescent="0.3">
      <c r="A1180" t="s">
        <v>2508</v>
      </c>
      <c r="B1180" t="s">
        <v>2509</v>
      </c>
      <c r="C1180" t="s">
        <v>10222</v>
      </c>
      <c r="D1180" t="s">
        <v>173</v>
      </c>
      <c r="E1180">
        <v>1876.4272389</v>
      </c>
      <c r="F1180">
        <v>457</v>
      </c>
      <c r="G1180">
        <v>-29.9389822513597</v>
      </c>
      <c r="H1180">
        <v>-3.10785698871398</v>
      </c>
      <c r="I1180">
        <v>-28.589716428755398</v>
      </c>
      <c r="J1180">
        <v>-0.110111524756073</v>
      </c>
      <c r="K1180">
        <v>472.514857527169</v>
      </c>
      <c r="M1180">
        <v>50.332680791799397</v>
      </c>
      <c r="N1180">
        <v>0.60441469832004302</v>
      </c>
      <c r="O1180">
        <v>40.262582056892697</v>
      </c>
      <c r="P1180">
        <v>5.8850787766450301</v>
      </c>
    </row>
    <row r="1181" spans="1:17" hidden="1" x14ac:dyDescent="0.3">
      <c r="A1181" t="s">
        <v>2510</v>
      </c>
      <c r="B1181" t="s">
        <v>2511</v>
      </c>
      <c r="C1181" t="s">
        <v>10222</v>
      </c>
      <c r="D1181" t="s">
        <v>202</v>
      </c>
      <c r="E1181">
        <v>1875.44073508</v>
      </c>
      <c r="F1181">
        <v>595.85</v>
      </c>
      <c r="G1181">
        <v>-14.8073045694205</v>
      </c>
      <c r="H1181">
        <v>11.6143057702796</v>
      </c>
      <c r="I1181">
        <v>-7.5821130634463998</v>
      </c>
      <c r="J1181">
        <v>6.1169400404894798</v>
      </c>
      <c r="K1181">
        <v>508.80435480150197</v>
      </c>
      <c r="L1181">
        <v>502.572430816441</v>
      </c>
      <c r="M1181">
        <v>81.362295285516097</v>
      </c>
      <c r="N1181">
        <v>2.41004582561495</v>
      </c>
      <c r="O1181">
        <v>16.2205252999916</v>
      </c>
      <c r="P1181">
        <v>48.221393034825802</v>
      </c>
      <c r="Q1181">
        <v>7.3287953749100003E-4</v>
      </c>
    </row>
    <row r="1182" spans="1:17" hidden="1" x14ac:dyDescent="0.3">
      <c r="A1182" t="s">
        <v>2512</v>
      </c>
      <c r="B1182" t="s">
        <v>2513</v>
      </c>
      <c r="C1182" t="s">
        <v>10222</v>
      </c>
      <c r="D1182" t="s">
        <v>46</v>
      </c>
      <c r="E1182">
        <v>1867.2083600000001</v>
      </c>
      <c r="F1182">
        <v>191</v>
      </c>
      <c r="G1182">
        <v>1093.92159597512</v>
      </c>
      <c r="H1182">
        <v>-10.273347143164299</v>
      </c>
      <c r="I1182">
        <v>139.885106479717</v>
      </c>
      <c r="J1182">
        <v>11.184192349315699</v>
      </c>
      <c r="K1182">
        <v>184.68391871576401</v>
      </c>
      <c r="L1182">
        <v>114.26905685221099</v>
      </c>
      <c r="M1182">
        <v>64.629758616108404</v>
      </c>
      <c r="N1182">
        <v>0.218153569434968</v>
      </c>
      <c r="O1182">
        <v>20.6282722513089</v>
      </c>
      <c r="P1182">
        <v>1173.3333333333301</v>
      </c>
    </row>
    <row r="1183" spans="1:17" hidden="1" x14ac:dyDescent="0.3">
      <c r="A1183" t="s">
        <v>2514</v>
      </c>
      <c r="B1183" t="s">
        <v>2515</v>
      </c>
      <c r="C1183" t="s">
        <v>10222</v>
      </c>
      <c r="D1183" t="s">
        <v>274</v>
      </c>
      <c r="E1183">
        <v>1865.565497565</v>
      </c>
      <c r="F1183">
        <v>816.55</v>
      </c>
      <c r="G1183">
        <v>43.390659224546297</v>
      </c>
      <c r="H1183">
        <v>23.1586801787215</v>
      </c>
      <c r="I1183">
        <v>43.266397862894998</v>
      </c>
      <c r="J1183">
        <v>-1.7375065460213699</v>
      </c>
      <c r="K1183">
        <v>740.88828881269797</v>
      </c>
      <c r="L1183">
        <v>614.91432898352105</v>
      </c>
      <c r="M1183">
        <v>51.280247002519502</v>
      </c>
      <c r="N1183">
        <v>0.36006521949901099</v>
      </c>
      <c r="O1183">
        <v>16.098218112791599</v>
      </c>
      <c r="P1183">
        <v>78.754378283712697</v>
      </c>
      <c r="Q1183">
        <v>4.8817087849472002E-2</v>
      </c>
    </row>
    <row r="1184" spans="1:17" hidden="1" x14ac:dyDescent="0.3">
      <c r="A1184" t="s">
        <v>2516</v>
      </c>
      <c r="B1184" t="s">
        <v>2517</v>
      </c>
      <c r="C1184" t="s">
        <v>10222</v>
      </c>
      <c r="D1184" t="s">
        <v>1777</v>
      </c>
      <c r="E1184">
        <v>1862.38790928</v>
      </c>
      <c r="F1184">
        <v>165.6</v>
      </c>
      <c r="G1184">
        <v>-2.5735925615435402</v>
      </c>
      <c r="H1184">
        <v>-10.037144448674701</v>
      </c>
      <c r="I1184">
        <v>-30.1137984199719</v>
      </c>
      <c r="J1184">
        <v>-0.794741257618512</v>
      </c>
      <c r="K1184">
        <v>171.026281114429</v>
      </c>
      <c r="L1184">
        <v>171.59667556849701</v>
      </c>
      <c r="M1184">
        <v>43.019659478545201</v>
      </c>
      <c r="N1184">
        <v>0.55767038442904104</v>
      </c>
      <c r="O1184">
        <v>31.5217391304347</v>
      </c>
      <c r="P1184">
        <v>27.433628318583999</v>
      </c>
      <c r="Q1184">
        <v>-4.0468255907483999E-2</v>
      </c>
    </row>
    <row r="1185" spans="1:17" hidden="1" x14ac:dyDescent="0.3">
      <c r="A1185" t="s">
        <v>2518</v>
      </c>
      <c r="B1185" t="s">
        <v>2519</v>
      </c>
      <c r="C1185" t="s">
        <v>10222</v>
      </c>
      <c r="D1185" t="s">
        <v>261</v>
      </c>
      <c r="E1185">
        <v>1861.4578395000001</v>
      </c>
      <c r="F1185">
        <v>3227</v>
      </c>
      <c r="G1185">
        <v>293.08291965295803</v>
      </c>
      <c r="H1185">
        <v>29.067866951385401</v>
      </c>
      <c r="I1185">
        <v>112.029282255841</v>
      </c>
      <c r="J1185">
        <v>2.4453671840221598</v>
      </c>
      <c r="K1185">
        <v>2553.8160414571598</v>
      </c>
      <c r="L1185">
        <v>1851.4808162269201</v>
      </c>
      <c r="M1185">
        <v>62.840139838802997</v>
      </c>
      <c r="N1185">
        <v>1.7848255150069099</v>
      </c>
      <c r="O1185">
        <v>8.4288813139138608</v>
      </c>
      <c r="P1185">
        <v>355.79096045197701</v>
      </c>
      <c r="Q1185">
        <v>0.166566408400247</v>
      </c>
    </row>
    <row r="1186" spans="1:17" hidden="1" x14ac:dyDescent="0.3">
      <c r="A1186" t="s">
        <v>2520</v>
      </c>
      <c r="B1186" t="s">
        <v>2521</v>
      </c>
      <c r="C1186" t="s">
        <v>10222</v>
      </c>
      <c r="D1186" t="s">
        <v>285</v>
      </c>
      <c r="E1186">
        <v>1861.0515</v>
      </c>
      <c r="F1186">
        <v>338.25</v>
      </c>
      <c r="G1186">
        <v>259.164163397462</v>
      </c>
      <c r="H1186">
        <v>8.8861968624545096</v>
      </c>
      <c r="I1186">
        <v>51.664230849797299</v>
      </c>
      <c r="J1186">
        <v>12.0697395074175</v>
      </c>
      <c r="K1186">
        <v>263.21099241149898</v>
      </c>
      <c r="L1186">
        <v>201.33166241462101</v>
      </c>
      <c r="M1186">
        <v>70.893005337509905</v>
      </c>
      <c r="N1186">
        <v>1.22247959879235</v>
      </c>
      <c r="O1186">
        <v>5.7501847745749997</v>
      </c>
      <c r="P1186">
        <v>297.47356051703798</v>
      </c>
    </row>
    <row r="1187" spans="1:17" hidden="1" x14ac:dyDescent="0.3">
      <c r="A1187" t="s">
        <v>2522</v>
      </c>
      <c r="B1187" t="s">
        <v>2523</v>
      </c>
      <c r="C1187" t="s">
        <v>10222</v>
      </c>
      <c r="D1187" t="s">
        <v>124</v>
      </c>
      <c r="E1187">
        <v>1854.51126522</v>
      </c>
      <c r="F1187">
        <v>62.83</v>
      </c>
      <c r="G1187">
        <v>8.7963017226857296</v>
      </c>
      <c r="H1187">
        <v>14.763114492853299</v>
      </c>
      <c r="I1187">
        <v>-30.0136358491431</v>
      </c>
      <c r="J1187">
        <v>-2.9551941537293498</v>
      </c>
      <c r="K1187">
        <v>56.471805271552199</v>
      </c>
      <c r="L1187">
        <v>57.687605406153899</v>
      </c>
      <c r="M1187">
        <v>78.076747141349003</v>
      </c>
      <c r="N1187">
        <v>2.7197694942392601</v>
      </c>
      <c r="O1187">
        <v>37.354766831131599</v>
      </c>
      <c r="P1187">
        <v>41.477144787210001</v>
      </c>
      <c r="Q1187">
        <v>8.0241434911974996E-2</v>
      </c>
    </row>
    <row r="1188" spans="1:17" hidden="1" x14ac:dyDescent="0.3">
      <c r="A1188" t="s">
        <v>2524</v>
      </c>
      <c r="B1188" t="s">
        <v>2525</v>
      </c>
      <c r="C1188" t="s">
        <v>10222</v>
      </c>
      <c r="D1188" t="s">
        <v>231</v>
      </c>
      <c r="E1188">
        <v>1849.5203076</v>
      </c>
      <c r="F1188">
        <v>1220.0999999999999</v>
      </c>
      <c r="G1188">
        <v>89.631632916280907</v>
      </c>
      <c r="H1188">
        <v>-5.94699411199207</v>
      </c>
      <c r="I1188">
        <v>56.239594473881901</v>
      </c>
      <c r="J1188">
        <v>1.8566765930715601</v>
      </c>
      <c r="K1188">
        <v>1221.55991984862</v>
      </c>
      <c r="L1188">
        <v>990.65828347468096</v>
      </c>
      <c r="M1188">
        <v>49.614216812033398</v>
      </c>
      <c r="N1188">
        <v>0.78613391476856798</v>
      </c>
      <c r="O1188">
        <v>22.3465289730349</v>
      </c>
      <c r="P1188">
        <v>152.24312590448599</v>
      </c>
      <c r="Q1188">
        <v>0.134717930824715</v>
      </c>
    </row>
    <row r="1189" spans="1:17" hidden="1" x14ac:dyDescent="0.3">
      <c r="A1189" t="s">
        <v>2526</v>
      </c>
      <c r="B1189" t="s">
        <v>2527</v>
      </c>
      <c r="C1189" t="s">
        <v>10222</v>
      </c>
      <c r="D1189" t="s">
        <v>557</v>
      </c>
      <c r="E1189">
        <v>1840.8920036649999</v>
      </c>
      <c r="F1189">
        <v>355.15</v>
      </c>
      <c r="G1189">
        <v>-1.34063373474877</v>
      </c>
      <c r="H1189">
        <v>5.3278074753095197</v>
      </c>
      <c r="I1189">
        <v>-32.225820136691603</v>
      </c>
      <c r="J1189">
        <v>3.9320165240508902</v>
      </c>
      <c r="K1189">
        <v>340.48867216468199</v>
      </c>
      <c r="L1189">
        <v>340.72429199583303</v>
      </c>
      <c r="M1189">
        <v>67.728882974482403</v>
      </c>
      <c r="N1189">
        <v>0.481891337681637</v>
      </c>
      <c r="O1189">
        <v>27.410953118400599</v>
      </c>
      <c r="P1189">
        <v>36.072796934865799</v>
      </c>
      <c r="Q1189">
        <v>-6.3249570611734002E-2</v>
      </c>
    </row>
    <row r="1190" spans="1:17" hidden="1" x14ac:dyDescent="0.3">
      <c r="A1190" t="s">
        <v>2528</v>
      </c>
      <c r="B1190" t="s">
        <v>2529</v>
      </c>
      <c r="C1190" t="s">
        <v>10222</v>
      </c>
      <c r="D1190" t="s">
        <v>261</v>
      </c>
      <c r="E1190">
        <v>1838.8101311099999</v>
      </c>
      <c r="F1190">
        <v>425.45</v>
      </c>
      <c r="G1190">
        <v>134.48658156872301</v>
      </c>
      <c r="H1190">
        <v>-8.52974749043101</v>
      </c>
      <c r="I1190">
        <v>39.1843380504694</v>
      </c>
      <c r="J1190">
        <v>1.78403947552464</v>
      </c>
      <c r="K1190">
        <v>416.08298285631298</v>
      </c>
      <c r="L1190">
        <v>332.30739373728898</v>
      </c>
      <c r="M1190">
        <v>55.269772242193902</v>
      </c>
      <c r="N1190">
        <v>0.57343795349635396</v>
      </c>
      <c r="O1190">
        <v>10.001175226231</v>
      </c>
      <c r="P1190">
        <v>185.53691275167699</v>
      </c>
      <c r="Q1190">
        <v>0.20562931955803601</v>
      </c>
    </row>
    <row r="1191" spans="1:17" hidden="1" x14ac:dyDescent="0.3">
      <c r="A1191" t="s">
        <v>2530</v>
      </c>
      <c r="B1191" t="s">
        <v>2531</v>
      </c>
      <c r="C1191" t="s">
        <v>10222</v>
      </c>
      <c r="D1191" t="s">
        <v>202</v>
      </c>
      <c r="E1191">
        <v>1833.8212799999999</v>
      </c>
      <c r="F1191">
        <v>977.1</v>
      </c>
      <c r="G1191">
        <v>113.13582745052901</v>
      </c>
      <c r="H1191">
        <v>-4.7004482601830597</v>
      </c>
      <c r="I1191">
        <v>86.341834081030896</v>
      </c>
      <c r="J1191">
        <v>4.7065014564228704</v>
      </c>
      <c r="K1191">
        <v>963.57199563369204</v>
      </c>
      <c r="L1191">
        <v>750.40609119324301</v>
      </c>
      <c r="M1191">
        <v>61.408583229509397</v>
      </c>
      <c r="N1191">
        <v>0.59485236675402398</v>
      </c>
      <c r="O1191">
        <v>31.045952307849699</v>
      </c>
      <c r="P1191">
        <v>179.291124767757</v>
      </c>
      <c r="Q1191">
        <v>9.3573040904239999E-2</v>
      </c>
    </row>
    <row r="1192" spans="1:17" hidden="1" x14ac:dyDescent="0.3">
      <c r="A1192" t="s">
        <v>2532</v>
      </c>
      <c r="B1192" t="s">
        <v>2533</v>
      </c>
      <c r="C1192" t="s">
        <v>10222</v>
      </c>
      <c r="D1192" t="s">
        <v>133</v>
      </c>
      <c r="E1192">
        <v>1827.5459862959999</v>
      </c>
      <c r="F1192">
        <v>107.28</v>
      </c>
      <c r="G1192">
        <v>27.834023860289001</v>
      </c>
      <c r="H1192">
        <v>-7.3812550909843804</v>
      </c>
      <c r="I1192">
        <v>-30.890950812983501</v>
      </c>
      <c r="J1192">
        <v>1.3244509517337799</v>
      </c>
      <c r="K1192">
        <v>109.919408928971</v>
      </c>
      <c r="L1192">
        <v>109.438573061656</v>
      </c>
      <c r="M1192">
        <v>57.534939103773603</v>
      </c>
      <c r="N1192">
        <v>0.70308995677272801</v>
      </c>
      <c r="O1192">
        <v>31.338553318419098</v>
      </c>
      <c r="P1192">
        <v>58.698224852071</v>
      </c>
      <c r="Q1192">
        <v>9.1107814513830005E-3</v>
      </c>
    </row>
    <row r="1193" spans="1:17" hidden="1" x14ac:dyDescent="0.3">
      <c r="A1193" t="s">
        <v>2534</v>
      </c>
      <c r="B1193" t="s">
        <v>2535</v>
      </c>
      <c r="C1193" t="s">
        <v>10222</v>
      </c>
      <c r="E1193">
        <v>1824.860928375</v>
      </c>
      <c r="F1193">
        <v>785.25</v>
      </c>
      <c r="G1193">
        <v>266.09931163007298</v>
      </c>
      <c r="H1193">
        <v>-11.066236491970599</v>
      </c>
      <c r="I1193">
        <v>49.627963530594002</v>
      </c>
      <c r="J1193">
        <v>8.4621004163593003</v>
      </c>
      <c r="K1193">
        <v>786.95981832151199</v>
      </c>
      <c r="L1193">
        <v>630.757473758277</v>
      </c>
      <c r="M1193">
        <v>73.058442641144595</v>
      </c>
      <c r="N1193">
        <v>1.92531452405981</v>
      </c>
      <c r="O1193">
        <v>24.801018783826802</v>
      </c>
      <c r="P1193">
        <v>329.21563268652602</v>
      </c>
      <c r="Q1193">
        <v>0.26998804042508701</v>
      </c>
    </row>
    <row r="1194" spans="1:17" hidden="1" x14ac:dyDescent="0.3">
      <c r="A1194" t="s">
        <v>2536</v>
      </c>
      <c r="B1194" t="s">
        <v>2537</v>
      </c>
      <c r="C1194" t="s">
        <v>10222</v>
      </c>
      <c r="D1194" t="s">
        <v>557</v>
      </c>
      <c r="E1194">
        <v>1821.2986672500001</v>
      </c>
      <c r="F1194">
        <v>1398.75</v>
      </c>
      <c r="G1194">
        <v>-9.3234595375500593</v>
      </c>
      <c r="H1194">
        <v>-2.7710118405200901</v>
      </c>
      <c r="I1194">
        <v>-2.6760128179981102</v>
      </c>
      <c r="J1194">
        <v>-1.0198365348731</v>
      </c>
      <c r="K1194">
        <v>1366.77841487517</v>
      </c>
      <c r="L1194">
        <v>1307.70484830544</v>
      </c>
      <c r="M1194">
        <v>59.610768472233801</v>
      </c>
      <c r="N1194">
        <v>0.68342527738176395</v>
      </c>
      <c r="O1194">
        <v>11.0277033065236</v>
      </c>
      <c r="P1194">
        <v>40.015015015015003</v>
      </c>
      <c r="Q1194">
        <v>-5.6497378312771997E-2</v>
      </c>
    </row>
    <row r="1195" spans="1:17" hidden="1" x14ac:dyDescent="0.3">
      <c r="A1195" t="s">
        <v>2538</v>
      </c>
      <c r="B1195" t="s">
        <v>2539</v>
      </c>
      <c r="C1195" t="s">
        <v>10222</v>
      </c>
      <c r="D1195" t="s">
        <v>202</v>
      </c>
      <c r="E1195">
        <v>1819.4073040000001</v>
      </c>
      <c r="F1195">
        <v>423.8</v>
      </c>
      <c r="G1195">
        <v>-43.525296673882899</v>
      </c>
      <c r="H1195">
        <v>3.2389417696949399</v>
      </c>
      <c r="I1195">
        <v>-30.018613717660401</v>
      </c>
      <c r="J1195">
        <v>0.17769271255136801</v>
      </c>
      <c r="K1195">
        <v>415.17038016622598</v>
      </c>
      <c r="L1195">
        <v>420.47291541592602</v>
      </c>
      <c r="M1195">
        <v>53.641351094920402</v>
      </c>
      <c r="N1195">
        <v>0.627150590377762</v>
      </c>
      <c r="O1195">
        <v>37.6238791882963</v>
      </c>
      <c r="P1195">
        <v>18.645016797312401</v>
      </c>
      <c r="Q1195">
        <v>-8.8089793779169995E-3</v>
      </c>
    </row>
    <row r="1196" spans="1:17" hidden="1" x14ac:dyDescent="0.3">
      <c r="A1196" t="s">
        <v>2540</v>
      </c>
      <c r="B1196" t="s">
        <v>2541</v>
      </c>
      <c r="C1196" t="s">
        <v>10222</v>
      </c>
      <c r="E1196">
        <v>1819.2598212400001</v>
      </c>
      <c r="F1196">
        <v>111.7</v>
      </c>
      <c r="G1196">
        <v>125.05088820664901</v>
      </c>
      <c r="H1196">
        <v>-11.534555912668599</v>
      </c>
      <c r="I1196">
        <v>-66.931411655117699</v>
      </c>
      <c r="J1196">
        <v>2.9228268374340298</v>
      </c>
      <c r="K1196">
        <v>120.643959305831</v>
      </c>
      <c r="L1196">
        <v>126.662414745257</v>
      </c>
      <c r="M1196">
        <v>39.240812004789397</v>
      </c>
      <c r="N1196">
        <v>0.89508672692145996</v>
      </c>
      <c r="O1196">
        <v>145.65801253357199</v>
      </c>
      <c r="P1196">
        <v>219.142857142857</v>
      </c>
    </row>
    <row r="1197" spans="1:17" hidden="1" x14ac:dyDescent="0.3">
      <c r="A1197" t="s">
        <v>2542</v>
      </c>
      <c r="B1197" t="s">
        <v>2543</v>
      </c>
      <c r="C1197" t="s">
        <v>10222</v>
      </c>
      <c r="D1197" t="s">
        <v>133</v>
      </c>
      <c r="E1197">
        <v>1804.10566122</v>
      </c>
      <c r="F1197">
        <v>141.58000000000001</v>
      </c>
      <c r="G1197">
        <v>45.399023226915901</v>
      </c>
      <c r="H1197">
        <v>-2.7676886711259501</v>
      </c>
      <c r="I1197">
        <v>3.0795853589380799</v>
      </c>
      <c r="J1197">
        <v>6.1714703877508397</v>
      </c>
      <c r="K1197">
        <v>129.240307549389</v>
      </c>
      <c r="L1197">
        <v>108.712557698474</v>
      </c>
      <c r="M1197">
        <v>62.579857610365501</v>
      </c>
      <c r="N1197">
        <v>0.63087604405530495</v>
      </c>
      <c r="O1197">
        <v>6.6181664076846802</v>
      </c>
      <c r="P1197">
        <v>114.028722600151</v>
      </c>
      <c r="Q1197">
        <v>7.2215849562416001E-2</v>
      </c>
    </row>
    <row r="1198" spans="1:17" hidden="1" x14ac:dyDescent="0.3">
      <c r="A1198" t="s">
        <v>2544</v>
      </c>
      <c r="B1198" t="s">
        <v>2545</v>
      </c>
      <c r="C1198" t="s">
        <v>10222</v>
      </c>
      <c r="D1198" t="s">
        <v>202</v>
      </c>
      <c r="E1198">
        <v>1803.34905</v>
      </c>
      <c r="F1198">
        <v>133.30000000000001</v>
      </c>
      <c r="G1198">
        <v>8.1888139039489207</v>
      </c>
      <c r="H1198">
        <v>-4.7904776744149702</v>
      </c>
      <c r="I1198">
        <v>15.2537387809443</v>
      </c>
      <c r="J1198">
        <v>0.99500156576896004</v>
      </c>
      <c r="K1198">
        <v>131.23620712591901</v>
      </c>
      <c r="L1198">
        <v>116.81113244192601</v>
      </c>
      <c r="M1198">
        <v>57.577632715703899</v>
      </c>
      <c r="N1198">
        <v>0.73047706074971497</v>
      </c>
      <c r="O1198">
        <v>17.7794448612153</v>
      </c>
      <c r="P1198">
        <v>69.377382465057096</v>
      </c>
      <c r="Q1198">
        <v>8.0379721271350998E-2</v>
      </c>
    </row>
    <row r="1199" spans="1:17" hidden="1" x14ac:dyDescent="0.3">
      <c r="A1199" t="s">
        <v>2546</v>
      </c>
      <c r="B1199" t="s">
        <v>2547</v>
      </c>
      <c r="C1199" t="s">
        <v>10222</v>
      </c>
      <c r="D1199" t="s">
        <v>130</v>
      </c>
      <c r="E1199">
        <v>1800.336839825</v>
      </c>
      <c r="F1199">
        <v>263.35000000000002</v>
      </c>
      <c r="G1199">
        <v>-4.5479208849800301</v>
      </c>
      <c r="H1199">
        <v>-1.68491705140755</v>
      </c>
      <c r="I1199">
        <v>-41.303080659325197</v>
      </c>
      <c r="J1199">
        <v>5.4391220585241298</v>
      </c>
      <c r="K1199">
        <v>265.26155656701002</v>
      </c>
      <c r="L1199">
        <v>271.91039020847802</v>
      </c>
      <c r="M1199">
        <v>64.433815394432202</v>
      </c>
      <c r="N1199">
        <v>0.79528010183443598</v>
      </c>
      <c r="O1199">
        <v>52.116954623125103</v>
      </c>
      <c r="P1199">
        <v>31.839799749687099</v>
      </c>
      <c r="Q1199">
        <v>0.103148990365498</v>
      </c>
    </row>
    <row r="1200" spans="1:17" hidden="1" x14ac:dyDescent="0.3">
      <c r="A1200" t="s">
        <v>2548</v>
      </c>
      <c r="B1200" t="s">
        <v>2549</v>
      </c>
      <c r="C1200" t="s">
        <v>10222</v>
      </c>
      <c r="D1200" t="s">
        <v>677</v>
      </c>
      <c r="E1200">
        <v>1798.783494</v>
      </c>
      <c r="F1200">
        <v>259.89999999999998</v>
      </c>
      <c r="G1200">
        <v>-3.4086822117079301</v>
      </c>
      <c r="H1200">
        <v>-7.9446213415780598</v>
      </c>
      <c r="I1200">
        <v>-35.4781561400181</v>
      </c>
      <c r="J1200">
        <v>-2.7628548658902399</v>
      </c>
      <c r="K1200">
        <v>267.73974562833502</v>
      </c>
      <c r="L1200">
        <v>266.39828832040303</v>
      </c>
      <c r="M1200">
        <v>38.464950202039397</v>
      </c>
      <c r="N1200">
        <v>0.57293989760614095</v>
      </c>
      <c r="O1200">
        <v>27.356675644478599</v>
      </c>
      <c r="P1200">
        <v>24.951923076922998</v>
      </c>
      <c r="Q1200">
        <v>4.2785217171866001E-2</v>
      </c>
    </row>
    <row r="1201" spans="1:17" hidden="1" x14ac:dyDescent="0.3">
      <c r="A1201" t="s">
        <v>2550</v>
      </c>
      <c r="B1201" t="s">
        <v>2551</v>
      </c>
      <c r="C1201" t="s">
        <v>10222</v>
      </c>
      <c r="D1201" t="s">
        <v>231</v>
      </c>
      <c r="E1201">
        <v>1795.9298417299999</v>
      </c>
      <c r="F1201">
        <v>81.099999999999994</v>
      </c>
      <c r="G1201">
        <v>158.03571513884501</v>
      </c>
      <c r="H1201">
        <v>-6.5026186007375699</v>
      </c>
      <c r="I1201">
        <v>117.549347965072</v>
      </c>
      <c r="J1201">
        <v>-9.9823573236590395</v>
      </c>
      <c r="K1201">
        <v>73.400623892969307</v>
      </c>
      <c r="L1201">
        <v>50.855878364245903</v>
      </c>
      <c r="M1201">
        <v>36.591883333917998</v>
      </c>
      <c r="N1201">
        <v>0.87488334861870098</v>
      </c>
      <c r="O1201">
        <v>23.230579531442601</v>
      </c>
      <c r="P1201">
        <v>254.92341356673899</v>
      </c>
      <c r="Q1201">
        <v>0.13651648140308101</v>
      </c>
    </row>
    <row r="1202" spans="1:17" hidden="1" x14ac:dyDescent="0.3">
      <c r="A1202" t="s">
        <v>2552</v>
      </c>
      <c r="B1202" t="s">
        <v>2553</v>
      </c>
      <c r="C1202" t="s">
        <v>10222</v>
      </c>
      <c r="D1202" t="s">
        <v>46</v>
      </c>
      <c r="E1202">
        <v>1785.1125</v>
      </c>
      <c r="F1202">
        <v>452.5</v>
      </c>
      <c r="G1202">
        <v>28.546278730827101</v>
      </c>
      <c r="H1202">
        <v>-8.8529703268240496</v>
      </c>
      <c r="I1202">
        <v>60.882244467512798</v>
      </c>
      <c r="J1202">
        <v>-2.3946019758440902</v>
      </c>
      <c r="K1202">
        <v>416.94634216758698</v>
      </c>
      <c r="L1202">
        <v>338.46743802932201</v>
      </c>
      <c r="M1202">
        <v>60.344736365356198</v>
      </c>
      <c r="N1202">
        <v>0.47756099436439498</v>
      </c>
      <c r="O1202">
        <v>9.9337016574585704</v>
      </c>
      <c r="P1202">
        <v>96.610905930914598</v>
      </c>
      <c r="Q1202">
        <v>7.0628462110609996E-2</v>
      </c>
    </row>
    <row r="1203" spans="1:17" hidden="1" x14ac:dyDescent="0.3">
      <c r="A1203" t="s">
        <v>2554</v>
      </c>
      <c r="B1203" t="s">
        <v>2555</v>
      </c>
      <c r="C1203" t="s">
        <v>10222</v>
      </c>
      <c r="D1203" t="s">
        <v>21</v>
      </c>
      <c r="E1203">
        <v>1782.96831744</v>
      </c>
      <c r="F1203">
        <v>1514.3</v>
      </c>
      <c r="G1203">
        <v>150.94568130483199</v>
      </c>
      <c r="H1203">
        <v>24.451837454920799</v>
      </c>
      <c r="I1203">
        <v>215.06438383286101</v>
      </c>
      <c r="J1203">
        <v>5.9216075753568802</v>
      </c>
      <c r="K1203">
        <v>1296.7103661866499</v>
      </c>
      <c r="L1203">
        <v>944.29348950946303</v>
      </c>
      <c r="M1203">
        <v>55.925255769681897</v>
      </c>
      <c r="N1203">
        <v>1.4291429774689399</v>
      </c>
      <c r="O1203">
        <v>10.806973519117699</v>
      </c>
      <c r="P1203">
        <v>263.446537861514</v>
      </c>
      <c r="Q1203">
        <v>0.130561081649572</v>
      </c>
    </row>
    <row r="1204" spans="1:17" hidden="1" x14ac:dyDescent="0.3">
      <c r="A1204" t="s">
        <v>2556</v>
      </c>
      <c r="B1204" t="s">
        <v>2557</v>
      </c>
      <c r="C1204" t="s">
        <v>10222</v>
      </c>
      <c r="D1204" t="s">
        <v>124</v>
      </c>
      <c r="E1204">
        <v>1781.2744254279901</v>
      </c>
      <c r="F1204">
        <v>16.760000000000002</v>
      </c>
      <c r="G1204">
        <v>6.1681428209089102</v>
      </c>
      <c r="H1204">
        <v>-6.7245316642298096</v>
      </c>
      <c r="I1204">
        <v>-20.340691377104498</v>
      </c>
      <c r="J1204">
        <v>-1.7806314611298</v>
      </c>
      <c r="K1204">
        <v>17.4333623286613</v>
      </c>
      <c r="L1204">
        <v>16.885071181206001</v>
      </c>
      <c r="M1204">
        <v>41.857534102822299</v>
      </c>
      <c r="N1204">
        <v>1.1067104805055901</v>
      </c>
      <c r="O1204">
        <v>57.250277160770899</v>
      </c>
      <c r="P1204">
        <v>42.211954103258499</v>
      </c>
      <c r="Q1204">
        <v>8.6853052940287001E-2</v>
      </c>
    </row>
    <row r="1205" spans="1:17" hidden="1" x14ac:dyDescent="0.3">
      <c r="A1205" t="s">
        <v>2558</v>
      </c>
      <c r="B1205" t="s">
        <v>2559</v>
      </c>
      <c r="C1205" t="s">
        <v>10222</v>
      </c>
      <c r="D1205" t="s">
        <v>202</v>
      </c>
      <c r="E1205">
        <v>1779.6274260799901</v>
      </c>
      <c r="F1205">
        <v>786.7</v>
      </c>
      <c r="G1205">
        <v>30.343703454599599</v>
      </c>
      <c r="H1205">
        <v>-5.1251246234559202</v>
      </c>
      <c r="I1205">
        <v>-5.2141590106752203</v>
      </c>
      <c r="J1205">
        <v>-0.35819872676181203</v>
      </c>
      <c r="K1205">
        <v>763.22929038157201</v>
      </c>
      <c r="L1205">
        <v>661.16152040051304</v>
      </c>
      <c r="M1205">
        <v>46.124333729339597</v>
      </c>
      <c r="N1205">
        <v>0.77579032757213995</v>
      </c>
      <c r="O1205">
        <v>7.8937333163848704</v>
      </c>
      <c r="P1205">
        <v>83.765475356225096</v>
      </c>
      <c r="Q1205">
        <v>5.9177546152533997E-2</v>
      </c>
    </row>
    <row r="1206" spans="1:17" hidden="1" x14ac:dyDescent="0.3">
      <c r="A1206" t="s">
        <v>2560</v>
      </c>
      <c r="B1206" t="s">
        <v>2561</v>
      </c>
      <c r="C1206" t="s">
        <v>10222</v>
      </c>
      <c r="D1206" t="s">
        <v>46</v>
      </c>
      <c r="E1206">
        <v>1777.9381726730001</v>
      </c>
      <c r="F1206">
        <v>79.430000000000007</v>
      </c>
      <c r="G1206">
        <v>55.653210712642</v>
      </c>
      <c r="H1206">
        <v>4.9033928747585502</v>
      </c>
      <c r="I1206">
        <v>-23.563758676051599</v>
      </c>
      <c r="J1206">
        <v>8.7996287324932005</v>
      </c>
      <c r="K1206">
        <v>72.853907589984701</v>
      </c>
      <c r="L1206">
        <v>68.430119189944605</v>
      </c>
      <c r="M1206">
        <v>61.409053516187001</v>
      </c>
      <c r="N1206">
        <v>1.85800225704235</v>
      </c>
      <c r="O1206">
        <v>17.273070628226101</v>
      </c>
      <c r="P1206">
        <v>83.229527104959601</v>
      </c>
      <c r="Q1206">
        <v>0.113732069015513</v>
      </c>
    </row>
    <row r="1207" spans="1:17" hidden="1" x14ac:dyDescent="0.3">
      <c r="A1207" t="s">
        <v>2562</v>
      </c>
      <c r="B1207" t="s">
        <v>2563</v>
      </c>
      <c r="C1207" t="s">
        <v>10222</v>
      </c>
      <c r="D1207" t="s">
        <v>285</v>
      </c>
      <c r="E1207">
        <v>1777.8828005400001</v>
      </c>
      <c r="F1207">
        <v>1188.5999999999999</v>
      </c>
      <c r="G1207">
        <v>15.3035580950812</v>
      </c>
      <c r="H1207">
        <v>-2.3097931861802801</v>
      </c>
      <c r="I1207">
        <v>-5.4512628766229598</v>
      </c>
      <c r="J1207">
        <v>-4.3135370219689699</v>
      </c>
      <c r="K1207">
        <v>1110.66177491599</v>
      </c>
      <c r="L1207">
        <v>966.56558254542597</v>
      </c>
      <c r="M1207">
        <v>50.706963983268302</v>
      </c>
      <c r="N1207">
        <v>0.61909274019659899</v>
      </c>
      <c r="O1207">
        <v>9.2041056705367694</v>
      </c>
      <c r="P1207">
        <v>55.362394614731002</v>
      </c>
      <c r="Q1207">
        <v>0.115649228694472</v>
      </c>
    </row>
    <row r="1208" spans="1:17" hidden="1" x14ac:dyDescent="0.3">
      <c r="A1208" t="s">
        <v>2564</v>
      </c>
      <c r="B1208" t="s">
        <v>2565</v>
      </c>
      <c r="C1208" t="s">
        <v>10222</v>
      </c>
      <c r="D1208" t="s">
        <v>420</v>
      </c>
      <c r="E1208">
        <v>1772.2066955</v>
      </c>
      <c r="F1208">
        <v>803.15</v>
      </c>
      <c r="G1208">
        <v>120.815888137028</v>
      </c>
      <c r="H1208">
        <v>-3.0443421353690199</v>
      </c>
      <c r="I1208">
        <v>71.761473075284599</v>
      </c>
      <c r="J1208">
        <v>-1.11283319590022</v>
      </c>
      <c r="K1208">
        <v>773.47918569271496</v>
      </c>
      <c r="L1208">
        <v>624.01595600270798</v>
      </c>
      <c r="M1208">
        <v>58.326977713472601</v>
      </c>
      <c r="N1208">
        <v>1.07349166863328</v>
      </c>
      <c r="O1208">
        <v>7.70092759758451</v>
      </c>
      <c r="P1208">
        <v>183.648242980752</v>
      </c>
      <c r="Q1208">
        <v>0.14438223792669999</v>
      </c>
    </row>
    <row r="1209" spans="1:17" hidden="1" x14ac:dyDescent="0.3">
      <c r="A1209" t="s">
        <v>2566</v>
      </c>
      <c r="B1209" t="s">
        <v>2567</v>
      </c>
      <c r="C1209" t="s">
        <v>10222</v>
      </c>
      <c r="D1209" t="s">
        <v>373</v>
      </c>
      <c r="E1209">
        <v>1768.26936</v>
      </c>
      <c r="F1209">
        <v>286</v>
      </c>
      <c r="G1209">
        <v>7.3851157972276198</v>
      </c>
      <c r="H1209">
        <v>-6.6639430839746101</v>
      </c>
      <c r="I1209">
        <v>8.3128947631017507</v>
      </c>
      <c r="J1209">
        <v>4.57612467569807</v>
      </c>
      <c r="K1209">
        <v>272.36288931483301</v>
      </c>
      <c r="L1209">
        <v>249.836639520375</v>
      </c>
      <c r="M1209">
        <v>60.202891793426502</v>
      </c>
      <c r="N1209">
        <v>0.87880311646554798</v>
      </c>
      <c r="O1209">
        <v>9.0734265734265804</v>
      </c>
      <c r="P1209">
        <v>41.742039400322099</v>
      </c>
      <c r="Q1209">
        <v>0.13228631834999199</v>
      </c>
    </row>
    <row r="1210" spans="1:17" hidden="1" x14ac:dyDescent="0.3">
      <c r="A1210" t="s">
        <v>2568</v>
      </c>
      <c r="B1210" t="s">
        <v>2569</v>
      </c>
      <c r="C1210" t="s">
        <v>10222</v>
      </c>
      <c r="D1210" t="s">
        <v>373</v>
      </c>
      <c r="E1210">
        <v>1755.176055984</v>
      </c>
      <c r="F1210">
        <v>86.19</v>
      </c>
      <c r="G1210">
        <v>3.3763462947303502</v>
      </c>
      <c r="H1210">
        <v>-2.0395486397984</v>
      </c>
      <c r="I1210">
        <v>-12.3368444862784</v>
      </c>
      <c r="J1210">
        <v>-5.9391895913167501</v>
      </c>
      <c r="K1210">
        <v>82.787545299426696</v>
      </c>
      <c r="L1210">
        <v>78.816015424099007</v>
      </c>
      <c r="M1210">
        <v>54.883251428629798</v>
      </c>
      <c r="N1210">
        <v>0.85577303922905001</v>
      </c>
      <c r="O1210">
        <v>24.724445991414299</v>
      </c>
      <c r="P1210">
        <v>39.016129032258</v>
      </c>
      <c r="Q1210">
        <v>2.4896743308681999E-2</v>
      </c>
    </row>
    <row r="1211" spans="1:17" hidden="1" x14ac:dyDescent="0.3">
      <c r="A1211" t="s">
        <v>2570</v>
      </c>
      <c r="B1211" t="s">
        <v>2571</v>
      </c>
      <c r="C1211" t="s">
        <v>10222</v>
      </c>
      <c r="D1211" t="s">
        <v>557</v>
      </c>
      <c r="E1211">
        <v>1751.2961496779999</v>
      </c>
      <c r="F1211">
        <v>101.82</v>
      </c>
      <c r="G1211">
        <v>28.924693309462501</v>
      </c>
      <c r="H1211">
        <v>3.0469166707118198</v>
      </c>
      <c r="I1211">
        <v>12.9018577127204</v>
      </c>
      <c r="J1211">
        <v>-0.66800587125754596</v>
      </c>
      <c r="K1211">
        <v>91.273370339644998</v>
      </c>
      <c r="L1211">
        <v>79.585342360744903</v>
      </c>
      <c r="M1211">
        <v>63.300693831502201</v>
      </c>
      <c r="N1211">
        <v>0.85909280268586896</v>
      </c>
      <c r="O1211">
        <v>3.0740522490669799</v>
      </c>
      <c r="P1211">
        <v>81.983914209115198</v>
      </c>
      <c r="Q1211">
        <v>-1.0511807396127001E-2</v>
      </c>
    </row>
    <row r="1212" spans="1:17" hidden="1" x14ac:dyDescent="0.3">
      <c r="A1212" t="s">
        <v>2572</v>
      </c>
      <c r="B1212" t="s">
        <v>2573</v>
      </c>
      <c r="C1212" t="s">
        <v>10222</v>
      </c>
      <c r="D1212" t="s">
        <v>118</v>
      </c>
      <c r="E1212">
        <v>1736.1646499999999</v>
      </c>
      <c r="F1212">
        <v>187.5</v>
      </c>
      <c r="G1212">
        <v>85.818592490775302</v>
      </c>
      <c r="H1212">
        <v>-7.7795490837764598</v>
      </c>
      <c r="I1212">
        <v>-13.815501063775599</v>
      </c>
      <c r="J1212">
        <v>2.1675382736575801</v>
      </c>
      <c r="K1212">
        <v>186.55962290289199</v>
      </c>
      <c r="L1212">
        <v>163.59471274482701</v>
      </c>
      <c r="M1212">
        <v>45.027638093888498</v>
      </c>
      <c r="N1212">
        <v>0.93825159831906901</v>
      </c>
      <c r="O1212">
        <v>42.6933333333333</v>
      </c>
      <c r="P1212">
        <v>124.9550089982</v>
      </c>
      <c r="Q1212">
        <v>8.3171685002129001E-2</v>
      </c>
    </row>
    <row r="1213" spans="1:17" hidden="1" x14ac:dyDescent="0.3">
      <c r="A1213" t="s">
        <v>2574</v>
      </c>
      <c r="B1213" t="s">
        <v>2575</v>
      </c>
      <c r="C1213" t="s">
        <v>10222</v>
      </c>
      <c r="D1213" t="s">
        <v>840</v>
      </c>
      <c r="E1213">
        <v>1730.0201053359999</v>
      </c>
      <c r="F1213">
        <v>194.83</v>
      </c>
      <c r="G1213">
        <v>-2.1925677572911502</v>
      </c>
      <c r="H1213">
        <v>-14.085509989811399</v>
      </c>
      <c r="I1213">
        <v>8.8364915662135708</v>
      </c>
      <c r="J1213">
        <v>0.364514158858603</v>
      </c>
      <c r="M1213">
        <v>51.480356341631499</v>
      </c>
      <c r="O1213">
        <v>18.051634758507401</v>
      </c>
      <c r="P1213">
        <v>41.181159420289802</v>
      </c>
    </row>
    <row r="1214" spans="1:17" hidden="1" x14ac:dyDescent="0.3">
      <c r="A1214" t="s">
        <v>2576</v>
      </c>
      <c r="B1214" t="s">
        <v>2577</v>
      </c>
      <c r="C1214" t="s">
        <v>10222</v>
      </c>
      <c r="D1214" t="s">
        <v>133</v>
      </c>
      <c r="E1214">
        <v>1724.45014775</v>
      </c>
      <c r="F1214">
        <v>101.75</v>
      </c>
      <c r="G1214">
        <v>35.250679592008197</v>
      </c>
      <c r="H1214">
        <v>-2.38931550494183</v>
      </c>
      <c r="I1214">
        <v>-1.9110072558437901</v>
      </c>
      <c r="J1214">
        <v>4.0798011462863197</v>
      </c>
      <c r="K1214">
        <v>96.979172799923703</v>
      </c>
      <c r="L1214">
        <v>88.814733592962099</v>
      </c>
      <c r="M1214">
        <v>62.130032148174401</v>
      </c>
      <c r="N1214">
        <v>1.3630383514784701</v>
      </c>
      <c r="O1214">
        <v>12.039312039312</v>
      </c>
      <c r="P1214">
        <v>86.697247706422004</v>
      </c>
      <c r="Q1214">
        <v>5.6530603630768998E-2</v>
      </c>
    </row>
    <row r="1215" spans="1:17" hidden="1" x14ac:dyDescent="0.3">
      <c r="A1215" t="s">
        <v>2578</v>
      </c>
      <c r="B1215" t="s">
        <v>2579</v>
      </c>
      <c r="C1215" t="s">
        <v>10222</v>
      </c>
      <c r="D1215" t="s">
        <v>420</v>
      </c>
      <c r="E1215">
        <v>1722.9344537759901</v>
      </c>
      <c r="F1215">
        <v>42.96</v>
      </c>
      <c r="G1215">
        <v>51.362510387837197</v>
      </c>
      <c r="H1215">
        <v>4.41828458106722</v>
      </c>
      <c r="I1215">
        <v>11.2290346703921</v>
      </c>
      <c r="J1215">
        <v>10.7448571313569</v>
      </c>
      <c r="K1215">
        <v>39.267036873121697</v>
      </c>
      <c r="L1215">
        <v>34.587606541410402</v>
      </c>
      <c r="M1215">
        <v>72.795673666072901</v>
      </c>
      <c r="N1215">
        <v>1.02873393257775</v>
      </c>
      <c r="O1215">
        <v>8.2402234636871494</v>
      </c>
      <c r="P1215">
        <v>110.588235294117</v>
      </c>
      <c r="Q1215">
        <v>-1.7401816464601001E-2</v>
      </c>
    </row>
    <row r="1216" spans="1:17" hidden="1" x14ac:dyDescent="0.3">
      <c r="A1216" t="s">
        <v>2580</v>
      </c>
      <c r="B1216" t="s">
        <v>2581</v>
      </c>
      <c r="C1216" t="s">
        <v>10222</v>
      </c>
      <c r="D1216" t="s">
        <v>70</v>
      </c>
      <c r="E1216">
        <v>1721.2439999999999</v>
      </c>
      <c r="F1216">
        <v>56000</v>
      </c>
      <c r="G1216">
        <v>285.96694569017899</v>
      </c>
      <c r="H1216">
        <v>-17.1279591913571</v>
      </c>
      <c r="I1216">
        <v>81.201995292573898</v>
      </c>
      <c r="J1216">
        <v>3.2309350293811399</v>
      </c>
      <c r="K1216">
        <v>46240.294439280602</v>
      </c>
      <c r="L1216">
        <v>31845.816680566699</v>
      </c>
      <c r="M1216">
        <v>57.823946599970803</v>
      </c>
      <c r="N1216">
        <v>0.64663865546218502</v>
      </c>
      <c r="O1216">
        <v>19.641071428571401</v>
      </c>
      <c r="P1216">
        <v>317.90888839966999</v>
      </c>
      <c r="Q1216">
        <v>8.3126188023198003E-2</v>
      </c>
    </row>
    <row r="1217" spans="1:17" hidden="1" x14ac:dyDescent="0.3">
      <c r="A1217" t="s">
        <v>2582</v>
      </c>
      <c r="B1217" t="s">
        <v>2583</v>
      </c>
      <c r="C1217" t="s">
        <v>10222</v>
      </c>
      <c r="D1217" t="s">
        <v>285</v>
      </c>
      <c r="E1217">
        <v>1712.94</v>
      </c>
      <c r="F1217">
        <v>1427.45</v>
      </c>
      <c r="G1217">
        <v>-25.669899417384102</v>
      </c>
      <c r="H1217">
        <v>-2.8855141209346198</v>
      </c>
      <c r="I1217">
        <v>-21.390422104403999</v>
      </c>
      <c r="J1217">
        <v>1.7881344796196399</v>
      </c>
      <c r="K1217">
        <v>1406.0888789655501</v>
      </c>
      <c r="L1217">
        <v>1416.66440950232</v>
      </c>
      <c r="M1217">
        <v>53.9092533154896</v>
      </c>
      <c r="N1217">
        <v>0.86629757242190097</v>
      </c>
      <c r="O1217">
        <v>24.701390591614398</v>
      </c>
      <c r="P1217">
        <v>20.862791583760199</v>
      </c>
      <c r="Q1217">
        <v>0.15883310450653701</v>
      </c>
    </row>
    <row r="1218" spans="1:17" hidden="1" x14ac:dyDescent="0.3">
      <c r="A1218" t="s">
        <v>2584</v>
      </c>
      <c r="B1218" t="s">
        <v>2585</v>
      </c>
      <c r="C1218" t="s">
        <v>10222</v>
      </c>
      <c r="D1218" t="s">
        <v>130</v>
      </c>
      <c r="E1218">
        <v>1709.0226762899999</v>
      </c>
      <c r="F1218">
        <v>14.27</v>
      </c>
      <c r="G1218">
        <v>-10.9791296654733</v>
      </c>
      <c r="H1218">
        <v>-4.83309921886746</v>
      </c>
      <c r="I1218">
        <v>-34.186087735880697</v>
      </c>
      <c r="J1218">
        <v>9.1801097882616105</v>
      </c>
      <c r="K1218">
        <v>13.76326736761</v>
      </c>
      <c r="L1218">
        <v>13.3894691538166</v>
      </c>
      <c r="M1218">
        <v>60.054504093151202</v>
      </c>
      <c r="N1218">
        <v>1.12042600209146</v>
      </c>
      <c r="O1218">
        <v>28.941836019621501</v>
      </c>
      <c r="P1218">
        <v>82.948717948717899</v>
      </c>
      <c r="Q1218">
        <v>5.0672208571826E-2</v>
      </c>
    </row>
    <row r="1219" spans="1:17" hidden="1" x14ac:dyDescent="0.3">
      <c r="A1219" t="s">
        <v>2586</v>
      </c>
      <c r="B1219" t="s">
        <v>2587</v>
      </c>
      <c r="C1219" t="s">
        <v>10222</v>
      </c>
      <c r="D1219" t="s">
        <v>146</v>
      </c>
      <c r="E1219">
        <v>1708.10801814</v>
      </c>
      <c r="F1219">
        <v>31.1</v>
      </c>
      <c r="G1219">
        <v>56.415488100661399</v>
      </c>
      <c r="H1219">
        <v>-16.3436966526574</v>
      </c>
      <c r="I1219">
        <v>-24.026040811127899</v>
      </c>
      <c r="J1219">
        <v>-8.6079051243407498</v>
      </c>
      <c r="K1219">
        <v>30.458455511233598</v>
      </c>
      <c r="L1219">
        <v>28.918188852150902</v>
      </c>
      <c r="M1219">
        <v>59.397746687514498</v>
      </c>
      <c r="N1219">
        <v>1.2008686593088</v>
      </c>
      <c r="O1219">
        <v>26.688102893890601</v>
      </c>
      <c r="P1219">
        <v>101.29449838187701</v>
      </c>
      <c r="Q1219">
        <v>0.213345590883942</v>
      </c>
    </row>
    <row r="1220" spans="1:17" hidden="1" x14ac:dyDescent="0.3">
      <c r="A1220" t="s">
        <v>2588</v>
      </c>
      <c r="B1220" t="s">
        <v>2589</v>
      </c>
      <c r="C1220" t="s">
        <v>10222</v>
      </c>
      <c r="D1220" t="s">
        <v>51</v>
      </c>
      <c r="E1220">
        <v>1705.695229486</v>
      </c>
      <c r="F1220">
        <v>239.57</v>
      </c>
      <c r="G1220">
        <v>-39.772112414829898</v>
      </c>
      <c r="H1220">
        <v>-3.60861294418463</v>
      </c>
      <c r="I1220">
        <v>-28.743053091325098</v>
      </c>
      <c r="J1220">
        <v>1.8377798696905601</v>
      </c>
      <c r="K1220">
        <v>242.27017976394299</v>
      </c>
      <c r="M1220">
        <v>44.866640817150703</v>
      </c>
      <c r="N1220">
        <v>0.71165016626402</v>
      </c>
      <c r="O1220">
        <v>23.784280168635402</v>
      </c>
      <c r="P1220">
        <v>20.386934673366799</v>
      </c>
    </row>
    <row r="1221" spans="1:17" hidden="1" x14ac:dyDescent="0.3">
      <c r="A1221" t="s">
        <v>2590</v>
      </c>
      <c r="B1221" t="s">
        <v>2591</v>
      </c>
      <c r="C1221" t="s">
        <v>10222</v>
      </c>
      <c r="D1221" t="s">
        <v>490</v>
      </c>
      <c r="E1221">
        <v>1703.961056328</v>
      </c>
      <c r="F1221">
        <v>169.88</v>
      </c>
      <c r="G1221">
        <v>-15.6741386146249</v>
      </c>
      <c r="H1221">
        <v>3.4828031123077499</v>
      </c>
      <c r="I1221">
        <v>-0.47970284466172097</v>
      </c>
      <c r="J1221">
        <v>4.7198300668036204</v>
      </c>
      <c r="K1221">
        <v>151.89294273689299</v>
      </c>
      <c r="L1221">
        <v>140.33264078000701</v>
      </c>
      <c r="M1221">
        <v>82.898317690305305</v>
      </c>
      <c r="N1221">
        <v>0.62322831887069596</v>
      </c>
      <c r="O1221">
        <v>5.0153049211207801</v>
      </c>
      <c r="P1221">
        <v>55</v>
      </c>
      <c r="Q1221">
        <v>7.9841614748841994E-2</v>
      </c>
    </row>
    <row r="1222" spans="1:17" hidden="1" x14ac:dyDescent="0.3">
      <c r="A1222" t="s">
        <v>2592</v>
      </c>
      <c r="B1222" t="s">
        <v>2593</v>
      </c>
      <c r="C1222" t="s">
        <v>10222</v>
      </c>
      <c r="D1222" t="s">
        <v>95</v>
      </c>
      <c r="E1222">
        <v>1701.51225</v>
      </c>
      <c r="F1222">
        <v>168.55</v>
      </c>
      <c r="G1222">
        <v>-17.219592390679001</v>
      </c>
      <c r="H1222">
        <v>7.17131522724749</v>
      </c>
      <c r="I1222">
        <v>-10.4810527224345</v>
      </c>
      <c r="J1222">
        <v>2.57980114628631</v>
      </c>
      <c r="K1222">
        <v>151.91286114287499</v>
      </c>
      <c r="L1222">
        <v>149.626763111716</v>
      </c>
      <c r="M1222">
        <v>68.215639329588001</v>
      </c>
      <c r="N1222">
        <v>1.8855768179164201</v>
      </c>
      <c r="O1222">
        <v>20.439038860872099</v>
      </c>
      <c r="P1222">
        <v>48.567650947554</v>
      </c>
      <c r="Q1222">
        <v>0.111066270095972</v>
      </c>
    </row>
    <row r="1223" spans="1:17" hidden="1" x14ac:dyDescent="0.3">
      <c r="A1223" t="s">
        <v>2594</v>
      </c>
      <c r="B1223" t="s">
        <v>2595</v>
      </c>
      <c r="C1223" t="s">
        <v>10222</v>
      </c>
      <c r="D1223" t="s">
        <v>420</v>
      </c>
      <c r="E1223">
        <v>1693.923669</v>
      </c>
      <c r="F1223">
        <v>1305</v>
      </c>
      <c r="G1223">
        <v>385.23901751242602</v>
      </c>
      <c r="H1223">
        <v>11.6122889888854</v>
      </c>
      <c r="I1223">
        <v>35.239726714478898</v>
      </c>
      <c r="J1223">
        <v>-6.6380559965708201</v>
      </c>
      <c r="K1223">
        <v>1161.6848443223901</v>
      </c>
      <c r="L1223">
        <v>833.00998953869998</v>
      </c>
      <c r="M1223">
        <v>43.561479201025698</v>
      </c>
      <c r="N1223">
        <v>0.19835467574291399</v>
      </c>
      <c r="O1223">
        <v>26.934865900383102</v>
      </c>
      <c r="P1223">
        <v>467.39130434782601</v>
      </c>
      <c r="Q1223">
        <v>0.12991543827830199</v>
      </c>
    </row>
    <row r="1224" spans="1:17" hidden="1" x14ac:dyDescent="0.3">
      <c r="A1224" t="s">
        <v>2596</v>
      </c>
      <c r="B1224" t="s">
        <v>2597</v>
      </c>
      <c r="C1224" t="s">
        <v>10222</v>
      </c>
      <c r="D1224" t="s">
        <v>622</v>
      </c>
      <c r="E1224">
        <v>1692.3029750000001</v>
      </c>
      <c r="F1224">
        <v>62.61</v>
      </c>
      <c r="G1224">
        <v>35.676384168933303</v>
      </c>
      <c r="H1224">
        <v>5.2604692315197896</v>
      </c>
      <c r="I1224">
        <v>-14.594131060926401</v>
      </c>
      <c r="J1224">
        <v>2.6200849166148901</v>
      </c>
      <c r="K1224">
        <v>57.6546268285948</v>
      </c>
      <c r="L1224">
        <v>55.482286857870299</v>
      </c>
      <c r="M1224">
        <v>29.188193916460101</v>
      </c>
      <c r="N1224">
        <v>2.1873411586584401</v>
      </c>
      <c r="O1224">
        <v>24.580737901293698</v>
      </c>
      <c r="P1224">
        <v>64.330708661417304</v>
      </c>
      <c r="Q1224">
        <v>7.1071011628524999E-2</v>
      </c>
    </row>
    <row r="1225" spans="1:17" hidden="1" x14ac:dyDescent="0.3">
      <c r="A1225" t="s">
        <v>2598</v>
      </c>
      <c r="B1225" t="s">
        <v>2599</v>
      </c>
      <c r="C1225" t="s">
        <v>10222</v>
      </c>
      <c r="D1225" t="s">
        <v>261</v>
      </c>
      <c r="E1225">
        <v>1689.5450000000001</v>
      </c>
      <c r="F1225">
        <v>1299.6500000000001</v>
      </c>
      <c r="G1225">
        <v>74.037583235011496</v>
      </c>
      <c r="H1225">
        <v>5.5557273432162297</v>
      </c>
      <c r="I1225">
        <v>78.9016956862082</v>
      </c>
      <c r="J1225">
        <v>1.57012548404098</v>
      </c>
      <c r="K1225">
        <v>1274.99591101233</v>
      </c>
      <c r="L1225">
        <v>991.87779017182697</v>
      </c>
      <c r="M1225">
        <v>40.3276463059848</v>
      </c>
      <c r="N1225">
        <v>0.33357969025152501</v>
      </c>
      <c r="O1225">
        <v>20.7940599392143</v>
      </c>
      <c r="P1225">
        <v>115.530679933665</v>
      </c>
      <c r="Q1225">
        <v>7.6188277287175005E-2</v>
      </c>
    </row>
    <row r="1226" spans="1:17" hidden="1" x14ac:dyDescent="0.3">
      <c r="A1226" t="s">
        <v>2600</v>
      </c>
      <c r="B1226" t="s">
        <v>2601</v>
      </c>
      <c r="C1226" t="s">
        <v>10222</v>
      </c>
      <c r="D1226" t="s">
        <v>1532</v>
      </c>
      <c r="E1226">
        <v>1681.6352277399999</v>
      </c>
      <c r="F1226">
        <v>124.28</v>
      </c>
      <c r="G1226">
        <v>23.480346633090701</v>
      </c>
      <c r="H1226">
        <v>20.969598732086801</v>
      </c>
      <c r="I1226">
        <v>-16.429271533468601</v>
      </c>
      <c r="J1226">
        <v>14.866458705484799</v>
      </c>
      <c r="K1226">
        <v>112.24640728174499</v>
      </c>
      <c r="L1226">
        <v>109.022274313285</v>
      </c>
      <c r="M1226">
        <v>60.304514763852701</v>
      </c>
      <c r="N1226">
        <v>2.0733253837366998</v>
      </c>
      <c r="O1226">
        <v>24.5574509172835</v>
      </c>
      <c r="P1226">
        <v>60.776196636481203</v>
      </c>
      <c r="Q1226">
        <v>4.4099836757037998E-2</v>
      </c>
    </row>
    <row r="1227" spans="1:17" hidden="1" x14ac:dyDescent="0.3">
      <c r="A1227" t="s">
        <v>2602</v>
      </c>
      <c r="B1227" t="s">
        <v>2603</v>
      </c>
      <c r="C1227" t="s">
        <v>10222</v>
      </c>
      <c r="D1227" t="s">
        <v>523</v>
      </c>
      <c r="E1227">
        <v>1678.3409999999999</v>
      </c>
      <c r="F1227">
        <v>160.30000000000001</v>
      </c>
      <c r="G1227">
        <v>91.718014829528599</v>
      </c>
      <c r="H1227">
        <v>-4.8280248298519002</v>
      </c>
      <c r="I1227">
        <v>32.177253956802197</v>
      </c>
      <c r="J1227">
        <v>8.3757904970248802</v>
      </c>
      <c r="K1227">
        <v>157.21808995343699</v>
      </c>
      <c r="L1227">
        <v>133.17602148802001</v>
      </c>
      <c r="M1227">
        <v>61.679786034143298</v>
      </c>
      <c r="N1227">
        <v>0.47233187839784302</v>
      </c>
      <c r="O1227">
        <v>14.160948222083499</v>
      </c>
      <c r="P1227">
        <v>125.774647887323</v>
      </c>
      <c r="Q1227">
        <v>4.2156393284972997E-2</v>
      </c>
    </row>
    <row r="1228" spans="1:17" hidden="1" x14ac:dyDescent="0.3">
      <c r="A1228" t="s">
        <v>2604</v>
      </c>
      <c r="B1228" t="s">
        <v>2605</v>
      </c>
      <c r="C1228" t="s">
        <v>10222</v>
      </c>
      <c r="D1228" t="s">
        <v>349</v>
      </c>
      <c r="E1228">
        <v>1674.8319839999999</v>
      </c>
      <c r="F1228">
        <v>1249.8</v>
      </c>
      <c r="G1228">
        <v>345.00798452198001</v>
      </c>
      <c r="H1228">
        <v>29.669807357995801</v>
      </c>
      <c r="I1228">
        <v>255.639228414602</v>
      </c>
      <c r="J1228">
        <v>-3.1412626962673902</v>
      </c>
      <c r="K1228">
        <v>1065.44480501815</v>
      </c>
      <c r="L1228">
        <v>725.244265752714</v>
      </c>
      <c r="M1228">
        <v>71.541905641109906</v>
      </c>
      <c r="N1228">
        <v>2.8135088307703202</v>
      </c>
      <c r="O1228">
        <v>2.4083853416546801</v>
      </c>
      <c r="P1228">
        <v>467.70383829207299</v>
      </c>
      <c r="Q1228">
        <v>0.215234103872427</v>
      </c>
    </row>
    <row r="1229" spans="1:17" hidden="1" x14ac:dyDescent="0.3">
      <c r="A1229" t="s">
        <v>2606</v>
      </c>
      <c r="B1229" t="s">
        <v>2607</v>
      </c>
      <c r="C1229" t="s">
        <v>10222</v>
      </c>
      <c r="E1229">
        <v>1674.3923842199999</v>
      </c>
      <c r="F1229">
        <v>759.9</v>
      </c>
      <c r="G1229">
        <v>2756.2512463796902</v>
      </c>
      <c r="H1229">
        <v>23.670477364003101</v>
      </c>
      <c r="I1229">
        <v>110.49593600934</v>
      </c>
      <c r="J1229">
        <v>10.325888556441599</v>
      </c>
      <c r="K1229">
        <v>616.87856017099898</v>
      </c>
      <c r="L1229">
        <v>394.75800930596898</v>
      </c>
      <c r="M1229">
        <v>74.757838022471105</v>
      </c>
      <c r="N1229">
        <v>2.1825836351065502</v>
      </c>
      <c r="O1229">
        <v>0</v>
      </c>
      <c r="P1229">
        <v>2782.7769347496201</v>
      </c>
    </row>
    <row r="1230" spans="1:17" hidden="1" x14ac:dyDescent="0.3">
      <c r="A1230" t="s">
        <v>2608</v>
      </c>
      <c r="B1230" t="s">
        <v>2609</v>
      </c>
      <c r="C1230" t="s">
        <v>10222</v>
      </c>
      <c r="D1230" t="s">
        <v>202</v>
      </c>
      <c r="E1230">
        <v>1672.0704000000001</v>
      </c>
      <c r="F1230">
        <v>1339.8</v>
      </c>
      <c r="G1230">
        <v>43.261678734513403</v>
      </c>
      <c r="H1230">
        <v>18.524530936317699</v>
      </c>
      <c r="I1230">
        <v>2.5578250905062898</v>
      </c>
      <c r="J1230">
        <v>20.226498836351301</v>
      </c>
      <c r="K1230">
        <v>1115.2212560651701</v>
      </c>
      <c r="L1230">
        <v>1010.82874483701</v>
      </c>
      <c r="M1230">
        <v>80.176445500861803</v>
      </c>
      <c r="N1230">
        <v>2.69960174321153</v>
      </c>
      <c r="O1230">
        <v>11.957008508732599</v>
      </c>
      <c r="P1230">
        <v>78.890446625275302</v>
      </c>
      <c r="Q1230">
        <v>2.8057419160297001E-2</v>
      </c>
    </row>
    <row r="1231" spans="1:17" hidden="1" x14ac:dyDescent="0.3">
      <c r="A1231" t="s">
        <v>2610</v>
      </c>
      <c r="B1231" t="s">
        <v>2611</v>
      </c>
      <c r="C1231" t="s">
        <v>10222</v>
      </c>
      <c r="D1231" t="s">
        <v>60</v>
      </c>
      <c r="E1231">
        <v>1666.9043038049999</v>
      </c>
      <c r="F1231">
        <v>797.55</v>
      </c>
      <c r="G1231">
        <v>111.194132792517</v>
      </c>
      <c r="H1231">
        <v>2.59088218795319</v>
      </c>
      <c r="I1231">
        <v>46.360296372147097</v>
      </c>
      <c r="J1231">
        <v>7.6134277070127698</v>
      </c>
      <c r="K1231">
        <v>679.04317800465299</v>
      </c>
      <c r="L1231">
        <v>543.79433781882994</v>
      </c>
      <c r="M1231">
        <v>81.833470912977603</v>
      </c>
      <c r="N1231">
        <v>1.1541820005990799</v>
      </c>
      <c r="O1231">
        <v>1.4356466679205</v>
      </c>
      <c r="P1231">
        <v>160.46701502286001</v>
      </c>
      <c r="Q1231">
        <v>7.3577433316064006E-2</v>
      </c>
    </row>
    <row r="1232" spans="1:17" hidden="1" x14ac:dyDescent="0.3">
      <c r="A1232" t="s">
        <v>2612</v>
      </c>
      <c r="B1232" t="s">
        <v>2613</v>
      </c>
      <c r="C1232" t="s">
        <v>10222</v>
      </c>
      <c r="D1232" t="s">
        <v>21</v>
      </c>
      <c r="E1232">
        <v>1663.2587979</v>
      </c>
      <c r="F1232">
        <v>1308.3</v>
      </c>
      <c r="G1232">
        <v>98.036618530176199</v>
      </c>
      <c r="H1232">
        <v>10.7069464818751</v>
      </c>
      <c r="I1232">
        <v>87.120685495935007</v>
      </c>
      <c r="J1232">
        <v>1.37445173257732</v>
      </c>
      <c r="K1232">
        <v>1228.16842441885</v>
      </c>
      <c r="L1232">
        <v>973.60057447743998</v>
      </c>
      <c r="M1232">
        <v>54.326825793673301</v>
      </c>
      <c r="N1232">
        <v>0.78358517802082694</v>
      </c>
      <c r="O1232">
        <v>12.267828479706401</v>
      </c>
      <c r="P1232">
        <v>144.519203812727</v>
      </c>
      <c r="Q1232">
        <v>0.163910259651878</v>
      </c>
    </row>
    <row r="1233" spans="1:17" hidden="1" x14ac:dyDescent="0.3">
      <c r="A1233" t="s">
        <v>2614</v>
      </c>
      <c r="B1233" t="s">
        <v>2615</v>
      </c>
      <c r="C1233" t="s">
        <v>10222</v>
      </c>
      <c r="D1233" t="s">
        <v>415</v>
      </c>
      <c r="E1233">
        <v>1659.9187881</v>
      </c>
      <c r="F1233">
        <v>10.68</v>
      </c>
      <c r="G1233">
        <v>-49.413775012526003</v>
      </c>
      <c r="H1233">
        <v>-12.577708190486799</v>
      </c>
      <c r="I1233">
        <v>-42.843567821932197</v>
      </c>
      <c r="J1233">
        <v>0.70529038307690695</v>
      </c>
      <c r="K1233">
        <v>11.326905422848199</v>
      </c>
      <c r="L1233">
        <v>12.2086460162098</v>
      </c>
      <c r="M1233">
        <v>57.909416688442398</v>
      </c>
      <c r="N1233">
        <v>1.28233924857003</v>
      </c>
      <c r="O1233">
        <v>57.615480649188498</v>
      </c>
      <c r="P1233">
        <v>7.8787878787878602</v>
      </c>
      <c r="Q1233">
        <v>0.107350199054147</v>
      </c>
    </row>
    <row r="1234" spans="1:17" hidden="1" x14ac:dyDescent="0.3">
      <c r="A1234" t="s">
        <v>2616</v>
      </c>
      <c r="B1234" t="s">
        <v>2617</v>
      </c>
      <c r="C1234" t="s">
        <v>10222</v>
      </c>
      <c r="D1234" t="s">
        <v>170</v>
      </c>
      <c r="E1234">
        <v>1656.9277481250001</v>
      </c>
      <c r="F1234">
        <v>1351.25</v>
      </c>
      <c r="G1234">
        <v>27.2088812870502</v>
      </c>
      <c r="H1234">
        <v>-10.217180447395799</v>
      </c>
      <c r="I1234">
        <v>5.1614654262987099</v>
      </c>
      <c r="J1234">
        <v>-0.104676664420063</v>
      </c>
      <c r="K1234">
        <v>1281.6534489862099</v>
      </c>
      <c r="L1234">
        <v>1155.8228502551899</v>
      </c>
      <c r="M1234">
        <v>46.870711684793903</v>
      </c>
      <c r="N1234">
        <v>0.46810511560970097</v>
      </c>
      <c r="O1234">
        <v>16.558741905642901</v>
      </c>
      <c r="P1234">
        <v>59.7127829324508</v>
      </c>
      <c r="Q1234">
        <v>-2.0752401785557002E-2</v>
      </c>
    </row>
    <row r="1235" spans="1:17" hidden="1" x14ac:dyDescent="0.3">
      <c r="A1235" t="s">
        <v>2618</v>
      </c>
      <c r="B1235" t="s">
        <v>2619</v>
      </c>
      <c r="C1235" t="s">
        <v>10222</v>
      </c>
      <c r="D1235" t="s">
        <v>21</v>
      </c>
      <c r="E1235">
        <v>1655.3393533799999</v>
      </c>
      <c r="F1235">
        <v>1086.3</v>
      </c>
      <c r="G1235">
        <v>58.219209589256799</v>
      </c>
      <c r="H1235">
        <v>-11.0839823675043</v>
      </c>
      <c r="I1235">
        <v>19.263326294106399</v>
      </c>
      <c r="J1235">
        <v>2.07135109533962E-2</v>
      </c>
      <c r="K1235">
        <v>1074.87131768381</v>
      </c>
      <c r="L1235">
        <v>864.37464026805503</v>
      </c>
      <c r="M1235">
        <v>41.112016294147303</v>
      </c>
      <c r="N1235">
        <v>0.58446457185032397</v>
      </c>
      <c r="O1235">
        <v>15.2444076222038</v>
      </c>
      <c r="P1235">
        <v>90.545518330117503</v>
      </c>
      <c r="Q1235">
        <v>8.4021771219558006E-2</v>
      </c>
    </row>
    <row r="1236" spans="1:17" hidden="1" x14ac:dyDescent="0.3">
      <c r="A1236" t="s">
        <v>2620</v>
      </c>
      <c r="B1236" t="s">
        <v>2621</v>
      </c>
      <c r="C1236" t="s">
        <v>10222</v>
      </c>
      <c r="D1236" t="s">
        <v>415</v>
      </c>
      <c r="E1236">
        <v>1648.8329213699999</v>
      </c>
      <c r="F1236">
        <v>679.95</v>
      </c>
      <c r="G1236">
        <v>-35.592889974741198</v>
      </c>
      <c r="H1236">
        <v>-5.3689778776784198</v>
      </c>
      <c r="I1236">
        <v>-26.724515984211699</v>
      </c>
      <c r="J1236">
        <v>-1.6628459125371999</v>
      </c>
      <c r="K1236">
        <v>688.83128843514999</v>
      </c>
      <c r="L1236">
        <v>703.55818136247399</v>
      </c>
      <c r="M1236">
        <v>44.952497624266201</v>
      </c>
      <c r="N1236">
        <v>0.62606153625877503</v>
      </c>
      <c r="O1236">
        <v>35.304066475476098</v>
      </c>
      <c r="P1236">
        <v>8.6182108626198204</v>
      </c>
      <c r="Q1236">
        <v>-1.2892076443481001E-2</v>
      </c>
    </row>
    <row r="1237" spans="1:17" hidden="1" x14ac:dyDescent="0.3">
      <c r="A1237" t="s">
        <v>2622</v>
      </c>
      <c r="B1237" t="s">
        <v>2623</v>
      </c>
      <c r="C1237" t="s">
        <v>10222</v>
      </c>
      <c r="D1237" t="s">
        <v>231</v>
      </c>
      <c r="E1237">
        <v>1645.8979620600001</v>
      </c>
      <c r="F1237">
        <v>430.65</v>
      </c>
      <c r="G1237">
        <v>-29.346403703335302</v>
      </c>
      <c r="H1237">
        <v>-8.3319270216708894</v>
      </c>
      <c r="I1237">
        <v>-41.799358574957999</v>
      </c>
      <c r="J1237">
        <v>-1.12566733058118</v>
      </c>
      <c r="K1237">
        <v>442.57212666913398</v>
      </c>
      <c r="L1237">
        <v>485.24464109078701</v>
      </c>
      <c r="M1237">
        <v>43.671882988683599</v>
      </c>
      <c r="N1237">
        <v>0.629383390794509</v>
      </c>
      <c r="O1237">
        <v>47.544409613375102</v>
      </c>
      <c r="P1237">
        <v>13.328947368421</v>
      </c>
    </row>
    <row r="1238" spans="1:17" hidden="1" x14ac:dyDescent="0.3">
      <c r="A1238" t="s">
        <v>2624</v>
      </c>
      <c r="B1238" t="s">
        <v>2625</v>
      </c>
      <c r="C1238" t="s">
        <v>10222</v>
      </c>
      <c r="D1238" t="s">
        <v>285</v>
      </c>
      <c r="E1238">
        <v>1636.99644042</v>
      </c>
      <c r="F1238">
        <v>120.78</v>
      </c>
      <c r="G1238">
        <v>-15.6674965388115</v>
      </c>
      <c r="H1238">
        <v>-3.37249988714311</v>
      </c>
      <c r="I1238">
        <v>-4.9934268506306498</v>
      </c>
      <c r="J1238">
        <v>-3.7791767167731603E-2</v>
      </c>
      <c r="K1238">
        <v>114.856499490321</v>
      </c>
      <c r="L1238">
        <v>111.62063163746799</v>
      </c>
      <c r="M1238">
        <v>62.109055268697098</v>
      </c>
      <c r="N1238">
        <v>0.61027392048779106</v>
      </c>
      <c r="O1238">
        <v>6.7974830269912303</v>
      </c>
      <c r="P1238">
        <v>31.282608695652101</v>
      </c>
      <c r="Q1238">
        <v>-2.4915000575617002E-2</v>
      </c>
    </row>
    <row r="1239" spans="1:17" hidden="1" x14ac:dyDescent="0.3">
      <c r="A1239" t="s">
        <v>2626</v>
      </c>
      <c r="B1239" t="s">
        <v>2627</v>
      </c>
      <c r="C1239" t="s">
        <v>10222</v>
      </c>
      <c r="D1239" t="s">
        <v>373</v>
      </c>
      <c r="E1239">
        <v>1635.9831306000001</v>
      </c>
      <c r="F1239">
        <v>138.04</v>
      </c>
      <c r="G1239">
        <v>6.2689244246860003</v>
      </c>
      <c r="H1239">
        <v>-6.2714572305728398</v>
      </c>
      <c r="I1239">
        <v>-20.4931878901935</v>
      </c>
      <c r="J1239">
        <v>-3.1325004410152699</v>
      </c>
      <c r="K1239">
        <v>123.06008518779301</v>
      </c>
      <c r="L1239">
        <v>116.849454721474</v>
      </c>
      <c r="M1239">
        <v>72.976623097165898</v>
      </c>
      <c r="N1239">
        <v>1.1657465906208699</v>
      </c>
      <c r="O1239">
        <v>13.0831643002028</v>
      </c>
      <c r="P1239">
        <v>46.228813559321999</v>
      </c>
      <c r="Q1239">
        <v>4.9131523039768997E-2</v>
      </c>
    </row>
    <row r="1240" spans="1:17" hidden="1" x14ac:dyDescent="0.3">
      <c r="A1240" t="s">
        <v>2628</v>
      </c>
      <c r="B1240" t="s">
        <v>2629</v>
      </c>
      <c r="C1240" t="s">
        <v>10222</v>
      </c>
      <c r="D1240" t="s">
        <v>373</v>
      </c>
      <c r="E1240">
        <v>1631.9492515950001</v>
      </c>
      <c r="F1240">
        <v>407.85</v>
      </c>
      <c r="G1240">
        <v>-17.736677967152598</v>
      </c>
      <c r="H1240">
        <v>8.5406799147880896</v>
      </c>
      <c r="I1240">
        <v>-8.3368812797378702</v>
      </c>
      <c r="J1240">
        <v>7.4025268760894303</v>
      </c>
      <c r="K1240">
        <v>359.24460085523401</v>
      </c>
      <c r="L1240">
        <v>354.744692855511</v>
      </c>
      <c r="M1240">
        <v>75.698604950975593</v>
      </c>
      <c r="N1240">
        <v>1.3265038222532399</v>
      </c>
      <c r="O1240">
        <v>4.4501655020227897</v>
      </c>
      <c r="P1240">
        <v>45.452924393723201</v>
      </c>
      <c r="Q1240">
        <v>-0.111010590004278</v>
      </c>
    </row>
    <row r="1241" spans="1:17" hidden="1" x14ac:dyDescent="0.3">
      <c r="A1241" t="s">
        <v>2630</v>
      </c>
      <c r="B1241" t="s">
        <v>2631</v>
      </c>
      <c r="C1241" t="s">
        <v>10222</v>
      </c>
      <c r="E1241">
        <v>1631.0330899999999</v>
      </c>
      <c r="F1241">
        <v>1989.55</v>
      </c>
      <c r="G1241">
        <v>649.71421935786998</v>
      </c>
      <c r="H1241">
        <v>28.5720109133532</v>
      </c>
      <c r="I1241">
        <v>82.330754865281193</v>
      </c>
      <c r="J1241">
        <v>4.7769660947399197</v>
      </c>
      <c r="K1241">
        <v>1586.3212449297901</v>
      </c>
      <c r="L1241">
        <v>973.719079588412</v>
      </c>
      <c r="M1241">
        <v>59.745221950047203</v>
      </c>
      <c r="N1241">
        <v>0.40029126213592198</v>
      </c>
      <c r="O1241">
        <v>6.1848156618330599</v>
      </c>
      <c r="P1241">
        <v>778.77650176678401</v>
      </c>
    </row>
    <row r="1242" spans="1:17" hidden="1" x14ac:dyDescent="0.3">
      <c r="A1242" t="s">
        <v>2632</v>
      </c>
      <c r="B1242" t="s">
        <v>2633</v>
      </c>
      <c r="C1242" t="s">
        <v>10222</v>
      </c>
      <c r="D1242" t="s">
        <v>60</v>
      </c>
      <c r="E1242">
        <v>1624.96218548</v>
      </c>
      <c r="F1242">
        <v>612.4</v>
      </c>
      <c r="G1242">
        <v>27.189171067824201</v>
      </c>
      <c r="H1242">
        <v>4.0842602776693901</v>
      </c>
      <c r="I1242">
        <v>7.7350844056354902</v>
      </c>
      <c r="J1242">
        <v>5.6480310475556896</v>
      </c>
      <c r="K1242">
        <v>551.557180441485</v>
      </c>
      <c r="L1242">
        <v>488.437732927924</v>
      </c>
      <c r="M1242">
        <v>75.298643406242704</v>
      </c>
      <c r="N1242">
        <v>0.823161328248594</v>
      </c>
      <c r="O1242">
        <v>5.3233180927498402</v>
      </c>
      <c r="P1242">
        <v>64.623655913978496</v>
      </c>
      <c r="Q1242">
        <v>3.5709820931086003E-2</v>
      </c>
    </row>
    <row r="1243" spans="1:17" hidden="1" x14ac:dyDescent="0.3">
      <c r="A1243" t="s">
        <v>2634</v>
      </c>
      <c r="B1243" t="s">
        <v>2635</v>
      </c>
      <c r="C1243" t="s">
        <v>10222</v>
      </c>
      <c r="D1243" t="s">
        <v>231</v>
      </c>
      <c r="E1243">
        <v>1621.949051325</v>
      </c>
      <c r="F1243">
        <v>917.25</v>
      </c>
      <c r="G1243">
        <v>142.738952757329</v>
      </c>
      <c r="H1243">
        <v>-1.10518492183643</v>
      </c>
      <c r="I1243">
        <v>108.359380715627</v>
      </c>
      <c r="J1243">
        <v>3.5832959217734599</v>
      </c>
      <c r="K1243">
        <v>856.08440889250801</v>
      </c>
      <c r="L1243">
        <v>671.77455849040803</v>
      </c>
      <c r="M1243">
        <v>57.298642584844202</v>
      </c>
      <c r="N1243">
        <v>1.02106444174456</v>
      </c>
      <c r="O1243">
        <v>7.3807576996456703</v>
      </c>
      <c r="P1243">
        <v>190.95955590800901</v>
      </c>
      <c r="Q1243">
        <v>0.153849273359765</v>
      </c>
    </row>
    <row r="1244" spans="1:17" hidden="1" x14ac:dyDescent="0.3">
      <c r="A1244" t="s">
        <v>2636</v>
      </c>
      <c r="B1244" t="s">
        <v>2637</v>
      </c>
      <c r="C1244" t="s">
        <v>10222</v>
      </c>
      <c r="D1244" t="s">
        <v>60</v>
      </c>
      <c r="E1244">
        <v>1618.54961764</v>
      </c>
      <c r="F1244">
        <v>2619.85</v>
      </c>
      <c r="G1244">
        <v>7.62608591447077</v>
      </c>
      <c r="H1244">
        <v>11.1677784467057</v>
      </c>
      <c r="I1244">
        <v>18.4528047036099</v>
      </c>
      <c r="J1244">
        <v>3.9526129624788799</v>
      </c>
      <c r="K1244">
        <v>2448.7281428009201</v>
      </c>
      <c r="L1244">
        <v>2201.3938393872099</v>
      </c>
      <c r="M1244">
        <v>56.084794960709303</v>
      </c>
      <c r="N1244">
        <v>0.925612871322953</v>
      </c>
      <c r="O1244">
        <v>7.7886138519380896</v>
      </c>
      <c r="P1244">
        <v>51.602916497887797</v>
      </c>
      <c r="Q1244">
        <v>1.5308645028045E-2</v>
      </c>
    </row>
    <row r="1245" spans="1:17" hidden="1" x14ac:dyDescent="0.3">
      <c r="A1245" t="s">
        <v>2638</v>
      </c>
      <c r="B1245" t="s">
        <v>2639</v>
      </c>
      <c r="C1245" t="s">
        <v>10222</v>
      </c>
      <c r="D1245" t="s">
        <v>373</v>
      </c>
      <c r="E1245">
        <v>1616.8424050399999</v>
      </c>
      <c r="F1245">
        <v>1286.2</v>
      </c>
      <c r="G1245">
        <v>14.2657297243209</v>
      </c>
      <c r="H1245">
        <v>4.2488263865855798</v>
      </c>
      <c r="I1245">
        <v>29.951748201118299</v>
      </c>
      <c r="J1245">
        <v>10.780176919937899</v>
      </c>
      <c r="K1245">
        <v>1138.4651643607399</v>
      </c>
      <c r="L1245">
        <v>997.21097177603599</v>
      </c>
      <c r="M1245">
        <v>72.625494667952907</v>
      </c>
      <c r="N1245">
        <v>1.21568625520561</v>
      </c>
      <c r="O1245">
        <v>3.2498833773907601</v>
      </c>
      <c r="P1245">
        <v>83.795370105744496</v>
      </c>
      <c r="Q1245">
        <v>-1.0908284482822E-2</v>
      </c>
    </row>
    <row r="1246" spans="1:17" hidden="1" x14ac:dyDescent="0.3">
      <c r="A1246" t="s">
        <v>2640</v>
      </c>
      <c r="B1246" t="s">
        <v>2641</v>
      </c>
      <c r="C1246" t="s">
        <v>10222</v>
      </c>
      <c r="D1246" t="s">
        <v>922</v>
      </c>
      <c r="E1246">
        <v>1607.8160082299901</v>
      </c>
      <c r="F1246">
        <v>380.95</v>
      </c>
      <c r="G1246">
        <v>1413.2883779194799</v>
      </c>
      <c r="H1246">
        <v>-5.0195042979134099</v>
      </c>
      <c r="I1246">
        <v>709.42758056812897</v>
      </c>
      <c r="J1246">
        <v>9.8439032184275295</v>
      </c>
      <c r="K1246">
        <v>313.47149602942198</v>
      </c>
      <c r="L1246">
        <v>176.07471463088299</v>
      </c>
      <c r="M1246">
        <v>71.238145544328106</v>
      </c>
      <c r="N1246">
        <v>1.09810461866098</v>
      </c>
      <c r="O1246">
        <v>8.8594303714398102</v>
      </c>
      <c r="P1246">
        <v>1556.3043478260799</v>
      </c>
      <c r="Q1246">
        <v>0.204758629459524</v>
      </c>
    </row>
    <row r="1247" spans="1:17" hidden="1" x14ac:dyDescent="0.3">
      <c r="A1247" t="s">
        <v>2642</v>
      </c>
      <c r="B1247" t="s">
        <v>2643</v>
      </c>
      <c r="C1247" t="s">
        <v>10222</v>
      </c>
      <c r="D1247" t="s">
        <v>261</v>
      </c>
      <c r="E1247">
        <v>1606.1178672000001</v>
      </c>
      <c r="F1247">
        <v>1605.45</v>
      </c>
      <c r="G1247">
        <v>441.77519658582497</v>
      </c>
      <c r="H1247">
        <v>6.5299788368118499</v>
      </c>
      <c r="I1247">
        <v>66.806215443443307</v>
      </c>
      <c r="J1247">
        <v>-7.3949488386525397</v>
      </c>
      <c r="K1247">
        <v>1445.1791553667899</v>
      </c>
      <c r="L1247">
        <v>1063.6001169518299</v>
      </c>
      <c r="M1247">
        <v>55.917325506650002</v>
      </c>
      <c r="N1247">
        <v>1.30356413997381</v>
      </c>
      <c r="O1247">
        <v>8.1908499174686096</v>
      </c>
      <c r="P1247">
        <v>674.08389585342297</v>
      </c>
      <c r="Q1247">
        <v>0.17219812073900201</v>
      </c>
    </row>
    <row r="1248" spans="1:17" hidden="1" x14ac:dyDescent="0.3">
      <c r="A1248" t="s">
        <v>2644</v>
      </c>
      <c r="B1248" t="s">
        <v>2645</v>
      </c>
      <c r="C1248" t="s">
        <v>10222</v>
      </c>
      <c r="E1248">
        <v>1605.40847665</v>
      </c>
      <c r="F1248">
        <v>1530.65</v>
      </c>
      <c r="G1248">
        <v>482.44586524057598</v>
      </c>
      <c r="H1248">
        <v>9.9211116257634604</v>
      </c>
      <c r="I1248">
        <v>104.58245075228299</v>
      </c>
      <c r="J1248">
        <v>29.7881344796196</v>
      </c>
      <c r="K1248">
        <v>1171.1181467726101</v>
      </c>
      <c r="M1248">
        <v>78.622374378286906</v>
      </c>
      <c r="N1248">
        <v>0.71064087061668602</v>
      </c>
      <c r="O1248">
        <v>0</v>
      </c>
      <c r="P1248">
        <v>539.36925647451903</v>
      </c>
    </row>
    <row r="1249" spans="1:17" hidden="1" x14ac:dyDescent="0.3">
      <c r="A1249" t="s">
        <v>2646</v>
      </c>
      <c r="B1249" t="s">
        <v>2647</v>
      </c>
      <c r="C1249" t="s">
        <v>10222</v>
      </c>
      <c r="D1249" t="s">
        <v>202</v>
      </c>
      <c r="E1249">
        <v>1587.2329198499999</v>
      </c>
      <c r="F1249">
        <v>1000.5</v>
      </c>
      <c r="G1249">
        <v>117.61779625672</v>
      </c>
      <c r="H1249">
        <v>-5.94731498470437</v>
      </c>
      <c r="I1249">
        <v>103.86316047342</v>
      </c>
      <c r="J1249">
        <v>3.4183428129529698</v>
      </c>
      <c r="K1249">
        <v>946.27882701197996</v>
      </c>
      <c r="L1249">
        <v>715.96530286478503</v>
      </c>
      <c r="M1249">
        <v>55.746499225184003</v>
      </c>
      <c r="N1249">
        <v>0.46976466484767099</v>
      </c>
      <c r="O1249">
        <v>9.4002998500749495</v>
      </c>
      <c r="P1249">
        <v>168.23056300267999</v>
      </c>
      <c r="Q1249">
        <v>0.19324386263672899</v>
      </c>
    </row>
    <row r="1250" spans="1:17" hidden="1" x14ac:dyDescent="0.3">
      <c r="A1250" t="s">
        <v>2648</v>
      </c>
      <c r="B1250" t="s">
        <v>2649</v>
      </c>
      <c r="C1250" t="s">
        <v>10222</v>
      </c>
      <c r="D1250" t="s">
        <v>165</v>
      </c>
      <c r="E1250">
        <v>1574.943279694</v>
      </c>
      <c r="F1250">
        <v>237.14</v>
      </c>
      <c r="G1250">
        <v>75.725910777194699</v>
      </c>
      <c r="H1250">
        <v>18.578629056227001</v>
      </c>
      <c r="I1250">
        <v>43.019413734326598</v>
      </c>
      <c r="J1250">
        <v>-2.7413104344406398</v>
      </c>
      <c r="K1250">
        <v>203.490599512317</v>
      </c>
      <c r="L1250">
        <v>154.397391040282</v>
      </c>
      <c r="M1250">
        <v>61.219715139991401</v>
      </c>
      <c r="N1250">
        <v>1.0249358367611401</v>
      </c>
      <c r="O1250">
        <v>7.4428607573585097</v>
      </c>
      <c r="P1250">
        <v>146.12350804359099</v>
      </c>
      <c r="Q1250">
        <v>0.190890673549935</v>
      </c>
    </row>
    <row r="1251" spans="1:17" hidden="1" x14ac:dyDescent="0.3">
      <c r="A1251" t="s">
        <v>2650</v>
      </c>
      <c r="B1251" t="s">
        <v>2651</v>
      </c>
      <c r="C1251" t="s">
        <v>10222</v>
      </c>
      <c r="E1251">
        <v>1570.3914239999999</v>
      </c>
      <c r="F1251">
        <v>806.4</v>
      </c>
      <c r="G1251">
        <v>126.38320295828299</v>
      </c>
      <c r="H1251">
        <v>-1.9052411789347901</v>
      </c>
      <c r="I1251">
        <v>45.365130379071601</v>
      </c>
      <c r="J1251">
        <v>5.8950428063861198</v>
      </c>
      <c r="K1251">
        <v>719.78026635229503</v>
      </c>
      <c r="L1251">
        <v>527.15500522203604</v>
      </c>
      <c r="M1251">
        <v>46.8596571507913</v>
      </c>
      <c r="N1251">
        <v>0.44818857408267498</v>
      </c>
      <c r="O1251">
        <v>17.683531746031701</v>
      </c>
      <c r="P1251">
        <v>179.90281152377599</v>
      </c>
    </row>
    <row r="1252" spans="1:17" hidden="1" x14ac:dyDescent="0.3">
      <c r="A1252" t="s">
        <v>2652</v>
      </c>
      <c r="B1252" t="s">
        <v>2653</v>
      </c>
      <c r="C1252" t="s">
        <v>10222</v>
      </c>
      <c r="D1252" t="s">
        <v>24</v>
      </c>
      <c r="E1252">
        <v>1569.5049650799999</v>
      </c>
      <c r="F1252">
        <v>348.4</v>
      </c>
      <c r="G1252">
        <v>-46.433734346938202</v>
      </c>
      <c r="H1252">
        <v>-3.569462639633</v>
      </c>
      <c r="I1252">
        <v>-35.404675023433498</v>
      </c>
      <c r="J1252">
        <v>-3.03202977979694</v>
      </c>
      <c r="K1252">
        <v>349.627900350451</v>
      </c>
      <c r="M1252">
        <v>46.523240968652999</v>
      </c>
      <c r="N1252">
        <v>0.39366118338516198</v>
      </c>
      <c r="O1252">
        <v>34.615384615384599</v>
      </c>
      <c r="P1252">
        <v>11.881824020552299</v>
      </c>
    </row>
    <row r="1253" spans="1:17" hidden="1" x14ac:dyDescent="0.3">
      <c r="A1253" t="s">
        <v>2654</v>
      </c>
      <c r="B1253" t="s">
        <v>2655</v>
      </c>
      <c r="C1253" t="s">
        <v>10222</v>
      </c>
      <c r="D1253" t="s">
        <v>777</v>
      </c>
      <c r="E1253">
        <v>1557.4752710549999</v>
      </c>
      <c r="F1253">
        <v>308.55</v>
      </c>
      <c r="G1253">
        <v>-9.0275924064842794</v>
      </c>
      <c r="H1253">
        <v>12.4191835165876</v>
      </c>
      <c r="I1253">
        <v>2.0014669170204402</v>
      </c>
      <c r="J1253">
        <v>4.7464749366778403</v>
      </c>
      <c r="K1253">
        <v>277.88479886451898</v>
      </c>
      <c r="M1253">
        <v>78.152603206290493</v>
      </c>
      <c r="N1253">
        <v>2.1276291511636898</v>
      </c>
      <c r="O1253">
        <v>2.96548371414679</v>
      </c>
      <c r="P1253">
        <v>35.537008565780802</v>
      </c>
    </row>
    <row r="1254" spans="1:17" hidden="1" x14ac:dyDescent="0.3">
      <c r="A1254" t="s">
        <v>2656</v>
      </c>
      <c r="B1254" t="s">
        <v>2657</v>
      </c>
      <c r="C1254" t="s">
        <v>10222</v>
      </c>
      <c r="D1254" t="s">
        <v>557</v>
      </c>
      <c r="E1254">
        <v>1555.1317469600001</v>
      </c>
      <c r="F1254">
        <v>462.1</v>
      </c>
      <c r="G1254">
        <v>-20.038765913422498</v>
      </c>
      <c r="H1254">
        <v>17.1040867338094</v>
      </c>
      <c r="I1254">
        <v>6.8167642833820699</v>
      </c>
      <c r="J1254">
        <v>5.2015978352533097</v>
      </c>
      <c r="K1254">
        <v>408.60361796353698</v>
      </c>
      <c r="L1254">
        <v>378.87360569371401</v>
      </c>
      <c r="M1254">
        <v>60.825405843953199</v>
      </c>
      <c r="N1254">
        <v>1.6277238045432201</v>
      </c>
      <c r="O1254">
        <v>7.7688811945466396</v>
      </c>
      <c r="P1254">
        <v>57.713310580204698</v>
      </c>
      <c r="Q1254">
        <v>-0.104310091897197</v>
      </c>
    </row>
    <row r="1255" spans="1:17" hidden="1" x14ac:dyDescent="0.3">
      <c r="A1255" t="s">
        <v>2658</v>
      </c>
      <c r="B1255" t="s">
        <v>2659</v>
      </c>
      <c r="C1255" t="s">
        <v>10222</v>
      </c>
      <c r="D1255" t="s">
        <v>574</v>
      </c>
      <c r="E1255">
        <v>1551.5629958449999</v>
      </c>
      <c r="F1255">
        <v>260.02999999999997</v>
      </c>
      <c r="G1255">
        <v>-0.450536854775275</v>
      </c>
      <c r="H1255">
        <v>11.0218864226779</v>
      </c>
      <c r="I1255">
        <v>-12.2896435334234</v>
      </c>
      <c r="J1255">
        <v>9.1200553835744493</v>
      </c>
      <c r="K1255">
        <v>235.58105872797299</v>
      </c>
      <c r="L1255">
        <v>229.056440457847</v>
      </c>
      <c r="M1255">
        <v>78.583781383294806</v>
      </c>
      <c r="N1255">
        <v>1.34070439875698</v>
      </c>
      <c r="O1255">
        <v>5.3147713725339498</v>
      </c>
      <c r="P1255">
        <v>35.4322916666666</v>
      </c>
      <c r="Q1255">
        <v>-1.3323907440793E-2</v>
      </c>
    </row>
    <row r="1256" spans="1:17" hidden="1" x14ac:dyDescent="0.3">
      <c r="A1256" t="s">
        <v>2660</v>
      </c>
      <c r="B1256" t="s">
        <v>2661</v>
      </c>
      <c r="C1256" t="s">
        <v>10222</v>
      </c>
      <c r="D1256" t="s">
        <v>622</v>
      </c>
      <c r="E1256">
        <v>1550.28406</v>
      </c>
      <c r="F1256">
        <v>1414.85</v>
      </c>
      <c r="G1256">
        <v>53.2176896393471</v>
      </c>
      <c r="H1256">
        <v>48.006444574456303</v>
      </c>
      <c r="I1256">
        <v>64.418172581248299</v>
      </c>
      <c r="J1256">
        <v>7.8604683369061297</v>
      </c>
      <c r="K1256">
        <v>954.458928124566</v>
      </c>
      <c r="L1256">
        <v>848.43276777721599</v>
      </c>
      <c r="M1256">
        <v>75.732471403351397</v>
      </c>
      <c r="N1256">
        <v>5.1709149438270696</v>
      </c>
      <c r="O1256">
        <v>2.48436229989046</v>
      </c>
      <c r="P1256">
        <v>100.81612376694299</v>
      </c>
    </row>
    <row r="1257" spans="1:17" hidden="1" x14ac:dyDescent="0.3">
      <c r="A1257" t="s">
        <v>2662</v>
      </c>
      <c r="B1257" t="s">
        <v>2663</v>
      </c>
      <c r="C1257" t="s">
        <v>10222</v>
      </c>
      <c r="D1257" t="s">
        <v>1139</v>
      </c>
      <c r="E1257">
        <v>1545.5933325000001</v>
      </c>
      <c r="F1257">
        <v>225.26</v>
      </c>
      <c r="G1257">
        <v>385.19625620072202</v>
      </c>
      <c r="H1257">
        <v>19.565713679149901</v>
      </c>
      <c r="I1257">
        <v>74.580157722626893</v>
      </c>
      <c r="J1257">
        <v>8.7489187933451298</v>
      </c>
      <c r="K1257">
        <v>191.16012243733701</v>
      </c>
      <c r="L1257">
        <v>146.878132917926</v>
      </c>
      <c r="M1257">
        <v>89.830227149729296</v>
      </c>
      <c r="N1257">
        <v>1.8460398841394201</v>
      </c>
      <c r="O1257">
        <v>6.4547633845334298</v>
      </c>
      <c r="P1257">
        <v>463.431715857928</v>
      </c>
      <c r="Q1257">
        <v>0.169099623872419</v>
      </c>
    </row>
    <row r="1258" spans="1:17" hidden="1" x14ac:dyDescent="0.3">
      <c r="A1258" t="s">
        <v>2664</v>
      </c>
      <c r="B1258" t="s">
        <v>2665</v>
      </c>
      <c r="C1258" t="s">
        <v>10222</v>
      </c>
      <c r="D1258" t="s">
        <v>349</v>
      </c>
      <c r="E1258">
        <v>1545.4189906849999</v>
      </c>
      <c r="F1258">
        <v>864.35</v>
      </c>
      <c r="G1258">
        <v>-53.070262178034199</v>
      </c>
      <c r="H1258">
        <v>-5.5863271474111702</v>
      </c>
      <c r="I1258">
        <v>-28.153257987408299</v>
      </c>
      <c r="J1258">
        <v>-1.6910479873698301</v>
      </c>
      <c r="K1258">
        <v>831.58686588053297</v>
      </c>
      <c r="L1258">
        <v>921.20515507914195</v>
      </c>
      <c r="M1258">
        <v>55.936337992763299</v>
      </c>
      <c r="N1258">
        <v>0.99384751619209</v>
      </c>
      <c r="O1258">
        <v>51.373864753861298</v>
      </c>
      <c r="P1258">
        <v>28.0708253074529</v>
      </c>
      <c r="Q1258">
        <v>-1.4041410373918E-2</v>
      </c>
    </row>
    <row r="1259" spans="1:17" hidden="1" x14ac:dyDescent="0.3">
      <c r="A1259" t="s">
        <v>2666</v>
      </c>
      <c r="B1259" t="s">
        <v>2667</v>
      </c>
      <c r="C1259" t="s">
        <v>10222</v>
      </c>
      <c r="D1259" t="s">
        <v>469</v>
      </c>
      <c r="E1259">
        <v>1541.1375</v>
      </c>
      <c r="F1259">
        <v>231.75</v>
      </c>
      <c r="G1259">
        <v>-5.9795245207720296</v>
      </c>
      <c r="H1259">
        <v>6.9207603271295204</v>
      </c>
      <c r="I1259">
        <v>-11.967480062727599</v>
      </c>
      <c r="J1259">
        <v>3.7800562483271198</v>
      </c>
      <c r="K1259">
        <v>215.699363325836</v>
      </c>
      <c r="L1259">
        <v>211.43572018098001</v>
      </c>
      <c r="M1259">
        <v>68.390481160860602</v>
      </c>
      <c r="N1259">
        <v>2.0232437535275798</v>
      </c>
      <c r="O1259">
        <v>24.099244875943899</v>
      </c>
      <c r="P1259">
        <v>33.496543778801801</v>
      </c>
      <c r="Q1259">
        <v>2.2533881153075998E-2</v>
      </c>
    </row>
    <row r="1260" spans="1:17" hidden="1" x14ac:dyDescent="0.3">
      <c r="A1260" t="s">
        <v>2668</v>
      </c>
      <c r="B1260" t="s">
        <v>2669</v>
      </c>
      <c r="C1260" t="s">
        <v>10222</v>
      </c>
      <c r="D1260" t="s">
        <v>285</v>
      </c>
      <c r="E1260">
        <v>1538.335842984</v>
      </c>
      <c r="F1260">
        <v>280.08</v>
      </c>
      <c r="G1260">
        <v>9.2756476366169197E-2</v>
      </c>
      <c r="H1260">
        <v>35.755047843818701</v>
      </c>
      <c r="I1260">
        <v>11.1218157998708</v>
      </c>
      <c r="J1260">
        <v>6.2317580230604301</v>
      </c>
      <c r="K1260">
        <v>229.44482332687599</v>
      </c>
      <c r="M1260">
        <v>71.974841923734402</v>
      </c>
      <c r="N1260">
        <v>1.2122321916657599</v>
      </c>
      <c r="O1260">
        <v>3.30976863753214</v>
      </c>
      <c r="P1260">
        <v>67.964017991004397</v>
      </c>
    </row>
    <row r="1261" spans="1:17" hidden="1" x14ac:dyDescent="0.3">
      <c r="A1261" t="s">
        <v>2670</v>
      </c>
      <c r="B1261" t="s">
        <v>2671</v>
      </c>
      <c r="C1261" t="s">
        <v>10222</v>
      </c>
      <c r="D1261" t="s">
        <v>21</v>
      </c>
      <c r="E1261">
        <v>1535.0492632799901</v>
      </c>
      <c r="F1261">
        <v>157.6</v>
      </c>
      <c r="G1261">
        <v>63.353829702362297</v>
      </c>
      <c r="H1261">
        <v>44.929002169058499</v>
      </c>
      <c r="I1261">
        <v>40.697622687968398</v>
      </c>
      <c r="J1261">
        <v>3.42474102604583</v>
      </c>
      <c r="K1261">
        <v>127.591942825475</v>
      </c>
      <c r="L1261">
        <v>104.336143486729</v>
      </c>
      <c r="M1261">
        <v>57.441674651963197</v>
      </c>
      <c r="N1261">
        <v>1.38940698027472</v>
      </c>
      <c r="O1261">
        <v>16.941624365482198</v>
      </c>
      <c r="P1261">
        <v>117.379310344827</v>
      </c>
      <c r="Q1261">
        <v>9.1105110854011004E-2</v>
      </c>
    </row>
    <row r="1262" spans="1:17" hidden="1" x14ac:dyDescent="0.3">
      <c r="A1262" t="s">
        <v>2672</v>
      </c>
      <c r="B1262" t="s">
        <v>2673</v>
      </c>
      <c r="C1262" t="s">
        <v>10222</v>
      </c>
      <c r="D1262" t="s">
        <v>2674</v>
      </c>
      <c r="E1262">
        <v>1534.2809099999999</v>
      </c>
      <c r="F1262">
        <v>155.85</v>
      </c>
      <c r="G1262">
        <v>23.9813130786487</v>
      </c>
      <c r="H1262">
        <v>-6.4031571901063602</v>
      </c>
      <c r="I1262">
        <v>-31.908535723815401</v>
      </c>
      <c r="J1262">
        <v>3.4865879716616601</v>
      </c>
      <c r="K1262">
        <v>161.78290792909701</v>
      </c>
      <c r="M1262">
        <v>49.486028377862901</v>
      </c>
      <c r="N1262">
        <v>0.82891699784772399</v>
      </c>
      <c r="O1262">
        <v>59.2236124478665</v>
      </c>
      <c r="P1262">
        <v>75.407990996060704</v>
      </c>
    </row>
    <row r="1263" spans="1:17" hidden="1" x14ac:dyDescent="0.3">
      <c r="A1263" t="s">
        <v>2675</v>
      </c>
      <c r="B1263" t="s">
        <v>2676</v>
      </c>
      <c r="C1263" t="s">
        <v>10222</v>
      </c>
      <c r="D1263" t="s">
        <v>83</v>
      </c>
      <c r="E1263">
        <v>1532.5822135999999</v>
      </c>
      <c r="F1263">
        <v>601</v>
      </c>
      <c r="G1263">
        <v>131.143676777069</v>
      </c>
      <c r="H1263">
        <v>-5.5695012344991897</v>
      </c>
      <c r="I1263">
        <v>39.002085606534202</v>
      </c>
      <c r="J1263">
        <v>-4.0249395344268004</v>
      </c>
      <c r="K1263">
        <v>563.939869786646</v>
      </c>
      <c r="L1263">
        <v>430.82035316406001</v>
      </c>
      <c r="M1263">
        <v>43.936219855883202</v>
      </c>
      <c r="N1263">
        <v>0.93120986061642796</v>
      </c>
      <c r="O1263">
        <v>18.1364392678868</v>
      </c>
      <c r="P1263">
        <v>201.555444054189</v>
      </c>
      <c r="Q1263">
        <v>0.189709797483574</v>
      </c>
    </row>
    <row r="1264" spans="1:17" hidden="1" x14ac:dyDescent="0.3">
      <c r="A1264" t="s">
        <v>2677</v>
      </c>
      <c r="B1264" t="s">
        <v>2678</v>
      </c>
      <c r="C1264" t="s">
        <v>10222</v>
      </c>
      <c r="D1264" t="s">
        <v>420</v>
      </c>
      <c r="E1264">
        <v>1531.668194225</v>
      </c>
      <c r="F1264">
        <v>490.75</v>
      </c>
      <c r="G1264">
        <v>-19.433489788366401</v>
      </c>
      <c r="H1264">
        <v>-8.86550647817886</v>
      </c>
      <c r="I1264">
        <v>-34.414431607347296</v>
      </c>
      <c r="J1264">
        <v>0.47025645121529802</v>
      </c>
      <c r="K1264">
        <v>505.542300180967</v>
      </c>
      <c r="L1264">
        <v>505.98967814091202</v>
      </c>
      <c r="M1264">
        <v>55.769425329642701</v>
      </c>
      <c r="N1264">
        <v>1.29956313258129</v>
      </c>
      <c r="O1264">
        <v>54.549159449821701</v>
      </c>
      <c r="P1264">
        <v>21.472772277227701</v>
      </c>
      <c r="Q1264">
        <v>-2.9435083083550001E-2</v>
      </c>
    </row>
    <row r="1265" spans="1:17" hidden="1" x14ac:dyDescent="0.3">
      <c r="A1265" t="s">
        <v>2679</v>
      </c>
      <c r="B1265" t="s">
        <v>2680</v>
      </c>
      <c r="C1265" t="s">
        <v>10222</v>
      </c>
      <c r="D1265" t="s">
        <v>40</v>
      </c>
      <c r="E1265">
        <v>1529.3412499999999</v>
      </c>
      <c r="F1265">
        <v>45.55</v>
      </c>
      <c r="G1265">
        <v>-14.41640951194</v>
      </c>
      <c r="H1265">
        <v>-4.5924572723806003</v>
      </c>
      <c r="I1265">
        <v>-8.3201584581867607</v>
      </c>
      <c r="J1265">
        <v>-1.4373239885572699</v>
      </c>
      <c r="K1265">
        <v>45.824381711146899</v>
      </c>
      <c r="L1265">
        <v>45.646401568888002</v>
      </c>
      <c r="M1265">
        <v>54.766148173526403</v>
      </c>
      <c r="N1265">
        <v>1.54597721034839</v>
      </c>
      <c r="O1265">
        <v>74.291986827661901</v>
      </c>
      <c r="P1265">
        <v>33.970588235294102</v>
      </c>
      <c r="Q1265">
        <v>0.229132578562846</v>
      </c>
    </row>
    <row r="1266" spans="1:17" hidden="1" x14ac:dyDescent="0.3">
      <c r="A1266" t="s">
        <v>2681</v>
      </c>
      <c r="B1266" t="s">
        <v>2682</v>
      </c>
      <c r="C1266" t="s">
        <v>10222</v>
      </c>
      <c r="D1266" t="s">
        <v>77</v>
      </c>
      <c r="E1266">
        <v>1527.281626858</v>
      </c>
      <c r="F1266">
        <v>103.61</v>
      </c>
      <c r="G1266">
        <v>-3.6922562418888298</v>
      </c>
      <c r="H1266">
        <v>-11.7039085844642</v>
      </c>
      <c r="I1266">
        <v>-26.2161464957973</v>
      </c>
      <c r="J1266">
        <v>-6.5497818051343897</v>
      </c>
      <c r="K1266">
        <v>109.565557582021</v>
      </c>
      <c r="L1266">
        <v>103.076373831936</v>
      </c>
      <c r="M1266">
        <v>26.569964696526402</v>
      </c>
      <c r="N1266">
        <v>1.0179117265633799</v>
      </c>
      <c r="O1266">
        <v>19.583051828974</v>
      </c>
      <c r="P1266">
        <v>25.587878787878701</v>
      </c>
      <c r="Q1266">
        <v>-2.6246074358581999E-2</v>
      </c>
    </row>
    <row r="1267" spans="1:17" hidden="1" x14ac:dyDescent="0.3">
      <c r="A1267" t="s">
        <v>2683</v>
      </c>
      <c r="B1267" t="s">
        <v>2684</v>
      </c>
      <c r="C1267" t="s">
        <v>10222</v>
      </c>
      <c r="D1267" t="s">
        <v>848</v>
      </c>
      <c r="E1267">
        <v>1526.404306812</v>
      </c>
      <c r="F1267">
        <v>69.87</v>
      </c>
      <c r="G1267">
        <v>142.72286654336801</v>
      </c>
      <c r="H1267">
        <v>10.2530379600174</v>
      </c>
      <c r="I1267">
        <v>-6.1539060417271996</v>
      </c>
      <c r="J1267">
        <v>3.4043886806584598</v>
      </c>
      <c r="K1267">
        <v>63.563578378291403</v>
      </c>
      <c r="L1267">
        <v>53.381419751055901</v>
      </c>
      <c r="M1267">
        <v>60.522101846325903</v>
      </c>
      <c r="N1267">
        <v>0.79780700165429996</v>
      </c>
      <c r="O1267">
        <v>10.490911693144399</v>
      </c>
      <c r="P1267">
        <v>180.60240963855401</v>
      </c>
      <c r="Q1267">
        <v>0.20101507998373799</v>
      </c>
    </row>
    <row r="1268" spans="1:17" hidden="1" x14ac:dyDescent="0.3">
      <c r="A1268" t="s">
        <v>2685</v>
      </c>
      <c r="B1268" t="s">
        <v>2686</v>
      </c>
      <c r="C1268" t="s">
        <v>10222</v>
      </c>
      <c r="D1268" t="s">
        <v>77</v>
      </c>
      <c r="E1268">
        <v>1520.7249999999999</v>
      </c>
      <c r="F1268">
        <v>51.55</v>
      </c>
      <c r="G1268">
        <v>-13.6309898026886</v>
      </c>
      <c r="H1268">
        <v>1.9564063801002101</v>
      </c>
      <c r="I1268">
        <v>-10.878166195327299</v>
      </c>
      <c r="J1268">
        <v>9.5588351165623102</v>
      </c>
      <c r="K1268">
        <v>48.746858133438998</v>
      </c>
      <c r="L1268">
        <v>47.7253860653747</v>
      </c>
      <c r="M1268">
        <v>64.958288165751398</v>
      </c>
      <c r="N1268">
        <v>0.74030975968306101</v>
      </c>
      <c r="O1268">
        <v>17.331604371503399</v>
      </c>
      <c r="P1268">
        <v>33.376455368693399</v>
      </c>
      <c r="Q1268">
        <v>2.6143913089790999E-2</v>
      </c>
    </row>
    <row r="1269" spans="1:17" hidden="1" x14ac:dyDescent="0.3">
      <c r="A1269" t="s">
        <v>2687</v>
      </c>
      <c r="B1269" t="s">
        <v>2688</v>
      </c>
      <c r="C1269" t="s">
        <v>10222</v>
      </c>
      <c r="D1269" t="s">
        <v>398</v>
      </c>
      <c r="E1269">
        <v>1516.5</v>
      </c>
      <c r="F1269">
        <v>50.55</v>
      </c>
      <c r="G1269">
        <v>-5.3422564172640499</v>
      </c>
      <c r="H1269">
        <v>41.310981685587599</v>
      </c>
      <c r="I1269">
        <v>4.1483413677791203</v>
      </c>
      <c r="J1269">
        <v>-2.3396185398210201</v>
      </c>
      <c r="K1269">
        <v>40.949048677549399</v>
      </c>
      <c r="M1269">
        <v>60.281487358634102</v>
      </c>
      <c r="N1269">
        <v>3.4025574673714298</v>
      </c>
      <c r="O1269">
        <v>11.88921859545</v>
      </c>
      <c r="P1269">
        <v>68.499999999999901</v>
      </c>
    </row>
    <row r="1270" spans="1:17" hidden="1" x14ac:dyDescent="0.3">
      <c r="A1270" t="s">
        <v>2689</v>
      </c>
      <c r="B1270" t="s">
        <v>2690</v>
      </c>
      <c r="C1270" t="s">
        <v>10222</v>
      </c>
      <c r="D1270" t="s">
        <v>274</v>
      </c>
      <c r="E1270">
        <v>1515.850524</v>
      </c>
      <c r="F1270">
        <v>838.45</v>
      </c>
      <c r="G1270">
        <v>54.447762957506797</v>
      </c>
      <c r="H1270">
        <v>19.8617005101353</v>
      </c>
      <c r="I1270">
        <v>53.477574903598097</v>
      </c>
      <c r="J1270">
        <v>20.765793896693101</v>
      </c>
      <c r="K1270">
        <v>668.99392850105903</v>
      </c>
      <c r="L1270">
        <v>558.60324538529005</v>
      </c>
      <c r="M1270">
        <v>86.534492097718697</v>
      </c>
      <c r="N1270">
        <v>1.1251680482700499</v>
      </c>
      <c r="O1270">
        <v>3.0472896416005701</v>
      </c>
      <c r="P1270">
        <v>110.665829145728</v>
      </c>
      <c r="Q1270">
        <v>4.8750598972906997E-2</v>
      </c>
    </row>
    <row r="1271" spans="1:17" hidden="1" x14ac:dyDescent="0.3">
      <c r="A1271" t="s">
        <v>2691</v>
      </c>
      <c r="B1271" t="s">
        <v>2692</v>
      </c>
      <c r="C1271" t="s">
        <v>10222</v>
      </c>
      <c r="D1271" t="s">
        <v>21</v>
      </c>
      <c r="E1271">
        <v>1512.6396558479901</v>
      </c>
      <c r="F1271">
        <v>135.78</v>
      </c>
      <c r="G1271">
        <v>18.771261870843599</v>
      </c>
      <c r="H1271">
        <v>9.6273913266701996</v>
      </c>
      <c r="I1271">
        <v>2.7786322776197601</v>
      </c>
      <c r="J1271">
        <v>4.1122579994710504</v>
      </c>
      <c r="K1271">
        <v>125.766076807251</v>
      </c>
      <c r="L1271">
        <v>115.568047386549</v>
      </c>
      <c r="M1271">
        <v>59.370618969236602</v>
      </c>
      <c r="N1271">
        <v>1.3911814198935599</v>
      </c>
      <c r="O1271">
        <v>29.989689203122701</v>
      </c>
      <c r="P1271">
        <v>67.629629629629605</v>
      </c>
      <c r="Q1271">
        <v>-2.0264561863429999E-3</v>
      </c>
    </row>
    <row r="1272" spans="1:17" hidden="1" x14ac:dyDescent="0.3">
      <c r="A1272" t="s">
        <v>2693</v>
      </c>
      <c r="B1272" t="s">
        <v>2694</v>
      </c>
      <c r="C1272" t="s">
        <v>10222</v>
      </c>
      <c r="E1272">
        <v>1512.6394725</v>
      </c>
      <c r="F1272">
        <v>272.85000000000002</v>
      </c>
      <c r="G1272">
        <v>831.32285726698399</v>
      </c>
      <c r="H1272">
        <v>-20.900385578259002</v>
      </c>
      <c r="I1272">
        <v>233.95265374046301</v>
      </c>
      <c r="J1272">
        <v>-5.3393872675578402</v>
      </c>
      <c r="K1272">
        <v>269.96724473917197</v>
      </c>
      <c r="L1272">
        <v>167.19589375561901</v>
      </c>
      <c r="M1272">
        <v>43.755746287078601</v>
      </c>
      <c r="N1272">
        <v>1.0054974659781899</v>
      </c>
      <c r="O1272">
        <v>50.412314458493597</v>
      </c>
      <c r="P1272">
        <v>997.67241379310303</v>
      </c>
      <c r="Q1272">
        <v>0.157117827900732</v>
      </c>
    </row>
    <row r="1273" spans="1:17" hidden="1" x14ac:dyDescent="0.3">
      <c r="A1273" t="s">
        <v>2695</v>
      </c>
      <c r="B1273" t="s">
        <v>2696</v>
      </c>
      <c r="C1273" t="s">
        <v>10222</v>
      </c>
      <c r="D1273" t="s">
        <v>111</v>
      </c>
      <c r="E1273">
        <v>1508.6355993</v>
      </c>
      <c r="F1273">
        <v>57.87</v>
      </c>
      <c r="G1273">
        <v>38.082705107752901</v>
      </c>
      <c r="H1273">
        <v>10.194785776325199</v>
      </c>
      <c r="I1273">
        <v>-37.7248241814845</v>
      </c>
      <c r="J1273">
        <v>7.4266645332974601</v>
      </c>
      <c r="K1273">
        <v>58.711838116333197</v>
      </c>
      <c r="L1273">
        <v>58.582723467883703</v>
      </c>
      <c r="M1273">
        <v>48.060296174247199</v>
      </c>
      <c r="N1273">
        <v>0.544789717324064</v>
      </c>
      <c r="O1273">
        <v>49.472956626922397</v>
      </c>
      <c r="P1273">
        <v>62.100840336134397</v>
      </c>
      <c r="Q1273">
        <v>-2.0880004316504001E-2</v>
      </c>
    </row>
    <row r="1274" spans="1:17" hidden="1" x14ac:dyDescent="0.3">
      <c r="A1274" t="s">
        <v>2697</v>
      </c>
      <c r="B1274" t="s">
        <v>2698</v>
      </c>
      <c r="C1274" t="s">
        <v>10222</v>
      </c>
      <c r="D1274" t="s">
        <v>722</v>
      </c>
      <c r="E1274">
        <v>1502.0466694199999</v>
      </c>
      <c r="F1274">
        <v>269.92</v>
      </c>
      <c r="G1274">
        <v>1.3015516376504199</v>
      </c>
      <c r="H1274">
        <v>0.35311638941414197</v>
      </c>
      <c r="I1274">
        <v>0.87829550303039705</v>
      </c>
      <c r="J1274">
        <v>-1.27322944570511E-2</v>
      </c>
      <c r="K1274">
        <v>258.42698491561299</v>
      </c>
      <c r="L1274">
        <v>239.01916569686799</v>
      </c>
      <c r="M1274">
        <v>57.335343564974302</v>
      </c>
      <c r="N1274">
        <v>0.38309076044013501</v>
      </c>
      <c r="O1274">
        <v>5.58684054534677</v>
      </c>
      <c r="P1274">
        <v>33.037606584848902</v>
      </c>
      <c r="Q1274">
        <v>2.5420345253382999E-2</v>
      </c>
    </row>
    <row r="1275" spans="1:17" hidden="1" x14ac:dyDescent="0.3">
      <c r="A1275" t="s">
        <v>2699</v>
      </c>
      <c r="B1275" t="s">
        <v>2700</v>
      </c>
      <c r="C1275" t="s">
        <v>10222</v>
      </c>
      <c r="D1275" t="s">
        <v>46</v>
      </c>
      <c r="E1275">
        <v>1493.7630119999999</v>
      </c>
      <c r="F1275">
        <v>1401</v>
      </c>
      <c r="G1275">
        <v>142.27707448502301</v>
      </c>
      <c r="H1275">
        <v>25.303829487888098</v>
      </c>
      <c r="I1275">
        <v>6.3771476488065097</v>
      </c>
      <c r="J1275">
        <v>1.9093466008317601</v>
      </c>
      <c r="K1275">
        <v>1192.9681079612601</v>
      </c>
      <c r="L1275">
        <v>1042.7097931780499</v>
      </c>
      <c r="M1275">
        <v>71.864053281476799</v>
      </c>
      <c r="N1275">
        <v>1.80099945981534</v>
      </c>
      <c r="O1275">
        <v>1.7130620985010601</v>
      </c>
      <c r="P1275">
        <v>187.67967145790499</v>
      </c>
      <c r="Q1275">
        <v>0.13415705533927799</v>
      </c>
    </row>
    <row r="1276" spans="1:17" hidden="1" x14ac:dyDescent="0.3">
      <c r="A1276" t="s">
        <v>2701</v>
      </c>
      <c r="B1276" t="s">
        <v>2702</v>
      </c>
      <c r="C1276" t="s">
        <v>10222</v>
      </c>
      <c r="D1276" t="s">
        <v>261</v>
      </c>
      <c r="E1276">
        <v>1492.11604794</v>
      </c>
      <c r="F1276">
        <v>426.65</v>
      </c>
      <c r="G1276">
        <v>-26.290753564335301</v>
      </c>
      <c r="H1276">
        <v>-5.9541886393581196</v>
      </c>
      <c r="I1276">
        <v>-12.0537874898697</v>
      </c>
      <c r="J1276">
        <v>2.0189037103888698</v>
      </c>
      <c r="K1276">
        <v>402.01744507752301</v>
      </c>
      <c r="L1276">
        <v>401.12817375503499</v>
      </c>
      <c r="M1276">
        <v>63.439815424916901</v>
      </c>
      <c r="N1276">
        <v>1.4122076230299001</v>
      </c>
      <c r="O1276">
        <v>20.426579163248501</v>
      </c>
      <c r="P1276">
        <v>46.791673834508799</v>
      </c>
      <c r="Q1276">
        <v>5.9575437681629997E-2</v>
      </c>
    </row>
    <row r="1277" spans="1:17" hidden="1" x14ac:dyDescent="0.3">
      <c r="A1277" t="s">
        <v>2703</v>
      </c>
      <c r="B1277" t="s">
        <v>2704</v>
      </c>
      <c r="C1277" t="s">
        <v>10222</v>
      </c>
      <c r="D1277" t="s">
        <v>606</v>
      </c>
      <c r="E1277">
        <v>1489.323165</v>
      </c>
      <c r="F1277">
        <v>771.8</v>
      </c>
      <c r="G1277">
        <v>292.25673041249098</v>
      </c>
      <c r="H1277">
        <v>24.2061989481777</v>
      </c>
      <c r="I1277">
        <v>75.874558655040801</v>
      </c>
      <c r="J1277">
        <v>8.3048011462863194</v>
      </c>
      <c r="K1277">
        <v>657.20655649536297</v>
      </c>
      <c r="L1277">
        <v>494.39687184298901</v>
      </c>
      <c r="M1277">
        <v>64.682146002784904</v>
      </c>
      <c r="N1277">
        <v>0.62808006669162197</v>
      </c>
      <c r="O1277">
        <v>4.61259393625292</v>
      </c>
      <c r="P1277">
        <v>376.41975308641901</v>
      </c>
      <c r="Q1277">
        <v>0.16892608478853599</v>
      </c>
    </row>
    <row r="1278" spans="1:17" hidden="1" x14ac:dyDescent="0.3">
      <c r="A1278" t="s">
        <v>2705</v>
      </c>
      <c r="B1278" t="s">
        <v>2706</v>
      </c>
      <c r="C1278" t="s">
        <v>10222</v>
      </c>
      <c r="E1278">
        <v>1484.1379774549901</v>
      </c>
      <c r="F1278">
        <v>905.15</v>
      </c>
      <c r="G1278">
        <v>62.974992044602601</v>
      </c>
      <c r="H1278">
        <v>11.710516608898899</v>
      </c>
      <c r="I1278">
        <v>48.926622543042001</v>
      </c>
      <c r="J1278">
        <v>-3.9313159903731201</v>
      </c>
      <c r="K1278">
        <v>852.879394639422</v>
      </c>
      <c r="L1278">
        <v>709.62746526790102</v>
      </c>
      <c r="M1278">
        <v>58.0721258754117</v>
      </c>
      <c r="N1278">
        <v>0.57888609573428795</v>
      </c>
      <c r="O1278">
        <v>7.0982710048058202</v>
      </c>
      <c r="P1278">
        <v>126.287499999999</v>
      </c>
      <c r="Q1278">
        <v>0.18333046359098201</v>
      </c>
    </row>
    <row r="1279" spans="1:17" hidden="1" x14ac:dyDescent="0.3">
      <c r="A1279" t="s">
        <v>2707</v>
      </c>
      <c r="B1279" t="s">
        <v>2708</v>
      </c>
      <c r="C1279" t="s">
        <v>10222</v>
      </c>
      <c r="D1279" t="s">
        <v>130</v>
      </c>
      <c r="E1279">
        <v>1482.41942556</v>
      </c>
      <c r="F1279">
        <v>65.86</v>
      </c>
      <c r="G1279">
        <v>78.645651193936104</v>
      </c>
      <c r="H1279">
        <v>6.0520556484404899</v>
      </c>
      <c r="I1279">
        <v>-23.539075290487901</v>
      </c>
      <c r="J1279">
        <v>-1.39488537136795E-2</v>
      </c>
      <c r="K1279">
        <v>61.7944591822815</v>
      </c>
      <c r="L1279">
        <v>57.3989055944933</v>
      </c>
      <c r="M1279">
        <v>69.283077894990299</v>
      </c>
      <c r="N1279">
        <v>1.54331798896436</v>
      </c>
      <c r="O1279">
        <v>30.580018220467601</v>
      </c>
      <c r="P1279">
        <v>127.10344827586199</v>
      </c>
      <c r="Q1279">
        <v>4.9360114638428002E-2</v>
      </c>
    </row>
    <row r="1280" spans="1:17" hidden="1" x14ac:dyDescent="0.3">
      <c r="A1280" t="s">
        <v>2709</v>
      </c>
      <c r="B1280" t="s">
        <v>2710</v>
      </c>
      <c r="C1280" t="s">
        <v>10222</v>
      </c>
      <c r="D1280" t="s">
        <v>1532</v>
      </c>
      <c r="E1280">
        <v>1471.057</v>
      </c>
      <c r="F1280">
        <v>91.37</v>
      </c>
      <c r="G1280">
        <v>15.4634336191952</v>
      </c>
      <c r="H1280">
        <v>4.1327184502073298</v>
      </c>
      <c r="I1280">
        <v>29.282328329588001</v>
      </c>
      <c r="J1280">
        <v>-2.3946612193050898</v>
      </c>
      <c r="K1280">
        <v>87.321022603358301</v>
      </c>
      <c r="L1280">
        <v>75.640739584830897</v>
      </c>
      <c r="M1280">
        <v>50.192820170486101</v>
      </c>
      <c r="N1280">
        <v>4.6709809370774398</v>
      </c>
      <c r="O1280">
        <v>14.862646382838999</v>
      </c>
      <c r="P1280">
        <v>75.6777542780234</v>
      </c>
      <c r="Q1280">
        <v>0.14650867385303901</v>
      </c>
    </row>
    <row r="1281" spans="1:17" hidden="1" x14ac:dyDescent="0.3">
      <c r="A1281" t="s">
        <v>2711</v>
      </c>
      <c r="B1281" t="s">
        <v>2712</v>
      </c>
      <c r="C1281" t="s">
        <v>10222</v>
      </c>
      <c r="D1281" t="s">
        <v>285</v>
      </c>
      <c r="E1281">
        <v>1470.366</v>
      </c>
      <c r="F1281">
        <v>503.55</v>
      </c>
      <c r="G1281">
        <v>9.6793427363756308</v>
      </c>
      <c r="H1281">
        <v>1.1935633976117701</v>
      </c>
      <c r="I1281">
        <v>13.0583875479103</v>
      </c>
      <c r="J1281">
        <v>9.1240432778622598</v>
      </c>
      <c r="K1281">
        <v>446.18092462392298</v>
      </c>
      <c r="L1281">
        <v>408.11362157679503</v>
      </c>
      <c r="M1281">
        <v>79.351503261326897</v>
      </c>
      <c r="N1281">
        <v>1.0226432950744799</v>
      </c>
      <c r="O1281">
        <v>2.2738556250620601</v>
      </c>
      <c r="P1281">
        <v>53.427787934186398</v>
      </c>
      <c r="Q1281">
        <v>-2.992208694899E-3</v>
      </c>
    </row>
    <row r="1282" spans="1:17" hidden="1" x14ac:dyDescent="0.3">
      <c r="A1282" t="s">
        <v>2713</v>
      </c>
      <c r="B1282" t="s">
        <v>2714</v>
      </c>
      <c r="C1282" t="s">
        <v>10222</v>
      </c>
      <c r="D1282" t="s">
        <v>469</v>
      </c>
      <c r="E1282">
        <v>1465.7569248</v>
      </c>
      <c r="F1282">
        <v>707</v>
      </c>
      <c r="G1282">
        <v>-44.715922112115997</v>
      </c>
      <c r="H1282">
        <v>9.9369042841382509</v>
      </c>
      <c r="I1282">
        <v>-14.662285468015099</v>
      </c>
      <c r="J1282">
        <v>3.0713424996697798</v>
      </c>
      <c r="K1282">
        <v>653.681099279043</v>
      </c>
      <c r="L1282">
        <v>671.90558607491198</v>
      </c>
      <c r="M1282">
        <v>70.1513385766076</v>
      </c>
      <c r="N1282">
        <v>0.96200142532892696</v>
      </c>
      <c r="O1282">
        <v>29.844413012729799</v>
      </c>
      <c r="P1282">
        <v>25.1327433628318</v>
      </c>
      <c r="Q1282">
        <v>5.7038165081503001E-2</v>
      </c>
    </row>
    <row r="1283" spans="1:17" hidden="1" x14ac:dyDescent="0.3">
      <c r="A1283" t="s">
        <v>2715</v>
      </c>
      <c r="B1283" t="s">
        <v>2716</v>
      </c>
      <c r="C1283" t="s">
        <v>10222</v>
      </c>
      <c r="D1283" t="s">
        <v>622</v>
      </c>
      <c r="E1283">
        <v>1460.51351144</v>
      </c>
      <c r="F1283">
        <v>148.34</v>
      </c>
      <c r="G1283">
        <v>-5.2833508137355096</v>
      </c>
      <c r="H1283">
        <v>-2.8871291403623802</v>
      </c>
      <c r="I1283">
        <v>-24.462569518959601</v>
      </c>
      <c r="J1283">
        <v>1.86439524222727</v>
      </c>
      <c r="K1283">
        <v>136.944137546463</v>
      </c>
      <c r="L1283">
        <v>138.65630150321601</v>
      </c>
      <c r="M1283">
        <v>72.031971578906607</v>
      </c>
      <c r="N1283">
        <v>2.48845597849105</v>
      </c>
      <c r="O1283">
        <v>26.7021706889577</v>
      </c>
      <c r="P1283">
        <v>29.554585152838399</v>
      </c>
      <c r="Q1283">
        <v>-7.0132857768036003E-2</v>
      </c>
    </row>
    <row r="1284" spans="1:17" hidden="1" x14ac:dyDescent="0.3">
      <c r="A1284" t="s">
        <v>2717</v>
      </c>
      <c r="B1284" t="s">
        <v>2718</v>
      </c>
      <c r="C1284" t="s">
        <v>10222</v>
      </c>
      <c r="D1284" t="s">
        <v>777</v>
      </c>
      <c r="E1284">
        <v>1459.3913141789999</v>
      </c>
      <c r="F1284">
        <v>7.23</v>
      </c>
      <c r="G1284">
        <v>-97.663412920824896</v>
      </c>
      <c r="H1284">
        <v>-22.381578046575999</v>
      </c>
      <c r="I1284">
        <v>-75.105567593908006</v>
      </c>
      <c r="J1284">
        <v>-1.54519885371368</v>
      </c>
      <c r="K1284">
        <v>11.514774960606999</v>
      </c>
      <c r="L1284">
        <v>16.5226994070972</v>
      </c>
      <c r="M1284">
        <v>1.95165534668054</v>
      </c>
      <c r="N1284">
        <v>0.52445895458740699</v>
      </c>
      <c r="O1284">
        <v>269.29460580912797</v>
      </c>
      <c r="P1284">
        <v>0</v>
      </c>
      <c r="Q1284">
        <v>-7.3592328436219998E-3</v>
      </c>
    </row>
    <row r="1285" spans="1:17" hidden="1" x14ac:dyDescent="0.3">
      <c r="A1285" t="s">
        <v>2719</v>
      </c>
      <c r="B1285" t="s">
        <v>2720</v>
      </c>
      <c r="C1285" t="s">
        <v>10222</v>
      </c>
      <c r="D1285" t="s">
        <v>977</v>
      </c>
      <c r="E1285">
        <v>1458.53558254</v>
      </c>
      <c r="F1285">
        <v>223.06</v>
      </c>
      <c r="G1285">
        <v>-45.706847790216599</v>
      </c>
      <c r="H1285">
        <v>-4.0194116342078896</v>
      </c>
      <c r="I1285">
        <v>-29.1563929326229</v>
      </c>
      <c r="J1285">
        <v>-1.5361890330091099</v>
      </c>
      <c r="K1285">
        <v>224.97261922101899</v>
      </c>
      <c r="L1285">
        <v>238.33008522097199</v>
      </c>
      <c r="M1285">
        <v>53.486716519023197</v>
      </c>
      <c r="N1285">
        <v>1.0302976180172001</v>
      </c>
      <c r="O1285">
        <v>46.036940733434903</v>
      </c>
      <c r="P1285">
        <v>16.724228152799501</v>
      </c>
      <c r="Q1285">
        <v>-5.1686700327848001E-2</v>
      </c>
    </row>
    <row r="1286" spans="1:17" hidden="1" x14ac:dyDescent="0.3">
      <c r="A1286" t="s">
        <v>2721</v>
      </c>
      <c r="B1286" t="s">
        <v>2722</v>
      </c>
      <c r="C1286" t="s">
        <v>10222</v>
      </c>
      <c r="D1286" t="s">
        <v>202</v>
      </c>
      <c r="E1286">
        <v>1458.099860215</v>
      </c>
      <c r="F1286">
        <v>896.45</v>
      </c>
      <c r="G1286">
        <v>16.198400151009299</v>
      </c>
      <c r="H1286">
        <v>9.7499322109499895E-2</v>
      </c>
      <c r="I1286">
        <v>2.4728406206394098</v>
      </c>
      <c r="J1286">
        <v>3.9815816053798998</v>
      </c>
      <c r="K1286">
        <v>864.10012311032494</v>
      </c>
      <c r="L1286">
        <v>793.30984786340798</v>
      </c>
      <c r="M1286">
        <v>56.089466207034398</v>
      </c>
      <c r="N1286">
        <v>0.61904844029636097</v>
      </c>
      <c r="O1286">
        <v>14.11679402086</v>
      </c>
      <c r="P1286">
        <v>48.529533592908599</v>
      </c>
      <c r="Q1286">
        <v>6.9799861977267993E-2</v>
      </c>
    </row>
    <row r="1287" spans="1:17" hidden="1" x14ac:dyDescent="0.3">
      <c r="A1287" t="s">
        <v>2723</v>
      </c>
      <c r="B1287" t="s">
        <v>2724</v>
      </c>
      <c r="C1287" t="s">
        <v>10222</v>
      </c>
      <c r="D1287" t="s">
        <v>293</v>
      </c>
      <c r="E1287">
        <v>1454.0935183829999</v>
      </c>
      <c r="F1287">
        <v>177.21</v>
      </c>
      <c r="G1287">
        <v>-38.229724244366203</v>
      </c>
      <c r="H1287">
        <v>10.739605258938999</v>
      </c>
      <c r="I1287">
        <v>-27.200664920861499</v>
      </c>
      <c r="J1287">
        <v>0.59084916323346903</v>
      </c>
      <c r="K1287">
        <v>163.54808113118699</v>
      </c>
      <c r="M1287">
        <v>71.698673525579196</v>
      </c>
      <c r="N1287">
        <v>1.0210975174635799</v>
      </c>
      <c r="O1287">
        <v>24.090062637548598</v>
      </c>
      <c r="P1287">
        <v>37.692307692307701</v>
      </c>
    </row>
    <row r="1288" spans="1:17" hidden="1" x14ac:dyDescent="0.3">
      <c r="A1288" t="s">
        <v>2725</v>
      </c>
      <c r="B1288" t="s">
        <v>2726</v>
      </c>
      <c r="C1288" t="s">
        <v>10222</v>
      </c>
      <c r="D1288" t="s">
        <v>195</v>
      </c>
      <c r="E1288">
        <v>1451.64925724</v>
      </c>
      <c r="F1288">
        <v>2384.1999999999998</v>
      </c>
      <c r="G1288">
        <v>49.326207189890297</v>
      </c>
      <c r="H1288">
        <v>-3.990396314327</v>
      </c>
      <c r="I1288">
        <v>44.796499903423197</v>
      </c>
      <c r="J1288">
        <v>13.618408488664601</v>
      </c>
      <c r="K1288">
        <v>2229.30370651467</v>
      </c>
      <c r="L1288">
        <v>1878.44180517719</v>
      </c>
      <c r="M1288">
        <v>62.378057811907702</v>
      </c>
      <c r="N1288">
        <v>0.91538662975571405</v>
      </c>
      <c r="O1288">
        <v>6.5346866873584597</v>
      </c>
      <c r="P1288">
        <v>90.735999999999905</v>
      </c>
      <c r="Q1288">
        <v>0.133005380445781</v>
      </c>
    </row>
    <row r="1289" spans="1:17" hidden="1" x14ac:dyDescent="0.3">
      <c r="A1289" t="s">
        <v>2727</v>
      </c>
      <c r="B1289" t="s">
        <v>2728</v>
      </c>
      <c r="C1289" t="s">
        <v>10222</v>
      </c>
      <c r="D1289" t="s">
        <v>301</v>
      </c>
      <c r="E1289">
        <v>1449.0532580019999</v>
      </c>
      <c r="F1289">
        <v>21.98</v>
      </c>
      <c r="G1289">
        <v>31.603808032950901</v>
      </c>
      <c r="H1289">
        <v>-16.026359191357098</v>
      </c>
      <c r="I1289">
        <v>-51.414996393360802</v>
      </c>
      <c r="J1289">
        <v>-4.6701988537136803</v>
      </c>
      <c r="K1289">
        <v>24.490198873931401</v>
      </c>
      <c r="L1289">
        <v>24.925296685929101</v>
      </c>
      <c r="M1289">
        <v>31.578962922032801</v>
      </c>
      <c r="N1289">
        <v>2.1421047121911001</v>
      </c>
      <c r="O1289">
        <v>91.082802547770697</v>
      </c>
      <c r="P1289">
        <v>65.263157894736807</v>
      </c>
      <c r="Q1289">
        <v>7.3002043464350005E-2</v>
      </c>
    </row>
    <row r="1290" spans="1:17" hidden="1" x14ac:dyDescent="0.3">
      <c r="A1290" t="s">
        <v>2729</v>
      </c>
      <c r="B1290" t="s">
        <v>2730</v>
      </c>
      <c r="C1290" t="s">
        <v>10222</v>
      </c>
      <c r="D1290" t="s">
        <v>528</v>
      </c>
      <c r="E1290">
        <v>1448.42868982</v>
      </c>
      <c r="F1290">
        <v>597.79999999999995</v>
      </c>
      <c r="G1290">
        <v>16.1303192663934</v>
      </c>
      <c r="H1290">
        <v>-1.1668086295594</v>
      </c>
      <c r="I1290">
        <v>27.791961557604701</v>
      </c>
      <c r="J1290">
        <v>1.4463656301544601</v>
      </c>
      <c r="K1290">
        <v>567.75004719957303</v>
      </c>
      <c r="L1290">
        <v>478.77614459525302</v>
      </c>
      <c r="M1290">
        <v>57.527856057890297</v>
      </c>
      <c r="N1290">
        <v>0.317002377811469</v>
      </c>
      <c r="O1290">
        <v>13.7504182000669</v>
      </c>
      <c r="P1290">
        <v>77.099688934972505</v>
      </c>
      <c r="Q1290">
        <v>0.16808197452151999</v>
      </c>
    </row>
    <row r="1291" spans="1:17" hidden="1" x14ac:dyDescent="0.3">
      <c r="A1291" t="s">
        <v>2731</v>
      </c>
      <c r="B1291" t="s">
        <v>2732</v>
      </c>
      <c r="C1291" t="s">
        <v>10222</v>
      </c>
      <c r="D1291" t="s">
        <v>170</v>
      </c>
      <c r="E1291">
        <v>1438.4277579</v>
      </c>
      <c r="F1291">
        <v>608.35</v>
      </c>
      <c r="G1291">
        <v>-78.457578382568997</v>
      </c>
      <c r="H1291">
        <v>-13.7903103714174</v>
      </c>
      <c r="I1291">
        <v>-37.677633203761303</v>
      </c>
      <c r="J1291">
        <v>-3.30000848101787</v>
      </c>
      <c r="K1291">
        <v>618.06369016240399</v>
      </c>
      <c r="L1291">
        <v>723.04705546021603</v>
      </c>
      <c r="M1291">
        <v>41.5090214567077</v>
      </c>
      <c r="N1291">
        <v>0.92689556873736001</v>
      </c>
      <c r="O1291">
        <v>125.856825840387</v>
      </c>
      <c r="P1291">
        <v>34.071625344352597</v>
      </c>
      <c r="Q1291">
        <v>7.3928666710916996E-2</v>
      </c>
    </row>
    <row r="1292" spans="1:17" hidden="1" x14ac:dyDescent="0.3">
      <c r="A1292" t="s">
        <v>2733</v>
      </c>
      <c r="B1292" t="s">
        <v>2734</v>
      </c>
      <c r="C1292" t="s">
        <v>10222</v>
      </c>
      <c r="D1292" t="s">
        <v>261</v>
      </c>
      <c r="E1292">
        <v>1436.2852925699999</v>
      </c>
      <c r="F1292">
        <v>398.7</v>
      </c>
      <c r="G1292">
        <v>-7.9708266393290996</v>
      </c>
      <c r="H1292">
        <v>2.7406707813948801</v>
      </c>
      <c r="I1292">
        <v>-8.6351977947469098</v>
      </c>
      <c r="J1292">
        <v>1.9579858596621</v>
      </c>
      <c r="K1292">
        <v>378.21649335871803</v>
      </c>
      <c r="L1292">
        <v>362.510558119167</v>
      </c>
      <c r="M1292">
        <v>63.224631981426299</v>
      </c>
      <c r="N1292">
        <v>0.61746150129501298</v>
      </c>
      <c r="O1292">
        <v>10.534236267870501</v>
      </c>
      <c r="P1292">
        <v>31.000492853622401</v>
      </c>
      <c r="Q1292">
        <v>4.4596864593074999E-2</v>
      </c>
    </row>
    <row r="1293" spans="1:17" hidden="1" x14ac:dyDescent="0.3">
      <c r="A1293" t="s">
        <v>2735</v>
      </c>
      <c r="B1293" t="s">
        <v>2736</v>
      </c>
      <c r="C1293" t="s">
        <v>10222</v>
      </c>
      <c r="D1293" t="s">
        <v>1768</v>
      </c>
      <c r="E1293">
        <v>1434.1404</v>
      </c>
      <c r="F1293">
        <v>617.1</v>
      </c>
      <c r="G1293">
        <v>90.343051746045802</v>
      </c>
      <c r="H1293">
        <v>40.502076827600099</v>
      </c>
      <c r="I1293">
        <v>15.134192291427199</v>
      </c>
      <c r="J1293">
        <v>5.6505683420535</v>
      </c>
      <c r="K1293">
        <v>489.00561700678497</v>
      </c>
      <c r="L1293">
        <v>394.50026523943802</v>
      </c>
      <c r="M1293">
        <v>69.647406349030007</v>
      </c>
      <c r="N1293">
        <v>0.27609858447353602</v>
      </c>
      <c r="O1293">
        <v>4.5211473018959598</v>
      </c>
      <c r="P1293">
        <v>144.78381594605301</v>
      </c>
    </row>
    <row r="1294" spans="1:17" hidden="1" x14ac:dyDescent="0.3">
      <c r="A1294" t="s">
        <v>2737</v>
      </c>
      <c r="B1294" t="s">
        <v>2738</v>
      </c>
      <c r="C1294" t="s">
        <v>10222</v>
      </c>
      <c r="D1294" t="s">
        <v>622</v>
      </c>
      <c r="E1294">
        <v>1433.8451731499999</v>
      </c>
      <c r="F1294">
        <v>199.55</v>
      </c>
      <c r="G1294">
        <v>160.18408174501499</v>
      </c>
      <c r="H1294">
        <v>-10.5848933772892</v>
      </c>
      <c r="I1294">
        <v>15.441691163551701</v>
      </c>
      <c r="J1294">
        <v>-0.93284528608856399</v>
      </c>
      <c r="K1294">
        <v>177.15272538905401</v>
      </c>
      <c r="L1294">
        <v>144.519440834222</v>
      </c>
      <c r="M1294">
        <v>60.944416105205001</v>
      </c>
      <c r="N1294">
        <v>0.52375164075385106</v>
      </c>
      <c r="O1294">
        <v>10.7241292909045</v>
      </c>
      <c r="P1294">
        <v>193.412733421555</v>
      </c>
      <c r="Q1294">
        <v>0.143171325033707</v>
      </c>
    </row>
    <row r="1295" spans="1:17" hidden="1" x14ac:dyDescent="0.3">
      <c r="A1295" t="s">
        <v>2739</v>
      </c>
      <c r="B1295" t="s">
        <v>2740</v>
      </c>
      <c r="C1295" t="s">
        <v>10222</v>
      </c>
      <c r="D1295" t="s">
        <v>146</v>
      </c>
      <c r="E1295">
        <v>1428.45378237</v>
      </c>
      <c r="F1295">
        <v>641.70000000000005</v>
      </c>
      <c r="G1295">
        <v>-28.727928711312099</v>
      </c>
      <c r="H1295">
        <v>-3.4785428062758501</v>
      </c>
      <c r="I1295">
        <v>1.3354146495269701</v>
      </c>
      <c r="J1295">
        <v>8.5872689066161598</v>
      </c>
      <c r="K1295">
        <v>597.43874852824604</v>
      </c>
      <c r="L1295">
        <v>577.75559822754303</v>
      </c>
      <c r="M1295">
        <v>74.959260911710601</v>
      </c>
      <c r="N1295">
        <v>0.69657641612881804</v>
      </c>
      <c r="O1295">
        <v>12.607137291569201</v>
      </c>
      <c r="P1295">
        <v>28.532799198798202</v>
      </c>
      <c r="Q1295">
        <v>-0.158122466310088</v>
      </c>
    </row>
    <row r="1296" spans="1:17" hidden="1" x14ac:dyDescent="0.3">
      <c r="A1296" t="s">
        <v>2741</v>
      </c>
      <c r="B1296" t="s">
        <v>2742</v>
      </c>
      <c r="C1296" t="s">
        <v>10222</v>
      </c>
      <c r="D1296" t="s">
        <v>60</v>
      </c>
      <c r="E1296">
        <v>1427.86</v>
      </c>
      <c r="F1296">
        <v>15.65</v>
      </c>
      <c r="G1296">
        <v>71.575577452857999</v>
      </c>
      <c r="H1296">
        <v>19.330783665785699</v>
      </c>
      <c r="I1296">
        <v>-22.341867141660099</v>
      </c>
      <c r="J1296">
        <v>1.10732104018552</v>
      </c>
      <c r="K1296">
        <v>13.801085814743301</v>
      </c>
      <c r="L1296">
        <v>12.5860475842944</v>
      </c>
      <c r="M1296">
        <v>62.426272373571699</v>
      </c>
      <c r="N1296">
        <v>1.86499876997354</v>
      </c>
      <c r="O1296">
        <v>19.169329073482398</v>
      </c>
      <c r="P1296">
        <v>117.361111111111</v>
      </c>
    </row>
    <row r="1297" spans="1:17" hidden="1" x14ac:dyDescent="0.3">
      <c r="A1297" t="s">
        <v>2743</v>
      </c>
      <c r="B1297" t="s">
        <v>2744</v>
      </c>
      <c r="C1297" t="s">
        <v>10222</v>
      </c>
      <c r="D1297" t="s">
        <v>574</v>
      </c>
      <c r="E1297">
        <v>1425.7820697049999</v>
      </c>
      <c r="F1297">
        <v>221.15</v>
      </c>
      <c r="G1297">
        <v>-29.890337703551399</v>
      </c>
      <c r="H1297">
        <v>-3.5625845128568798</v>
      </c>
      <c r="I1297">
        <v>-35.471298849208303</v>
      </c>
      <c r="J1297">
        <v>0.135976587306984</v>
      </c>
      <c r="K1297">
        <v>223.90288442744901</v>
      </c>
      <c r="L1297">
        <v>231.74445865325799</v>
      </c>
      <c r="M1297">
        <v>54.623178015174702</v>
      </c>
      <c r="N1297">
        <v>0.60909188606471698</v>
      </c>
      <c r="O1297">
        <v>39.204160072348998</v>
      </c>
      <c r="P1297">
        <v>18.865896264444999</v>
      </c>
      <c r="Q1297">
        <v>8.4293109176228995E-2</v>
      </c>
    </row>
    <row r="1298" spans="1:17" hidden="1" x14ac:dyDescent="0.3">
      <c r="A1298" t="s">
        <v>2745</v>
      </c>
      <c r="B1298" t="s">
        <v>2746</v>
      </c>
      <c r="C1298" t="s">
        <v>10222</v>
      </c>
      <c r="D1298" t="s">
        <v>388</v>
      </c>
      <c r="E1298">
        <v>1425.4276853450001</v>
      </c>
      <c r="F1298">
        <v>85.31</v>
      </c>
      <c r="G1298">
        <v>44.436235477768598</v>
      </c>
      <c r="H1298">
        <v>5.4286740227460699</v>
      </c>
      <c r="I1298">
        <v>7.6947066936501498</v>
      </c>
      <c r="J1298">
        <v>12.494111214477201</v>
      </c>
      <c r="K1298">
        <v>74.705263327512796</v>
      </c>
      <c r="L1298">
        <v>66.496958729916003</v>
      </c>
      <c r="M1298">
        <v>76.589211021282907</v>
      </c>
      <c r="N1298">
        <v>1.9365852092598099</v>
      </c>
      <c r="O1298">
        <v>4.32540147696636</v>
      </c>
      <c r="P1298">
        <v>85.054229934923995</v>
      </c>
      <c r="Q1298">
        <v>4.7611308849190001E-2</v>
      </c>
    </row>
    <row r="1299" spans="1:17" hidden="1" x14ac:dyDescent="0.3">
      <c r="A1299" t="s">
        <v>2747</v>
      </c>
      <c r="B1299" t="s">
        <v>2748</v>
      </c>
      <c r="C1299" t="s">
        <v>10222</v>
      </c>
      <c r="D1299" t="s">
        <v>557</v>
      </c>
      <c r="E1299">
        <v>1423.7562501</v>
      </c>
      <c r="F1299">
        <v>406.5</v>
      </c>
      <c r="G1299">
        <v>17.981954715746799</v>
      </c>
      <c r="H1299">
        <v>7.9385237517866596</v>
      </c>
      <c r="I1299">
        <v>-37.331068042672399</v>
      </c>
      <c r="J1299">
        <v>11.8925138760344</v>
      </c>
      <c r="K1299">
        <v>362.91255771524197</v>
      </c>
      <c r="L1299">
        <v>340.77480720493998</v>
      </c>
      <c r="M1299">
        <v>66.806875082152899</v>
      </c>
      <c r="N1299">
        <v>1.5412899925352399</v>
      </c>
      <c r="O1299">
        <v>37.4415744157441</v>
      </c>
      <c r="P1299">
        <v>64.342025469981806</v>
      </c>
      <c r="Q1299">
        <v>1.9142981326410999E-2</v>
      </c>
    </row>
    <row r="1300" spans="1:17" hidden="1" x14ac:dyDescent="0.3">
      <c r="A1300" t="s">
        <v>2749</v>
      </c>
      <c r="B1300" t="s">
        <v>2750</v>
      </c>
      <c r="C1300" t="s">
        <v>10222</v>
      </c>
      <c r="D1300" t="s">
        <v>500</v>
      </c>
      <c r="E1300">
        <v>1420.268014684</v>
      </c>
      <c r="F1300">
        <v>263.74</v>
      </c>
      <c r="G1300">
        <v>5.1468028931785597</v>
      </c>
      <c r="H1300">
        <v>0.75249278458439295</v>
      </c>
      <c r="I1300">
        <v>-10.4627779910656</v>
      </c>
      <c r="J1300">
        <v>-1.0237777867461</v>
      </c>
      <c r="K1300">
        <v>244.780999439136</v>
      </c>
      <c r="L1300">
        <v>223.24534534649899</v>
      </c>
      <c r="M1300">
        <v>60.7012937390665</v>
      </c>
      <c r="N1300">
        <v>0.85417645299104294</v>
      </c>
      <c r="O1300">
        <v>10.8667627208614</v>
      </c>
      <c r="P1300">
        <v>51.1837202636858</v>
      </c>
      <c r="Q1300">
        <v>2.1538944489364002E-2</v>
      </c>
    </row>
    <row r="1301" spans="1:17" hidden="1" x14ac:dyDescent="0.3">
      <c r="A1301" t="s">
        <v>2751</v>
      </c>
      <c r="B1301" t="s">
        <v>2752</v>
      </c>
      <c r="C1301" t="s">
        <v>10222</v>
      </c>
      <c r="D1301" t="s">
        <v>290</v>
      </c>
      <c r="E1301">
        <v>1414.701080775</v>
      </c>
      <c r="F1301">
        <v>225.95</v>
      </c>
      <c r="G1301">
        <v>708.35118592981803</v>
      </c>
      <c r="H1301">
        <v>8.1712488630227398</v>
      </c>
      <c r="I1301">
        <v>284.68448069351098</v>
      </c>
      <c r="J1301">
        <v>-13.7522301037136</v>
      </c>
      <c r="K1301">
        <v>219.80002958000199</v>
      </c>
      <c r="L1301">
        <v>133.595935969594</v>
      </c>
      <c r="M1301">
        <v>36.746535145556997</v>
      </c>
      <c r="N1301">
        <v>0.39774829979284099</v>
      </c>
      <c r="O1301">
        <v>37.244180485262902</v>
      </c>
      <c r="P1301">
        <v>796.62698412698398</v>
      </c>
      <c r="Q1301">
        <v>0.19248922539698901</v>
      </c>
    </row>
    <row r="1302" spans="1:17" hidden="1" x14ac:dyDescent="0.3">
      <c r="A1302" t="s">
        <v>2753</v>
      </c>
      <c r="B1302" t="s">
        <v>2754</v>
      </c>
      <c r="C1302" t="s">
        <v>10222</v>
      </c>
      <c r="D1302" t="s">
        <v>977</v>
      </c>
      <c r="E1302">
        <v>1409.9588852299901</v>
      </c>
      <c r="F1302">
        <v>76.09</v>
      </c>
      <c r="G1302">
        <v>-43.684098821750297</v>
      </c>
      <c r="H1302">
        <v>-1.6522861159897499</v>
      </c>
      <c r="I1302">
        <v>-25.978981987598502</v>
      </c>
      <c r="J1302">
        <v>-1.0531121400549399</v>
      </c>
      <c r="K1302">
        <v>74.573145198505998</v>
      </c>
      <c r="L1302">
        <v>79.6758771126281</v>
      </c>
      <c r="M1302">
        <v>58.221067075914902</v>
      </c>
      <c r="N1302">
        <v>0.89270950031371599</v>
      </c>
      <c r="O1302">
        <v>44.302799316598701</v>
      </c>
      <c r="P1302">
        <v>22.7258064516129</v>
      </c>
      <c r="Q1302">
        <v>-1.5859289706522998E-2</v>
      </c>
    </row>
    <row r="1303" spans="1:17" hidden="1" x14ac:dyDescent="0.3">
      <c r="A1303" t="s">
        <v>2755</v>
      </c>
      <c r="B1303" t="s">
        <v>2756</v>
      </c>
      <c r="C1303" t="s">
        <v>10222</v>
      </c>
      <c r="D1303" t="s">
        <v>293</v>
      </c>
      <c r="E1303">
        <v>1409.5436549999999</v>
      </c>
      <c r="F1303">
        <v>86.43</v>
      </c>
      <c r="G1303">
        <v>-9.8500707544595301</v>
      </c>
      <c r="H1303">
        <v>0.31477892363989302</v>
      </c>
      <c r="I1303">
        <v>-27.437535821765898</v>
      </c>
      <c r="J1303">
        <v>4.6888824076568403</v>
      </c>
      <c r="K1303">
        <v>84.938167198666093</v>
      </c>
      <c r="L1303">
        <v>84.831735567211595</v>
      </c>
      <c r="M1303">
        <v>66.380284764694807</v>
      </c>
      <c r="N1303">
        <v>1.21110132261395</v>
      </c>
      <c r="O1303">
        <v>21.427744995950398</v>
      </c>
      <c r="P1303">
        <v>25.260869565217401</v>
      </c>
      <c r="Q1303">
        <v>6.851412014661E-2</v>
      </c>
    </row>
    <row r="1304" spans="1:17" hidden="1" x14ac:dyDescent="0.3">
      <c r="A1304" t="s">
        <v>2757</v>
      </c>
      <c r="B1304" t="s">
        <v>2758</v>
      </c>
      <c r="C1304" t="s">
        <v>10222</v>
      </c>
      <c r="D1304" t="s">
        <v>130</v>
      </c>
      <c r="E1304">
        <v>1406.4705015</v>
      </c>
      <c r="F1304">
        <v>507.05</v>
      </c>
      <c r="G1304">
        <v>37.515075137028802</v>
      </c>
      <c r="H1304">
        <v>-5.56110340865248</v>
      </c>
      <c r="I1304">
        <v>-27.8399603628711</v>
      </c>
      <c r="J1304">
        <v>-2.3903513697424401</v>
      </c>
      <c r="K1304">
        <v>529.50605615525501</v>
      </c>
      <c r="L1304">
        <v>478.83423644575299</v>
      </c>
      <c r="M1304">
        <v>33.552716696118303</v>
      </c>
      <c r="N1304">
        <v>0.68239988146417296</v>
      </c>
      <c r="O1304">
        <v>31.880485159254501</v>
      </c>
      <c r="P1304">
        <v>95.056741681092504</v>
      </c>
      <c r="Q1304">
        <v>0.143915300949708</v>
      </c>
    </row>
    <row r="1305" spans="1:17" hidden="1" x14ac:dyDescent="0.3">
      <c r="A1305" t="s">
        <v>2759</v>
      </c>
      <c r="B1305" t="s">
        <v>2760</v>
      </c>
      <c r="C1305" t="s">
        <v>10222</v>
      </c>
      <c r="D1305" t="s">
        <v>388</v>
      </c>
      <c r="E1305">
        <v>1405.913663732</v>
      </c>
      <c r="F1305">
        <v>95.63</v>
      </c>
      <c r="G1305">
        <v>-59.884573387348297</v>
      </c>
      <c r="H1305">
        <v>-17.383502048499999</v>
      </c>
      <c r="I1305">
        <v>-38.654523783264104</v>
      </c>
      <c r="J1305">
        <v>-1.5140946546468099</v>
      </c>
      <c r="K1305">
        <v>101.29489176128401</v>
      </c>
      <c r="L1305">
        <v>114.320546875573</v>
      </c>
      <c r="M1305">
        <v>42.573629745585698</v>
      </c>
      <c r="N1305">
        <v>0.80640011959068902</v>
      </c>
      <c r="O1305">
        <v>85.768064414932496</v>
      </c>
      <c r="P1305">
        <v>6.2555555555555404</v>
      </c>
      <c r="Q1305">
        <v>-7.7363836666036995E-2</v>
      </c>
    </row>
    <row r="1306" spans="1:17" hidden="1" x14ac:dyDescent="0.3">
      <c r="A1306" t="s">
        <v>2761</v>
      </c>
      <c r="B1306" t="s">
        <v>2762</v>
      </c>
      <c r="C1306" t="s">
        <v>10222</v>
      </c>
      <c r="D1306" t="s">
        <v>133</v>
      </c>
      <c r="E1306">
        <v>1405.5018749999999</v>
      </c>
      <c r="F1306">
        <v>337.5</v>
      </c>
      <c r="G1306">
        <v>86.811859038417097</v>
      </c>
      <c r="H1306">
        <v>7.7787255544055602</v>
      </c>
      <c r="I1306">
        <v>36.530397980604903</v>
      </c>
      <c r="J1306">
        <v>-0.38993083153253899</v>
      </c>
      <c r="K1306">
        <v>297.87600903722398</v>
      </c>
      <c r="L1306">
        <v>246.96281735918899</v>
      </c>
      <c r="M1306">
        <v>65.559898199269796</v>
      </c>
      <c r="N1306">
        <v>0.91811976037547705</v>
      </c>
      <c r="O1306">
        <v>11.837037037037</v>
      </c>
      <c r="P1306">
        <v>123.214285714285</v>
      </c>
    </row>
    <row r="1307" spans="1:17" hidden="1" x14ac:dyDescent="0.3">
      <c r="A1307" t="s">
        <v>2763</v>
      </c>
      <c r="B1307" t="s">
        <v>2764</v>
      </c>
      <c r="C1307" t="s">
        <v>10222</v>
      </c>
      <c r="D1307" t="s">
        <v>677</v>
      </c>
      <c r="E1307">
        <v>1403.0246431399901</v>
      </c>
      <c r="F1307">
        <v>160.78</v>
      </c>
      <c r="G1307">
        <v>-41.501891437086996</v>
      </c>
      <c r="H1307">
        <v>-2.8306850198418498</v>
      </c>
      <c r="I1307">
        <v>-25.700482718580599</v>
      </c>
      <c r="J1307">
        <v>-2.6507889158254798</v>
      </c>
      <c r="K1307">
        <v>161.92383231027</v>
      </c>
      <c r="L1307">
        <v>163.99654779074299</v>
      </c>
      <c r="M1307">
        <v>44.824287222522202</v>
      </c>
      <c r="N1307">
        <v>0.734045104182944</v>
      </c>
      <c r="O1307">
        <v>40.471451673093597</v>
      </c>
      <c r="P1307">
        <v>27.199367088607499</v>
      </c>
      <c r="Q1307">
        <v>5.0550324762508002E-2</v>
      </c>
    </row>
    <row r="1308" spans="1:17" hidden="1" x14ac:dyDescent="0.3">
      <c r="A1308" t="s">
        <v>2765</v>
      </c>
      <c r="B1308" t="s">
        <v>2766</v>
      </c>
      <c r="C1308" t="s">
        <v>10222</v>
      </c>
      <c r="D1308" t="s">
        <v>124</v>
      </c>
      <c r="E1308">
        <v>1395.5652053199999</v>
      </c>
      <c r="F1308">
        <v>1086.8</v>
      </c>
      <c r="G1308">
        <v>237.927698618671</v>
      </c>
      <c r="H1308">
        <v>66.376792482969805</v>
      </c>
      <c r="I1308">
        <v>211.262240466506</v>
      </c>
      <c r="J1308">
        <v>19.989469143703001</v>
      </c>
      <c r="K1308">
        <v>645.75603061342599</v>
      </c>
      <c r="L1308">
        <v>430.91393629221801</v>
      </c>
      <c r="M1308">
        <v>95.898953469131897</v>
      </c>
      <c r="N1308">
        <v>1.2492168015803899</v>
      </c>
      <c r="O1308">
        <v>0</v>
      </c>
      <c r="P1308">
        <v>410.234741784037</v>
      </c>
      <c r="Q1308">
        <v>0.21637549435965001</v>
      </c>
    </row>
    <row r="1309" spans="1:17" hidden="1" x14ac:dyDescent="0.3">
      <c r="A1309" t="s">
        <v>2767</v>
      </c>
      <c r="B1309" t="s">
        <v>2768</v>
      </c>
      <c r="C1309" t="s">
        <v>10222</v>
      </c>
      <c r="D1309" t="s">
        <v>130</v>
      </c>
      <c r="E1309">
        <v>1390.3525907999999</v>
      </c>
      <c r="F1309">
        <v>729</v>
      </c>
      <c r="G1309">
        <v>4.1780319348692698</v>
      </c>
      <c r="H1309">
        <v>-8.8618855071466207</v>
      </c>
      <c r="I1309">
        <v>5.69030470804557</v>
      </c>
      <c r="J1309">
        <v>1.23337257485774</v>
      </c>
      <c r="K1309">
        <v>703.62927349134497</v>
      </c>
      <c r="L1309">
        <v>642.39199322139496</v>
      </c>
      <c r="M1309">
        <v>49.867290574673902</v>
      </c>
      <c r="N1309">
        <v>0.47396661107493698</v>
      </c>
      <c r="O1309">
        <v>15.9122085048011</v>
      </c>
      <c r="P1309">
        <v>35.653144771120203</v>
      </c>
      <c r="Q1309">
        <v>5.3350635754660002E-2</v>
      </c>
    </row>
    <row r="1310" spans="1:17" hidden="1" x14ac:dyDescent="0.3">
      <c r="A1310" t="s">
        <v>2769</v>
      </c>
      <c r="B1310" t="s">
        <v>2770</v>
      </c>
      <c r="C1310" t="s">
        <v>10222</v>
      </c>
      <c r="D1310" t="s">
        <v>21</v>
      </c>
      <c r="E1310">
        <v>1389.5303857199999</v>
      </c>
      <c r="F1310">
        <v>375.3</v>
      </c>
      <c r="G1310">
        <v>10.1209528097564</v>
      </c>
      <c r="H1310">
        <v>8.1660884883516704</v>
      </c>
      <c r="I1310">
        <v>0.67733783177017404</v>
      </c>
      <c r="J1310">
        <v>-1.73492645908026</v>
      </c>
      <c r="K1310">
        <v>352.10471415734401</v>
      </c>
      <c r="L1310">
        <v>322.75717142640099</v>
      </c>
      <c r="M1310">
        <v>57.396030870669897</v>
      </c>
      <c r="N1310">
        <v>1.98070854731489</v>
      </c>
      <c r="O1310">
        <v>19.850786037836301</v>
      </c>
      <c r="P1310">
        <v>51.086956521739097</v>
      </c>
      <c r="Q1310">
        <v>-3.7756296674771997E-2</v>
      </c>
    </row>
    <row r="1311" spans="1:17" hidden="1" x14ac:dyDescent="0.3">
      <c r="A1311" t="s">
        <v>2771</v>
      </c>
      <c r="B1311" t="s">
        <v>2772</v>
      </c>
      <c r="C1311" t="s">
        <v>10222</v>
      </c>
      <c r="D1311" t="s">
        <v>77</v>
      </c>
      <c r="E1311">
        <v>1383.841328667</v>
      </c>
      <c r="F1311">
        <v>139.97</v>
      </c>
      <c r="G1311">
        <v>102.407906657878</v>
      </c>
      <c r="H1311">
        <v>-0.14117400617197301</v>
      </c>
      <c r="I1311">
        <v>24.922712847638898</v>
      </c>
      <c r="J1311">
        <v>7.5961836924233097</v>
      </c>
      <c r="K1311">
        <v>129.064077301721</v>
      </c>
      <c r="L1311">
        <v>109.744883177529</v>
      </c>
      <c r="M1311">
        <v>27.2066434971895</v>
      </c>
      <c r="N1311">
        <v>0.81105216985435302</v>
      </c>
      <c r="O1311">
        <v>6.3513610059298502</v>
      </c>
      <c r="P1311">
        <v>137.640067911714</v>
      </c>
    </row>
    <row r="1312" spans="1:17" hidden="1" x14ac:dyDescent="0.3">
      <c r="A1312" t="s">
        <v>2773</v>
      </c>
      <c r="B1312" t="s">
        <v>2774</v>
      </c>
      <c r="C1312" t="s">
        <v>10222</v>
      </c>
      <c r="D1312" t="s">
        <v>293</v>
      </c>
      <c r="E1312">
        <v>1374.3413992799999</v>
      </c>
      <c r="F1312">
        <v>318.35000000000002</v>
      </c>
      <c r="G1312">
        <v>56.961343330361402</v>
      </c>
      <c r="H1312">
        <v>5.1722827202811299</v>
      </c>
      <c r="I1312">
        <v>30.101358605075699</v>
      </c>
      <c r="J1312">
        <v>1.6200809635485001</v>
      </c>
      <c r="K1312">
        <v>295.30595530868197</v>
      </c>
      <c r="L1312">
        <v>230.92477071743701</v>
      </c>
      <c r="M1312">
        <v>57.908971790200702</v>
      </c>
      <c r="N1312">
        <v>0.65555129031557102</v>
      </c>
      <c r="O1312">
        <v>6.1724517040992497</v>
      </c>
      <c r="P1312">
        <v>146.21036349574601</v>
      </c>
      <c r="Q1312">
        <v>0.12007603953476</v>
      </c>
    </row>
    <row r="1313" spans="1:17" hidden="1" x14ac:dyDescent="0.3">
      <c r="A1313" t="s">
        <v>2775</v>
      </c>
      <c r="B1313" t="s">
        <v>2776</v>
      </c>
      <c r="C1313" t="s">
        <v>10222</v>
      </c>
      <c r="D1313" t="s">
        <v>127</v>
      </c>
      <c r="E1313">
        <v>1372.46333172</v>
      </c>
      <c r="F1313">
        <v>858.1</v>
      </c>
      <c r="G1313">
        <v>8.2791187936895998</v>
      </c>
      <c r="H1313">
        <v>-2.1019405867059899</v>
      </c>
      <c r="I1313">
        <v>-29.849358859776601</v>
      </c>
      <c r="J1313">
        <v>2.0535896729209</v>
      </c>
      <c r="K1313">
        <v>851.56197375977797</v>
      </c>
      <c r="L1313">
        <v>853.644997792205</v>
      </c>
      <c r="M1313">
        <v>59.721397262906002</v>
      </c>
      <c r="N1313">
        <v>1.1310488268646499</v>
      </c>
      <c r="O1313">
        <v>25.859456939750601</v>
      </c>
      <c r="P1313">
        <v>36.206349206349202</v>
      </c>
      <c r="Q1313">
        <v>9.2342529677258006E-2</v>
      </c>
    </row>
    <row r="1314" spans="1:17" hidden="1" x14ac:dyDescent="0.3">
      <c r="A1314" t="s">
        <v>2777</v>
      </c>
      <c r="B1314" t="s">
        <v>2778</v>
      </c>
      <c r="C1314" t="s">
        <v>10222</v>
      </c>
      <c r="D1314" t="s">
        <v>622</v>
      </c>
      <c r="E1314">
        <v>1361.6455147649999</v>
      </c>
      <c r="F1314">
        <v>377.55</v>
      </c>
      <c r="G1314">
        <v>19.839886353856901</v>
      </c>
      <c r="H1314">
        <v>16.117104306096099</v>
      </c>
      <c r="I1314">
        <v>10.943424536966999</v>
      </c>
      <c r="J1314">
        <v>7.7106150997746896</v>
      </c>
      <c r="K1314">
        <v>301.48102680743801</v>
      </c>
      <c r="L1314">
        <v>289.38592352907398</v>
      </c>
      <c r="M1314">
        <v>83.237167617679106</v>
      </c>
      <c r="N1314">
        <v>2.7570396345853401</v>
      </c>
      <c r="O1314">
        <v>1.6818964375579299</v>
      </c>
      <c r="P1314">
        <v>67.8</v>
      </c>
      <c r="Q1314">
        <v>-2.6524253813901E-2</v>
      </c>
    </row>
    <row r="1315" spans="1:17" hidden="1" x14ac:dyDescent="0.3">
      <c r="A1315" t="s">
        <v>2779</v>
      </c>
      <c r="B1315" t="s">
        <v>2780</v>
      </c>
      <c r="C1315" t="s">
        <v>10222</v>
      </c>
      <c r="D1315" t="s">
        <v>373</v>
      </c>
      <c r="E1315">
        <v>1361.195769552</v>
      </c>
      <c r="F1315">
        <v>68.27</v>
      </c>
      <c r="G1315">
        <v>-42.707394938373596</v>
      </c>
      <c r="H1315">
        <v>-9.0659570575861199</v>
      </c>
      <c r="I1315">
        <v>-21.783519918076099</v>
      </c>
      <c r="J1315">
        <v>3.4092084411191399</v>
      </c>
      <c r="K1315">
        <v>68.926546854496607</v>
      </c>
      <c r="L1315">
        <v>71.585646387418393</v>
      </c>
      <c r="M1315">
        <v>50.007302133894299</v>
      </c>
      <c r="N1315">
        <v>1.62495124243761</v>
      </c>
      <c r="O1315">
        <v>29.998535227771999</v>
      </c>
      <c r="P1315">
        <v>22.898289828982801</v>
      </c>
      <c r="Q1315">
        <v>-3.9415968699025E-2</v>
      </c>
    </row>
    <row r="1316" spans="1:17" hidden="1" x14ac:dyDescent="0.3">
      <c r="A1316" t="s">
        <v>2781</v>
      </c>
      <c r="B1316" t="s">
        <v>2782</v>
      </c>
      <c r="C1316" t="s">
        <v>10222</v>
      </c>
      <c r="D1316" t="s">
        <v>57</v>
      </c>
      <c r="E1316">
        <v>1361.09591376</v>
      </c>
      <c r="F1316">
        <v>334.4</v>
      </c>
      <c r="G1316">
        <v>143.15173098491101</v>
      </c>
      <c r="H1316">
        <v>4.9964584267061296</v>
      </c>
      <c r="I1316">
        <v>-13.5143173660316</v>
      </c>
      <c r="J1316">
        <v>3.3418458673559202</v>
      </c>
      <c r="K1316">
        <v>312.27752360200998</v>
      </c>
      <c r="L1316">
        <v>265.58178663254802</v>
      </c>
      <c r="M1316">
        <v>53.135736825158403</v>
      </c>
      <c r="N1316">
        <v>0.91012162142920805</v>
      </c>
      <c r="O1316">
        <v>9.7488038277511997</v>
      </c>
      <c r="P1316">
        <v>180.89038219235599</v>
      </c>
      <c r="Q1316">
        <v>8.6657898069610995E-2</v>
      </c>
    </row>
    <row r="1317" spans="1:17" hidden="1" x14ac:dyDescent="0.3">
      <c r="A1317" t="s">
        <v>2783</v>
      </c>
      <c r="B1317" t="s">
        <v>2784</v>
      </c>
      <c r="C1317" t="s">
        <v>10222</v>
      </c>
      <c r="D1317" t="s">
        <v>133</v>
      </c>
      <c r="E1317">
        <v>1357.662303135</v>
      </c>
      <c r="F1317">
        <v>329.85</v>
      </c>
      <c r="G1317">
        <v>64.470258358503997</v>
      </c>
      <c r="H1317">
        <v>-3.06832136629804</v>
      </c>
      <c r="I1317">
        <v>-26.50431824108</v>
      </c>
      <c r="J1317">
        <v>-7.6104102380740004</v>
      </c>
      <c r="K1317">
        <v>347.86679048925299</v>
      </c>
      <c r="L1317">
        <v>313.748902833258</v>
      </c>
      <c r="M1317">
        <v>20.531143803660701</v>
      </c>
      <c r="N1317">
        <v>1.0264185271695201</v>
      </c>
      <c r="O1317">
        <v>26.117932393512099</v>
      </c>
      <c r="P1317">
        <v>108.041627246925</v>
      </c>
      <c r="Q1317">
        <v>9.4995396151905998E-2</v>
      </c>
    </row>
    <row r="1318" spans="1:17" hidden="1" x14ac:dyDescent="0.3">
      <c r="A1318" t="s">
        <v>2785</v>
      </c>
      <c r="B1318" t="s">
        <v>2786</v>
      </c>
      <c r="C1318" t="s">
        <v>10222</v>
      </c>
      <c r="D1318" t="s">
        <v>127</v>
      </c>
      <c r="E1318">
        <v>1352.6692741100001</v>
      </c>
      <c r="F1318">
        <v>1074.8499999999999</v>
      </c>
      <c r="G1318">
        <v>183.67633183209301</v>
      </c>
      <c r="H1318">
        <v>-0.45054345239362598</v>
      </c>
      <c r="I1318">
        <v>44.095056180006999</v>
      </c>
      <c r="J1318">
        <v>-3.8998513379175201</v>
      </c>
      <c r="K1318">
        <v>1031.55862620162</v>
      </c>
      <c r="M1318">
        <v>37.050925985974402</v>
      </c>
      <c r="N1318">
        <v>0.49211009174311898</v>
      </c>
      <c r="O1318">
        <v>34.204772758989598</v>
      </c>
      <c r="P1318">
        <v>242.854864433811</v>
      </c>
    </row>
    <row r="1319" spans="1:17" hidden="1" x14ac:dyDescent="0.3">
      <c r="A1319" t="s">
        <v>2787</v>
      </c>
      <c r="B1319" t="s">
        <v>2788</v>
      </c>
      <c r="C1319" t="s">
        <v>10222</v>
      </c>
      <c r="D1319" t="s">
        <v>202</v>
      </c>
      <c r="E1319">
        <v>1350.6420025</v>
      </c>
      <c r="F1319">
        <v>148.25</v>
      </c>
      <c r="G1319">
        <v>16.159585932286799</v>
      </c>
      <c r="H1319">
        <v>6.7610840764189604</v>
      </c>
      <c r="I1319">
        <v>-11.6073508403954</v>
      </c>
      <c r="J1319">
        <v>6.8160051596642397</v>
      </c>
      <c r="K1319">
        <v>135.09113790887</v>
      </c>
      <c r="L1319">
        <v>127.564184107953</v>
      </c>
      <c r="M1319">
        <v>76.211194400381103</v>
      </c>
      <c r="N1319">
        <v>1.4708599920392</v>
      </c>
      <c r="O1319">
        <v>5.2276559865092702</v>
      </c>
      <c r="P1319">
        <v>47.512437810945201</v>
      </c>
      <c r="Q1319">
        <v>7.9745994208874002E-2</v>
      </c>
    </row>
    <row r="1320" spans="1:17" hidden="1" x14ac:dyDescent="0.3">
      <c r="A1320" t="s">
        <v>2789</v>
      </c>
      <c r="B1320" t="s">
        <v>2790</v>
      </c>
      <c r="C1320" t="s">
        <v>10222</v>
      </c>
      <c r="D1320" t="s">
        <v>70</v>
      </c>
      <c r="E1320">
        <v>1350.42</v>
      </c>
      <c r="F1320">
        <v>225.07</v>
      </c>
      <c r="G1320">
        <v>123.413234450728</v>
      </c>
      <c r="H1320">
        <v>32.819794654796603</v>
      </c>
      <c r="I1320">
        <v>14.1893404148282</v>
      </c>
      <c r="J1320">
        <v>20.241231149149101</v>
      </c>
      <c r="K1320">
        <v>170.41647958313399</v>
      </c>
      <c r="L1320">
        <v>145.04358256591999</v>
      </c>
      <c r="M1320">
        <v>67.572744724849798</v>
      </c>
      <c r="N1320">
        <v>3.7363006190040302</v>
      </c>
      <c r="O1320">
        <v>11.9651663926778</v>
      </c>
      <c r="P1320">
        <v>157.959885386819</v>
      </c>
      <c r="Q1320">
        <v>6.0766572439198002E-2</v>
      </c>
    </row>
    <row r="1321" spans="1:17" hidden="1" x14ac:dyDescent="0.3">
      <c r="A1321" t="s">
        <v>2791</v>
      </c>
      <c r="B1321" t="s">
        <v>2792</v>
      </c>
      <c r="C1321" t="s">
        <v>10222</v>
      </c>
      <c r="D1321" t="s">
        <v>98</v>
      </c>
      <c r="E1321">
        <v>1350.41445</v>
      </c>
      <c r="F1321">
        <v>544.5</v>
      </c>
      <c r="G1321">
        <v>17.1229068022141</v>
      </c>
      <c r="H1321">
        <v>50.213252997008397</v>
      </c>
      <c r="I1321">
        <v>28.151966125718801</v>
      </c>
      <c r="J1321">
        <v>13.480707882037599</v>
      </c>
      <c r="O1321">
        <v>7.9797979797979899</v>
      </c>
      <c r="P1321">
        <v>50.831024930747901</v>
      </c>
    </row>
    <row r="1322" spans="1:17" hidden="1" x14ac:dyDescent="0.3">
      <c r="A1322" t="s">
        <v>2793</v>
      </c>
      <c r="B1322" t="s">
        <v>2794</v>
      </c>
      <c r="C1322" t="s">
        <v>10222</v>
      </c>
      <c r="D1322" t="s">
        <v>285</v>
      </c>
      <c r="E1322">
        <v>1348.0521211319999</v>
      </c>
      <c r="F1322">
        <v>143.47999999999999</v>
      </c>
      <c r="G1322">
        <v>5.2282142930667703</v>
      </c>
      <c r="H1322">
        <v>17.282336460816701</v>
      </c>
      <c r="I1322">
        <v>35.6940980347159</v>
      </c>
      <c r="J1322">
        <v>22.7213485523686</v>
      </c>
      <c r="K1322">
        <v>115.59598485527999</v>
      </c>
      <c r="L1322">
        <v>107.624297500277</v>
      </c>
      <c r="M1322">
        <v>85.573658141029298</v>
      </c>
      <c r="N1322">
        <v>2.7784627336451302</v>
      </c>
      <c r="O1322">
        <v>6.84415946473377</v>
      </c>
      <c r="P1322">
        <v>75.189255189255107</v>
      </c>
      <c r="Q1322">
        <v>-2.0032971910294999E-2</v>
      </c>
    </row>
    <row r="1323" spans="1:17" hidden="1" x14ac:dyDescent="0.3">
      <c r="A1323" t="s">
        <v>2795</v>
      </c>
      <c r="B1323" t="s">
        <v>2796</v>
      </c>
      <c r="C1323" t="s">
        <v>10222</v>
      </c>
      <c r="D1323" t="s">
        <v>922</v>
      </c>
      <c r="E1323">
        <v>1347.7134000000001</v>
      </c>
      <c r="F1323">
        <v>88.5</v>
      </c>
      <c r="G1323">
        <v>-22.895711789130502</v>
      </c>
      <c r="H1323">
        <v>0.20114723537806201</v>
      </c>
      <c r="I1323">
        <v>-19.248668198134901</v>
      </c>
      <c r="J1323">
        <v>1.9042825587090999</v>
      </c>
      <c r="K1323">
        <v>87.714399485163</v>
      </c>
      <c r="L1323">
        <v>89.176364442590994</v>
      </c>
      <c r="M1323">
        <v>55.162120664812903</v>
      </c>
      <c r="N1323">
        <v>0.61152167842250305</v>
      </c>
      <c r="O1323">
        <v>30.677966101694899</v>
      </c>
      <c r="P1323">
        <v>19.5945945945946</v>
      </c>
      <c r="Q1323">
        <v>-9.6464230413599995E-4</v>
      </c>
    </row>
    <row r="1324" spans="1:17" hidden="1" x14ac:dyDescent="0.3">
      <c r="A1324" t="s">
        <v>2797</v>
      </c>
      <c r="B1324" t="s">
        <v>2798</v>
      </c>
      <c r="C1324" t="s">
        <v>10222</v>
      </c>
      <c r="E1324">
        <v>1345.8045999999999</v>
      </c>
      <c r="F1324">
        <v>1246</v>
      </c>
      <c r="G1324">
        <v>-15.676526855759199</v>
      </c>
      <c r="H1324">
        <v>-9.9158722999713795</v>
      </c>
      <c r="I1324">
        <v>-36.635869552751103</v>
      </c>
      <c r="J1324">
        <v>-3.0660814384260502</v>
      </c>
      <c r="K1324">
        <v>1317.0434852020901</v>
      </c>
      <c r="L1324">
        <v>1354.22954886094</v>
      </c>
      <c r="M1324">
        <v>36.738231016292502</v>
      </c>
      <c r="N1324">
        <v>0.28079372001744402</v>
      </c>
      <c r="O1324">
        <v>45.666131621187802</v>
      </c>
      <c r="P1324">
        <v>23.980099502487501</v>
      </c>
      <c r="Q1324">
        <v>0.22434061613119199</v>
      </c>
    </row>
    <row r="1325" spans="1:17" hidden="1" x14ac:dyDescent="0.3">
      <c r="A1325" t="s">
        <v>2799</v>
      </c>
      <c r="B1325" t="s">
        <v>2800</v>
      </c>
      <c r="C1325" t="s">
        <v>10222</v>
      </c>
      <c r="D1325" t="s">
        <v>557</v>
      </c>
      <c r="E1325">
        <v>1338.318155615</v>
      </c>
      <c r="F1325">
        <v>1242.8499999999999</v>
      </c>
      <c r="G1325">
        <v>162.509195351003</v>
      </c>
      <c r="H1325">
        <v>-22.2282822682802</v>
      </c>
      <c r="I1325">
        <v>-0.68369602101790505</v>
      </c>
      <c r="J1325">
        <v>-8.1934638379408096</v>
      </c>
      <c r="K1325">
        <v>1394.9949267055499</v>
      </c>
      <c r="L1325">
        <v>1200.86173925049</v>
      </c>
      <c r="M1325">
        <v>45.184608189031898</v>
      </c>
      <c r="N1325">
        <v>1.1582916121081399</v>
      </c>
      <c r="O1325">
        <v>77.768837751941106</v>
      </c>
      <c r="P1325">
        <v>286.698817672681</v>
      </c>
      <c r="Q1325">
        <v>0.236098574256115</v>
      </c>
    </row>
    <row r="1326" spans="1:17" hidden="1" x14ac:dyDescent="0.3">
      <c r="A1326" t="s">
        <v>2801</v>
      </c>
      <c r="B1326" t="s">
        <v>2802</v>
      </c>
      <c r="C1326" t="s">
        <v>10222</v>
      </c>
      <c r="D1326" t="s">
        <v>231</v>
      </c>
      <c r="E1326">
        <v>1332.39426585</v>
      </c>
      <c r="F1326">
        <v>86.39</v>
      </c>
      <c r="G1326">
        <v>63.509507406579999</v>
      </c>
      <c r="H1326">
        <v>33.078829930243302</v>
      </c>
      <c r="I1326">
        <v>-33.1105905188615</v>
      </c>
      <c r="J1326">
        <v>23.9213529694273</v>
      </c>
      <c r="K1326">
        <v>71.489131593275403</v>
      </c>
      <c r="L1326">
        <v>69.090308157684703</v>
      </c>
      <c r="N1326">
        <v>2.0988973172496599</v>
      </c>
      <c r="O1326">
        <v>50.133117258941901</v>
      </c>
      <c r="P1326">
        <v>100.208574739281</v>
      </c>
    </row>
    <row r="1327" spans="1:17" hidden="1" x14ac:dyDescent="0.3">
      <c r="A1327" t="s">
        <v>2803</v>
      </c>
      <c r="B1327" t="s">
        <v>2804</v>
      </c>
      <c r="C1327" t="s">
        <v>10222</v>
      </c>
      <c r="D1327" t="s">
        <v>127</v>
      </c>
      <c r="E1327">
        <v>1330.920012</v>
      </c>
      <c r="F1327">
        <v>1913</v>
      </c>
      <c r="G1327">
        <v>215.93761273998999</v>
      </c>
      <c r="H1327">
        <v>-3.6616090057201598</v>
      </c>
      <c r="I1327">
        <v>123.523799516081</v>
      </c>
      <c r="J1327">
        <v>3.0575789240640798</v>
      </c>
      <c r="K1327">
        <v>1799.4628733910499</v>
      </c>
      <c r="L1327">
        <v>1318.7541085796099</v>
      </c>
      <c r="M1327">
        <v>60.779464479469802</v>
      </c>
      <c r="N1327">
        <v>0.43949082470536699</v>
      </c>
      <c r="O1327">
        <v>20.752744380554098</v>
      </c>
      <c r="P1327">
        <v>242.46330110991701</v>
      </c>
      <c r="Q1327">
        <v>0.228507662684764</v>
      </c>
    </row>
    <row r="1328" spans="1:17" hidden="1" x14ac:dyDescent="0.3">
      <c r="A1328" t="s">
        <v>2805</v>
      </c>
      <c r="B1328" t="s">
        <v>2806</v>
      </c>
      <c r="C1328" t="s">
        <v>10222</v>
      </c>
      <c r="D1328" t="s">
        <v>95</v>
      </c>
      <c r="E1328">
        <v>1327.6039920000001</v>
      </c>
      <c r="F1328">
        <v>829.4</v>
      </c>
      <c r="G1328">
        <v>-8.0399740842124903</v>
      </c>
      <c r="H1328">
        <v>2.0721087307622201</v>
      </c>
      <c r="I1328">
        <v>-20.376496011270898</v>
      </c>
      <c r="J1328">
        <v>0.56591225739742801</v>
      </c>
      <c r="K1328">
        <v>806.94093120025605</v>
      </c>
      <c r="L1328">
        <v>804.93677745926004</v>
      </c>
      <c r="M1328">
        <v>54.8332545689847</v>
      </c>
      <c r="N1328">
        <v>2.3626231045802699</v>
      </c>
      <c r="O1328">
        <v>26.163491680732999</v>
      </c>
      <c r="P1328">
        <v>20.0202590261196</v>
      </c>
      <c r="Q1328">
        <v>-8.7455953529578995E-2</v>
      </c>
    </row>
    <row r="1329" spans="1:17" hidden="1" x14ac:dyDescent="0.3">
      <c r="A1329" t="s">
        <v>2807</v>
      </c>
      <c r="B1329" t="s">
        <v>2808</v>
      </c>
      <c r="C1329" t="s">
        <v>10222</v>
      </c>
      <c r="D1329" t="s">
        <v>261</v>
      </c>
      <c r="E1329">
        <v>1322.8309400000001</v>
      </c>
      <c r="F1329">
        <v>1530.7</v>
      </c>
      <c r="G1329">
        <v>104.94263160587801</v>
      </c>
      <c r="H1329">
        <v>4.8147324951364103</v>
      </c>
      <c r="I1329">
        <v>138.056460236334</v>
      </c>
      <c r="J1329">
        <v>0.85344539084373505</v>
      </c>
      <c r="K1329">
        <v>1419.5272840807299</v>
      </c>
      <c r="L1329">
        <v>1015.43616977536</v>
      </c>
      <c r="M1329">
        <v>50.134769493241897</v>
      </c>
      <c r="N1329">
        <v>1.1930480707048901</v>
      </c>
      <c r="O1329">
        <v>10.6650552035016</v>
      </c>
      <c r="P1329">
        <v>268.84337349397498</v>
      </c>
      <c r="Q1329">
        <v>0.24845379510818399</v>
      </c>
    </row>
    <row r="1330" spans="1:17" hidden="1" x14ac:dyDescent="0.3">
      <c r="A1330" t="s">
        <v>2809</v>
      </c>
      <c r="B1330" t="s">
        <v>2810</v>
      </c>
      <c r="C1330" t="s">
        <v>10222</v>
      </c>
      <c r="D1330" t="s">
        <v>420</v>
      </c>
      <c r="E1330">
        <v>1322.12570336</v>
      </c>
      <c r="F1330">
        <v>4142.6000000000004</v>
      </c>
      <c r="G1330">
        <v>22.819085139816</v>
      </c>
      <c r="H1330">
        <v>-1.3684644545150499</v>
      </c>
      <c r="I1330">
        <v>10.3016430721306</v>
      </c>
      <c r="J1330">
        <v>0.49030323680196303</v>
      </c>
      <c r="K1330">
        <v>3757.6109802871301</v>
      </c>
      <c r="L1330">
        <v>3286.2562100322002</v>
      </c>
      <c r="M1330">
        <v>54.358063643404599</v>
      </c>
      <c r="N1330">
        <v>0.46971034890963498</v>
      </c>
      <c r="O1330">
        <v>9.9237194032732994</v>
      </c>
      <c r="P1330">
        <v>70.828865979381405</v>
      </c>
      <c r="Q1330">
        <v>5.1839793973459999E-3</v>
      </c>
    </row>
    <row r="1331" spans="1:17" hidden="1" x14ac:dyDescent="0.3">
      <c r="A1331" t="s">
        <v>2811</v>
      </c>
      <c r="B1331" t="s">
        <v>2812</v>
      </c>
      <c r="C1331" t="s">
        <v>10222</v>
      </c>
      <c r="D1331" t="s">
        <v>60</v>
      </c>
      <c r="E1331">
        <v>1322.0621966399999</v>
      </c>
      <c r="F1331">
        <v>660.05</v>
      </c>
      <c r="G1331">
        <v>24.3256429064987</v>
      </c>
      <c r="H1331">
        <v>2.1462502089669901</v>
      </c>
      <c r="I1331">
        <v>-12.540771925848</v>
      </c>
      <c r="J1331">
        <v>3.7859804677725801</v>
      </c>
      <c r="K1331">
        <v>626.02367911642796</v>
      </c>
      <c r="L1331">
        <v>589.96306792051905</v>
      </c>
      <c r="M1331">
        <v>67.111085020018393</v>
      </c>
      <c r="N1331">
        <v>0.75291633447927397</v>
      </c>
      <c r="O1331">
        <v>14.4079993939853</v>
      </c>
      <c r="P1331">
        <v>62.473846153846097</v>
      </c>
      <c r="Q1331">
        <v>5.0585383699114E-2</v>
      </c>
    </row>
    <row r="1332" spans="1:17" hidden="1" x14ac:dyDescent="0.3">
      <c r="A1332" t="s">
        <v>2813</v>
      </c>
      <c r="B1332" t="s">
        <v>2814</v>
      </c>
      <c r="C1332" t="s">
        <v>10222</v>
      </c>
      <c r="D1332" t="s">
        <v>777</v>
      </c>
      <c r="E1332">
        <v>1321.01675</v>
      </c>
      <c r="F1332">
        <v>247.15</v>
      </c>
      <c r="G1332">
        <v>-50.8404946783022</v>
      </c>
      <c r="H1332">
        <v>-16.629807467219202</v>
      </c>
      <c r="I1332">
        <v>-39.811435354797403</v>
      </c>
      <c r="J1332">
        <v>-0.74519885371368499</v>
      </c>
      <c r="K1332">
        <v>277.63055335126899</v>
      </c>
      <c r="M1332">
        <v>32.441428536754202</v>
      </c>
      <c r="N1332">
        <v>0.67142656870237905</v>
      </c>
      <c r="O1332">
        <v>88.549463888326898</v>
      </c>
      <c r="P1332">
        <v>8.3991228070175499</v>
      </c>
    </row>
    <row r="1333" spans="1:17" hidden="1" x14ac:dyDescent="0.3">
      <c r="A1333" t="s">
        <v>2815</v>
      </c>
      <c r="B1333" t="s">
        <v>2816</v>
      </c>
      <c r="C1333" t="s">
        <v>10222</v>
      </c>
      <c r="D1333" t="s">
        <v>130</v>
      </c>
      <c r="E1333">
        <v>1308.9330540000001</v>
      </c>
      <c r="F1333">
        <v>150.44999999999999</v>
      </c>
      <c r="G1333">
        <v>6.9111187254168902</v>
      </c>
      <c r="H1333">
        <v>-3.62609323391034</v>
      </c>
      <c r="I1333">
        <v>-24.397628138156801</v>
      </c>
      <c r="J1333">
        <v>0.42982490086755198</v>
      </c>
      <c r="K1333">
        <v>147.61465964750599</v>
      </c>
      <c r="L1333">
        <v>145.29953601604899</v>
      </c>
      <c r="M1333">
        <v>57.299923086403098</v>
      </c>
      <c r="N1333">
        <v>0.86757385498192097</v>
      </c>
      <c r="O1333">
        <v>29.145895646394099</v>
      </c>
      <c r="P1333">
        <v>41.599999999999902</v>
      </c>
      <c r="Q1333">
        <v>4.0397889998997003E-2</v>
      </c>
    </row>
    <row r="1334" spans="1:17" hidden="1" x14ac:dyDescent="0.3">
      <c r="A1334" t="s">
        <v>2817</v>
      </c>
      <c r="B1334" t="s">
        <v>2818</v>
      </c>
      <c r="C1334" t="s">
        <v>10222</v>
      </c>
      <c r="E1334">
        <v>1307.2929999999999</v>
      </c>
      <c r="F1334">
        <v>2.5</v>
      </c>
      <c r="G1334">
        <v>172.65157415812101</v>
      </c>
      <c r="H1334">
        <v>-23.725034688045799</v>
      </c>
      <c r="I1334">
        <v>-0.29589176170343701</v>
      </c>
      <c r="J1334">
        <v>-2.3682441212033898</v>
      </c>
      <c r="K1334">
        <v>2.8339187053090198</v>
      </c>
      <c r="L1334">
        <v>2.5044371849976299</v>
      </c>
      <c r="M1334">
        <v>54.671823478883198</v>
      </c>
      <c r="N1334">
        <v>1.16712554938045</v>
      </c>
      <c r="O1334">
        <v>65.199999999999903</v>
      </c>
      <c r="P1334">
        <v>471.42857142857099</v>
      </c>
    </row>
    <row r="1335" spans="1:17" hidden="1" x14ac:dyDescent="0.3">
      <c r="A1335" t="s">
        <v>2819</v>
      </c>
      <c r="B1335" t="s">
        <v>2820</v>
      </c>
      <c r="C1335" t="s">
        <v>10222</v>
      </c>
      <c r="D1335" t="s">
        <v>231</v>
      </c>
      <c r="E1335">
        <v>1306.6761357</v>
      </c>
      <c r="F1335">
        <v>762.45</v>
      </c>
      <c r="G1335">
        <v>133.651755752236</v>
      </c>
      <c r="H1335">
        <v>5.8402975870468703</v>
      </c>
      <c r="I1335">
        <v>16.0396428417863</v>
      </c>
      <c r="J1335">
        <v>1.58788737609259</v>
      </c>
      <c r="K1335">
        <v>702.03934174638403</v>
      </c>
      <c r="L1335">
        <v>607.40927937081506</v>
      </c>
      <c r="M1335">
        <v>68.446092896572296</v>
      </c>
      <c r="N1335">
        <v>0.71086869899693905</v>
      </c>
      <c r="O1335">
        <v>8.07266050232802</v>
      </c>
      <c r="P1335">
        <v>164.739583333333</v>
      </c>
      <c r="Q1335">
        <v>0.12686718916154699</v>
      </c>
    </row>
    <row r="1336" spans="1:17" hidden="1" x14ac:dyDescent="0.3">
      <c r="A1336" t="s">
        <v>2821</v>
      </c>
      <c r="B1336" t="s">
        <v>2822</v>
      </c>
      <c r="C1336" t="s">
        <v>10222</v>
      </c>
      <c r="D1336" t="s">
        <v>256</v>
      </c>
      <c r="E1336">
        <v>1304.10084375</v>
      </c>
      <c r="F1336">
        <v>462.5</v>
      </c>
      <c r="G1336">
        <v>73.647434330787306</v>
      </c>
      <c r="H1336">
        <v>14.629298100990701</v>
      </c>
      <c r="I1336">
        <v>-3.8086309783225598</v>
      </c>
      <c r="J1336">
        <v>11.353188847823599</v>
      </c>
      <c r="K1336">
        <v>408.58752253716199</v>
      </c>
      <c r="L1336">
        <v>363.03939156046999</v>
      </c>
      <c r="M1336">
        <v>75.903282462900094</v>
      </c>
      <c r="N1336">
        <v>2.1857350735615002</v>
      </c>
      <c r="O1336">
        <v>13.5135135135135</v>
      </c>
      <c r="P1336">
        <v>108.756488377341</v>
      </c>
      <c r="Q1336">
        <v>0.121134021398749</v>
      </c>
    </row>
    <row r="1337" spans="1:17" hidden="1" x14ac:dyDescent="0.3">
      <c r="A1337" t="s">
        <v>2823</v>
      </c>
      <c r="B1337" t="s">
        <v>2824</v>
      </c>
      <c r="C1337" t="s">
        <v>10222</v>
      </c>
      <c r="D1337" t="s">
        <v>285</v>
      </c>
      <c r="E1337">
        <v>1303.73929464</v>
      </c>
      <c r="F1337">
        <v>913.2</v>
      </c>
      <c r="G1337">
        <v>158.35966492909</v>
      </c>
      <c r="H1337">
        <v>41.121632265144903</v>
      </c>
      <c r="I1337">
        <v>113.662718506902</v>
      </c>
      <c r="J1337">
        <v>20.393859318031399</v>
      </c>
      <c r="K1337">
        <v>676.20915852426901</v>
      </c>
      <c r="L1337">
        <v>543.889684616517</v>
      </c>
      <c r="M1337">
        <v>94.340702827529</v>
      </c>
      <c r="N1337">
        <v>2.5057739247094601</v>
      </c>
      <c r="O1337">
        <v>0.96364432763906804</v>
      </c>
      <c r="P1337">
        <v>188.98734177215101</v>
      </c>
      <c r="Q1337">
        <v>0.15028257677279699</v>
      </c>
    </row>
    <row r="1338" spans="1:17" hidden="1" x14ac:dyDescent="0.3">
      <c r="A1338" t="s">
        <v>2825</v>
      </c>
      <c r="B1338" t="s">
        <v>2826</v>
      </c>
      <c r="C1338" t="s">
        <v>10222</v>
      </c>
      <c r="D1338" t="s">
        <v>21</v>
      </c>
      <c r="E1338">
        <v>1303.6834681600001</v>
      </c>
      <c r="F1338">
        <v>754.4</v>
      </c>
      <c r="G1338">
        <v>605.54612143114002</v>
      </c>
      <c r="H1338">
        <v>-6.8845681465810298</v>
      </c>
      <c r="I1338">
        <v>282.60363480581998</v>
      </c>
      <c r="J1338">
        <v>5.3323802384458698</v>
      </c>
      <c r="K1338">
        <v>688.36482379609197</v>
      </c>
      <c r="M1338">
        <v>43.256772004502103</v>
      </c>
      <c r="N1338">
        <v>0.375381384037143</v>
      </c>
      <c r="O1338">
        <v>32.2905620360551</v>
      </c>
      <c r="P1338">
        <v>709.00804289544203</v>
      </c>
    </row>
    <row r="1339" spans="1:17" hidden="1" x14ac:dyDescent="0.3">
      <c r="A1339" t="s">
        <v>2827</v>
      </c>
      <c r="B1339" t="s">
        <v>2828</v>
      </c>
      <c r="C1339" t="s">
        <v>10222</v>
      </c>
      <c r="D1339" t="s">
        <v>202</v>
      </c>
      <c r="E1339">
        <v>1294.67</v>
      </c>
      <c r="F1339">
        <v>119.6</v>
      </c>
      <c r="G1339">
        <v>-30.368749955390602</v>
      </c>
      <c r="H1339">
        <v>8.2183607351809407</v>
      </c>
      <c r="I1339">
        <v>-26.508533808326799</v>
      </c>
      <c r="J1339">
        <v>12.5784061355013</v>
      </c>
      <c r="K1339">
        <v>110.75052375636101</v>
      </c>
      <c r="L1339">
        <v>111.02587487810599</v>
      </c>
      <c r="M1339">
        <v>71.682899340151593</v>
      </c>
      <c r="N1339">
        <v>1.9078546020740399</v>
      </c>
      <c r="O1339">
        <v>20.401337792642099</v>
      </c>
      <c r="P1339">
        <v>32.520775623268598</v>
      </c>
      <c r="Q1339">
        <v>2.0411899938445E-2</v>
      </c>
    </row>
    <row r="1340" spans="1:17" hidden="1" x14ac:dyDescent="0.3">
      <c r="A1340" t="s">
        <v>2829</v>
      </c>
      <c r="B1340" t="s">
        <v>2830</v>
      </c>
      <c r="C1340" t="s">
        <v>10222</v>
      </c>
      <c r="D1340" t="s">
        <v>21</v>
      </c>
      <c r="E1340">
        <v>1293.012733478</v>
      </c>
      <c r="F1340">
        <v>233.26</v>
      </c>
      <c r="G1340">
        <v>32.262602984736198</v>
      </c>
      <c r="H1340">
        <v>17.826272387590201</v>
      </c>
      <c r="I1340">
        <v>17.604654833749098</v>
      </c>
      <c r="J1340">
        <v>3.0216945703225901</v>
      </c>
      <c r="K1340">
        <v>192.27992851199599</v>
      </c>
      <c r="L1340">
        <v>156.56622651403899</v>
      </c>
      <c r="M1340">
        <v>68.785713988294603</v>
      </c>
      <c r="N1340">
        <v>0.66675818827751698</v>
      </c>
      <c r="O1340">
        <v>8.8913658578410395</v>
      </c>
      <c r="P1340">
        <v>111.09502262443399</v>
      </c>
      <c r="Q1340">
        <v>0.10967724639129101</v>
      </c>
    </row>
    <row r="1341" spans="1:17" hidden="1" x14ac:dyDescent="0.3">
      <c r="A1341" t="s">
        <v>2831</v>
      </c>
      <c r="B1341" t="s">
        <v>2832</v>
      </c>
      <c r="C1341" t="s">
        <v>10222</v>
      </c>
      <c r="D1341" t="s">
        <v>977</v>
      </c>
      <c r="E1341">
        <v>1288.4856033000001</v>
      </c>
      <c r="F1341">
        <v>643.65</v>
      </c>
      <c r="G1341">
        <v>-16.7159127152308</v>
      </c>
      <c r="H1341">
        <v>-4.3622966913571499</v>
      </c>
      <c r="I1341">
        <v>-12.430175883892</v>
      </c>
      <c r="J1341">
        <v>-0.47823492346447299</v>
      </c>
      <c r="K1341">
        <v>618.44225545662403</v>
      </c>
      <c r="L1341">
        <v>609.58616211752098</v>
      </c>
      <c r="M1341">
        <v>57.755256887674904</v>
      </c>
      <c r="N1341">
        <v>0.88959624426393102</v>
      </c>
      <c r="O1341">
        <v>32.836168725238799</v>
      </c>
      <c r="P1341">
        <v>34.219580857053401</v>
      </c>
      <c r="Q1341">
        <v>2.2541235996581001E-2</v>
      </c>
    </row>
    <row r="1342" spans="1:17" hidden="1" x14ac:dyDescent="0.3">
      <c r="A1342" t="s">
        <v>2833</v>
      </c>
      <c r="B1342" t="s">
        <v>2834</v>
      </c>
      <c r="C1342" t="s">
        <v>10222</v>
      </c>
      <c r="D1342" t="s">
        <v>130</v>
      </c>
      <c r="E1342">
        <v>1286.1507999999999</v>
      </c>
      <c r="F1342">
        <v>635.45000000000005</v>
      </c>
      <c r="G1342">
        <v>-6.6633852481687699</v>
      </c>
      <c r="H1342">
        <v>-4.95382832715962</v>
      </c>
      <c r="I1342">
        <v>-26.028132038326302</v>
      </c>
      <c r="J1342">
        <v>-1.5843224843866099</v>
      </c>
      <c r="K1342">
        <v>651.73398023231005</v>
      </c>
      <c r="L1342">
        <v>634.74310865771497</v>
      </c>
      <c r="M1342">
        <v>32.893657945659001</v>
      </c>
      <c r="N1342">
        <v>1.0558939090953301</v>
      </c>
      <c r="O1342">
        <v>17.554488944842198</v>
      </c>
      <c r="P1342">
        <v>27.587591607268301</v>
      </c>
      <c r="Q1342">
        <v>8.7892815374486996E-2</v>
      </c>
    </row>
    <row r="1343" spans="1:17" hidden="1" x14ac:dyDescent="0.3">
      <c r="A1343" t="s">
        <v>2835</v>
      </c>
      <c r="B1343" t="s">
        <v>2836</v>
      </c>
      <c r="C1343" t="s">
        <v>10222</v>
      </c>
      <c r="D1343" t="s">
        <v>622</v>
      </c>
      <c r="E1343">
        <v>1282.957333135</v>
      </c>
      <c r="F1343">
        <v>587.15</v>
      </c>
      <c r="G1343">
        <v>10.5788066680183</v>
      </c>
      <c r="H1343">
        <v>-4.1741600778215302</v>
      </c>
      <c r="I1343">
        <v>18.403028878321301</v>
      </c>
      <c r="J1343">
        <v>4.7275947276138002</v>
      </c>
      <c r="K1343">
        <v>571.85898877366105</v>
      </c>
      <c r="L1343">
        <v>503.69171688277697</v>
      </c>
      <c r="M1343">
        <v>64.001563108821003</v>
      </c>
      <c r="N1343">
        <v>0.200991026855174</v>
      </c>
      <c r="O1343">
        <v>13.4292770160947</v>
      </c>
      <c r="P1343">
        <v>55.4334877564526</v>
      </c>
      <c r="Q1343">
        <v>-9.4886085445669999E-3</v>
      </c>
    </row>
    <row r="1344" spans="1:17" hidden="1" x14ac:dyDescent="0.3">
      <c r="A1344" t="s">
        <v>2837</v>
      </c>
      <c r="B1344" t="s">
        <v>2838</v>
      </c>
      <c r="C1344" t="s">
        <v>10222</v>
      </c>
      <c r="D1344" t="s">
        <v>231</v>
      </c>
      <c r="E1344">
        <v>1282.1823674249999</v>
      </c>
      <c r="F1344">
        <v>812.55</v>
      </c>
      <c r="G1344">
        <v>49.008984345562503</v>
      </c>
      <c r="H1344">
        <v>-9.7796070694101598</v>
      </c>
      <c r="I1344">
        <v>25.7304501227792</v>
      </c>
      <c r="J1344">
        <v>4.1579261462863002</v>
      </c>
      <c r="K1344">
        <v>758.21838970682097</v>
      </c>
      <c r="L1344">
        <v>615.30961361172501</v>
      </c>
      <c r="M1344">
        <v>52.771107211060297</v>
      </c>
      <c r="N1344">
        <v>0.371851336473911</v>
      </c>
      <c r="O1344">
        <v>16.411297766291302</v>
      </c>
      <c r="P1344">
        <v>87.201935260914595</v>
      </c>
      <c r="Q1344">
        <v>0.18562294710298499</v>
      </c>
    </row>
    <row r="1345" spans="1:17" hidden="1" x14ac:dyDescent="0.3">
      <c r="A1345" t="s">
        <v>2839</v>
      </c>
      <c r="B1345" t="s">
        <v>2840</v>
      </c>
      <c r="C1345" t="s">
        <v>10222</v>
      </c>
      <c r="E1345">
        <v>1279.8577015200001</v>
      </c>
      <c r="F1345">
        <v>54.41</v>
      </c>
      <c r="G1345">
        <v>-64.214648516514004</v>
      </c>
      <c r="H1345">
        <v>0.589192846632553</v>
      </c>
      <c r="I1345">
        <v>-57.779433756297898</v>
      </c>
      <c r="J1345">
        <v>5.8864058829135102</v>
      </c>
      <c r="K1345">
        <v>54.638185043015397</v>
      </c>
      <c r="L1345">
        <v>64.015344485434298</v>
      </c>
      <c r="M1345">
        <v>71.611300480780798</v>
      </c>
      <c r="N1345">
        <v>1.9044005884256701</v>
      </c>
      <c r="O1345">
        <v>102.16871898548</v>
      </c>
      <c r="P1345">
        <v>23.630992956146301</v>
      </c>
      <c r="Q1345">
        <v>0.15409125740117199</v>
      </c>
    </row>
    <row r="1346" spans="1:17" hidden="1" x14ac:dyDescent="0.3">
      <c r="A1346" t="s">
        <v>2841</v>
      </c>
      <c r="B1346" t="s">
        <v>2842</v>
      </c>
      <c r="C1346" t="s">
        <v>10222</v>
      </c>
      <c r="D1346" t="s">
        <v>60</v>
      </c>
      <c r="E1346">
        <v>1279.7402538239901</v>
      </c>
      <c r="F1346">
        <v>121.92</v>
      </c>
      <c r="G1346">
        <v>-4.1774696042468999</v>
      </c>
      <c r="H1346">
        <v>16.197914565412901</v>
      </c>
      <c r="I1346">
        <v>-7.8409999073492003</v>
      </c>
      <c r="J1346">
        <v>9.3854580805928798</v>
      </c>
      <c r="K1346">
        <v>111.255342174888</v>
      </c>
      <c r="L1346">
        <v>109.885819050374</v>
      </c>
      <c r="M1346">
        <v>70.830214825735695</v>
      </c>
      <c r="N1346">
        <v>1.53222781940923</v>
      </c>
      <c r="O1346">
        <v>22.703412073490799</v>
      </c>
      <c r="P1346">
        <v>57.621202327084603</v>
      </c>
      <c r="Q1346">
        <v>-2.2585449681243999E-2</v>
      </c>
    </row>
    <row r="1347" spans="1:17" hidden="1" x14ac:dyDescent="0.3">
      <c r="A1347" t="s">
        <v>2843</v>
      </c>
      <c r="B1347" t="s">
        <v>2844</v>
      </c>
      <c r="C1347" t="s">
        <v>10222</v>
      </c>
      <c r="D1347" t="s">
        <v>977</v>
      </c>
      <c r="E1347">
        <v>1279.1525448</v>
      </c>
      <c r="F1347">
        <v>335.4</v>
      </c>
      <c r="G1347">
        <v>-35.569756166536898</v>
      </c>
      <c r="H1347">
        <v>-7.5078941019168797</v>
      </c>
      <c r="I1347">
        <v>-21.388884938677901</v>
      </c>
      <c r="J1347">
        <v>0.18183767387305799</v>
      </c>
      <c r="K1347">
        <v>337.24692855727301</v>
      </c>
      <c r="L1347">
        <v>350.08671593395798</v>
      </c>
      <c r="M1347">
        <v>53.420225226386599</v>
      </c>
      <c r="N1347">
        <v>0.76730361825750704</v>
      </c>
      <c r="O1347">
        <v>59.749552772808499</v>
      </c>
      <c r="P1347">
        <v>21.963636363636301</v>
      </c>
      <c r="Q1347">
        <v>4.1026136946337E-2</v>
      </c>
    </row>
    <row r="1348" spans="1:17" hidden="1" x14ac:dyDescent="0.3">
      <c r="A1348" t="s">
        <v>2845</v>
      </c>
      <c r="B1348" t="s">
        <v>2846</v>
      </c>
      <c r="C1348" t="s">
        <v>10222</v>
      </c>
      <c r="D1348" t="s">
        <v>1532</v>
      </c>
      <c r="E1348">
        <v>1278.648823712</v>
      </c>
      <c r="F1348">
        <v>220.48</v>
      </c>
      <c r="G1348">
        <v>-61.236970573065598</v>
      </c>
      <c r="H1348">
        <v>-0.27865276933879901</v>
      </c>
      <c r="I1348">
        <v>-34.955989777015603</v>
      </c>
      <c r="J1348">
        <v>6.3757831179012001</v>
      </c>
      <c r="K1348">
        <v>221.187187290553</v>
      </c>
      <c r="L1348">
        <v>243.62841733461099</v>
      </c>
      <c r="M1348">
        <v>59.472838991846601</v>
      </c>
      <c r="N1348">
        <v>1.7052647262679801</v>
      </c>
      <c r="O1348">
        <v>56.159288824383097</v>
      </c>
      <c r="P1348">
        <v>10.5994482066716</v>
      </c>
      <c r="Q1348">
        <v>1.0911958074939999E-3</v>
      </c>
    </row>
    <row r="1349" spans="1:17" hidden="1" x14ac:dyDescent="0.3">
      <c r="A1349" t="s">
        <v>2847</v>
      </c>
      <c r="B1349" t="s">
        <v>2848</v>
      </c>
      <c r="C1349" t="s">
        <v>10222</v>
      </c>
      <c r="D1349" t="s">
        <v>622</v>
      </c>
      <c r="E1349">
        <v>1274.1940050000001</v>
      </c>
      <c r="F1349">
        <v>523.95000000000005</v>
      </c>
      <c r="G1349">
        <v>15.1398517138909</v>
      </c>
      <c r="H1349">
        <v>18.428315029606001</v>
      </c>
      <c r="I1349">
        <v>10.6651816928026</v>
      </c>
      <c r="J1349">
        <v>7.2241452877748999</v>
      </c>
      <c r="K1349">
        <v>462.11671369221398</v>
      </c>
      <c r="L1349">
        <v>423.46891218638098</v>
      </c>
      <c r="M1349">
        <v>57.402591035665601</v>
      </c>
      <c r="N1349">
        <v>2.1108093416420202</v>
      </c>
      <c r="O1349">
        <v>9.3711231987784807</v>
      </c>
      <c r="P1349">
        <v>53.6285002199091</v>
      </c>
    </row>
    <row r="1350" spans="1:17" hidden="1" x14ac:dyDescent="0.3">
      <c r="A1350" t="s">
        <v>2849</v>
      </c>
      <c r="B1350" t="s">
        <v>2850</v>
      </c>
      <c r="C1350" t="s">
        <v>10222</v>
      </c>
      <c r="D1350" t="s">
        <v>21</v>
      </c>
      <c r="E1350">
        <v>1272.4207343399901</v>
      </c>
      <c r="F1350">
        <v>1544.9</v>
      </c>
      <c r="G1350">
        <v>799.39579799507101</v>
      </c>
      <c r="H1350">
        <v>-1.8761941748555</v>
      </c>
      <c r="I1350">
        <v>49.565607184145797</v>
      </c>
      <c r="J1350">
        <v>-4.6898529417640002</v>
      </c>
      <c r="K1350">
        <v>1492.0243960693099</v>
      </c>
      <c r="L1350">
        <v>967.26017165374003</v>
      </c>
      <c r="M1350">
        <v>37.128942987206898</v>
      </c>
      <c r="N1350">
        <v>0.68426966292134805</v>
      </c>
      <c r="O1350">
        <v>20.4867628972749</v>
      </c>
      <c r="P1350">
        <v>984.14035087719299</v>
      </c>
    </row>
    <row r="1351" spans="1:17" hidden="1" x14ac:dyDescent="0.3">
      <c r="A1351" t="s">
        <v>2851</v>
      </c>
      <c r="B1351" t="s">
        <v>2852</v>
      </c>
      <c r="C1351" t="s">
        <v>10222</v>
      </c>
      <c r="D1351" t="s">
        <v>622</v>
      </c>
      <c r="E1351">
        <v>1272.4043848229901</v>
      </c>
      <c r="F1351">
        <v>48.73</v>
      </c>
      <c r="G1351">
        <v>-16.896891969476801</v>
      </c>
      <c r="H1351">
        <v>3.8868546944211202</v>
      </c>
      <c r="I1351">
        <v>-37.901087645148102</v>
      </c>
      <c r="J1351">
        <v>7.7030927180402999</v>
      </c>
      <c r="K1351">
        <v>45.248088902509998</v>
      </c>
      <c r="L1351">
        <v>47.237685905792901</v>
      </c>
      <c r="M1351">
        <v>67.855098638823506</v>
      </c>
      <c r="N1351">
        <v>1.8960663340839901</v>
      </c>
      <c r="O1351">
        <v>37.697516930022502</v>
      </c>
      <c r="P1351">
        <v>33.873626373626301</v>
      </c>
      <c r="Q1351">
        <v>-3.3317695026850003E-2</v>
      </c>
    </row>
    <row r="1352" spans="1:17" hidden="1" x14ac:dyDescent="0.3">
      <c r="A1352" t="s">
        <v>2853</v>
      </c>
      <c r="B1352" t="s">
        <v>2854</v>
      </c>
      <c r="C1352" t="s">
        <v>10222</v>
      </c>
      <c r="D1352" t="s">
        <v>557</v>
      </c>
      <c r="E1352">
        <v>1269.647436726</v>
      </c>
      <c r="F1352">
        <v>151.66999999999999</v>
      </c>
      <c r="G1352">
        <v>-28.1025864880319</v>
      </c>
      <c r="H1352">
        <v>0.15546226552015199</v>
      </c>
      <c r="I1352">
        <v>-40.708660604607402</v>
      </c>
      <c r="J1352">
        <v>-2.1324181974097001</v>
      </c>
      <c r="K1352">
        <v>149.41463273641</v>
      </c>
      <c r="L1352">
        <v>162.400180450319</v>
      </c>
      <c r="M1352">
        <v>67.169345395392796</v>
      </c>
      <c r="N1352">
        <v>0.71430035350264398</v>
      </c>
      <c r="O1352">
        <v>47.787960704160298</v>
      </c>
      <c r="P1352">
        <v>13.017883755588599</v>
      </c>
      <c r="Q1352">
        <v>1.4928995257210999E-2</v>
      </c>
    </row>
    <row r="1353" spans="1:17" hidden="1" x14ac:dyDescent="0.3">
      <c r="A1353" t="s">
        <v>2855</v>
      </c>
      <c r="B1353" t="s">
        <v>2856</v>
      </c>
      <c r="C1353" t="s">
        <v>10222</v>
      </c>
      <c r="D1353" t="s">
        <v>388</v>
      </c>
      <c r="E1353">
        <v>1269.01738146</v>
      </c>
      <c r="F1353">
        <v>51.65</v>
      </c>
      <c r="G1353">
        <v>-13.1338113117489</v>
      </c>
      <c r="H1353">
        <v>-1.8431908745254599</v>
      </c>
      <c r="I1353">
        <v>-44.548826848619797</v>
      </c>
      <c r="J1353">
        <v>-0.87866288037511797</v>
      </c>
      <c r="K1353">
        <v>52.668280250222303</v>
      </c>
      <c r="L1353">
        <v>52.283063462783502</v>
      </c>
      <c r="M1353">
        <v>53.108049981176201</v>
      </c>
      <c r="N1353">
        <v>0.72543245250072497</v>
      </c>
      <c r="O1353">
        <v>59.728944820909902</v>
      </c>
      <c r="P1353">
        <v>65.015974440894496</v>
      </c>
    </row>
    <row r="1354" spans="1:17" hidden="1" x14ac:dyDescent="0.3">
      <c r="A1354" t="s">
        <v>2857</v>
      </c>
      <c r="B1354" t="s">
        <v>2858</v>
      </c>
      <c r="C1354" t="s">
        <v>10222</v>
      </c>
      <c r="D1354" t="s">
        <v>1549</v>
      </c>
      <c r="E1354">
        <v>1268.2564885500001</v>
      </c>
      <c r="F1354">
        <v>1675.5</v>
      </c>
      <c r="G1354">
        <v>39.983628400259498</v>
      </c>
      <c r="H1354">
        <v>2.6026730667073599</v>
      </c>
      <c r="I1354">
        <v>20.127460317346699</v>
      </c>
      <c r="J1354">
        <v>4.3208757352106</v>
      </c>
      <c r="K1354">
        <v>1479.1814386496201</v>
      </c>
      <c r="L1354">
        <v>1270.4765659667801</v>
      </c>
      <c r="M1354">
        <v>69.671771500043604</v>
      </c>
      <c r="N1354">
        <v>0.60383670575125903</v>
      </c>
      <c r="O1354">
        <v>6.0340196956132299</v>
      </c>
      <c r="P1354">
        <v>71.837341674785904</v>
      </c>
      <c r="Q1354">
        <v>5.0009232767483001E-2</v>
      </c>
    </row>
    <row r="1355" spans="1:17" hidden="1" x14ac:dyDescent="0.3">
      <c r="A1355" t="s">
        <v>2859</v>
      </c>
      <c r="B1355" t="s">
        <v>2860</v>
      </c>
      <c r="C1355" t="s">
        <v>10222</v>
      </c>
      <c r="D1355" t="s">
        <v>21</v>
      </c>
      <c r="E1355">
        <v>1265.2130400000001</v>
      </c>
      <c r="F1355">
        <v>1067.1500000000001</v>
      </c>
      <c r="G1355">
        <v>-30.1211533864135</v>
      </c>
      <c r="H1355">
        <v>-9.2544293667957405</v>
      </c>
      <c r="I1355">
        <v>-27.371603240236801</v>
      </c>
      <c r="J1355">
        <v>-5.4181863313523202</v>
      </c>
      <c r="K1355">
        <v>1130.1475932870901</v>
      </c>
      <c r="L1355">
        <v>1105.2926482379601</v>
      </c>
      <c r="M1355">
        <v>31.117520930782</v>
      </c>
      <c r="N1355">
        <v>1.2476216199450101</v>
      </c>
      <c r="O1355">
        <v>37.506442393290499</v>
      </c>
      <c r="P1355">
        <v>11.679137669405</v>
      </c>
      <c r="Q1355">
        <v>0.115711672880453</v>
      </c>
    </row>
    <row r="1356" spans="1:17" hidden="1" x14ac:dyDescent="0.3">
      <c r="A1356" t="s">
        <v>2861</v>
      </c>
      <c r="B1356" t="s">
        <v>2862</v>
      </c>
      <c r="C1356" t="s">
        <v>10222</v>
      </c>
      <c r="D1356" t="s">
        <v>60</v>
      </c>
      <c r="E1356">
        <v>1264.0820630999999</v>
      </c>
      <c r="F1356">
        <v>262.2</v>
      </c>
      <c r="G1356">
        <v>5.4984808143632398</v>
      </c>
      <c r="H1356">
        <v>-1.38448455979889</v>
      </c>
      <c r="I1356">
        <v>-15.171394686368499</v>
      </c>
      <c r="J1356">
        <v>8.2562375636923093</v>
      </c>
      <c r="K1356">
        <v>251.62478911071901</v>
      </c>
      <c r="L1356">
        <v>242.55294269827101</v>
      </c>
      <c r="M1356">
        <v>64.759222701580896</v>
      </c>
      <c r="N1356">
        <v>0.73709802234677702</v>
      </c>
      <c r="O1356">
        <v>11.479786422578099</v>
      </c>
      <c r="P1356">
        <v>64.182842830306797</v>
      </c>
      <c r="Q1356">
        <v>7.0601645488510001E-3</v>
      </c>
    </row>
    <row r="1357" spans="1:17" hidden="1" x14ac:dyDescent="0.3">
      <c r="A1357" t="s">
        <v>2863</v>
      </c>
      <c r="B1357" t="s">
        <v>2864</v>
      </c>
      <c r="C1357" t="s">
        <v>10222</v>
      </c>
      <c r="D1357" t="s">
        <v>285</v>
      </c>
      <c r="E1357">
        <v>1264.0214550000001</v>
      </c>
      <c r="F1357">
        <v>40.21</v>
      </c>
      <c r="G1357">
        <v>-14.3639031537482</v>
      </c>
      <c r="H1357">
        <v>-5.0041917036724204</v>
      </c>
      <c r="I1357">
        <v>-23.734876422049599</v>
      </c>
      <c r="J1357">
        <v>-5.0433894447872696</v>
      </c>
      <c r="K1357">
        <v>38.523855289337703</v>
      </c>
      <c r="L1357">
        <v>35.571825053745798</v>
      </c>
      <c r="M1357">
        <v>56.305354202737199</v>
      </c>
      <c r="N1357">
        <v>1.2401699954875101</v>
      </c>
      <c r="O1357">
        <v>21.860233772693299</v>
      </c>
      <c r="P1357">
        <v>48.925925925925903</v>
      </c>
    </row>
    <row r="1358" spans="1:17" hidden="1" x14ac:dyDescent="0.3">
      <c r="A1358" t="s">
        <v>2865</v>
      </c>
      <c r="B1358" t="s">
        <v>2866</v>
      </c>
      <c r="C1358" t="s">
        <v>10222</v>
      </c>
      <c r="D1358" t="s">
        <v>415</v>
      </c>
      <c r="E1358">
        <v>1263.4870500500001</v>
      </c>
      <c r="F1358">
        <v>528.25</v>
      </c>
      <c r="G1358">
        <v>154.010689750094</v>
      </c>
      <c r="H1358">
        <v>6.6171286673624898</v>
      </c>
      <c r="I1358">
        <v>3.5456244747047001</v>
      </c>
      <c r="J1358">
        <v>2.4677258909183699</v>
      </c>
      <c r="K1358">
        <v>461.56158874590898</v>
      </c>
      <c r="L1358">
        <v>395.31841944776602</v>
      </c>
      <c r="M1358">
        <v>71.190631821114593</v>
      </c>
      <c r="N1358">
        <v>1.1494797061652899</v>
      </c>
      <c r="O1358">
        <v>2.1675343114055901</v>
      </c>
      <c r="P1358">
        <v>187.014398261342</v>
      </c>
      <c r="Q1358">
        <v>0.10347497731183899</v>
      </c>
    </row>
    <row r="1359" spans="1:17" hidden="1" x14ac:dyDescent="0.3">
      <c r="A1359" t="s">
        <v>2867</v>
      </c>
      <c r="B1359" t="s">
        <v>2868</v>
      </c>
      <c r="C1359" t="s">
        <v>10222</v>
      </c>
      <c r="D1359" t="s">
        <v>60</v>
      </c>
      <c r="E1359">
        <v>1260.9927653499999</v>
      </c>
      <c r="F1359">
        <v>1311.65</v>
      </c>
      <c r="G1359">
        <v>31.2667928330807</v>
      </c>
      <c r="H1359">
        <v>3.3562319017602502</v>
      </c>
      <c r="I1359">
        <v>-25.240307009607999</v>
      </c>
      <c r="J1359">
        <v>-6.7373152521472603E-3</v>
      </c>
      <c r="K1359">
        <v>1252.02863407826</v>
      </c>
      <c r="L1359">
        <v>1205.33259503775</v>
      </c>
      <c r="M1359">
        <v>65.953705665400307</v>
      </c>
      <c r="N1359">
        <v>1.1130941704035799</v>
      </c>
      <c r="O1359">
        <v>21.602561658979099</v>
      </c>
      <c r="P1359">
        <v>64.161451814768398</v>
      </c>
      <c r="Q1359">
        <v>0.110813950497932</v>
      </c>
    </row>
    <row r="1360" spans="1:17" hidden="1" x14ac:dyDescent="0.3">
      <c r="A1360" t="s">
        <v>2869</v>
      </c>
      <c r="B1360" t="s">
        <v>2870</v>
      </c>
      <c r="C1360" t="s">
        <v>10222</v>
      </c>
      <c r="D1360" t="s">
        <v>202</v>
      </c>
      <c r="E1360">
        <v>1254.46792205</v>
      </c>
      <c r="F1360">
        <v>697.9</v>
      </c>
      <c r="G1360">
        <v>8.5560884615839097</v>
      </c>
      <c r="H1360">
        <v>3.2140988239100099</v>
      </c>
      <c r="I1360">
        <v>10.4212780352198</v>
      </c>
      <c r="J1360">
        <v>-0.85390483772751802</v>
      </c>
      <c r="K1360">
        <v>669.47654880114305</v>
      </c>
      <c r="L1360">
        <v>611.29954028077304</v>
      </c>
      <c r="M1360">
        <v>63.926773038775501</v>
      </c>
      <c r="N1360">
        <v>1.1466475530173099</v>
      </c>
      <c r="O1360">
        <v>8.8981229402493192</v>
      </c>
      <c r="P1360">
        <v>42.3995103040195</v>
      </c>
      <c r="Q1360">
        <v>4.4027250025164999E-2</v>
      </c>
    </row>
    <row r="1361" spans="1:17" hidden="1" x14ac:dyDescent="0.3">
      <c r="A1361" t="s">
        <v>2871</v>
      </c>
      <c r="B1361" t="s">
        <v>2872</v>
      </c>
      <c r="C1361" t="s">
        <v>10222</v>
      </c>
      <c r="D1361" t="s">
        <v>677</v>
      </c>
      <c r="E1361">
        <v>1250.2</v>
      </c>
      <c r="F1361">
        <v>125.02</v>
      </c>
      <c r="G1361">
        <v>-12.352172388191599</v>
      </c>
      <c r="H1361">
        <v>-4.6251734206061599</v>
      </c>
      <c r="I1361">
        <v>-25.554183003256501</v>
      </c>
      <c r="J1361">
        <v>-3.45817415751611</v>
      </c>
      <c r="K1361">
        <v>125.67055657801301</v>
      </c>
      <c r="L1361">
        <v>123.58198376875799</v>
      </c>
      <c r="M1361">
        <v>35.541932449301598</v>
      </c>
      <c r="N1361">
        <v>0.57187405657072599</v>
      </c>
      <c r="O1361">
        <v>23.980163173892102</v>
      </c>
      <c r="P1361">
        <v>24.646061814556301</v>
      </c>
      <c r="Q1361">
        <v>-2.55973793721E-4</v>
      </c>
    </row>
    <row r="1362" spans="1:17" hidden="1" x14ac:dyDescent="0.3">
      <c r="A1362" t="s">
        <v>2873</v>
      </c>
      <c r="B1362" t="s">
        <v>2874</v>
      </c>
      <c r="C1362" t="s">
        <v>10222</v>
      </c>
      <c r="D1362" t="s">
        <v>70</v>
      </c>
      <c r="E1362">
        <v>1246.5620305919999</v>
      </c>
      <c r="F1362">
        <v>71.010000000000005</v>
      </c>
      <c r="G1362">
        <v>121.068453889487</v>
      </c>
      <c r="H1362">
        <v>-2.86082534825321</v>
      </c>
      <c r="I1362">
        <v>-41.566384382184602</v>
      </c>
      <c r="J1362">
        <v>-4.6923378182913398</v>
      </c>
      <c r="K1362">
        <v>73.038187181042801</v>
      </c>
      <c r="L1362">
        <v>71.9729882079193</v>
      </c>
      <c r="M1362">
        <v>39.055364342045003</v>
      </c>
      <c r="N1362">
        <v>0.74581596744093803</v>
      </c>
      <c r="O1362">
        <v>102.506689198704</v>
      </c>
      <c r="P1362">
        <v>153.60714285714201</v>
      </c>
      <c r="Q1362">
        <v>0.34627442799679098</v>
      </c>
    </row>
    <row r="1363" spans="1:17" hidden="1" x14ac:dyDescent="0.3">
      <c r="A1363" t="s">
        <v>2875</v>
      </c>
      <c r="B1363" t="s">
        <v>2876</v>
      </c>
      <c r="C1363" t="s">
        <v>10222</v>
      </c>
      <c r="D1363" t="s">
        <v>285</v>
      </c>
      <c r="E1363">
        <v>1246.093353145</v>
      </c>
      <c r="F1363">
        <v>1240.3499999999999</v>
      </c>
      <c r="G1363">
        <v>159.038948443702</v>
      </c>
      <c r="H1363">
        <v>42.015370702421301</v>
      </c>
      <c r="I1363">
        <v>46.661823038817801</v>
      </c>
      <c r="J1363">
        <v>16.8471380840239</v>
      </c>
      <c r="K1363">
        <v>898.34635752639599</v>
      </c>
      <c r="L1363">
        <v>698.12108846635601</v>
      </c>
      <c r="M1363">
        <v>72.603177953391693</v>
      </c>
      <c r="N1363">
        <v>2.5986667857095598</v>
      </c>
      <c r="O1363">
        <v>4.8050953359938902</v>
      </c>
      <c r="P1363">
        <v>228.56953642384099</v>
      </c>
    </row>
    <row r="1364" spans="1:17" hidden="1" x14ac:dyDescent="0.3">
      <c r="A1364" t="s">
        <v>2877</v>
      </c>
      <c r="B1364" t="s">
        <v>2878</v>
      </c>
      <c r="C1364" t="s">
        <v>10222</v>
      </c>
      <c r="D1364" t="s">
        <v>622</v>
      </c>
      <c r="E1364">
        <v>1243.7199660199999</v>
      </c>
      <c r="F1364">
        <v>264.05</v>
      </c>
      <c r="G1364">
        <v>5.43333211982835</v>
      </c>
      <c r="H1364">
        <v>16.259864086552501</v>
      </c>
      <c r="I1364">
        <v>3.23088893918945</v>
      </c>
      <c r="J1364">
        <v>13.408072174323699</v>
      </c>
      <c r="K1364">
        <v>212.06620262256899</v>
      </c>
      <c r="L1364">
        <v>200.453349842455</v>
      </c>
      <c r="M1364">
        <v>85.766893575361905</v>
      </c>
      <c r="N1364">
        <v>2.5131967913689901</v>
      </c>
      <c r="O1364">
        <v>1.6474152622609299</v>
      </c>
      <c r="P1364">
        <v>66.016975793775501</v>
      </c>
      <c r="Q1364">
        <v>-9.2096754182609993E-3</v>
      </c>
    </row>
    <row r="1365" spans="1:17" hidden="1" x14ac:dyDescent="0.3">
      <c r="A1365" t="s">
        <v>2879</v>
      </c>
      <c r="B1365" t="s">
        <v>2880</v>
      </c>
      <c r="C1365" t="s">
        <v>10222</v>
      </c>
      <c r="D1365" t="s">
        <v>469</v>
      </c>
      <c r="E1365">
        <v>1236.77639239</v>
      </c>
      <c r="F1365">
        <v>7.42</v>
      </c>
      <c r="G1365">
        <v>-71.481177984170102</v>
      </c>
      <c r="H1365">
        <v>-15.6981969001877</v>
      </c>
      <c r="I1365">
        <v>-75.625591969581606</v>
      </c>
      <c r="J1365">
        <v>4.9671021593109099</v>
      </c>
      <c r="K1365">
        <v>9.0116812298667508</v>
      </c>
      <c r="L1365">
        <v>12.231720447788</v>
      </c>
      <c r="M1365">
        <v>55.874873735890503</v>
      </c>
      <c r="N1365">
        <v>2.1856313956701401</v>
      </c>
      <c r="O1365">
        <v>189.75741239892099</v>
      </c>
      <c r="P1365">
        <v>15.396578538102601</v>
      </c>
    </row>
    <row r="1366" spans="1:17" hidden="1" x14ac:dyDescent="0.3">
      <c r="A1366" t="s">
        <v>2881</v>
      </c>
      <c r="B1366" t="s">
        <v>2882</v>
      </c>
      <c r="C1366" t="s">
        <v>10222</v>
      </c>
      <c r="D1366" t="s">
        <v>557</v>
      </c>
      <c r="E1366">
        <v>1235.2664749389901</v>
      </c>
      <c r="F1366">
        <v>171.59</v>
      </c>
      <c r="G1366">
        <v>-16.320164927409099</v>
      </c>
      <c r="H1366">
        <v>11.3441279915713</v>
      </c>
      <c r="I1366">
        <v>-29.378686762858599</v>
      </c>
      <c r="J1366">
        <v>5.1090067537629498</v>
      </c>
      <c r="K1366">
        <v>159.823830659751</v>
      </c>
      <c r="L1366">
        <v>162.54544168005299</v>
      </c>
      <c r="M1366">
        <v>64.0024687876153</v>
      </c>
      <c r="N1366">
        <v>1.8181829250097801</v>
      </c>
      <c r="O1366">
        <v>26.493385395419299</v>
      </c>
      <c r="P1366">
        <v>35.163450177235099</v>
      </c>
      <c r="Q1366">
        <v>7.1446396666595996E-2</v>
      </c>
    </row>
    <row r="1367" spans="1:17" hidden="1" x14ac:dyDescent="0.3">
      <c r="A1367" t="s">
        <v>2883</v>
      </c>
      <c r="B1367" t="s">
        <v>2884</v>
      </c>
      <c r="C1367" t="s">
        <v>10222</v>
      </c>
      <c r="D1367" t="s">
        <v>83</v>
      </c>
      <c r="E1367">
        <v>1235.056973125</v>
      </c>
      <c r="F1367">
        <v>2912.75</v>
      </c>
      <c r="G1367">
        <v>271.82141906808903</v>
      </c>
      <c r="H1367">
        <v>-14.9099643336329</v>
      </c>
      <c r="I1367">
        <v>59.516890150838002</v>
      </c>
      <c r="J1367">
        <v>-2.0798194288201</v>
      </c>
      <c r="K1367">
        <v>2800.9427441080102</v>
      </c>
      <c r="L1367">
        <v>2020.9670222233301</v>
      </c>
      <c r="M1367">
        <v>50.733454565529797</v>
      </c>
      <c r="N1367">
        <v>0.89602415757026299</v>
      </c>
      <c r="O1367">
        <v>21.8092867565015</v>
      </c>
      <c r="P1367">
        <v>321.61829630165698</v>
      </c>
      <c r="Q1367">
        <v>0.14357677238739</v>
      </c>
    </row>
    <row r="1368" spans="1:17" hidden="1" x14ac:dyDescent="0.3">
      <c r="A1368" t="s">
        <v>2885</v>
      </c>
      <c r="B1368" t="s">
        <v>2886</v>
      </c>
      <c r="C1368" t="s">
        <v>10222</v>
      </c>
      <c r="D1368" t="s">
        <v>205</v>
      </c>
      <c r="E1368">
        <v>1234.9014731</v>
      </c>
      <c r="F1368">
        <v>557</v>
      </c>
      <c r="G1368">
        <v>-4.2693231372665501</v>
      </c>
      <c r="H1368">
        <v>10.3128325577482</v>
      </c>
      <c r="I1368">
        <v>16.384512187151898</v>
      </c>
      <c r="J1368">
        <v>-2.6966198534395298</v>
      </c>
      <c r="K1368">
        <v>509.48293413784899</v>
      </c>
      <c r="L1368">
        <v>480.98010546267102</v>
      </c>
      <c r="M1368">
        <v>64.235322533206798</v>
      </c>
      <c r="N1368">
        <v>2.7732583335385899</v>
      </c>
      <c r="O1368">
        <v>11.8761220825852</v>
      </c>
      <c r="P1368">
        <v>42.710735331796002</v>
      </c>
      <c r="Q1368">
        <v>4.6697354187155003E-2</v>
      </c>
    </row>
    <row r="1369" spans="1:17" hidden="1" x14ac:dyDescent="0.3">
      <c r="A1369" t="s">
        <v>2887</v>
      </c>
      <c r="B1369" t="s">
        <v>2888</v>
      </c>
      <c r="C1369" t="s">
        <v>10222</v>
      </c>
      <c r="D1369" t="s">
        <v>622</v>
      </c>
      <c r="E1369">
        <v>1233.947056405</v>
      </c>
      <c r="F1369">
        <v>22.19</v>
      </c>
      <c r="G1369">
        <v>-78.234067042396802</v>
      </c>
      <c r="H1369">
        <v>-0.104305959417978</v>
      </c>
      <c r="I1369">
        <v>7.4396590422206001</v>
      </c>
      <c r="J1369">
        <v>6.9293774174727698</v>
      </c>
      <c r="K1369">
        <v>21.2743212232952</v>
      </c>
      <c r="L1369">
        <v>25.227175990222602</v>
      </c>
      <c r="M1369">
        <v>79.573368203449704</v>
      </c>
      <c r="N1369">
        <v>1.4877745725588101</v>
      </c>
      <c r="O1369">
        <v>138.84632717440201</v>
      </c>
      <c r="P1369">
        <v>47.933333333333302</v>
      </c>
      <c r="Q1369">
        <v>0.216353487758215</v>
      </c>
    </row>
    <row r="1370" spans="1:17" hidden="1" x14ac:dyDescent="0.3">
      <c r="A1370" t="s">
        <v>2889</v>
      </c>
      <c r="B1370" t="s">
        <v>2890</v>
      </c>
      <c r="C1370" t="s">
        <v>10222</v>
      </c>
      <c r="E1370">
        <v>1225.96388123</v>
      </c>
      <c r="F1370">
        <v>1206.6500000000001</v>
      </c>
      <c r="G1370">
        <v>466.568437951036</v>
      </c>
      <c r="H1370">
        <v>8.8744527665686697</v>
      </c>
      <c r="I1370">
        <v>78.420606791263694</v>
      </c>
      <c r="J1370">
        <v>0.82454904544598195</v>
      </c>
      <c r="K1370">
        <v>1114.0945105968799</v>
      </c>
      <c r="L1370">
        <v>719.70505485036597</v>
      </c>
      <c r="M1370">
        <v>47.989789397234198</v>
      </c>
      <c r="N1370">
        <v>0.49338723301556597</v>
      </c>
      <c r="O1370">
        <v>16.023701984833998</v>
      </c>
      <c r="P1370">
        <v>522.62641898864797</v>
      </c>
    </row>
    <row r="1371" spans="1:17" hidden="1" x14ac:dyDescent="0.3">
      <c r="A1371" t="s">
        <v>2891</v>
      </c>
      <c r="B1371" t="s">
        <v>2892</v>
      </c>
      <c r="C1371" t="s">
        <v>10222</v>
      </c>
      <c r="D1371" t="s">
        <v>46</v>
      </c>
      <c r="E1371">
        <v>1223.3812636979901</v>
      </c>
      <c r="F1371">
        <v>206.14</v>
      </c>
      <c r="G1371">
        <v>381.20830177785598</v>
      </c>
      <c r="H1371">
        <v>17.6874458342648</v>
      </c>
      <c r="I1371">
        <v>82.050088730290895</v>
      </c>
      <c r="J1371">
        <v>8.7525539552750793</v>
      </c>
      <c r="K1371">
        <v>167.31124394490999</v>
      </c>
      <c r="L1371">
        <v>121.59031946975399</v>
      </c>
      <c r="M1371">
        <v>73.153665627088003</v>
      </c>
      <c r="N1371">
        <v>0.88615486807991195</v>
      </c>
      <c r="O1371">
        <v>2.2557485204229999</v>
      </c>
      <c r="P1371">
        <v>513.51190476190402</v>
      </c>
      <c r="Q1371">
        <v>0.18450675499546901</v>
      </c>
    </row>
    <row r="1372" spans="1:17" hidden="1" x14ac:dyDescent="0.3">
      <c r="A1372" t="s">
        <v>2893</v>
      </c>
      <c r="B1372" t="s">
        <v>2894</v>
      </c>
      <c r="C1372" t="s">
        <v>10222</v>
      </c>
      <c r="D1372" t="s">
        <v>557</v>
      </c>
      <c r="E1372">
        <v>1213.2907949549999</v>
      </c>
      <c r="F1372">
        <v>195.05</v>
      </c>
      <c r="G1372">
        <v>-35.572086131642699</v>
      </c>
      <c r="H1372">
        <v>-6.1814008149224797</v>
      </c>
      <c r="I1372">
        <v>-18.985001139445298</v>
      </c>
      <c r="J1372">
        <v>1.22131180671272</v>
      </c>
      <c r="K1372">
        <v>198.670109871683</v>
      </c>
      <c r="L1372">
        <v>201.71794430068201</v>
      </c>
      <c r="M1372">
        <v>40.344620296053698</v>
      </c>
      <c r="N1372">
        <v>0.81556808561913496</v>
      </c>
      <c r="O1372">
        <v>24.2245578056908</v>
      </c>
      <c r="P1372">
        <v>21.982489055659698</v>
      </c>
      <c r="Q1372">
        <v>-2.3535941344947998E-2</v>
      </c>
    </row>
    <row r="1373" spans="1:17" hidden="1" x14ac:dyDescent="0.3">
      <c r="A1373" t="s">
        <v>2895</v>
      </c>
      <c r="B1373" t="s">
        <v>2896</v>
      </c>
      <c r="C1373" t="s">
        <v>10222</v>
      </c>
      <c r="D1373" t="s">
        <v>130</v>
      </c>
      <c r="E1373">
        <v>1210.75847221</v>
      </c>
      <c r="F1373">
        <v>950.15</v>
      </c>
      <c r="G1373">
        <v>1011.37850324683</v>
      </c>
      <c r="H1373">
        <v>7.9206851436182202</v>
      </c>
      <c r="I1373">
        <v>147.01200474277499</v>
      </c>
      <c r="J1373">
        <v>17.857096963676401</v>
      </c>
      <c r="K1373">
        <v>752.24889525148706</v>
      </c>
      <c r="L1373">
        <v>541.10039401917197</v>
      </c>
      <c r="M1373">
        <v>89.861490971736202</v>
      </c>
      <c r="N1373">
        <v>2.0391217497859699</v>
      </c>
      <c r="O1373">
        <v>0</v>
      </c>
      <c r="P1373">
        <v>1065.8282208588901</v>
      </c>
      <c r="Q1373">
        <v>0.155844590266255</v>
      </c>
    </row>
    <row r="1374" spans="1:17" hidden="1" x14ac:dyDescent="0.3">
      <c r="A1374" t="s">
        <v>2897</v>
      </c>
      <c r="B1374" t="s">
        <v>2898</v>
      </c>
      <c r="C1374" t="s">
        <v>10222</v>
      </c>
      <c r="E1374">
        <v>1210.0040316</v>
      </c>
      <c r="F1374">
        <v>800.1</v>
      </c>
      <c r="G1374">
        <v>6178.4388506371597</v>
      </c>
      <c r="H1374">
        <v>-3.5263591913571499</v>
      </c>
      <c r="I1374">
        <v>349.13751729504099</v>
      </c>
      <c r="J1374">
        <v>-0.91626803610362295</v>
      </c>
      <c r="K1374">
        <v>742.19486546670805</v>
      </c>
      <c r="L1374">
        <v>451.793454800706</v>
      </c>
      <c r="M1374">
        <v>64.066332510099002</v>
      </c>
      <c r="N1374">
        <v>3.7480785605042501</v>
      </c>
      <c r="O1374">
        <v>4.9868766404199398</v>
      </c>
      <c r="P1374">
        <v>6204.96453900709</v>
      </c>
    </row>
    <row r="1375" spans="1:17" hidden="1" x14ac:dyDescent="0.3">
      <c r="A1375" t="s">
        <v>2899</v>
      </c>
      <c r="B1375" t="s">
        <v>2900</v>
      </c>
      <c r="C1375" t="s">
        <v>10222</v>
      </c>
      <c r="D1375" t="s">
        <v>202</v>
      </c>
      <c r="E1375">
        <v>1207.1079360000001</v>
      </c>
      <c r="F1375">
        <v>1119.5999999999999</v>
      </c>
      <c r="G1375">
        <v>-46.353583672902701</v>
      </c>
      <c r="H1375">
        <v>-4.7895170860940004</v>
      </c>
      <c r="I1375">
        <v>-18.169728537881099</v>
      </c>
      <c r="J1375">
        <v>-3.2395219978184899</v>
      </c>
      <c r="K1375">
        <v>1153.54142963717</v>
      </c>
      <c r="L1375">
        <v>1162.73920404607</v>
      </c>
      <c r="M1375">
        <v>39.8062037818299</v>
      </c>
      <c r="N1375">
        <v>0.71932719397075295</v>
      </c>
      <c r="O1375">
        <v>36.2093604858878</v>
      </c>
      <c r="P1375">
        <v>10.7418397626112</v>
      </c>
      <c r="Q1375">
        <v>6.1538794775485003E-2</v>
      </c>
    </row>
    <row r="1376" spans="1:17" hidden="1" x14ac:dyDescent="0.3">
      <c r="A1376" t="s">
        <v>2901</v>
      </c>
      <c r="B1376" t="s">
        <v>2902</v>
      </c>
      <c r="C1376" t="s">
        <v>10222</v>
      </c>
      <c r="D1376" t="s">
        <v>622</v>
      </c>
      <c r="E1376">
        <v>1204.9121250000001</v>
      </c>
      <c r="F1376">
        <v>2104.65</v>
      </c>
      <c r="G1376">
        <v>9.1487677138766106</v>
      </c>
      <c r="H1376">
        <v>24.597467026246399</v>
      </c>
      <c r="I1376">
        <v>6.5297515884525597</v>
      </c>
      <c r="J1376">
        <v>21.676451406679401</v>
      </c>
      <c r="K1376">
        <v>1673.5196631185599</v>
      </c>
      <c r="L1376">
        <v>1620.54860861368</v>
      </c>
      <c r="M1376">
        <v>93.408074062353094</v>
      </c>
      <c r="N1376">
        <v>3.2255824296833802</v>
      </c>
      <c r="O1376">
        <v>1.4159123844819701</v>
      </c>
      <c r="P1376">
        <v>51.889005160033101</v>
      </c>
      <c r="Q1376">
        <v>1.1882994896688001E-2</v>
      </c>
    </row>
    <row r="1377" spans="1:17" hidden="1" x14ac:dyDescent="0.3">
      <c r="A1377" t="s">
        <v>2903</v>
      </c>
      <c r="B1377" t="s">
        <v>2904</v>
      </c>
      <c r="C1377" t="s">
        <v>10222</v>
      </c>
      <c r="D1377" t="s">
        <v>60</v>
      </c>
      <c r="E1377">
        <v>1197.6768</v>
      </c>
      <c r="F1377">
        <v>239</v>
      </c>
      <c r="G1377">
        <v>76.965158799081294</v>
      </c>
      <c r="H1377">
        <v>2.95866670371151</v>
      </c>
      <c r="I1377">
        <v>28.2195465398677</v>
      </c>
      <c r="J1377">
        <v>6.74424470021349</v>
      </c>
      <c r="K1377">
        <v>229.176766788045</v>
      </c>
      <c r="L1377">
        <v>200.57476981517999</v>
      </c>
      <c r="M1377">
        <v>69.941389371846896</v>
      </c>
      <c r="N1377">
        <v>1.0245539673458699</v>
      </c>
      <c r="O1377">
        <v>10.878661087866099</v>
      </c>
      <c r="P1377">
        <v>115.121512151215</v>
      </c>
      <c r="Q1377">
        <v>3.2092363316234003E-2</v>
      </c>
    </row>
    <row r="1378" spans="1:17" hidden="1" x14ac:dyDescent="0.3">
      <c r="A1378" t="s">
        <v>2905</v>
      </c>
      <c r="B1378" t="s">
        <v>2906</v>
      </c>
      <c r="C1378" t="s">
        <v>10222</v>
      </c>
      <c r="D1378" t="s">
        <v>388</v>
      </c>
      <c r="E1378">
        <v>1197.519983976</v>
      </c>
      <c r="F1378">
        <v>48.74</v>
      </c>
      <c r="G1378">
        <v>8.30142089701652</v>
      </c>
      <c r="H1378">
        <v>0.38341524473307198</v>
      </c>
      <c r="I1378">
        <v>-26.636100331745599</v>
      </c>
      <c r="J1378">
        <v>2.0308182769072798</v>
      </c>
      <c r="K1378">
        <v>46.043271678878099</v>
      </c>
      <c r="L1378">
        <v>45.764277691098599</v>
      </c>
      <c r="M1378">
        <v>64.634309800036903</v>
      </c>
      <c r="N1378">
        <v>1.1458906480970901</v>
      </c>
      <c r="O1378">
        <v>24.128026261797199</v>
      </c>
      <c r="P1378">
        <v>77.883211678832097</v>
      </c>
    </row>
    <row r="1379" spans="1:17" hidden="1" x14ac:dyDescent="0.3">
      <c r="A1379" t="s">
        <v>2907</v>
      </c>
      <c r="B1379" t="s">
        <v>2908</v>
      </c>
      <c r="C1379" t="s">
        <v>10222</v>
      </c>
      <c r="D1379" t="s">
        <v>202</v>
      </c>
      <c r="E1379">
        <v>1196.57918097999</v>
      </c>
      <c r="F1379">
        <v>1006.15</v>
      </c>
      <c r="G1379">
        <v>106.379404222665</v>
      </c>
      <c r="H1379">
        <v>15.2426023022251</v>
      </c>
      <c r="I1379">
        <v>18.478071353045301</v>
      </c>
      <c r="J1379">
        <v>-0.14046659966636099</v>
      </c>
      <c r="K1379">
        <v>915.57585355095205</v>
      </c>
      <c r="L1379">
        <v>784.07595390358404</v>
      </c>
      <c r="M1379">
        <v>55.889091668645399</v>
      </c>
      <c r="N1379">
        <v>0.587777087374315</v>
      </c>
      <c r="O1379">
        <v>11.111663270884</v>
      </c>
      <c r="P1379">
        <v>147.21130221130201</v>
      </c>
      <c r="Q1379">
        <v>0.161801981905866</v>
      </c>
    </row>
    <row r="1380" spans="1:17" hidden="1" x14ac:dyDescent="0.3">
      <c r="A1380" t="s">
        <v>2909</v>
      </c>
      <c r="B1380" t="s">
        <v>2910</v>
      </c>
      <c r="C1380" t="s">
        <v>10222</v>
      </c>
      <c r="D1380" t="s">
        <v>165</v>
      </c>
      <c r="E1380">
        <v>1194.2568000000001</v>
      </c>
      <c r="F1380">
        <v>487.85</v>
      </c>
      <c r="G1380">
        <v>89.5761942435837</v>
      </c>
      <c r="H1380">
        <v>-9.2758848080554408</v>
      </c>
      <c r="I1380">
        <v>100.605253567088</v>
      </c>
      <c r="J1380">
        <v>1.93396781295297</v>
      </c>
      <c r="M1380">
        <v>45.948487370747799</v>
      </c>
      <c r="O1380">
        <v>13.7644767858972</v>
      </c>
      <c r="P1380">
        <v>139.37684003925401</v>
      </c>
    </row>
    <row r="1381" spans="1:17" hidden="1" x14ac:dyDescent="0.3">
      <c r="A1381" t="s">
        <v>2911</v>
      </c>
      <c r="B1381" t="s">
        <v>2912</v>
      </c>
      <c r="C1381" t="s">
        <v>10222</v>
      </c>
      <c r="D1381" t="s">
        <v>2913</v>
      </c>
      <c r="E1381">
        <v>1190.1395808899999</v>
      </c>
      <c r="F1381">
        <v>249.66</v>
      </c>
      <c r="G1381">
        <v>40.136527918457702</v>
      </c>
      <c r="H1381">
        <v>-0.24894511607074099</v>
      </c>
      <c r="I1381">
        <v>-11.752602451782501</v>
      </c>
      <c r="J1381">
        <v>5.2272207740358798</v>
      </c>
      <c r="K1381">
        <v>244.296715278661</v>
      </c>
      <c r="L1381">
        <v>232.19790716774401</v>
      </c>
      <c r="M1381">
        <v>57.046183385477597</v>
      </c>
      <c r="N1381">
        <v>0.58730621552379203</v>
      </c>
      <c r="O1381">
        <v>43.715453016101897</v>
      </c>
      <c r="P1381">
        <v>78.010695187165695</v>
      </c>
      <c r="Q1381">
        <v>-4.2686974163499997E-3</v>
      </c>
    </row>
    <row r="1382" spans="1:17" hidden="1" x14ac:dyDescent="0.3">
      <c r="A1382" t="s">
        <v>2914</v>
      </c>
      <c r="B1382" t="s">
        <v>2915</v>
      </c>
      <c r="C1382" t="s">
        <v>10222</v>
      </c>
      <c r="D1382" t="s">
        <v>606</v>
      </c>
      <c r="E1382">
        <v>1189.3149450000001</v>
      </c>
      <c r="F1382">
        <v>105.17</v>
      </c>
      <c r="G1382">
        <v>-21.250413094651499</v>
      </c>
      <c r="H1382">
        <v>7.3485023811788404</v>
      </c>
      <c r="I1382">
        <v>-26.969693019486002</v>
      </c>
      <c r="J1382">
        <v>12.4866918068785</v>
      </c>
      <c r="K1382">
        <v>93.6431728971273</v>
      </c>
      <c r="L1382">
        <v>96.895883674067306</v>
      </c>
      <c r="M1382">
        <v>78.084584936133595</v>
      </c>
      <c r="N1382">
        <v>2.0001276591705199</v>
      </c>
      <c r="O1382">
        <v>38.442521631643899</v>
      </c>
      <c r="P1382">
        <v>26.103117505995101</v>
      </c>
    </row>
    <row r="1383" spans="1:17" hidden="1" x14ac:dyDescent="0.3">
      <c r="A1383" t="s">
        <v>2916</v>
      </c>
      <c r="B1383" t="s">
        <v>2917</v>
      </c>
      <c r="C1383" t="s">
        <v>10222</v>
      </c>
      <c r="D1383" t="s">
        <v>57</v>
      </c>
      <c r="E1383">
        <v>1186.2080000000001</v>
      </c>
      <c r="F1383">
        <v>780.4</v>
      </c>
      <c r="G1383">
        <v>83.768032998976395</v>
      </c>
      <c r="H1383">
        <v>3.9702394480986301</v>
      </c>
      <c r="I1383">
        <v>34.421726539016397</v>
      </c>
      <c r="J1383">
        <v>6.1051860498900901</v>
      </c>
      <c r="K1383">
        <v>701.26846499458497</v>
      </c>
      <c r="L1383">
        <v>565.88464401693898</v>
      </c>
      <c r="M1383">
        <v>63.155064906728498</v>
      </c>
      <c r="N1383">
        <v>0.81986329612786002</v>
      </c>
      <c r="O1383">
        <v>4.8180420297283497</v>
      </c>
      <c r="P1383">
        <v>132.57338697660501</v>
      </c>
      <c r="Q1383">
        <v>0.145436132763996</v>
      </c>
    </row>
    <row r="1384" spans="1:17" hidden="1" x14ac:dyDescent="0.3">
      <c r="A1384" t="s">
        <v>2918</v>
      </c>
      <c r="B1384" t="s">
        <v>2919</v>
      </c>
      <c r="C1384" t="s">
        <v>10222</v>
      </c>
      <c r="D1384" t="s">
        <v>2489</v>
      </c>
      <c r="E1384">
        <v>1180.5055500000001</v>
      </c>
      <c r="F1384">
        <v>29.89</v>
      </c>
      <c r="G1384">
        <v>292.10176261046502</v>
      </c>
      <c r="H1384">
        <v>9.0505638855659196</v>
      </c>
      <c r="I1384">
        <v>118.62869732433499</v>
      </c>
      <c r="J1384">
        <v>7.9982143199390103</v>
      </c>
      <c r="K1384">
        <v>26.606608126227201</v>
      </c>
      <c r="L1384">
        <v>19.608082919447899</v>
      </c>
      <c r="M1384">
        <v>64.272068106161001</v>
      </c>
      <c r="N1384">
        <v>0.67941300211590205</v>
      </c>
      <c r="O1384">
        <v>14.865618378498899</v>
      </c>
      <c r="P1384">
        <v>357.5</v>
      </c>
      <c r="Q1384">
        <v>0.27019480811105201</v>
      </c>
    </row>
    <row r="1385" spans="1:17" hidden="1" x14ac:dyDescent="0.3">
      <c r="A1385" t="s">
        <v>2920</v>
      </c>
      <c r="B1385" t="s">
        <v>2921</v>
      </c>
      <c r="C1385" t="s">
        <v>10222</v>
      </c>
      <c r="D1385" t="s">
        <v>70</v>
      </c>
      <c r="E1385">
        <v>1179.253451584</v>
      </c>
      <c r="F1385">
        <v>213.46</v>
      </c>
      <c r="G1385">
        <v>16.2569203257254</v>
      </c>
      <c r="H1385">
        <v>-4.3556274840400704</v>
      </c>
      <c r="I1385">
        <v>22.9339805515027</v>
      </c>
      <c r="J1385">
        <v>5.7937662994014101</v>
      </c>
      <c r="K1385">
        <v>174.09741942494799</v>
      </c>
      <c r="L1385">
        <v>159.251473360951</v>
      </c>
      <c r="M1385">
        <v>80.438709804084993</v>
      </c>
      <c r="N1385">
        <v>0.79973513189224898</v>
      </c>
      <c r="O1385">
        <v>2.97479621474749</v>
      </c>
      <c r="P1385">
        <v>52.253922967189702</v>
      </c>
      <c r="Q1385">
        <v>9.029614808009E-3</v>
      </c>
    </row>
    <row r="1386" spans="1:17" hidden="1" x14ac:dyDescent="0.3">
      <c r="A1386" t="s">
        <v>2922</v>
      </c>
      <c r="B1386" t="s">
        <v>2923</v>
      </c>
      <c r="C1386" t="s">
        <v>10222</v>
      </c>
      <c r="D1386" t="s">
        <v>95</v>
      </c>
      <c r="E1386">
        <v>1177.3210229819999</v>
      </c>
      <c r="F1386">
        <v>241.02</v>
      </c>
      <c r="G1386">
        <v>-14.683460991736499</v>
      </c>
      <c r="H1386">
        <v>2.5607867781417499</v>
      </c>
      <c r="I1386">
        <v>-38.945890599542501</v>
      </c>
      <c r="J1386">
        <v>9.5522230034617603</v>
      </c>
      <c r="K1386">
        <v>234.87578847145801</v>
      </c>
      <c r="L1386">
        <v>270.543332576691</v>
      </c>
      <c r="M1386">
        <v>56.691145144798902</v>
      </c>
      <c r="N1386">
        <v>2.7507700955707799</v>
      </c>
      <c r="O1386">
        <v>58.4930711144303</v>
      </c>
      <c r="P1386">
        <v>46.072727272727199</v>
      </c>
    </row>
    <row r="1387" spans="1:17" hidden="1" x14ac:dyDescent="0.3">
      <c r="A1387" t="s">
        <v>2924</v>
      </c>
      <c r="B1387" t="s">
        <v>2925</v>
      </c>
      <c r="C1387" t="s">
        <v>10222</v>
      </c>
      <c r="D1387" t="s">
        <v>130</v>
      </c>
      <c r="E1387">
        <v>1174.3595049999999</v>
      </c>
      <c r="F1387">
        <v>30.47</v>
      </c>
      <c r="G1387">
        <v>128.45339112798101</v>
      </c>
      <c r="H1387">
        <v>4.7976423017372802</v>
      </c>
      <c r="I1387">
        <v>-20.722134489656799</v>
      </c>
      <c r="J1387">
        <v>6.5770068094755798</v>
      </c>
      <c r="K1387">
        <v>27.019112339262101</v>
      </c>
      <c r="L1387">
        <v>24.4639547498039</v>
      </c>
      <c r="M1387">
        <v>79.680030220961399</v>
      </c>
      <c r="N1387">
        <v>0.88654562002903203</v>
      </c>
      <c r="O1387">
        <v>9.61601575319985</v>
      </c>
      <c r="P1387">
        <v>198.725490196078</v>
      </c>
      <c r="Q1387">
        <v>7.6943848840385007E-2</v>
      </c>
    </row>
    <row r="1388" spans="1:17" hidden="1" x14ac:dyDescent="0.3">
      <c r="A1388" t="s">
        <v>2926</v>
      </c>
      <c r="B1388" t="s">
        <v>2927</v>
      </c>
      <c r="C1388" t="s">
        <v>10222</v>
      </c>
      <c r="D1388" t="s">
        <v>124</v>
      </c>
      <c r="E1388">
        <v>1171.0414906459901</v>
      </c>
      <c r="F1388">
        <v>160.43</v>
      </c>
      <c r="G1388">
        <v>-36.849891835549997</v>
      </c>
      <c r="H1388">
        <v>-1.4609430607957501</v>
      </c>
      <c r="I1388">
        <v>-10.947916110612301</v>
      </c>
      <c r="J1388">
        <v>-1.18563033593502</v>
      </c>
      <c r="K1388">
        <v>150.07008204053801</v>
      </c>
      <c r="L1388">
        <v>153.738070161754</v>
      </c>
      <c r="M1388">
        <v>73.237916539166903</v>
      </c>
      <c r="N1388">
        <v>1.12546418452662</v>
      </c>
      <c r="O1388">
        <v>38.502773795424702</v>
      </c>
      <c r="P1388">
        <v>27.0229612034837</v>
      </c>
      <c r="Q1388">
        <v>5.8892734270296003E-2</v>
      </c>
    </row>
    <row r="1389" spans="1:17" hidden="1" x14ac:dyDescent="0.3">
      <c r="A1389" t="s">
        <v>2928</v>
      </c>
      <c r="B1389" t="s">
        <v>2929</v>
      </c>
      <c r="C1389" t="s">
        <v>10222</v>
      </c>
      <c r="D1389" t="s">
        <v>373</v>
      </c>
      <c r="E1389">
        <v>1168.068347056</v>
      </c>
      <c r="F1389">
        <v>345.61</v>
      </c>
      <c r="G1389">
        <v>75.4082876744787</v>
      </c>
      <c r="H1389">
        <v>32.603573052564698</v>
      </c>
      <c r="I1389">
        <v>19.296662685247199</v>
      </c>
      <c r="J1389">
        <v>8.8102131010520601</v>
      </c>
      <c r="K1389">
        <v>282.10728837299501</v>
      </c>
      <c r="L1389">
        <v>247.42573481095101</v>
      </c>
      <c r="M1389">
        <v>84.441854194381406</v>
      </c>
      <c r="N1389">
        <v>1.5855784881405599</v>
      </c>
      <c r="O1389">
        <v>2.5404357512803299</v>
      </c>
      <c r="P1389">
        <v>104.200886262924</v>
      </c>
    </row>
    <row r="1390" spans="1:17" hidden="1" x14ac:dyDescent="0.3">
      <c r="A1390" t="s">
        <v>2930</v>
      </c>
      <c r="B1390" t="s">
        <v>2931</v>
      </c>
      <c r="C1390" t="s">
        <v>10222</v>
      </c>
      <c r="D1390" t="s">
        <v>677</v>
      </c>
      <c r="E1390">
        <v>1164.5617500000001</v>
      </c>
      <c r="F1390">
        <v>122.65</v>
      </c>
      <c r="G1390">
        <v>159.03892164171401</v>
      </c>
      <c r="H1390">
        <v>4.1982126366749997</v>
      </c>
      <c r="I1390">
        <v>50.695782877697198</v>
      </c>
      <c r="J1390">
        <v>0.65160127892330799</v>
      </c>
      <c r="K1390">
        <v>110.526690770589</v>
      </c>
      <c r="L1390">
        <v>80.954398848947093</v>
      </c>
      <c r="M1390">
        <v>50.181417869574197</v>
      </c>
      <c r="N1390">
        <v>0.26336198881218698</v>
      </c>
      <c r="O1390">
        <v>11.292295148797299</v>
      </c>
      <c r="P1390">
        <v>199.14634146341399</v>
      </c>
      <c r="Q1390">
        <v>0.102047184822972</v>
      </c>
    </row>
    <row r="1391" spans="1:17" hidden="1" x14ac:dyDescent="0.3">
      <c r="A1391" t="s">
        <v>2932</v>
      </c>
      <c r="B1391" t="s">
        <v>2933</v>
      </c>
      <c r="C1391" t="s">
        <v>10222</v>
      </c>
      <c r="D1391" t="s">
        <v>121</v>
      </c>
      <c r="E1391">
        <v>1162.35961152</v>
      </c>
      <c r="F1391">
        <v>390.3</v>
      </c>
      <c r="G1391">
        <v>123.930337688705</v>
      </c>
      <c r="H1391">
        <v>-5.9006608673348104</v>
      </c>
      <c r="I1391">
        <v>29.1928982937077</v>
      </c>
      <c r="J1391">
        <v>2.3602065516917099</v>
      </c>
      <c r="K1391">
        <v>360.87921452006799</v>
      </c>
      <c r="L1391">
        <v>287.65425607583899</v>
      </c>
      <c r="M1391">
        <v>61.361987461920599</v>
      </c>
      <c r="N1391">
        <v>0.69009041988147601</v>
      </c>
      <c r="O1391">
        <v>8.4806559057135402</v>
      </c>
      <c r="P1391">
        <v>186.77443056576001</v>
      </c>
      <c r="Q1391">
        <v>8.9238071175910996E-2</v>
      </c>
    </row>
    <row r="1392" spans="1:17" hidden="1" x14ac:dyDescent="0.3">
      <c r="A1392" t="s">
        <v>2934</v>
      </c>
      <c r="B1392" t="s">
        <v>2935</v>
      </c>
      <c r="C1392" t="s">
        <v>10222</v>
      </c>
      <c r="D1392" t="s">
        <v>388</v>
      </c>
      <c r="E1392">
        <v>1161.3427399919999</v>
      </c>
      <c r="F1392">
        <v>56.11</v>
      </c>
      <c r="G1392">
        <v>390.61716877292997</v>
      </c>
      <c r="H1392">
        <v>9.1868498526729798</v>
      </c>
      <c r="I1392">
        <v>64.921377384446103</v>
      </c>
      <c r="J1392">
        <v>-7.6113145561930198</v>
      </c>
      <c r="K1392">
        <v>49.296999793345002</v>
      </c>
      <c r="L1392">
        <v>33.114116307745299</v>
      </c>
      <c r="M1392">
        <v>41.607332532451203</v>
      </c>
      <c r="N1392">
        <v>0.449071322649847</v>
      </c>
      <c r="O1392">
        <v>27.4995544466227</v>
      </c>
      <c r="P1392">
        <v>424.39252336448601</v>
      </c>
      <c r="Q1392">
        <v>0.124448328127233</v>
      </c>
    </row>
    <row r="1393" spans="1:17" hidden="1" x14ac:dyDescent="0.3">
      <c r="A1393" t="s">
        <v>2936</v>
      </c>
      <c r="B1393" t="s">
        <v>2937</v>
      </c>
      <c r="C1393" t="s">
        <v>10222</v>
      </c>
      <c r="D1393" t="s">
        <v>398</v>
      </c>
      <c r="E1393">
        <v>1152.7269610999999</v>
      </c>
      <c r="F1393">
        <v>222.82</v>
      </c>
      <c r="G1393">
        <v>-6.08244512668354</v>
      </c>
      <c r="H1393">
        <v>3.4363146315264799</v>
      </c>
      <c r="I1393">
        <v>-25.7403349880131</v>
      </c>
      <c r="J1393">
        <v>3.84903191551708</v>
      </c>
      <c r="K1393">
        <v>214.50816325320201</v>
      </c>
      <c r="L1393">
        <v>215.22254853753</v>
      </c>
      <c r="M1393">
        <v>68.292450422050706</v>
      </c>
      <c r="N1393">
        <v>0.70810808500772704</v>
      </c>
      <c r="O1393">
        <v>21.151602190108601</v>
      </c>
      <c r="P1393">
        <v>25.887005649717501</v>
      </c>
      <c r="Q1393">
        <v>2.7496218343584001E-2</v>
      </c>
    </row>
    <row r="1394" spans="1:17" hidden="1" x14ac:dyDescent="0.3">
      <c r="A1394" t="s">
        <v>2938</v>
      </c>
      <c r="B1394" t="s">
        <v>2939</v>
      </c>
      <c r="C1394" t="s">
        <v>10222</v>
      </c>
      <c r="D1394" t="s">
        <v>557</v>
      </c>
      <c r="E1394">
        <v>1145.0883793200001</v>
      </c>
      <c r="F1394">
        <v>161.97</v>
      </c>
      <c r="G1394">
        <v>9.4122050417391794</v>
      </c>
      <c r="H1394">
        <v>1.8093051443071699</v>
      </c>
      <c r="I1394">
        <v>-20.360065169769999</v>
      </c>
      <c r="J1394">
        <v>2.6898021842767599</v>
      </c>
      <c r="K1394">
        <v>137.11822280474999</v>
      </c>
      <c r="L1394">
        <v>130.669438033972</v>
      </c>
      <c r="M1394">
        <v>71.496107403703405</v>
      </c>
      <c r="N1394">
        <v>3.4575352298601501</v>
      </c>
      <c r="O1394">
        <v>13.971723158609599</v>
      </c>
      <c r="P1394">
        <v>60.049407114624501</v>
      </c>
      <c r="Q1394">
        <v>3.6388328298258998E-2</v>
      </c>
    </row>
    <row r="1395" spans="1:17" hidden="1" x14ac:dyDescent="0.3">
      <c r="A1395" t="s">
        <v>2940</v>
      </c>
      <c r="B1395" t="s">
        <v>2941</v>
      </c>
      <c r="C1395" t="s">
        <v>10222</v>
      </c>
      <c r="D1395" t="s">
        <v>677</v>
      </c>
      <c r="E1395">
        <v>1144.104226784</v>
      </c>
      <c r="F1395">
        <v>53.92</v>
      </c>
      <c r="G1395">
        <v>-3.98023382447222</v>
      </c>
      <c r="H1395">
        <v>-4.9564822905606203</v>
      </c>
      <c r="I1395">
        <v>-22.128663678456601</v>
      </c>
      <c r="J1395">
        <v>-1.72851691054227</v>
      </c>
      <c r="K1395">
        <v>53.582572905831299</v>
      </c>
      <c r="L1395">
        <v>49.496163207448298</v>
      </c>
      <c r="M1395">
        <v>44.053153807829197</v>
      </c>
      <c r="N1395">
        <v>0.44566437866971098</v>
      </c>
      <c r="O1395">
        <v>15.356083086053401</v>
      </c>
      <c r="P1395">
        <v>34.129353233830798</v>
      </c>
      <c r="Q1395">
        <v>4.6537609357341997E-2</v>
      </c>
    </row>
    <row r="1396" spans="1:17" hidden="1" x14ac:dyDescent="0.3">
      <c r="A1396" t="s">
        <v>2942</v>
      </c>
      <c r="B1396" t="s">
        <v>2943</v>
      </c>
      <c r="C1396" t="s">
        <v>10222</v>
      </c>
      <c r="D1396" t="s">
        <v>298</v>
      </c>
      <c r="E1396">
        <v>1141.284734844</v>
      </c>
      <c r="F1396">
        <v>21.72</v>
      </c>
      <c r="G1396">
        <v>90.674311630073205</v>
      </c>
      <c r="H1396">
        <v>-0.99945231255509803</v>
      </c>
      <c r="I1396">
        <v>-46.214332395704297</v>
      </c>
      <c r="J1396">
        <v>3.1871147218121099</v>
      </c>
      <c r="K1396">
        <v>21.377263796019601</v>
      </c>
      <c r="L1396">
        <v>19.2287141728074</v>
      </c>
      <c r="M1396">
        <v>56.049021791628</v>
      </c>
      <c r="N1396">
        <v>1.5654329780826099</v>
      </c>
      <c r="O1396">
        <v>91.758747697974201</v>
      </c>
      <c r="P1396">
        <v>146.81818181818099</v>
      </c>
      <c r="Q1396">
        <v>9.5065071558653999E-2</v>
      </c>
    </row>
    <row r="1397" spans="1:17" hidden="1" x14ac:dyDescent="0.3">
      <c r="A1397" t="s">
        <v>2944</v>
      </c>
      <c r="B1397" t="s">
        <v>2945</v>
      </c>
      <c r="C1397" t="s">
        <v>10222</v>
      </c>
      <c r="D1397" t="s">
        <v>557</v>
      </c>
      <c r="E1397">
        <v>1140.1254122099999</v>
      </c>
      <c r="F1397">
        <v>493.95</v>
      </c>
      <c r="G1397">
        <v>-11.9201199244511</v>
      </c>
      <c r="H1397">
        <v>3.2236408086428399</v>
      </c>
      <c r="I1397">
        <v>-23.186780419997</v>
      </c>
      <c r="J1397">
        <v>-5.0243143328291602</v>
      </c>
      <c r="K1397">
        <v>460.94880748381598</v>
      </c>
      <c r="L1397">
        <v>461.27572362610499</v>
      </c>
      <c r="M1397">
        <v>52.474985261380503</v>
      </c>
      <c r="N1397">
        <v>1.40671087658698</v>
      </c>
      <c r="O1397">
        <v>32.584269662921301</v>
      </c>
      <c r="P1397">
        <v>39.533898305084698</v>
      </c>
      <c r="Q1397">
        <v>-4.4598188977276E-2</v>
      </c>
    </row>
    <row r="1398" spans="1:17" hidden="1" x14ac:dyDescent="0.3">
      <c r="A1398" t="s">
        <v>2946</v>
      </c>
      <c r="B1398" t="s">
        <v>2947</v>
      </c>
      <c r="C1398" t="s">
        <v>10222</v>
      </c>
      <c r="E1398">
        <v>1138.604869</v>
      </c>
      <c r="F1398">
        <v>460.1</v>
      </c>
      <c r="G1398">
        <v>181.439505739845</v>
      </c>
      <c r="H1398">
        <v>10.117919415608</v>
      </c>
      <c r="I1398">
        <v>19.846803811351101</v>
      </c>
      <c r="J1398">
        <v>-0.46100812465072799</v>
      </c>
      <c r="K1398">
        <v>420.91071537541097</v>
      </c>
      <c r="L1398">
        <v>334.04834382271798</v>
      </c>
      <c r="M1398">
        <v>64.378613021693297</v>
      </c>
      <c r="N1398">
        <v>1.1087620124363999</v>
      </c>
      <c r="O1398">
        <v>2.7494023038469901</v>
      </c>
      <c r="P1398">
        <v>223.33099086437099</v>
      </c>
    </row>
    <row r="1399" spans="1:17" hidden="1" x14ac:dyDescent="0.3">
      <c r="A1399" t="s">
        <v>2948</v>
      </c>
      <c r="B1399" t="s">
        <v>2949</v>
      </c>
      <c r="C1399" t="s">
        <v>10222</v>
      </c>
      <c r="D1399" t="s">
        <v>24</v>
      </c>
      <c r="E1399">
        <v>1136.2772692440001</v>
      </c>
      <c r="F1399">
        <v>44.91</v>
      </c>
      <c r="G1399">
        <v>74.864446159221103</v>
      </c>
      <c r="H1399">
        <v>-0.33512318278369202</v>
      </c>
      <c r="I1399">
        <v>-35.868969471953903</v>
      </c>
      <c r="J1399">
        <v>2.8644397005031701</v>
      </c>
      <c r="K1399">
        <v>42.414825009271503</v>
      </c>
      <c r="L1399">
        <v>38.684718520973597</v>
      </c>
      <c r="M1399">
        <v>74.8528748232483</v>
      </c>
      <c r="N1399">
        <v>1.7597057898245501</v>
      </c>
      <c r="O1399">
        <v>31.373858828768601</v>
      </c>
      <c r="P1399">
        <v>120.68796068796</v>
      </c>
      <c r="Q1399">
        <v>8.9492303260117007E-2</v>
      </c>
    </row>
    <row r="1400" spans="1:17" hidden="1" x14ac:dyDescent="0.3">
      <c r="A1400" t="s">
        <v>2950</v>
      </c>
      <c r="B1400" t="s">
        <v>2951</v>
      </c>
      <c r="C1400" t="s">
        <v>10222</v>
      </c>
      <c r="D1400" t="s">
        <v>373</v>
      </c>
      <c r="E1400">
        <v>1135.1968932269999</v>
      </c>
      <c r="F1400">
        <v>163.22999999999999</v>
      </c>
      <c r="G1400">
        <v>-32.553322221394801</v>
      </c>
      <c r="H1400">
        <v>-5.9449472588636798</v>
      </c>
      <c r="I1400">
        <v>-11.52847618018</v>
      </c>
      <c r="J1400">
        <v>-2.9205742290890502</v>
      </c>
      <c r="K1400">
        <v>162.711189825872</v>
      </c>
      <c r="L1400">
        <v>155.61055195474299</v>
      </c>
      <c r="M1400">
        <v>40.103155958282997</v>
      </c>
      <c r="N1400">
        <v>0.33620501654840101</v>
      </c>
      <c r="O1400">
        <v>11.4991116829014</v>
      </c>
      <c r="P1400">
        <v>24.0820980615735</v>
      </c>
      <c r="Q1400">
        <v>-4.3965504515740004E-3</v>
      </c>
    </row>
    <row r="1401" spans="1:17" hidden="1" x14ac:dyDescent="0.3">
      <c r="A1401" t="s">
        <v>2952</v>
      </c>
      <c r="B1401" t="s">
        <v>2953</v>
      </c>
      <c r="C1401" t="s">
        <v>10222</v>
      </c>
      <c r="D1401" t="s">
        <v>285</v>
      </c>
      <c r="E1401">
        <v>1133.9738921999999</v>
      </c>
      <c r="F1401">
        <v>105.89</v>
      </c>
      <c r="G1401">
        <v>-15.9702488209603</v>
      </c>
      <c r="H1401">
        <v>8.4991698647395797</v>
      </c>
      <c r="I1401">
        <v>-12.088425921421999</v>
      </c>
      <c r="J1401">
        <v>8.1587485147073604</v>
      </c>
      <c r="K1401">
        <v>91.878092889741595</v>
      </c>
      <c r="L1401">
        <v>96.5233489192279</v>
      </c>
      <c r="M1401">
        <v>76.471444317014402</v>
      </c>
      <c r="N1401">
        <v>2.97899882132789</v>
      </c>
      <c r="O1401">
        <v>25.365945792803799</v>
      </c>
      <c r="P1401">
        <v>42.728130475805301</v>
      </c>
      <c r="Q1401">
        <v>8.4148240476111996E-2</v>
      </c>
    </row>
    <row r="1402" spans="1:17" hidden="1" x14ac:dyDescent="0.3">
      <c r="A1402" t="s">
        <v>2954</v>
      </c>
      <c r="B1402" t="s">
        <v>2955</v>
      </c>
      <c r="C1402" t="s">
        <v>10222</v>
      </c>
      <c r="D1402" t="s">
        <v>622</v>
      </c>
      <c r="E1402">
        <v>1133.2025645399999</v>
      </c>
      <c r="F1402">
        <v>69.17</v>
      </c>
      <c r="G1402">
        <v>19.248811103202801</v>
      </c>
      <c r="H1402">
        <v>0.57326952151414201</v>
      </c>
      <c r="I1402">
        <v>-8.2563189689026704</v>
      </c>
      <c r="J1402">
        <v>2.4900516101082002</v>
      </c>
      <c r="K1402">
        <v>61.831384471443897</v>
      </c>
      <c r="L1402">
        <v>58.967606004972602</v>
      </c>
      <c r="M1402">
        <v>69.792133443060195</v>
      </c>
      <c r="N1402">
        <v>2.6588765792533602</v>
      </c>
      <c r="O1402">
        <v>6.1876536070550801</v>
      </c>
      <c r="P1402">
        <v>55.438202247191001</v>
      </c>
      <c r="Q1402">
        <v>-1.6898392360583998E-2</v>
      </c>
    </row>
    <row r="1403" spans="1:17" hidden="1" x14ac:dyDescent="0.3">
      <c r="A1403" t="s">
        <v>2956</v>
      </c>
      <c r="B1403" t="s">
        <v>2957</v>
      </c>
      <c r="C1403" t="s">
        <v>10222</v>
      </c>
      <c r="D1403" t="s">
        <v>261</v>
      </c>
      <c r="E1403">
        <v>1129.0860416</v>
      </c>
      <c r="F1403">
        <v>968</v>
      </c>
      <c r="G1403">
        <v>13.565675563073</v>
      </c>
      <c r="H1403">
        <v>-1.14843987076267</v>
      </c>
      <c r="I1403">
        <v>-9.5363641457597907</v>
      </c>
      <c r="J1403">
        <v>-1.8553084257624699</v>
      </c>
      <c r="K1403">
        <v>965.60824040947</v>
      </c>
      <c r="L1403">
        <v>887.86770555292003</v>
      </c>
      <c r="M1403">
        <v>50.044649927235099</v>
      </c>
      <c r="N1403">
        <v>0.75483162518301605</v>
      </c>
      <c r="O1403">
        <v>14.158057851239599</v>
      </c>
      <c r="P1403">
        <v>50.077519379844901</v>
      </c>
      <c r="Q1403">
        <v>4.6056372055065999E-2</v>
      </c>
    </row>
    <row r="1404" spans="1:17" hidden="1" x14ac:dyDescent="0.3">
      <c r="A1404" t="s">
        <v>2958</v>
      </c>
      <c r="B1404" t="s">
        <v>2959</v>
      </c>
      <c r="C1404" t="s">
        <v>10222</v>
      </c>
      <c r="D1404" t="s">
        <v>261</v>
      </c>
      <c r="E1404">
        <v>1123.9045262</v>
      </c>
      <c r="F1404">
        <v>173.09</v>
      </c>
      <c r="G1404">
        <v>145.84252563479299</v>
      </c>
      <c r="H1404">
        <v>12.726819284348901</v>
      </c>
      <c r="I1404">
        <v>113.307072209361</v>
      </c>
      <c r="J1404">
        <v>6.4131903223664697</v>
      </c>
      <c r="K1404">
        <v>138.021255759399</v>
      </c>
      <c r="L1404">
        <v>98.118277876575704</v>
      </c>
      <c r="M1404">
        <v>62.609349715692701</v>
      </c>
      <c r="N1404">
        <v>0.38895250510372098</v>
      </c>
      <c r="O1404">
        <v>6.6786065052862602</v>
      </c>
      <c r="P1404">
        <v>208.53832442067699</v>
      </c>
      <c r="Q1404">
        <v>0.127675123722607</v>
      </c>
    </row>
    <row r="1405" spans="1:17" hidden="1" x14ac:dyDescent="0.3">
      <c r="A1405" t="s">
        <v>2960</v>
      </c>
      <c r="B1405" t="s">
        <v>2961</v>
      </c>
      <c r="C1405" t="s">
        <v>10222</v>
      </c>
      <c r="D1405" t="s">
        <v>118</v>
      </c>
      <c r="E1405">
        <v>1123.9000773</v>
      </c>
      <c r="F1405">
        <v>500.5</v>
      </c>
      <c r="G1405">
        <v>25.5326436975196</v>
      </c>
      <c r="H1405">
        <v>7.4037453766120196</v>
      </c>
      <c r="I1405">
        <v>-1.7853942401060201</v>
      </c>
      <c r="J1405">
        <v>4.3050269629022004</v>
      </c>
      <c r="K1405">
        <v>460.42443621409097</v>
      </c>
      <c r="L1405">
        <v>423.20431669989398</v>
      </c>
      <c r="M1405">
        <v>61.234768164992701</v>
      </c>
      <c r="N1405">
        <v>0.87274965780993596</v>
      </c>
      <c r="O1405">
        <v>6.4935064935064801</v>
      </c>
      <c r="P1405">
        <v>73.603884842178203</v>
      </c>
      <c r="Q1405">
        <v>9.2174810441961005E-2</v>
      </c>
    </row>
    <row r="1406" spans="1:17" hidden="1" x14ac:dyDescent="0.3">
      <c r="A1406" t="s">
        <v>2962</v>
      </c>
      <c r="B1406" t="s">
        <v>2963</v>
      </c>
      <c r="C1406" t="s">
        <v>10222</v>
      </c>
      <c r="D1406" t="s">
        <v>60</v>
      </c>
      <c r="E1406">
        <v>1121.9840999999999</v>
      </c>
      <c r="F1406">
        <v>1904.25</v>
      </c>
      <c r="G1406">
        <v>53.912081090441802</v>
      </c>
      <c r="H1406">
        <v>-14.4358730317851</v>
      </c>
      <c r="I1406">
        <v>5.9314299698145803</v>
      </c>
      <c r="J1406">
        <v>-2.06984692394379</v>
      </c>
      <c r="K1406">
        <v>1938.0976974333601</v>
      </c>
      <c r="L1406">
        <v>1631.01951277893</v>
      </c>
      <c r="M1406">
        <v>36.122333292927003</v>
      </c>
      <c r="N1406">
        <v>0.42794476035743201</v>
      </c>
      <c r="O1406">
        <v>23.303137718261699</v>
      </c>
      <c r="P1406">
        <v>89.950124688279303</v>
      </c>
    </row>
    <row r="1407" spans="1:17" hidden="1" x14ac:dyDescent="0.3">
      <c r="A1407" t="s">
        <v>2964</v>
      </c>
      <c r="B1407" t="s">
        <v>2965</v>
      </c>
      <c r="C1407" t="s">
        <v>10222</v>
      </c>
      <c r="D1407" t="s">
        <v>537</v>
      </c>
      <c r="E1407">
        <v>1111.606545378</v>
      </c>
      <c r="F1407">
        <v>52.62</v>
      </c>
      <c r="G1407">
        <v>29.848754423535301</v>
      </c>
      <c r="H1407">
        <v>-8.9220426445945602</v>
      </c>
      <c r="I1407">
        <v>-26.761384527029101</v>
      </c>
      <c r="J1407">
        <v>4.0772911061256796</v>
      </c>
      <c r="K1407">
        <v>54.6544474539714</v>
      </c>
      <c r="L1407">
        <v>54.440385487202498</v>
      </c>
      <c r="M1407">
        <v>52.023310026430401</v>
      </c>
      <c r="N1407">
        <v>0.83773425655170197</v>
      </c>
      <c r="O1407">
        <v>41.866210566324597</v>
      </c>
      <c r="P1407">
        <v>63.670295489891103</v>
      </c>
      <c r="Q1407">
        <v>3.9734715832443999E-2</v>
      </c>
    </row>
    <row r="1408" spans="1:17" hidden="1" x14ac:dyDescent="0.3">
      <c r="A1408" t="s">
        <v>2966</v>
      </c>
      <c r="B1408" t="s">
        <v>2967</v>
      </c>
      <c r="C1408" t="s">
        <v>10222</v>
      </c>
      <c r="D1408" t="s">
        <v>977</v>
      </c>
      <c r="E1408">
        <v>1110.49090215</v>
      </c>
      <c r="F1408">
        <v>788.05</v>
      </c>
      <c r="G1408">
        <v>42.656364013070103</v>
      </c>
      <c r="H1408">
        <v>-0.87340491387778796</v>
      </c>
      <c r="I1408">
        <v>10.1691339897763</v>
      </c>
      <c r="J1408">
        <v>-4.1432472097333299</v>
      </c>
      <c r="K1408">
        <v>742.57497817351202</v>
      </c>
      <c r="L1408">
        <v>654.33149364873304</v>
      </c>
      <c r="M1408">
        <v>53.1103717549584</v>
      </c>
      <c r="N1408">
        <v>1.08037469831579</v>
      </c>
      <c r="O1408">
        <v>9.8470909206268704</v>
      </c>
      <c r="P1408">
        <v>73.159745110964593</v>
      </c>
      <c r="Q1408">
        <v>9.6821523988410998E-2</v>
      </c>
    </row>
    <row r="1409" spans="1:17" hidden="1" x14ac:dyDescent="0.3">
      <c r="A1409" t="s">
        <v>2968</v>
      </c>
      <c r="B1409" t="s">
        <v>2969</v>
      </c>
      <c r="C1409" t="s">
        <v>10222</v>
      </c>
      <c r="D1409" t="s">
        <v>261</v>
      </c>
      <c r="E1409">
        <v>1106.4453461999999</v>
      </c>
      <c r="F1409">
        <v>787</v>
      </c>
      <c r="G1409">
        <v>298.76477366735998</v>
      </c>
      <c r="H1409">
        <v>-31.927772998345599</v>
      </c>
      <c r="I1409">
        <v>84.808792180353194</v>
      </c>
      <c r="J1409">
        <v>-0.26038872713140998</v>
      </c>
      <c r="K1409">
        <v>755.54830008538295</v>
      </c>
      <c r="L1409">
        <v>514.04457983559496</v>
      </c>
      <c r="M1409">
        <v>46.741861452807598</v>
      </c>
      <c r="N1409">
        <v>0.41705224850532802</v>
      </c>
      <c r="O1409">
        <v>43.583227445997402</v>
      </c>
      <c r="P1409">
        <v>325.40540540540502</v>
      </c>
      <c r="Q1409">
        <v>0.20877445876890799</v>
      </c>
    </row>
    <row r="1410" spans="1:17" hidden="1" x14ac:dyDescent="0.3">
      <c r="A1410" t="s">
        <v>2970</v>
      </c>
      <c r="B1410" t="s">
        <v>2971</v>
      </c>
      <c r="C1410" t="s">
        <v>10222</v>
      </c>
      <c r="D1410" t="s">
        <v>285</v>
      </c>
      <c r="E1410">
        <v>1106.3109658799999</v>
      </c>
      <c r="F1410">
        <v>401.2</v>
      </c>
      <c r="G1410">
        <v>-53.884008123683699</v>
      </c>
      <c r="H1410">
        <v>-6.6027120453230497</v>
      </c>
      <c r="I1410">
        <v>-33.182308160086301</v>
      </c>
      <c r="J1410">
        <v>1.3940479642891901</v>
      </c>
      <c r="K1410">
        <v>405.24945833937699</v>
      </c>
      <c r="L1410">
        <v>440.06665778591599</v>
      </c>
      <c r="M1410">
        <v>56.864295808382202</v>
      </c>
      <c r="N1410">
        <v>1.4013703481445901</v>
      </c>
      <c r="O1410">
        <v>39.032901296111604</v>
      </c>
      <c r="P1410">
        <v>8.9921217060581196</v>
      </c>
      <c r="Q1410">
        <v>-0.13743125431800801</v>
      </c>
    </row>
    <row r="1411" spans="1:17" hidden="1" x14ac:dyDescent="0.3">
      <c r="A1411" t="s">
        <v>2972</v>
      </c>
      <c r="B1411" t="s">
        <v>2973</v>
      </c>
      <c r="C1411" t="s">
        <v>10222</v>
      </c>
      <c r="D1411" t="s">
        <v>415</v>
      </c>
      <c r="E1411">
        <v>1105.8112713600001</v>
      </c>
      <c r="F1411">
        <v>222.93</v>
      </c>
      <c r="G1411">
        <v>67.410805757954904</v>
      </c>
      <c r="H1411">
        <v>20.744035089174201</v>
      </c>
      <c r="I1411">
        <v>61.0116844927703</v>
      </c>
      <c r="J1411">
        <v>16.688303684357301</v>
      </c>
      <c r="K1411">
        <v>178.024374617657</v>
      </c>
      <c r="L1411">
        <v>142.27027686580999</v>
      </c>
      <c r="M1411">
        <v>66.835542597268102</v>
      </c>
      <c r="N1411">
        <v>0.87351342093540596</v>
      </c>
      <c r="O1411">
        <v>7.4821692908087796</v>
      </c>
      <c r="P1411">
        <v>152.18325791855199</v>
      </c>
      <c r="Q1411">
        <v>6.5106145728687004E-2</v>
      </c>
    </row>
    <row r="1412" spans="1:17" hidden="1" x14ac:dyDescent="0.3">
      <c r="A1412" t="s">
        <v>2974</v>
      </c>
      <c r="B1412" t="s">
        <v>2975</v>
      </c>
      <c r="C1412" t="s">
        <v>10222</v>
      </c>
      <c r="D1412" t="s">
        <v>285</v>
      </c>
      <c r="E1412">
        <v>1104.72787956</v>
      </c>
      <c r="F1412">
        <v>643.6</v>
      </c>
      <c r="G1412">
        <v>-41.657223940573502</v>
      </c>
      <c r="H1412">
        <v>13.023989761783399</v>
      </c>
      <c r="I1412">
        <v>-5.3477329314126196</v>
      </c>
      <c r="J1412">
        <v>4.7275284190135896</v>
      </c>
      <c r="K1412">
        <v>576.80608951826503</v>
      </c>
      <c r="L1412">
        <v>562.50844393878901</v>
      </c>
      <c r="M1412">
        <v>69.438200090366195</v>
      </c>
      <c r="N1412">
        <v>1.98007704763398</v>
      </c>
      <c r="O1412">
        <v>26.476072094468599</v>
      </c>
      <c r="P1412">
        <v>45.941043083900198</v>
      </c>
      <c r="Q1412">
        <v>5.8114763215811001E-2</v>
      </c>
    </row>
    <row r="1413" spans="1:17" hidden="1" x14ac:dyDescent="0.3">
      <c r="A1413" t="s">
        <v>2976</v>
      </c>
      <c r="B1413" t="s">
        <v>2977</v>
      </c>
      <c r="C1413" t="s">
        <v>10222</v>
      </c>
      <c r="D1413" t="s">
        <v>60</v>
      </c>
      <c r="E1413">
        <v>1095.9766070600001</v>
      </c>
      <c r="F1413">
        <v>1679.8</v>
      </c>
      <c r="G1413">
        <v>272.42930509878198</v>
      </c>
      <c r="H1413">
        <v>5.2060351748400304</v>
      </c>
      <c r="I1413">
        <v>90.639093128077803</v>
      </c>
      <c r="J1413">
        <v>3.0483495333830901</v>
      </c>
      <c r="K1413">
        <v>1492.4974694903501</v>
      </c>
      <c r="L1413">
        <v>1160.2622978659499</v>
      </c>
      <c r="M1413">
        <v>74.614685318694697</v>
      </c>
      <c r="N1413">
        <v>0.79632688115214301</v>
      </c>
      <c r="O1413">
        <v>8.6260269079652296</v>
      </c>
      <c r="P1413">
        <v>299.47681331747901</v>
      </c>
      <c r="Q1413">
        <v>0.13379507803288901</v>
      </c>
    </row>
    <row r="1414" spans="1:17" hidden="1" x14ac:dyDescent="0.3">
      <c r="A1414" t="s">
        <v>2978</v>
      </c>
      <c r="B1414" t="s">
        <v>2979</v>
      </c>
      <c r="C1414" t="s">
        <v>10222</v>
      </c>
      <c r="D1414" t="s">
        <v>677</v>
      </c>
      <c r="E1414">
        <v>1089.5632720000001</v>
      </c>
      <c r="F1414">
        <v>276.39999999999998</v>
      </c>
      <c r="G1414">
        <v>90.684527740092804</v>
      </c>
      <c r="H1414">
        <v>5.48157731657935</v>
      </c>
      <c r="I1414">
        <v>-35.830971170647402</v>
      </c>
      <c r="J1414">
        <v>13.9234854674296</v>
      </c>
      <c r="K1414">
        <v>259.97507362864701</v>
      </c>
      <c r="L1414">
        <v>254.07525487936499</v>
      </c>
      <c r="M1414">
        <v>75.376358055300301</v>
      </c>
      <c r="N1414">
        <v>1.5964402528754</v>
      </c>
      <c r="O1414">
        <v>44.356005788711997</v>
      </c>
      <c r="P1414">
        <v>121.56312625250401</v>
      </c>
    </row>
    <row r="1415" spans="1:17" hidden="1" x14ac:dyDescent="0.3">
      <c r="A1415" t="s">
        <v>2980</v>
      </c>
      <c r="B1415" t="s">
        <v>2981</v>
      </c>
      <c r="C1415" t="s">
        <v>10222</v>
      </c>
      <c r="D1415" t="s">
        <v>60</v>
      </c>
      <c r="E1415">
        <v>1088.02919862</v>
      </c>
      <c r="F1415">
        <v>846.9</v>
      </c>
      <c r="G1415">
        <v>78.608726742691204</v>
      </c>
      <c r="H1415">
        <v>1.7681193362501999</v>
      </c>
      <c r="I1415">
        <v>6.4208833699027101</v>
      </c>
      <c r="J1415">
        <v>5.8779719543228603</v>
      </c>
      <c r="K1415">
        <v>785.77511458286597</v>
      </c>
      <c r="L1415">
        <v>664.20021258226495</v>
      </c>
      <c r="M1415">
        <v>57.496434321997903</v>
      </c>
      <c r="N1415">
        <v>1.24157335829959</v>
      </c>
      <c r="O1415">
        <v>12.1797142519777</v>
      </c>
      <c r="P1415">
        <v>108.801775147928</v>
      </c>
      <c r="Q1415">
        <v>8.5895022094120005E-2</v>
      </c>
    </row>
    <row r="1416" spans="1:17" hidden="1" x14ac:dyDescent="0.3">
      <c r="A1416" t="s">
        <v>2982</v>
      </c>
      <c r="B1416" t="s">
        <v>2983</v>
      </c>
      <c r="C1416" t="s">
        <v>10222</v>
      </c>
      <c r="D1416" t="s">
        <v>1391</v>
      </c>
      <c r="E1416">
        <v>1085.4468862240001</v>
      </c>
      <c r="F1416">
        <v>85.64</v>
      </c>
      <c r="G1416">
        <v>62.525084257004799</v>
      </c>
      <c r="H1416">
        <v>9.1722728384894605</v>
      </c>
      <c r="I1416">
        <v>1.33829591947154</v>
      </c>
      <c r="J1416">
        <v>3.9657972653031299</v>
      </c>
      <c r="K1416">
        <v>73.641842056903897</v>
      </c>
      <c r="L1416">
        <v>67.219105519135695</v>
      </c>
      <c r="M1416">
        <v>72.865409902849805</v>
      </c>
      <c r="N1416">
        <v>1.19198480636785</v>
      </c>
      <c r="O1416">
        <v>0.53713218122370898</v>
      </c>
      <c r="P1416">
        <v>93.755656108597194</v>
      </c>
      <c r="Q1416">
        <v>-3.1752141230058997E-2</v>
      </c>
    </row>
    <row r="1417" spans="1:17" hidden="1" x14ac:dyDescent="0.3">
      <c r="A1417" t="s">
        <v>2984</v>
      </c>
      <c r="B1417" t="s">
        <v>2985</v>
      </c>
      <c r="C1417" t="s">
        <v>10222</v>
      </c>
      <c r="D1417" t="s">
        <v>1458</v>
      </c>
      <c r="E1417">
        <v>1082.1069133599999</v>
      </c>
      <c r="F1417">
        <v>717.2</v>
      </c>
      <c r="G1417">
        <v>90.020205349880001</v>
      </c>
      <c r="H1417">
        <v>10.5330637044387</v>
      </c>
      <c r="I1417">
        <v>51.061661710660999</v>
      </c>
      <c r="J1417">
        <v>16.131479591515902</v>
      </c>
      <c r="K1417">
        <v>570.23754736436501</v>
      </c>
      <c r="L1417">
        <v>470.51142122091699</v>
      </c>
      <c r="M1417">
        <v>82.750528370480197</v>
      </c>
      <c r="N1417">
        <v>1.1275220450560399</v>
      </c>
      <c r="O1417">
        <v>2.2030117122141499</v>
      </c>
      <c r="P1417">
        <v>140.50972501676699</v>
      </c>
      <c r="Q1417">
        <v>0.12273145457922</v>
      </c>
    </row>
    <row r="1418" spans="1:17" hidden="1" x14ac:dyDescent="0.3">
      <c r="A1418" t="s">
        <v>2986</v>
      </c>
      <c r="B1418" t="s">
        <v>2987</v>
      </c>
      <c r="C1418" t="s">
        <v>10222</v>
      </c>
      <c r="D1418" t="s">
        <v>127</v>
      </c>
      <c r="E1418">
        <v>1080.401688125</v>
      </c>
      <c r="F1418">
        <v>529.25</v>
      </c>
      <c r="G1418">
        <v>82.622701276388099</v>
      </c>
      <c r="H1418">
        <v>-9.1110014252140399</v>
      </c>
      <c r="I1418">
        <v>93.651760599892896</v>
      </c>
      <c r="J1418">
        <v>-4.9380559965708199</v>
      </c>
      <c r="M1418">
        <v>37.116453004621</v>
      </c>
      <c r="O1418">
        <v>37.921587151629602</v>
      </c>
      <c r="P1418">
        <v>120.428987921699</v>
      </c>
    </row>
    <row r="1419" spans="1:17" hidden="1" x14ac:dyDescent="0.3">
      <c r="A1419" t="s">
        <v>2988</v>
      </c>
      <c r="B1419" t="s">
        <v>2989</v>
      </c>
      <c r="C1419" t="s">
        <v>10222</v>
      </c>
      <c r="D1419" t="s">
        <v>21</v>
      </c>
      <c r="E1419">
        <v>1077.4336692530001</v>
      </c>
      <c r="F1419">
        <v>172.78</v>
      </c>
      <c r="G1419">
        <v>11.367368294079601</v>
      </c>
      <c r="H1419">
        <v>4.81125973381641</v>
      </c>
      <c r="I1419">
        <v>-7.8455387037429203</v>
      </c>
      <c r="J1419">
        <v>8.6123277820141304</v>
      </c>
      <c r="K1419">
        <v>154.58824814437099</v>
      </c>
      <c r="L1419">
        <v>144.551833164312</v>
      </c>
      <c r="M1419">
        <v>71.024029608635999</v>
      </c>
      <c r="N1419">
        <v>1.2965276529371299</v>
      </c>
      <c r="O1419">
        <v>7.8828568121310303</v>
      </c>
      <c r="P1419">
        <v>46.859328516787002</v>
      </c>
      <c r="Q1419">
        <v>8.0109159807266003E-2</v>
      </c>
    </row>
    <row r="1420" spans="1:17" hidden="1" x14ac:dyDescent="0.3">
      <c r="A1420" t="s">
        <v>2990</v>
      </c>
      <c r="B1420" t="s">
        <v>2991</v>
      </c>
      <c r="C1420" t="s">
        <v>10222</v>
      </c>
      <c r="D1420" t="s">
        <v>77</v>
      </c>
      <c r="E1420">
        <v>1076.1333068899901</v>
      </c>
      <c r="F1420">
        <v>237.91</v>
      </c>
      <c r="G1420">
        <v>-3.0643495012189299</v>
      </c>
      <c r="H1420">
        <v>-5.4445864847549696</v>
      </c>
      <c r="I1420">
        <v>-15.8901814851911</v>
      </c>
      <c r="J1420">
        <v>5.07922252060657</v>
      </c>
      <c r="K1420">
        <v>230.20021332582201</v>
      </c>
      <c r="L1420">
        <v>219.38993421669099</v>
      </c>
      <c r="M1420">
        <v>56.537027599743098</v>
      </c>
      <c r="N1420">
        <v>0.72106604231423499</v>
      </c>
      <c r="O1420">
        <v>9.2850237484763003</v>
      </c>
      <c r="P1420">
        <v>32.172222222222203</v>
      </c>
      <c r="Q1420">
        <v>-6.5036849362835006E-2</v>
      </c>
    </row>
    <row r="1421" spans="1:17" hidden="1" x14ac:dyDescent="0.3">
      <c r="A1421" t="s">
        <v>2992</v>
      </c>
      <c r="B1421" t="s">
        <v>2993</v>
      </c>
      <c r="C1421" t="s">
        <v>10222</v>
      </c>
      <c r="D1421" t="s">
        <v>21</v>
      </c>
      <c r="E1421">
        <v>1075.3967713500001</v>
      </c>
      <c r="F1421">
        <v>422.85</v>
      </c>
      <c r="G1421">
        <v>197.74578402271101</v>
      </c>
      <c r="H1421">
        <v>34.651375810246897</v>
      </c>
      <c r="I1421">
        <v>64.938617379863402</v>
      </c>
      <c r="J1421">
        <v>13.094141045141701</v>
      </c>
      <c r="K1421">
        <v>333.47190886626998</v>
      </c>
      <c r="L1421">
        <v>261.49777481190301</v>
      </c>
      <c r="M1421">
        <v>73.794290520482605</v>
      </c>
      <c r="N1421">
        <v>1.16365633941465</v>
      </c>
      <c r="O1421">
        <v>4.5051436679673396</v>
      </c>
      <c r="P1421">
        <v>255.336134453781</v>
      </c>
      <c r="Q1421">
        <v>0.102181113200073</v>
      </c>
    </row>
    <row r="1422" spans="1:17" hidden="1" x14ac:dyDescent="0.3">
      <c r="A1422" t="s">
        <v>2994</v>
      </c>
      <c r="B1422" t="s">
        <v>2995</v>
      </c>
      <c r="C1422" t="s">
        <v>10222</v>
      </c>
      <c r="D1422" t="s">
        <v>290</v>
      </c>
      <c r="E1422">
        <v>1074.1780263999999</v>
      </c>
      <c r="F1422">
        <v>440.8</v>
      </c>
      <c r="G1422">
        <v>-31.5870710966121</v>
      </c>
      <c r="H1422">
        <v>-7.9741952319109402</v>
      </c>
      <c r="I1422">
        <v>-9.6749989900062499</v>
      </c>
      <c r="J1422">
        <v>-4.5765076268080502</v>
      </c>
      <c r="K1422">
        <v>441.16709756699299</v>
      </c>
      <c r="L1422">
        <v>435.08796849032598</v>
      </c>
      <c r="M1422">
        <v>42.183424319371902</v>
      </c>
      <c r="N1422">
        <v>0.53965321075167805</v>
      </c>
      <c r="O1422">
        <v>16.061705989110699</v>
      </c>
      <c r="P1422">
        <v>21.8858011889949</v>
      </c>
      <c r="Q1422">
        <v>-1.5701541697194E-2</v>
      </c>
    </row>
    <row r="1423" spans="1:17" hidden="1" x14ac:dyDescent="0.3">
      <c r="A1423" t="s">
        <v>2996</v>
      </c>
      <c r="B1423" t="s">
        <v>2997</v>
      </c>
      <c r="C1423" t="s">
        <v>10222</v>
      </c>
      <c r="D1423" t="s">
        <v>606</v>
      </c>
      <c r="E1423">
        <v>1073.0130651520001</v>
      </c>
      <c r="F1423">
        <v>88.64</v>
      </c>
      <c r="G1423">
        <v>22.699900855662399</v>
      </c>
      <c r="H1423">
        <v>8.7525947314323798</v>
      </c>
      <c r="I1423">
        <v>-40.026216104744698</v>
      </c>
      <c r="J1423">
        <v>7.8191873665677303</v>
      </c>
      <c r="K1423">
        <v>81.565480549750802</v>
      </c>
      <c r="L1423">
        <v>79.575474403218394</v>
      </c>
      <c r="M1423">
        <v>60.355520602447697</v>
      </c>
      <c r="N1423">
        <v>1.5052522028853199</v>
      </c>
      <c r="O1423">
        <v>42.994133574007201</v>
      </c>
      <c r="P1423">
        <v>58.7108325872873</v>
      </c>
      <c r="Q1423">
        <v>-6.7694386311091995E-2</v>
      </c>
    </row>
    <row r="1424" spans="1:17" hidden="1" x14ac:dyDescent="0.3">
      <c r="A1424" t="s">
        <v>2998</v>
      </c>
      <c r="B1424" t="s">
        <v>2999</v>
      </c>
      <c r="C1424" t="s">
        <v>10222</v>
      </c>
      <c r="D1424" t="s">
        <v>523</v>
      </c>
      <c r="E1424">
        <v>1071.8840224</v>
      </c>
      <c r="F1424">
        <v>6396.1</v>
      </c>
      <c r="G1424">
        <v>134.53961775252199</v>
      </c>
      <c r="H1424">
        <v>-6.6021725621479304</v>
      </c>
      <c r="I1424">
        <v>23.580769055318498</v>
      </c>
      <c r="J1424">
        <v>-1.73753661759171</v>
      </c>
      <c r="K1424">
        <v>5962.9287254683904</v>
      </c>
      <c r="L1424">
        <v>4945.8479313976204</v>
      </c>
      <c r="M1424">
        <v>52.459746151677997</v>
      </c>
      <c r="N1424">
        <v>0.555028171418815</v>
      </c>
      <c r="O1424">
        <v>9.0461374900329794</v>
      </c>
      <c r="P1424">
        <v>166.293351097048</v>
      </c>
      <c r="Q1424">
        <v>0.167651858179719</v>
      </c>
    </row>
    <row r="1425" spans="1:17" hidden="1" x14ac:dyDescent="0.3">
      <c r="A1425" t="s">
        <v>3000</v>
      </c>
      <c r="B1425" t="s">
        <v>3001</v>
      </c>
      <c r="C1425" t="s">
        <v>10222</v>
      </c>
      <c r="D1425" t="s">
        <v>622</v>
      </c>
      <c r="E1425">
        <v>1071.4794420000001</v>
      </c>
      <c r="F1425">
        <v>1162.0999999999999</v>
      </c>
      <c r="G1425">
        <v>20.296800575114201</v>
      </c>
      <c r="H1425">
        <v>-2.2707133015649101</v>
      </c>
      <c r="I1425">
        <v>11.162771498536999</v>
      </c>
      <c r="J1425">
        <v>7.1165237966668196</v>
      </c>
      <c r="K1425">
        <v>1015.62229823754</v>
      </c>
      <c r="L1425">
        <v>927.50972930019498</v>
      </c>
      <c r="M1425">
        <v>80.519107676813704</v>
      </c>
      <c r="N1425">
        <v>1.0754250353882999</v>
      </c>
      <c r="O1425">
        <v>2.22872386197401</v>
      </c>
      <c r="P1425">
        <v>68.542422044960105</v>
      </c>
      <c r="Q1425">
        <v>-2.8129830081056999E-2</v>
      </c>
    </row>
    <row r="1426" spans="1:17" hidden="1" x14ac:dyDescent="0.3">
      <c r="A1426" t="s">
        <v>3002</v>
      </c>
      <c r="B1426" t="s">
        <v>3003</v>
      </c>
      <c r="C1426" t="s">
        <v>10222</v>
      </c>
      <c r="D1426" t="s">
        <v>21</v>
      </c>
      <c r="E1426">
        <v>1070.6017040879999</v>
      </c>
      <c r="F1426">
        <v>102.48</v>
      </c>
      <c r="G1426">
        <v>-6.8060622017024599</v>
      </c>
      <c r="H1426">
        <v>2.4441288903681602</v>
      </c>
      <c r="I1426">
        <v>-25.205880147743599</v>
      </c>
      <c r="J1426">
        <v>2.0615040649412899</v>
      </c>
      <c r="K1426">
        <v>92.160227761765896</v>
      </c>
      <c r="L1426">
        <v>91.375503595974394</v>
      </c>
      <c r="M1426">
        <v>73.814507860941106</v>
      </c>
      <c r="N1426">
        <v>1.78922131989609</v>
      </c>
      <c r="O1426">
        <v>21.1943793911006</v>
      </c>
      <c r="P1426">
        <v>54.570135746606297</v>
      </c>
    </row>
    <row r="1427" spans="1:17" hidden="1" x14ac:dyDescent="0.3">
      <c r="A1427" t="s">
        <v>3004</v>
      </c>
      <c r="B1427" t="s">
        <v>3005</v>
      </c>
      <c r="C1427" t="s">
        <v>10222</v>
      </c>
      <c r="D1427" t="s">
        <v>523</v>
      </c>
      <c r="E1427">
        <v>1070.15073396</v>
      </c>
      <c r="F1427">
        <v>307.55</v>
      </c>
      <c r="G1427">
        <v>54.759310156451001</v>
      </c>
      <c r="H1427">
        <v>0.679721889723923</v>
      </c>
      <c r="I1427">
        <v>-4.8870264569597204</v>
      </c>
      <c r="J1427">
        <v>0.119270493682494</v>
      </c>
      <c r="K1427">
        <v>288.522194668959</v>
      </c>
      <c r="L1427">
        <v>250.326084931</v>
      </c>
      <c r="M1427">
        <v>54.190733198192</v>
      </c>
      <c r="N1427">
        <v>0.75351294961565096</v>
      </c>
      <c r="O1427">
        <v>9.6244513087302792</v>
      </c>
      <c r="P1427">
        <v>84.051466187911402</v>
      </c>
      <c r="Q1427">
        <v>1.7339857915260999E-2</v>
      </c>
    </row>
    <row r="1428" spans="1:17" hidden="1" x14ac:dyDescent="0.3">
      <c r="A1428" t="s">
        <v>3006</v>
      </c>
      <c r="B1428" t="s">
        <v>3007</v>
      </c>
      <c r="C1428" t="s">
        <v>10222</v>
      </c>
      <c r="E1428">
        <v>1058.9022445999999</v>
      </c>
      <c r="F1428">
        <v>469.1</v>
      </c>
      <c r="G1428">
        <v>216.258381779872</v>
      </c>
      <c r="H1428">
        <v>36.749106224111202</v>
      </c>
      <c r="I1428">
        <v>30.594931215178601</v>
      </c>
      <c r="J1428">
        <v>4.01288770665077</v>
      </c>
      <c r="K1428">
        <v>391.87982370716202</v>
      </c>
      <c r="L1428">
        <v>302.02552737612302</v>
      </c>
      <c r="M1428">
        <v>62.962997615119697</v>
      </c>
      <c r="N1428">
        <v>1.83226033174023</v>
      </c>
      <c r="O1428">
        <v>17.032615646983501</v>
      </c>
      <c r="P1428">
        <v>277.39340305711897</v>
      </c>
    </row>
    <row r="1429" spans="1:17" hidden="1" x14ac:dyDescent="0.3">
      <c r="A1429" t="s">
        <v>3008</v>
      </c>
      <c r="B1429" t="s">
        <v>3009</v>
      </c>
      <c r="C1429" t="s">
        <v>10222</v>
      </c>
      <c r="D1429" t="s">
        <v>60</v>
      </c>
      <c r="E1429">
        <v>1058.2606479999999</v>
      </c>
      <c r="F1429">
        <v>383.45</v>
      </c>
      <c r="G1429">
        <v>-22.9185551626855</v>
      </c>
      <c r="H1429">
        <v>4.8351894616680298</v>
      </c>
      <c r="I1429">
        <v>-1.56110683575499</v>
      </c>
      <c r="J1429">
        <v>1.8106000791703301</v>
      </c>
      <c r="K1429">
        <v>343.49523899624</v>
      </c>
      <c r="L1429">
        <v>341.15429801818902</v>
      </c>
      <c r="M1429">
        <v>65.143153796636099</v>
      </c>
      <c r="N1429">
        <v>0.70590138665297497</v>
      </c>
      <c r="O1429">
        <v>33.889685747815797</v>
      </c>
      <c r="P1429">
        <v>45.632358526395699</v>
      </c>
      <c r="Q1429">
        <v>-1.3642504093720999E-2</v>
      </c>
    </row>
    <row r="1430" spans="1:17" hidden="1" x14ac:dyDescent="0.3">
      <c r="A1430" t="s">
        <v>3010</v>
      </c>
      <c r="B1430" t="s">
        <v>3011</v>
      </c>
      <c r="C1430" t="s">
        <v>10222</v>
      </c>
      <c r="D1430" t="s">
        <v>622</v>
      </c>
      <c r="E1430">
        <v>1057.7501699950001</v>
      </c>
      <c r="F1430">
        <v>2408.0500000000002</v>
      </c>
      <c r="G1430">
        <v>20.755657195822401</v>
      </c>
      <c r="H1430">
        <v>18.760100607573499</v>
      </c>
      <c r="I1430">
        <v>-4.09535221444572</v>
      </c>
      <c r="J1430">
        <v>-6.3447527540980397</v>
      </c>
      <c r="K1430">
        <v>2255.1641932296902</v>
      </c>
      <c r="L1430">
        <v>1984.38550913567</v>
      </c>
      <c r="M1430">
        <v>46.3744115641124</v>
      </c>
      <c r="N1430">
        <v>0.44800286081009399</v>
      </c>
      <c r="O1430">
        <v>20.815597682772299</v>
      </c>
      <c r="P1430">
        <v>58.947194719471902</v>
      </c>
      <c r="Q1430">
        <v>5.8617056719036997E-2</v>
      </c>
    </row>
    <row r="1431" spans="1:17" hidden="1" x14ac:dyDescent="0.3">
      <c r="A1431" t="s">
        <v>3012</v>
      </c>
      <c r="B1431" t="s">
        <v>3013</v>
      </c>
      <c r="C1431" t="s">
        <v>10222</v>
      </c>
      <c r="D1431" t="s">
        <v>298</v>
      </c>
      <c r="E1431">
        <v>1056.9444218000001</v>
      </c>
      <c r="F1431">
        <v>720.95</v>
      </c>
      <c r="G1431">
        <v>447.479088700136</v>
      </c>
      <c r="H1431">
        <v>-10.9187805144143</v>
      </c>
      <c r="I1431">
        <v>144.539439483785</v>
      </c>
      <c r="J1431">
        <v>3.1679456633524001</v>
      </c>
      <c r="K1431">
        <v>665.16374625217804</v>
      </c>
      <c r="L1431">
        <v>450.423545275148</v>
      </c>
      <c r="M1431">
        <v>59.318984218272703</v>
      </c>
      <c r="N1431">
        <v>0.443129169239251</v>
      </c>
      <c r="O1431">
        <v>13.253346279214901</v>
      </c>
      <c r="P1431">
        <v>515.67036720751503</v>
      </c>
      <c r="Q1431">
        <v>0.24875961373875699</v>
      </c>
    </row>
    <row r="1432" spans="1:17" hidden="1" x14ac:dyDescent="0.3">
      <c r="A1432" t="s">
        <v>3014</v>
      </c>
      <c r="B1432" t="s">
        <v>3015</v>
      </c>
      <c r="C1432" t="s">
        <v>10222</v>
      </c>
      <c r="D1432" t="s">
        <v>133</v>
      </c>
      <c r="E1432">
        <v>1055.8911095999999</v>
      </c>
      <c r="F1432">
        <v>864.3</v>
      </c>
      <c r="G1432">
        <v>25.105890577441599</v>
      </c>
      <c r="H1432">
        <v>-1.3885087240674301</v>
      </c>
      <c r="I1432">
        <v>-27.571908802271398</v>
      </c>
      <c r="J1432">
        <v>-4.1789757900687201</v>
      </c>
      <c r="K1432">
        <v>877.26672796000196</v>
      </c>
      <c r="L1432">
        <v>831.10955738918904</v>
      </c>
      <c r="N1432">
        <v>0.74618684813965497</v>
      </c>
      <c r="O1432">
        <v>30.1631377993752</v>
      </c>
      <c r="P1432">
        <v>57.145454545454498</v>
      </c>
    </row>
    <row r="1433" spans="1:17" hidden="1" x14ac:dyDescent="0.3">
      <c r="A1433" t="s">
        <v>3016</v>
      </c>
      <c r="B1433" t="s">
        <v>3017</v>
      </c>
      <c r="C1433" t="s">
        <v>10222</v>
      </c>
      <c r="D1433" t="s">
        <v>301</v>
      </c>
      <c r="E1433">
        <v>1045.6030000000001</v>
      </c>
      <c r="F1433">
        <v>8043.1</v>
      </c>
      <c r="G1433">
        <v>36.514528933243596</v>
      </c>
      <c r="H1433">
        <v>-10.78952924681</v>
      </c>
      <c r="I1433">
        <v>-33.711263391171002</v>
      </c>
      <c r="J1433">
        <v>-2.44272971791121</v>
      </c>
      <c r="K1433">
        <v>8576.6002720482702</v>
      </c>
      <c r="L1433">
        <v>8083.0818505567904</v>
      </c>
      <c r="M1433">
        <v>20.327641699809199</v>
      </c>
      <c r="N1433">
        <v>1.1390155728587299</v>
      </c>
      <c r="O1433">
        <v>24.964255075779199</v>
      </c>
      <c r="P1433">
        <v>81.191709844559597</v>
      </c>
      <c r="Q1433">
        <v>0.17994537698513399</v>
      </c>
    </row>
    <row r="1434" spans="1:17" hidden="1" x14ac:dyDescent="0.3">
      <c r="A1434" t="s">
        <v>3018</v>
      </c>
      <c r="B1434" t="s">
        <v>3019</v>
      </c>
      <c r="C1434" t="s">
        <v>10222</v>
      </c>
      <c r="D1434" t="s">
        <v>3020</v>
      </c>
      <c r="E1434">
        <v>1044.899993665</v>
      </c>
      <c r="F1434">
        <v>29.95</v>
      </c>
      <c r="G1434">
        <v>-54.007528563631297</v>
      </c>
      <c r="H1434">
        <v>-5.9312990678602304</v>
      </c>
      <c r="I1434">
        <v>-47.582796846875503</v>
      </c>
      <c r="J1434">
        <v>7.9166628519817997E-2</v>
      </c>
      <c r="K1434">
        <v>30.905024426442999</v>
      </c>
      <c r="L1434">
        <v>33.897916840036601</v>
      </c>
      <c r="M1434">
        <v>40.858166013996403</v>
      </c>
      <c r="N1434">
        <v>0.53733288115134104</v>
      </c>
      <c r="O1434">
        <v>73.622704507512495</v>
      </c>
      <c r="P1434">
        <v>15.192307692307599</v>
      </c>
      <c r="Q1434">
        <v>0.14606192586855199</v>
      </c>
    </row>
    <row r="1435" spans="1:17" hidden="1" x14ac:dyDescent="0.3">
      <c r="A1435" t="s">
        <v>3021</v>
      </c>
      <c r="B1435" t="s">
        <v>3022</v>
      </c>
      <c r="C1435" t="s">
        <v>10222</v>
      </c>
      <c r="D1435" t="s">
        <v>606</v>
      </c>
      <c r="E1435">
        <v>1043.4253753600001</v>
      </c>
      <c r="F1435">
        <v>746.8</v>
      </c>
      <c r="G1435">
        <v>-21.763115598656501</v>
      </c>
      <c r="H1435">
        <v>-10.862593177337301</v>
      </c>
      <c r="I1435">
        <v>-10.734056275151801</v>
      </c>
      <c r="J1435">
        <v>3.19523830475626</v>
      </c>
      <c r="K1435">
        <v>766.06072326334697</v>
      </c>
      <c r="M1435">
        <v>46.802776755285599</v>
      </c>
      <c r="N1435">
        <v>0.46183333189586301</v>
      </c>
      <c r="O1435">
        <v>36.843867166577397</v>
      </c>
      <c r="P1435">
        <v>18.926666135838801</v>
      </c>
    </row>
    <row r="1436" spans="1:17" hidden="1" x14ac:dyDescent="0.3">
      <c r="A1436" t="s">
        <v>3023</v>
      </c>
      <c r="B1436" t="s">
        <v>3024</v>
      </c>
      <c r="C1436" t="s">
        <v>10222</v>
      </c>
      <c r="D1436" t="s">
        <v>285</v>
      </c>
      <c r="E1436">
        <v>1042.9147048</v>
      </c>
      <c r="F1436">
        <v>85.6</v>
      </c>
      <c r="G1436">
        <v>6.1463513076925604</v>
      </c>
      <c r="H1436">
        <v>-7.3196955263414001</v>
      </c>
      <c r="I1436">
        <v>-32.911004347917398</v>
      </c>
      <c r="J1436">
        <v>-3.2925261327112598</v>
      </c>
      <c r="K1436">
        <v>86.6995820071336</v>
      </c>
      <c r="L1436">
        <v>86.361436175123103</v>
      </c>
      <c r="M1436">
        <v>48.298264240637302</v>
      </c>
      <c r="N1436">
        <v>0.87607031238113198</v>
      </c>
      <c r="O1436">
        <v>36.682242990654203</v>
      </c>
      <c r="P1436">
        <v>55.636363636363598</v>
      </c>
      <c r="Q1436">
        <v>0.146755010781563</v>
      </c>
    </row>
    <row r="1437" spans="1:17" hidden="1" x14ac:dyDescent="0.3">
      <c r="A1437" t="s">
        <v>3025</v>
      </c>
      <c r="B1437" t="s">
        <v>3026</v>
      </c>
      <c r="C1437" t="s">
        <v>10222</v>
      </c>
      <c r="D1437" t="s">
        <v>261</v>
      </c>
      <c r="E1437">
        <v>1041.0797585790001</v>
      </c>
      <c r="F1437">
        <v>171.09</v>
      </c>
      <c r="G1437">
        <v>5.8969122492682802</v>
      </c>
      <c r="H1437">
        <v>11.5150201189876</v>
      </c>
      <c r="I1437">
        <v>16.060464379183401</v>
      </c>
      <c r="J1437">
        <v>1.36041496491679</v>
      </c>
      <c r="K1437">
        <v>158.13393589875199</v>
      </c>
      <c r="L1437">
        <v>135.468666896537</v>
      </c>
      <c r="M1437">
        <v>56.691211363199102</v>
      </c>
      <c r="N1437">
        <v>1.00016045182691</v>
      </c>
      <c r="O1437">
        <v>13.3906131275936</v>
      </c>
      <c r="P1437">
        <v>83.179871520342601</v>
      </c>
      <c r="Q1437">
        <v>0.28954463084773502</v>
      </c>
    </row>
    <row r="1438" spans="1:17" hidden="1" x14ac:dyDescent="0.3">
      <c r="A1438" t="s">
        <v>3027</v>
      </c>
      <c r="B1438" t="s">
        <v>3028</v>
      </c>
      <c r="C1438" t="s">
        <v>10222</v>
      </c>
      <c r="D1438" t="s">
        <v>290</v>
      </c>
      <c r="E1438">
        <v>1039.3499999999999</v>
      </c>
      <c r="F1438">
        <v>507</v>
      </c>
      <c r="G1438">
        <v>12.4545747879679</v>
      </c>
      <c r="H1438">
        <v>-0.931548812115636</v>
      </c>
      <c r="I1438">
        <v>-25.6189477842345</v>
      </c>
      <c r="J1438">
        <v>1.04961152552783</v>
      </c>
      <c r="K1438">
        <v>522.58948172095302</v>
      </c>
      <c r="L1438">
        <v>522.48860576473896</v>
      </c>
      <c r="M1438">
        <v>47.630918074792099</v>
      </c>
      <c r="N1438">
        <v>0.30016137708445401</v>
      </c>
      <c r="O1438">
        <v>57.781065088757401</v>
      </c>
      <c r="P1438">
        <v>46.510619852622398</v>
      </c>
      <c r="Q1438">
        <v>0.11010589243553601</v>
      </c>
    </row>
    <row r="1439" spans="1:17" hidden="1" x14ac:dyDescent="0.3">
      <c r="A1439" t="s">
        <v>3029</v>
      </c>
      <c r="B1439" t="s">
        <v>3030</v>
      </c>
      <c r="C1439" t="s">
        <v>10222</v>
      </c>
      <c r="D1439" t="s">
        <v>848</v>
      </c>
      <c r="E1439">
        <v>1038.8416932</v>
      </c>
      <c r="F1439">
        <v>459.6</v>
      </c>
      <c r="G1439">
        <v>-45.014648199668699</v>
      </c>
      <c r="H1439">
        <v>9.3005399369118305</v>
      </c>
      <c r="I1439">
        <v>-35.718812695094101</v>
      </c>
      <c r="J1439">
        <v>3.46175524920704</v>
      </c>
      <c r="K1439">
        <v>434.28630511812702</v>
      </c>
      <c r="L1439">
        <v>472.37670880268797</v>
      </c>
      <c r="M1439">
        <v>58.329893704574602</v>
      </c>
      <c r="N1439">
        <v>1.6607882383822901</v>
      </c>
      <c r="O1439">
        <v>61.009573542210603</v>
      </c>
      <c r="P1439">
        <v>37.481304217768397</v>
      </c>
      <c r="Q1439">
        <v>5.3827947014510998E-2</v>
      </c>
    </row>
    <row r="1440" spans="1:17" hidden="1" x14ac:dyDescent="0.3">
      <c r="A1440" t="s">
        <v>3031</v>
      </c>
      <c r="B1440" t="s">
        <v>3032</v>
      </c>
      <c r="C1440" t="s">
        <v>10222</v>
      </c>
      <c r="D1440" t="s">
        <v>523</v>
      </c>
      <c r="E1440">
        <v>1037.6239619999999</v>
      </c>
      <c r="F1440">
        <v>88.75</v>
      </c>
      <c r="G1440">
        <v>89.670094647512997</v>
      </c>
      <c r="H1440">
        <v>0.79710898738670199</v>
      </c>
      <c r="I1440">
        <v>-17.668711999391999</v>
      </c>
      <c r="J1440">
        <v>-7.0594812206303301E-2</v>
      </c>
      <c r="K1440">
        <v>86.229056341885695</v>
      </c>
      <c r="L1440">
        <v>71.468114768278895</v>
      </c>
      <c r="M1440">
        <v>37.849106494039503</v>
      </c>
      <c r="N1440">
        <v>1.8585753645320799</v>
      </c>
      <c r="O1440">
        <v>21.239436619718202</v>
      </c>
      <c r="P1440">
        <v>142.226156274099</v>
      </c>
      <c r="Q1440">
        <v>7.4557051846886005E-2</v>
      </c>
    </row>
    <row r="1441" spans="1:17" hidden="1" x14ac:dyDescent="0.3">
      <c r="A1441" t="s">
        <v>3033</v>
      </c>
      <c r="B1441" t="s">
        <v>3034</v>
      </c>
      <c r="C1441" t="s">
        <v>10222</v>
      </c>
      <c r="D1441" t="s">
        <v>202</v>
      </c>
      <c r="E1441">
        <v>1036.4430589999999</v>
      </c>
      <c r="F1441">
        <v>1142.3</v>
      </c>
      <c r="G1441">
        <v>11.541635011955099</v>
      </c>
      <c r="H1441">
        <v>-4.6001670454946</v>
      </c>
      <c r="I1441">
        <v>4.11593639860412</v>
      </c>
      <c r="J1441">
        <v>7.9111805653251501</v>
      </c>
      <c r="K1441">
        <v>1060.2890533213599</v>
      </c>
      <c r="L1441">
        <v>937.89562942967802</v>
      </c>
      <c r="M1441">
        <v>71.100168722525297</v>
      </c>
      <c r="N1441">
        <v>0.877423203312237</v>
      </c>
      <c r="O1441">
        <v>4.1495228924100598</v>
      </c>
      <c r="P1441">
        <v>60.627153202559199</v>
      </c>
      <c r="Q1441">
        <v>7.7256125059958006E-2</v>
      </c>
    </row>
    <row r="1442" spans="1:17" hidden="1" x14ac:dyDescent="0.3">
      <c r="A1442" t="s">
        <v>3035</v>
      </c>
      <c r="B1442" t="s">
        <v>3036</v>
      </c>
      <c r="C1442" t="s">
        <v>10222</v>
      </c>
      <c r="D1442" t="s">
        <v>3037</v>
      </c>
      <c r="E1442">
        <v>1031.56551586</v>
      </c>
      <c r="F1442">
        <v>159.83000000000001</v>
      </c>
      <c r="G1442">
        <v>-75.330941412847906</v>
      </c>
      <c r="H1442">
        <v>-6.6112076762056402</v>
      </c>
      <c r="I1442">
        <v>-53.916971947597098</v>
      </c>
      <c r="J1442">
        <v>-2.4745093053585601</v>
      </c>
      <c r="K1442">
        <v>169.46192682283501</v>
      </c>
      <c r="M1442">
        <v>33.694514434234598</v>
      </c>
      <c r="N1442">
        <v>0.80515923183169402</v>
      </c>
      <c r="O1442">
        <v>103.215916911718</v>
      </c>
      <c r="P1442">
        <v>10.0757575757575</v>
      </c>
    </row>
    <row r="1443" spans="1:17" hidden="1" x14ac:dyDescent="0.3">
      <c r="A1443" t="s">
        <v>3038</v>
      </c>
      <c r="B1443" t="s">
        <v>3039</v>
      </c>
      <c r="C1443" t="s">
        <v>10222</v>
      </c>
      <c r="D1443" t="s">
        <v>420</v>
      </c>
      <c r="E1443">
        <v>1026.1830500000001</v>
      </c>
      <c r="F1443">
        <v>963.1</v>
      </c>
      <c r="G1443">
        <v>188.57328103952801</v>
      </c>
      <c r="H1443">
        <v>17.6999366367085</v>
      </c>
      <c r="I1443">
        <v>84.213065095620394</v>
      </c>
      <c r="J1443">
        <v>5.4092375971256397</v>
      </c>
      <c r="K1443">
        <v>826.17935710172901</v>
      </c>
      <c r="L1443">
        <v>635.27468192009303</v>
      </c>
      <c r="M1443">
        <v>75.090892328483207</v>
      </c>
      <c r="N1443">
        <v>1.2197680387869501</v>
      </c>
      <c r="O1443">
        <v>1.89492264562349</v>
      </c>
      <c r="P1443">
        <v>223.133702398926</v>
      </c>
      <c r="Q1443">
        <v>0.13498230717360901</v>
      </c>
    </row>
    <row r="1444" spans="1:17" hidden="1" x14ac:dyDescent="0.3">
      <c r="A1444" t="s">
        <v>3040</v>
      </c>
      <c r="B1444" t="s">
        <v>3041</v>
      </c>
      <c r="C1444" t="s">
        <v>10222</v>
      </c>
      <c r="D1444" t="s">
        <v>285</v>
      </c>
      <c r="E1444">
        <v>1025.93969214</v>
      </c>
      <c r="F1444">
        <v>81.56</v>
      </c>
      <c r="G1444">
        <v>-11.4904274390382</v>
      </c>
      <c r="H1444">
        <v>1.4187666963123</v>
      </c>
      <c r="I1444">
        <v>-17.878436347439401</v>
      </c>
      <c r="J1444">
        <v>7.4676766827669896</v>
      </c>
      <c r="K1444">
        <v>77.3803692096172</v>
      </c>
      <c r="L1444">
        <v>78.037360814343401</v>
      </c>
      <c r="M1444">
        <v>67.036024194501707</v>
      </c>
      <c r="N1444">
        <v>1.7860364897205301</v>
      </c>
      <c r="O1444">
        <v>23.773908778813102</v>
      </c>
      <c r="P1444">
        <v>23.951367781155</v>
      </c>
      <c r="Q1444">
        <v>-7.6746227872727002E-2</v>
      </c>
    </row>
    <row r="1445" spans="1:17" hidden="1" x14ac:dyDescent="0.3">
      <c r="A1445" t="s">
        <v>3042</v>
      </c>
      <c r="B1445" t="s">
        <v>3043</v>
      </c>
      <c r="C1445" t="s">
        <v>10222</v>
      </c>
      <c r="D1445" t="s">
        <v>420</v>
      </c>
      <c r="E1445">
        <v>1025.4114675000001</v>
      </c>
      <c r="F1445">
        <v>322.35000000000002</v>
      </c>
      <c r="G1445">
        <v>-4.5389334030393496</v>
      </c>
      <c r="H1445">
        <v>-11.561024291239599</v>
      </c>
      <c r="I1445">
        <v>-37.027787761124998</v>
      </c>
      <c r="J1445">
        <v>-2.85352167842994</v>
      </c>
      <c r="K1445">
        <v>327.33175630360302</v>
      </c>
      <c r="L1445">
        <v>334.31121943594002</v>
      </c>
      <c r="M1445">
        <v>49.190512252307798</v>
      </c>
      <c r="N1445">
        <v>1.4267177054117099</v>
      </c>
      <c r="O1445">
        <v>57.204901504575702</v>
      </c>
      <c r="P1445">
        <v>27.9166666666666</v>
      </c>
      <c r="Q1445">
        <v>-6.3291638465680002E-3</v>
      </c>
    </row>
    <row r="1446" spans="1:17" hidden="1" x14ac:dyDescent="0.3">
      <c r="A1446" t="s">
        <v>3044</v>
      </c>
      <c r="B1446" t="s">
        <v>3045</v>
      </c>
      <c r="C1446" t="s">
        <v>10222</v>
      </c>
      <c r="D1446" t="s">
        <v>915</v>
      </c>
      <c r="E1446">
        <v>1025.3584887500001</v>
      </c>
      <c r="F1446">
        <v>726.5</v>
      </c>
      <c r="G1446">
        <v>5.90231017181583</v>
      </c>
      <c r="H1446">
        <v>-6.3722930965370299</v>
      </c>
      <c r="I1446">
        <v>-28.035002609294501</v>
      </c>
      <c r="J1446">
        <v>-2.8489005559563298</v>
      </c>
      <c r="K1446">
        <v>752.57484597529901</v>
      </c>
      <c r="L1446">
        <v>720.226924480805</v>
      </c>
      <c r="M1446">
        <v>39.669066524405601</v>
      </c>
      <c r="N1446">
        <v>0.64477529457673</v>
      </c>
      <c r="O1446">
        <v>25.946317962835501</v>
      </c>
      <c r="P1446">
        <v>44.5771144278607</v>
      </c>
      <c r="Q1446">
        <v>9.5425758129524002E-2</v>
      </c>
    </row>
    <row r="1447" spans="1:17" hidden="1" x14ac:dyDescent="0.3">
      <c r="A1447" t="s">
        <v>3046</v>
      </c>
      <c r="B1447" t="s">
        <v>3047</v>
      </c>
      <c r="C1447" t="s">
        <v>10222</v>
      </c>
      <c r="E1447">
        <v>1023.984375</v>
      </c>
      <c r="F1447">
        <v>12.85</v>
      </c>
      <c r="G1447">
        <v>12.393230548992101</v>
      </c>
      <c r="H1447">
        <v>-16.101610027477498</v>
      </c>
      <c r="I1447">
        <v>17.114310066064998</v>
      </c>
      <c r="J1447">
        <v>3.8580269527379198</v>
      </c>
      <c r="K1447">
        <v>13.230306317882199</v>
      </c>
      <c r="L1447">
        <v>14.190192302049899</v>
      </c>
      <c r="M1447">
        <v>41.087886824311902</v>
      </c>
      <c r="N1447">
        <v>0.41895132277639902</v>
      </c>
      <c r="O1447">
        <v>24.202334630350101</v>
      </c>
      <c r="P1447">
        <v>76.027397260273901</v>
      </c>
    </row>
    <row r="1448" spans="1:17" hidden="1" x14ac:dyDescent="0.3">
      <c r="A1448" t="s">
        <v>3048</v>
      </c>
      <c r="B1448" t="s">
        <v>3049</v>
      </c>
      <c r="C1448" t="s">
        <v>10222</v>
      </c>
      <c r="D1448" t="s">
        <v>285</v>
      </c>
      <c r="E1448">
        <v>1022.6327391999999</v>
      </c>
      <c r="F1448">
        <v>173.78</v>
      </c>
      <c r="G1448">
        <v>48.303285473131503</v>
      </c>
      <c r="H1448">
        <v>26.4220944168902</v>
      </c>
      <c r="I1448">
        <v>0.43399136718701498</v>
      </c>
      <c r="J1448">
        <v>11.1863713519845</v>
      </c>
      <c r="K1448">
        <v>149.05205968517299</v>
      </c>
      <c r="L1448">
        <v>134.56652604059599</v>
      </c>
      <c r="M1448">
        <v>72.144062208771501</v>
      </c>
      <c r="N1448">
        <v>2.3075764399949299</v>
      </c>
      <c r="O1448">
        <v>7.6015651973759999</v>
      </c>
      <c r="P1448">
        <v>86.659505907626198</v>
      </c>
      <c r="Q1448">
        <v>9.5904940720328999E-2</v>
      </c>
    </row>
    <row r="1449" spans="1:17" hidden="1" x14ac:dyDescent="0.3">
      <c r="A1449" t="s">
        <v>3050</v>
      </c>
      <c r="B1449" t="s">
        <v>3051</v>
      </c>
      <c r="C1449" t="s">
        <v>10222</v>
      </c>
      <c r="D1449" t="s">
        <v>60</v>
      </c>
      <c r="E1449">
        <v>1021.64134126499</v>
      </c>
      <c r="F1449">
        <v>386.15</v>
      </c>
      <c r="G1449">
        <v>-45.817150382676203</v>
      </c>
      <c r="H1449">
        <v>14.0971388059726</v>
      </c>
      <c r="I1449">
        <v>-12.3031496236534</v>
      </c>
      <c r="J1449">
        <v>13.3511929735577</v>
      </c>
      <c r="K1449">
        <v>347.19833979812699</v>
      </c>
      <c r="L1449">
        <v>348.52911908584298</v>
      </c>
      <c r="M1449">
        <v>67.054754103075595</v>
      </c>
      <c r="N1449">
        <v>1.8718075434313699</v>
      </c>
      <c r="O1449">
        <v>33.329017221287003</v>
      </c>
      <c r="P1449">
        <v>41.136695906432699</v>
      </c>
      <c r="Q1449">
        <v>6.2008657059192E-2</v>
      </c>
    </row>
    <row r="1450" spans="1:17" hidden="1" x14ac:dyDescent="0.3">
      <c r="A1450" t="s">
        <v>3052</v>
      </c>
      <c r="B1450" t="s">
        <v>3053</v>
      </c>
      <c r="C1450" t="s">
        <v>10222</v>
      </c>
      <c r="D1450" t="s">
        <v>127</v>
      </c>
      <c r="E1450">
        <v>1020.348426375</v>
      </c>
      <c r="F1450">
        <v>221.25</v>
      </c>
      <c r="G1450">
        <v>245.04162576269201</v>
      </c>
      <c r="H1450">
        <v>-0.42973520998345999</v>
      </c>
      <c r="I1450">
        <v>168.52134271224199</v>
      </c>
      <c r="J1450">
        <v>-12.271005305326501</v>
      </c>
      <c r="K1450">
        <v>195.18141830582999</v>
      </c>
      <c r="L1450">
        <v>131.297450104907</v>
      </c>
      <c r="M1450">
        <v>42.569300066790703</v>
      </c>
      <c r="N1450">
        <v>1.3713450068912301</v>
      </c>
      <c r="O1450">
        <v>21.310734463276798</v>
      </c>
      <c r="P1450">
        <v>350.61099796334003</v>
      </c>
      <c r="Q1450">
        <v>0.16848207569127499</v>
      </c>
    </row>
    <row r="1451" spans="1:17" hidden="1" x14ac:dyDescent="0.3">
      <c r="A1451" t="s">
        <v>3054</v>
      </c>
      <c r="B1451" t="s">
        <v>3055</v>
      </c>
      <c r="C1451" t="s">
        <v>10222</v>
      </c>
      <c r="D1451" t="s">
        <v>388</v>
      </c>
      <c r="E1451">
        <v>1014.096314385</v>
      </c>
      <c r="F1451">
        <v>358.05</v>
      </c>
      <c r="G1451">
        <v>19.587349785551599</v>
      </c>
      <c r="H1451">
        <v>3.1066264670522199</v>
      </c>
      <c r="I1451">
        <v>36.187336215175002</v>
      </c>
      <c r="J1451">
        <v>6.5856886029050399</v>
      </c>
      <c r="K1451">
        <v>292.716564333078</v>
      </c>
      <c r="L1451">
        <v>259.02854226437</v>
      </c>
      <c r="M1451">
        <v>83.193760347972201</v>
      </c>
      <c r="N1451">
        <v>1.37893775740685</v>
      </c>
      <c r="O1451">
        <v>3.3375226923614001</v>
      </c>
      <c r="P1451">
        <v>89.294210943695404</v>
      </c>
      <c r="Q1451">
        <v>0.109323708331949</v>
      </c>
    </row>
    <row r="1452" spans="1:17" hidden="1" x14ac:dyDescent="0.3">
      <c r="A1452" t="s">
        <v>3056</v>
      </c>
      <c r="B1452" t="s">
        <v>3057</v>
      </c>
      <c r="C1452" t="s">
        <v>10222</v>
      </c>
      <c r="D1452" t="s">
        <v>202</v>
      </c>
      <c r="E1452">
        <v>1012.0793200000001</v>
      </c>
      <c r="F1452">
        <v>832.85</v>
      </c>
      <c r="G1452">
        <v>1.8222851236777799</v>
      </c>
      <c r="H1452">
        <v>-0.77400809417846395</v>
      </c>
      <c r="I1452">
        <v>-10.185887439290401</v>
      </c>
      <c r="J1452">
        <v>1.01425045792586</v>
      </c>
      <c r="K1452">
        <v>802.56735178782696</v>
      </c>
      <c r="L1452">
        <v>755.82319723051603</v>
      </c>
      <c r="M1452">
        <v>70.420673834349103</v>
      </c>
      <c r="N1452">
        <v>0.74990829722424801</v>
      </c>
      <c r="O1452">
        <v>12.2651137659842</v>
      </c>
      <c r="P1452">
        <v>37.661157024793397</v>
      </c>
      <c r="Q1452">
        <v>3.4965778701724001E-2</v>
      </c>
    </row>
    <row r="1453" spans="1:17" hidden="1" x14ac:dyDescent="0.3">
      <c r="A1453" t="s">
        <v>3058</v>
      </c>
      <c r="B1453" t="s">
        <v>3059</v>
      </c>
      <c r="C1453" t="s">
        <v>10222</v>
      </c>
      <c r="D1453" t="s">
        <v>21</v>
      </c>
      <c r="E1453">
        <v>1009.856431585</v>
      </c>
      <c r="F1453">
        <v>618.04999999999995</v>
      </c>
      <c r="G1453">
        <v>189.85560475555201</v>
      </c>
      <c r="H1453">
        <v>12.8972058777847</v>
      </c>
      <c r="I1453">
        <v>22.046488790453399</v>
      </c>
      <c r="J1453">
        <v>12.501934195089399</v>
      </c>
      <c r="K1453">
        <v>543.23003728532103</v>
      </c>
      <c r="L1453">
        <v>468.36142390820299</v>
      </c>
      <c r="M1453">
        <v>76.1252733806771</v>
      </c>
      <c r="N1453">
        <v>1.0357527451688899</v>
      </c>
      <c r="O1453">
        <v>13.0976458215354</v>
      </c>
      <c r="P1453">
        <v>239.12208504801001</v>
      </c>
      <c r="Q1453">
        <v>0.109599804005363</v>
      </c>
    </row>
    <row r="1454" spans="1:17" hidden="1" x14ac:dyDescent="0.3">
      <c r="A1454" t="s">
        <v>3060</v>
      </c>
      <c r="B1454" t="s">
        <v>3061</v>
      </c>
      <c r="C1454" t="s">
        <v>10222</v>
      </c>
      <c r="D1454" t="s">
        <v>118</v>
      </c>
      <c r="E1454">
        <v>1009.32944</v>
      </c>
      <c r="F1454">
        <v>9800</v>
      </c>
      <c r="G1454">
        <v>279.01113064892201</v>
      </c>
      <c r="H1454">
        <v>23.5547111490852</v>
      </c>
      <c r="I1454">
        <v>203.37365907565899</v>
      </c>
      <c r="J1454">
        <v>4.5289939813150601</v>
      </c>
      <c r="K1454">
        <v>8010.4687953140001</v>
      </c>
      <c r="L1454">
        <v>5612.4397991825599</v>
      </c>
      <c r="M1454">
        <v>70.881345845309596</v>
      </c>
      <c r="N1454">
        <v>0.53709090909090895</v>
      </c>
      <c r="O1454">
        <v>7.2260204081632597</v>
      </c>
      <c r="P1454">
        <v>335.28471173491999</v>
      </c>
      <c r="Q1454">
        <v>0.122004466338502</v>
      </c>
    </row>
    <row r="1455" spans="1:17" hidden="1" x14ac:dyDescent="0.3">
      <c r="A1455" t="s">
        <v>3062</v>
      </c>
      <c r="B1455" t="s">
        <v>3063</v>
      </c>
      <c r="C1455" t="s">
        <v>10222</v>
      </c>
      <c r="D1455" t="s">
        <v>635</v>
      </c>
      <c r="E1455">
        <v>1007.495101404</v>
      </c>
      <c r="F1455">
        <v>43.34</v>
      </c>
      <c r="G1455">
        <v>76.948490033829103</v>
      </c>
      <c r="H1455">
        <v>-11.0530116433827</v>
      </c>
      <c r="I1455">
        <v>-5.3568577630675298</v>
      </c>
      <c r="J1455">
        <v>14.1389835949392</v>
      </c>
      <c r="K1455">
        <v>37.599887321348298</v>
      </c>
      <c r="L1455">
        <v>32.2631828587825</v>
      </c>
      <c r="M1455">
        <v>64.457202164407704</v>
      </c>
      <c r="N1455">
        <v>0.29577863973840501</v>
      </c>
      <c r="O1455">
        <v>21.596677434240799</v>
      </c>
      <c r="P1455">
        <v>111.414634146341</v>
      </c>
      <c r="Q1455">
        <v>-3.9457829921122997E-2</v>
      </c>
    </row>
    <row r="1456" spans="1:17" hidden="1" x14ac:dyDescent="0.3">
      <c r="A1456" t="s">
        <v>3064</v>
      </c>
      <c r="B1456" t="s">
        <v>3065</v>
      </c>
      <c r="C1456" t="s">
        <v>10222</v>
      </c>
      <c r="D1456" t="s">
        <v>622</v>
      </c>
      <c r="E1456">
        <v>1007.283012868</v>
      </c>
      <c r="F1456">
        <v>105.38</v>
      </c>
      <c r="G1456">
        <v>13.8873695914323</v>
      </c>
      <c r="H1456">
        <v>11.7333093169301</v>
      </c>
      <c r="I1456">
        <v>19.605935056141998</v>
      </c>
      <c r="J1456">
        <v>14.187631502438499</v>
      </c>
      <c r="K1456">
        <v>89.673734271145094</v>
      </c>
      <c r="L1456">
        <v>82.304714845259994</v>
      </c>
      <c r="M1456">
        <v>73.638458852715601</v>
      </c>
      <c r="N1456">
        <v>2.50605324849557</v>
      </c>
      <c r="O1456">
        <v>4.6213702789903204</v>
      </c>
      <c r="P1456">
        <v>54.6294937637564</v>
      </c>
    </row>
    <row r="1457" spans="1:17" hidden="1" x14ac:dyDescent="0.3">
      <c r="A1457" t="s">
        <v>3066</v>
      </c>
      <c r="B1457" t="s">
        <v>3067</v>
      </c>
      <c r="C1457" t="s">
        <v>10222</v>
      </c>
      <c r="D1457" t="s">
        <v>373</v>
      </c>
      <c r="E1457">
        <v>1006.833417325</v>
      </c>
      <c r="F1457">
        <v>647.04999999999995</v>
      </c>
      <c r="G1457">
        <v>-47.341939976119001</v>
      </c>
      <c r="H1457">
        <v>0.24081818978326899</v>
      </c>
      <c r="I1457">
        <v>-16.778191331874801</v>
      </c>
      <c r="J1457">
        <v>2.7160295227344999</v>
      </c>
      <c r="K1457">
        <v>637.98593739089995</v>
      </c>
      <c r="L1457">
        <v>647.10951683929898</v>
      </c>
      <c r="M1457">
        <v>46.6348828508468</v>
      </c>
      <c r="N1457">
        <v>0.444761510890543</v>
      </c>
      <c r="O1457">
        <v>38.010972876902798</v>
      </c>
      <c r="P1457">
        <v>31.274092107932599</v>
      </c>
      <c r="Q1457">
        <v>-6.1015100113765E-2</v>
      </c>
    </row>
    <row r="1458" spans="1:17" hidden="1" x14ac:dyDescent="0.3">
      <c r="A1458" t="s">
        <v>3068</v>
      </c>
      <c r="B1458" t="s">
        <v>3069</v>
      </c>
      <c r="C1458" t="s">
        <v>10222</v>
      </c>
      <c r="D1458" t="s">
        <v>420</v>
      </c>
      <c r="E1458">
        <v>1002.91720302</v>
      </c>
      <c r="F1458">
        <v>328.2</v>
      </c>
      <c r="G1458">
        <v>79.177852839725304</v>
      </c>
      <c r="H1458">
        <v>3.4931847825842102</v>
      </c>
      <c r="I1458">
        <v>19.843577139144902</v>
      </c>
      <c r="J1458">
        <v>-4.6277947239201698</v>
      </c>
      <c r="K1458">
        <v>311.24566658257203</v>
      </c>
      <c r="L1458">
        <v>268.17715093356099</v>
      </c>
      <c r="M1458">
        <v>52.423815066241197</v>
      </c>
      <c r="N1458">
        <v>1.3163191640769001</v>
      </c>
      <c r="O1458">
        <v>13.650213284582501</v>
      </c>
      <c r="P1458">
        <v>131.86153302719799</v>
      </c>
      <c r="Q1458">
        <v>0.13110004397071001</v>
      </c>
    </row>
    <row r="1459" spans="1:17" hidden="1" x14ac:dyDescent="0.3">
      <c r="A1459" t="s">
        <v>3070</v>
      </c>
      <c r="B1459" t="s">
        <v>3071</v>
      </c>
      <c r="C1459" t="s">
        <v>10222</v>
      </c>
      <c r="D1459" t="s">
        <v>285</v>
      </c>
      <c r="E1459">
        <v>1002.810538233</v>
      </c>
      <c r="F1459">
        <v>255.91</v>
      </c>
      <c r="G1459">
        <v>11.9537488595104</v>
      </c>
      <c r="H1459">
        <v>3.8791928854535298</v>
      </c>
      <c r="I1459">
        <v>22.982808183015099</v>
      </c>
      <c r="J1459">
        <v>2.9592690585527701</v>
      </c>
      <c r="K1459">
        <v>242.30984631166501</v>
      </c>
      <c r="M1459">
        <v>56.148923844760098</v>
      </c>
      <c r="N1459">
        <v>1.1281517767107601</v>
      </c>
      <c r="O1459">
        <v>7.7722636864522698</v>
      </c>
      <c r="P1459">
        <v>49.349285088999103</v>
      </c>
    </row>
    <row r="1460" spans="1:17" hidden="1" x14ac:dyDescent="0.3">
      <c r="A1460" t="s">
        <v>3072</v>
      </c>
      <c r="B1460" t="s">
        <v>3073</v>
      </c>
      <c r="C1460" t="s">
        <v>10222</v>
      </c>
      <c r="D1460" t="s">
        <v>261</v>
      </c>
      <c r="E1460">
        <v>1001.1129560000001</v>
      </c>
      <c r="F1460">
        <v>619.70000000000005</v>
      </c>
      <c r="G1460">
        <v>71.335103456382299</v>
      </c>
      <c r="H1460">
        <v>1.71976582993392</v>
      </c>
      <c r="I1460">
        <v>-26.1125240413737</v>
      </c>
      <c r="J1460">
        <v>-10.6775517948901</v>
      </c>
      <c r="K1460">
        <v>608.92697783457095</v>
      </c>
      <c r="L1460">
        <v>576.51005179874096</v>
      </c>
      <c r="M1460">
        <v>47.244729796411498</v>
      </c>
      <c r="N1460">
        <v>1.61117045210323</v>
      </c>
      <c r="O1460">
        <v>37.2115539777311</v>
      </c>
      <c r="P1460">
        <v>101.168641454309</v>
      </c>
      <c r="Q1460">
        <v>4.8236240856789001E-2</v>
      </c>
    </row>
    <row r="1461" spans="1:17" hidden="1" x14ac:dyDescent="0.3">
      <c r="A1461" t="s">
        <v>3074</v>
      </c>
      <c r="B1461" t="s">
        <v>3075</v>
      </c>
      <c r="C1461" t="s">
        <v>10222</v>
      </c>
      <c r="D1461" t="s">
        <v>21</v>
      </c>
      <c r="E1461">
        <v>992.73208499999998</v>
      </c>
      <c r="F1461">
        <v>782.85</v>
      </c>
      <c r="G1461">
        <v>73.768542153291804</v>
      </c>
      <c r="H1461">
        <v>3.4689909180520302</v>
      </c>
      <c r="I1461">
        <v>1.35537483446457</v>
      </c>
      <c r="J1461">
        <v>3.0190887699163498</v>
      </c>
      <c r="K1461">
        <v>747.95260296061895</v>
      </c>
      <c r="L1461">
        <v>678.56560671719001</v>
      </c>
      <c r="M1461">
        <v>84.536647455461505</v>
      </c>
      <c r="N1461">
        <v>0.99192695221527205</v>
      </c>
      <c r="O1461">
        <v>5.6332630772178502</v>
      </c>
      <c r="P1461">
        <v>108.149428343525</v>
      </c>
      <c r="Q1461">
        <v>0.156064693188188</v>
      </c>
    </row>
    <row r="1462" spans="1:17" hidden="1" x14ac:dyDescent="0.3">
      <c r="A1462" t="s">
        <v>3076</v>
      </c>
      <c r="B1462" t="s">
        <v>3077</v>
      </c>
      <c r="C1462" t="s">
        <v>10222</v>
      </c>
      <c r="D1462" t="s">
        <v>95</v>
      </c>
      <c r="E1462">
        <v>986.61221669999998</v>
      </c>
      <c r="F1462">
        <v>147.85</v>
      </c>
      <c r="G1462">
        <v>37.387837128964499</v>
      </c>
      <c r="H1462">
        <v>18.720554388889699</v>
      </c>
      <c r="I1462">
        <v>-2.7631177997579299</v>
      </c>
      <c r="J1462">
        <v>6.5631059719650402</v>
      </c>
      <c r="K1462">
        <v>130.26008726111101</v>
      </c>
      <c r="L1462">
        <v>118.49585275952801</v>
      </c>
      <c r="M1462">
        <v>58.054071977777397</v>
      </c>
      <c r="N1462">
        <v>2.8602434383844701</v>
      </c>
      <c r="O1462">
        <v>10.8555968887385</v>
      </c>
      <c r="P1462">
        <v>68.971428571428504</v>
      </c>
      <c r="Q1462">
        <v>4.6438182220244997E-2</v>
      </c>
    </row>
    <row r="1463" spans="1:17" hidden="1" x14ac:dyDescent="0.3">
      <c r="A1463" t="s">
        <v>3078</v>
      </c>
      <c r="B1463" t="s">
        <v>3079</v>
      </c>
      <c r="C1463" t="s">
        <v>10222</v>
      </c>
      <c r="D1463" t="s">
        <v>301</v>
      </c>
      <c r="E1463">
        <v>986.07360532500002</v>
      </c>
      <c r="F1463">
        <v>359.55</v>
      </c>
      <c r="G1463">
        <v>-27.023820374908102</v>
      </c>
      <c r="H1463">
        <v>-1.99004634219514</v>
      </c>
      <c r="I1463">
        <v>-14.5703132569483</v>
      </c>
      <c r="J1463">
        <v>2.0013044933878601</v>
      </c>
      <c r="K1463">
        <v>359.30448781192501</v>
      </c>
      <c r="L1463">
        <v>352.187835153891</v>
      </c>
      <c r="M1463">
        <v>56.686044611933497</v>
      </c>
      <c r="N1463">
        <v>1.2106679568430301</v>
      </c>
      <c r="O1463">
        <v>24.878320122375101</v>
      </c>
      <c r="P1463">
        <v>28.273278630039201</v>
      </c>
      <c r="Q1463">
        <v>0.14023871018701201</v>
      </c>
    </row>
    <row r="1464" spans="1:17" hidden="1" x14ac:dyDescent="0.3">
      <c r="A1464" t="s">
        <v>3080</v>
      </c>
      <c r="B1464" t="s">
        <v>3081</v>
      </c>
      <c r="C1464" t="s">
        <v>10222</v>
      </c>
      <c r="E1464">
        <v>982.58697495000001</v>
      </c>
      <c r="F1464">
        <v>1144.8499999999999</v>
      </c>
      <c r="G1464">
        <v>107.260303053393</v>
      </c>
      <c r="H1464">
        <v>-1.87604697012611</v>
      </c>
      <c r="I1464">
        <v>18.3100563205718</v>
      </c>
      <c r="J1464">
        <v>10.500032218066</v>
      </c>
      <c r="K1464">
        <v>1038.25786644356</v>
      </c>
      <c r="L1464">
        <v>849.78017663929199</v>
      </c>
      <c r="M1464">
        <v>62.318958812187297</v>
      </c>
      <c r="N1464">
        <v>0.44888590746540902</v>
      </c>
      <c r="O1464">
        <v>11.267851683626599</v>
      </c>
      <c r="P1464">
        <v>148.610206297502</v>
      </c>
      <c r="Q1464">
        <v>5.0264722429251001E-2</v>
      </c>
    </row>
    <row r="1465" spans="1:17" hidden="1" x14ac:dyDescent="0.3">
      <c r="A1465" t="s">
        <v>3082</v>
      </c>
      <c r="B1465" t="s">
        <v>3083</v>
      </c>
      <c r="C1465" t="s">
        <v>10222</v>
      </c>
      <c r="D1465" t="s">
        <v>557</v>
      </c>
      <c r="E1465">
        <v>979.50494473999902</v>
      </c>
      <c r="F1465">
        <v>267.39999999999998</v>
      </c>
      <c r="G1465">
        <v>-26.093763487297601</v>
      </c>
      <c r="H1465">
        <v>-1.2216716913571599</v>
      </c>
      <c r="I1465">
        <v>-17.205873670572</v>
      </c>
      <c r="J1465">
        <v>-3.3570946736950401E-2</v>
      </c>
      <c r="K1465">
        <v>258.41348448334901</v>
      </c>
      <c r="L1465">
        <v>263.94163216105198</v>
      </c>
      <c r="M1465">
        <v>63.167669064615602</v>
      </c>
      <c r="N1465">
        <v>0.96138924390130098</v>
      </c>
      <c r="O1465">
        <v>19.465220643231099</v>
      </c>
      <c r="P1465">
        <v>18.580931263858002</v>
      </c>
      <c r="Q1465">
        <v>-0.117622942706835</v>
      </c>
    </row>
    <row r="1466" spans="1:17" hidden="1" x14ac:dyDescent="0.3">
      <c r="A1466" t="s">
        <v>3084</v>
      </c>
      <c r="B1466" t="s">
        <v>3085</v>
      </c>
      <c r="C1466" t="s">
        <v>10222</v>
      </c>
      <c r="D1466" t="s">
        <v>557</v>
      </c>
      <c r="E1466">
        <v>978.95342498599996</v>
      </c>
      <c r="F1466">
        <v>277.43</v>
      </c>
      <c r="G1466">
        <v>111.407416261291</v>
      </c>
      <c r="H1466">
        <v>21.417440826626802</v>
      </c>
      <c r="I1466">
        <v>47.7455009918245</v>
      </c>
      <c r="J1466">
        <v>29.231271734521599</v>
      </c>
      <c r="K1466">
        <v>209.08955883577701</v>
      </c>
      <c r="L1466">
        <v>171.101480688648</v>
      </c>
      <c r="M1466">
        <v>83.424229428926694</v>
      </c>
      <c r="N1466">
        <v>2.5520266693053602</v>
      </c>
      <c r="O1466">
        <v>6.2610388206033996</v>
      </c>
      <c r="P1466">
        <v>162.96682464454901</v>
      </c>
      <c r="Q1466">
        <v>0.133553682344632</v>
      </c>
    </row>
    <row r="1467" spans="1:17" hidden="1" x14ac:dyDescent="0.3">
      <c r="A1467" t="s">
        <v>3086</v>
      </c>
      <c r="B1467" t="s">
        <v>3087</v>
      </c>
      <c r="C1467" t="s">
        <v>10222</v>
      </c>
      <c r="D1467" t="s">
        <v>77</v>
      </c>
      <c r="E1467">
        <v>977.32424035999998</v>
      </c>
      <c r="F1467">
        <v>113.11</v>
      </c>
      <c r="G1467">
        <v>5.0740789366468002</v>
      </c>
      <c r="H1467">
        <v>-8.4162721457862393</v>
      </c>
      <c r="I1467">
        <v>-30.833455393727402</v>
      </c>
      <c r="J1467">
        <v>3.44773567289959</v>
      </c>
      <c r="K1467">
        <v>111.13696763819399</v>
      </c>
      <c r="L1467">
        <v>106.748923638896</v>
      </c>
      <c r="M1467">
        <v>56.9152252262448</v>
      </c>
      <c r="N1467">
        <v>1.18309706254431</v>
      </c>
      <c r="O1467">
        <v>57.324728140747901</v>
      </c>
      <c r="P1467">
        <v>40.8592777085927</v>
      </c>
      <c r="Q1467">
        <v>-5.3141721651912999E-2</v>
      </c>
    </row>
    <row r="1468" spans="1:17" hidden="1" x14ac:dyDescent="0.3">
      <c r="A1468" t="s">
        <v>3088</v>
      </c>
      <c r="B1468" t="s">
        <v>3089</v>
      </c>
      <c r="C1468" t="s">
        <v>10222</v>
      </c>
      <c r="D1468" t="s">
        <v>290</v>
      </c>
      <c r="E1468">
        <v>977.24189681999997</v>
      </c>
      <c r="F1468">
        <v>583.1</v>
      </c>
      <c r="G1468">
        <v>60.6052487289178</v>
      </c>
      <c r="H1468">
        <v>37.869579894937203</v>
      </c>
      <c r="I1468">
        <v>-29.859971681170101</v>
      </c>
      <c r="J1468">
        <v>-0.25428976280458998</v>
      </c>
      <c r="K1468">
        <v>477.08831184767098</v>
      </c>
      <c r="L1468">
        <v>498.03545307452703</v>
      </c>
      <c r="M1468">
        <v>81.918171548891294</v>
      </c>
      <c r="N1468">
        <v>1.99918721670308</v>
      </c>
      <c r="O1468">
        <v>23.6494597839135</v>
      </c>
      <c r="P1468">
        <v>91.683103221564707</v>
      </c>
      <c r="Q1468">
        <v>0.17229048046008599</v>
      </c>
    </row>
    <row r="1469" spans="1:17" hidden="1" x14ac:dyDescent="0.3">
      <c r="A1469" t="s">
        <v>3090</v>
      </c>
      <c r="B1469" t="s">
        <v>3091</v>
      </c>
      <c r="C1469" t="s">
        <v>10222</v>
      </c>
      <c r="D1469" t="s">
        <v>285</v>
      </c>
      <c r="E1469">
        <v>975.35205877999897</v>
      </c>
      <c r="F1469">
        <v>1746.2</v>
      </c>
      <c r="G1469">
        <v>-31.167453332792601</v>
      </c>
      <c r="H1469">
        <v>-5.2811942311751201</v>
      </c>
      <c r="I1469">
        <v>-27.188750013348301</v>
      </c>
      <c r="J1469">
        <v>-0.72210554061715404</v>
      </c>
      <c r="K1469">
        <v>1742.6455108944001</v>
      </c>
      <c r="L1469">
        <v>1795.18746611966</v>
      </c>
      <c r="M1469">
        <v>61.167514667556297</v>
      </c>
      <c r="N1469">
        <v>0.76830496475495902</v>
      </c>
      <c r="O1469">
        <v>25.1288512197915</v>
      </c>
      <c r="P1469">
        <v>15.6423841059602</v>
      </c>
      <c r="Q1469">
        <v>-4.7944098763550998E-2</v>
      </c>
    </row>
    <row r="1470" spans="1:17" hidden="1" x14ac:dyDescent="0.3">
      <c r="A1470" t="s">
        <v>3092</v>
      </c>
      <c r="B1470" t="s">
        <v>3093</v>
      </c>
      <c r="C1470" t="s">
        <v>10222</v>
      </c>
      <c r="D1470" t="s">
        <v>490</v>
      </c>
      <c r="E1470">
        <v>972.57301619999998</v>
      </c>
      <c r="F1470">
        <v>680.25</v>
      </c>
      <c r="G1470">
        <v>-36.342737289454803</v>
      </c>
      <c r="H1470">
        <v>4.6541877321978404</v>
      </c>
      <c r="I1470">
        <v>-34.422795544246902</v>
      </c>
      <c r="J1470">
        <v>11.767519837799</v>
      </c>
      <c r="K1470">
        <v>679.89075226898103</v>
      </c>
      <c r="L1470">
        <v>730.99819893397</v>
      </c>
      <c r="M1470">
        <v>65.837719231239902</v>
      </c>
      <c r="N1470">
        <v>1.6521171255032401</v>
      </c>
      <c r="O1470">
        <v>44.064682102168298</v>
      </c>
      <c r="P1470">
        <v>12.9514321295143</v>
      </c>
      <c r="Q1470">
        <v>4.0550091063388999E-2</v>
      </c>
    </row>
    <row r="1471" spans="1:17" hidden="1" x14ac:dyDescent="0.3">
      <c r="A1471" t="s">
        <v>3094</v>
      </c>
      <c r="B1471" t="s">
        <v>3095</v>
      </c>
      <c r="C1471" t="s">
        <v>10222</v>
      </c>
      <c r="E1471">
        <v>972.19528000000003</v>
      </c>
      <c r="F1471">
        <v>1209.8</v>
      </c>
      <c r="G1471">
        <v>67.0887791022665</v>
      </c>
      <c r="H1471">
        <v>-4.23860400480699</v>
      </c>
      <c r="I1471">
        <v>-23.5979621771904</v>
      </c>
      <c r="J1471">
        <v>-2.3437094039826198</v>
      </c>
      <c r="K1471">
        <v>1213.53776575488</v>
      </c>
      <c r="L1471">
        <v>1131.07700702129</v>
      </c>
      <c r="M1471">
        <v>59.173079790270201</v>
      </c>
      <c r="N1471">
        <v>1.15161151668144</v>
      </c>
      <c r="O1471">
        <v>33.889899156885399</v>
      </c>
      <c r="P1471">
        <v>111.134380453752</v>
      </c>
      <c r="Q1471">
        <v>0.19369954110704199</v>
      </c>
    </row>
    <row r="1472" spans="1:17" hidden="1" x14ac:dyDescent="0.3">
      <c r="A1472" t="s">
        <v>3096</v>
      </c>
      <c r="B1472" t="s">
        <v>3097</v>
      </c>
      <c r="C1472" t="s">
        <v>10222</v>
      </c>
      <c r="D1472" t="s">
        <v>18</v>
      </c>
      <c r="E1472">
        <v>971.73623106000002</v>
      </c>
      <c r="F1472">
        <v>945.35</v>
      </c>
      <c r="G1472">
        <v>32.036874528429401</v>
      </c>
      <c r="H1472">
        <v>-6.9526540120742801</v>
      </c>
      <c r="I1472">
        <v>-38.135745249368</v>
      </c>
      <c r="J1472">
        <v>8.5115548352760992</v>
      </c>
      <c r="K1472">
        <v>984.45526708857096</v>
      </c>
      <c r="L1472">
        <v>979.55144580767796</v>
      </c>
      <c r="M1472">
        <v>50.5577057379301</v>
      </c>
      <c r="N1472">
        <v>0.65363904513650695</v>
      </c>
      <c r="O1472">
        <v>67.345427619400198</v>
      </c>
      <c r="P1472">
        <v>76.535947712418206</v>
      </c>
      <c r="Q1472">
        <v>0.20973121994498101</v>
      </c>
    </row>
    <row r="1473" spans="1:17" hidden="1" x14ac:dyDescent="0.3">
      <c r="A1473" t="s">
        <v>3098</v>
      </c>
      <c r="B1473" t="s">
        <v>3099</v>
      </c>
      <c r="C1473" t="s">
        <v>10222</v>
      </c>
      <c r="D1473" t="s">
        <v>1532</v>
      </c>
      <c r="E1473">
        <v>968.95593113999996</v>
      </c>
      <c r="F1473">
        <v>532.6</v>
      </c>
      <c r="G1473">
        <v>156.02073072821599</v>
      </c>
      <c r="H1473">
        <v>23.260037446013801</v>
      </c>
      <c r="I1473">
        <v>90.897480622246803</v>
      </c>
      <c r="J1473">
        <v>10.688423877146599</v>
      </c>
      <c r="K1473">
        <v>412.64991074696502</v>
      </c>
      <c r="L1473">
        <v>319.48725902450099</v>
      </c>
      <c r="M1473">
        <v>88.883124258405005</v>
      </c>
      <c r="N1473">
        <v>1.64718965516725</v>
      </c>
      <c r="O1473">
        <v>6.8343972962823898</v>
      </c>
      <c r="P1473">
        <v>203.475783475783</v>
      </c>
      <c r="Q1473">
        <v>0.108423834238197</v>
      </c>
    </row>
    <row r="1474" spans="1:17" hidden="1" x14ac:dyDescent="0.3">
      <c r="A1474" t="s">
        <v>3100</v>
      </c>
      <c r="B1474" t="s">
        <v>3101</v>
      </c>
      <c r="C1474" t="s">
        <v>10222</v>
      </c>
      <c r="D1474" t="s">
        <v>523</v>
      </c>
      <c r="E1474">
        <v>967.15497511499996</v>
      </c>
      <c r="F1474">
        <v>171.15</v>
      </c>
      <c r="G1474">
        <v>153.81829197405301</v>
      </c>
      <c r="H1474">
        <v>-3.56864248945441</v>
      </c>
      <c r="I1474">
        <v>18.109928330627099</v>
      </c>
      <c r="J1474">
        <v>-2.02631504327347</v>
      </c>
      <c r="K1474">
        <v>156.19727123699101</v>
      </c>
      <c r="L1474">
        <v>124.19463695999001</v>
      </c>
      <c r="M1474">
        <v>56.650619334804098</v>
      </c>
      <c r="N1474">
        <v>2.2204701970420899</v>
      </c>
      <c r="O1474">
        <v>10.4761904761904</v>
      </c>
      <c r="P1474">
        <v>187.64705882352899</v>
      </c>
      <c r="Q1474">
        <v>7.9812570377692002E-2</v>
      </c>
    </row>
    <row r="1475" spans="1:17" hidden="1" x14ac:dyDescent="0.3">
      <c r="A1475" t="s">
        <v>3102</v>
      </c>
      <c r="B1475" t="s">
        <v>3103</v>
      </c>
      <c r="C1475" t="s">
        <v>10222</v>
      </c>
      <c r="D1475" t="s">
        <v>21</v>
      </c>
      <c r="E1475">
        <v>964.58089921600003</v>
      </c>
      <c r="F1475">
        <v>91.04</v>
      </c>
      <c r="G1475">
        <v>182.084481121598</v>
      </c>
      <c r="H1475">
        <v>27.384088569836798</v>
      </c>
      <c r="I1475">
        <v>10.6849371351441</v>
      </c>
      <c r="J1475">
        <v>-7.0402963647577597</v>
      </c>
      <c r="K1475">
        <v>73.710219015366306</v>
      </c>
      <c r="L1475">
        <v>57.968190289012597</v>
      </c>
      <c r="M1475">
        <v>67.686497919794405</v>
      </c>
      <c r="N1475">
        <v>2.1100470308136301</v>
      </c>
      <c r="O1475">
        <v>3.8005272407732802</v>
      </c>
      <c r="P1475">
        <v>216.66086956521701</v>
      </c>
    </row>
    <row r="1476" spans="1:17" hidden="1" x14ac:dyDescent="0.3">
      <c r="A1476" t="s">
        <v>3104</v>
      </c>
      <c r="B1476" t="s">
        <v>3105</v>
      </c>
      <c r="C1476" t="s">
        <v>10222</v>
      </c>
      <c r="D1476" t="s">
        <v>127</v>
      </c>
      <c r="E1476">
        <v>963.19023112000002</v>
      </c>
      <c r="F1476">
        <v>193.96</v>
      </c>
      <c r="G1476">
        <v>4.1310984269745497</v>
      </c>
      <c r="H1476">
        <v>-10.1410900695441</v>
      </c>
      <c r="I1476">
        <v>3.0970731853113498</v>
      </c>
      <c r="J1476">
        <v>0.51889114061006603</v>
      </c>
      <c r="K1476">
        <v>187.28695322453601</v>
      </c>
      <c r="L1476">
        <v>168.51827237186399</v>
      </c>
      <c r="M1476">
        <v>45.010232761340603</v>
      </c>
      <c r="N1476">
        <v>0.51452957793922705</v>
      </c>
      <c r="O1476">
        <v>14.3534749432872</v>
      </c>
      <c r="P1476">
        <v>50.007733952049399</v>
      </c>
    </row>
    <row r="1477" spans="1:17" hidden="1" x14ac:dyDescent="0.3">
      <c r="A1477" t="s">
        <v>3106</v>
      </c>
      <c r="B1477" t="s">
        <v>3107</v>
      </c>
      <c r="C1477" t="s">
        <v>10222</v>
      </c>
      <c r="D1477" t="s">
        <v>370</v>
      </c>
      <c r="E1477">
        <v>962.27231407999898</v>
      </c>
      <c r="F1477">
        <v>5.18</v>
      </c>
      <c r="G1477">
        <v>43.3103772038437</v>
      </c>
      <c r="H1477">
        <v>-11.4400282561053</v>
      </c>
      <c r="I1477">
        <v>-46.429962379755302</v>
      </c>
      <c r="J1477">
        <v>1.2660461262059799</v>
      </c>
      <c r="K1477">
        <v>5.2139130665631503</v>
      </c>
      <c r="L1477">
        <v>5.2135979255867904</v>
      </c>
      <c r="M1477">
        <v>53.488148939710797</v>
      </c>
      <c r="N1477">
        <v>0.94170395445954302</v>
      </c>
      <c r="O1477">
        <v>54.440154440154402</v>
      </c>
      <c r="P1477">
        <v>72.6666666666666</v>
      </c>
      <c r="Q1477">
        <v>2.4824810127194001E-2</v>
      </c>
    </row>
    <row r="1478" spans="1:17" hidden="1" x14ac:dyDescent="0.3">
      <c r="A1478" t="s">
        <v>3108</v>
      </c>
      <c r="B1478" t="s">
        <v>3109</v>
      </c>
      <c r="C1478" t="s">
        <v>10222</v>
      </c>
      <c r="E1478">
        <v>961.26846753999996</v>
      </c>
      <c r="F1478">
        <v>349.15</v>
      </c>
      <c r="G1478">
        <v>-48.659943499275499</v>
      </c>
      <c r="H1478">
        <v>3.43979652271174</v>
      </c>
      <c r="I1478">
        <v>-29.424892327575702</v>
      </c>
      <c r="J1478">
        <v>2.2239413111861799</v>
      </c>
      <c r="K1478">
        <v>339.947829870737</v>
      </c>
      <c r="L1478">
        <v>402.16110371328398</v>
      </c>
      <c r="M1478">
        <v>51.775584717377001</v>
      </c>
      <c r="N1478">
        <v>1.84901736309864</v>
      </c>
      <c r="O1478">
        <v>105.599312616354</v>
      </c>
      <c r="P1478">
        <v>30.231256993658999</v>
      </c>
      <c r="Q1478">
        <v>2.7321398929323001E-2</v>
      </c>
    </row>
    <row r="1479" spans="1:17" hidden="1" x14ac:dyDescent="0.3">
      <c r="A1479" t="s">
        <v>3110</v>
      </c>
      <c r="B1479" t="s">
        <v>3111</v>
      </c>
      <c r="C1479" t="s">
        <v>10222</v>
      </c>
      <c r="D1479" t="s">
        <v>46</v>
      </c>
      <c r="E1479">
        <v>958.32020718499996</v>
      </c>
      <c r="F1479">
        <v>452.65</v>
      </c>
      <c r="G1479">
        <v>-50.857015685205901</v>
      </c>
      <c r="H1479">
        <v>-5.3733537268762701</v>
      </c>
      <c r="I1479">
        <v>-56.530954585404601</v>
      </c>
      <c r="J1479">
        <v>-8.9575699877342991</v>
      </c>
      <c r="K1479">
        <v>487.732545563847</v>
      </c>
      <c r="L1479">
        <v>550.74471335820203</v>
      </c>
      <c r="M1479">
        <v>31.001382338429298</v>
      </c>
      <c r="N1479">
        <v>1.12667978674969</v>
      </c>
      <c r="O1479">
        <v>90.732353915828995</v>
      </c>
      <c r="P1479">
        <v>9.33574879227052</v>
      </c>
      <c r="Q1479">
        <v>0.17324028849975201</v>
      </c>
    </row>
    <row r="1480" spans="1:17" hidden="1" x14ac:dyDescent="0.3">
      <c r="A1480" t="s">
        <v>3112</v>
      </c>
      <c r="B1480" t="s">
        <v>3113</v>
      </c>
      <c r="C1480" t="s">
        <v>10222</v>
      </c>
      <c r="D1480" t="s">
        <v>977</v>
      </c>
      <c r="E1480">
        <v>958.27525553999999</v>
      </c>
      <c r="F1480">
        <v>85.18</v>
      </c>
      <c r="G1480">
        <v>-63.171281527234299</v>
      </c>
      <c r="H1480">
        <v>-0.15611950283057299</v>
      </c>
      <c r="I1480">
        <v>-8.5537539679537495</v>
      </c>
      <c r="J1480">
        <v>4.6548011462863004</v>
      </c>
      <c r="K1480">
        <v>80.385844756112107</v>
      </c>
      <c r="L1480">
        <v>83.764825920836799</v>
      </c>
      <c r="M1480">
        <v>63.4957851962847</v>
      </c>
      <c r="N1480">
        <v>1.1049101919925499</v>
      </c>
      <c r="O1480">
        <v>59.544494012679003</v>
      </c>
      <c r="P1480">
        <v>32.989851678376198</v>
      </c>
      <c r="Q1480">
        <v>8.7691405137046999E-2</v>
      </c>
    </row>
    <row r="1481" spans="1:17" hidden="1" x14ac:dyDescent="0.3">
      <c r="A1481" t="s">
        <v>3114</v>
      </c>
      <c r="B1481" t="s">
        <v>3115</v>
      </c>
      <c r="C1481" t="s">
        <v>10222</v>
      </c>
      <c r="D1481" t="s">
        <v>285</v>
      </c>
      <c r="E1481">
        <v>957.62993200000005</v>
      </c>
      <c r="F1481">
        <v>112.7</v>
      </c>
      <c r="G1481">
        <v>56.488277203311199</v>
      </c>
      <c r="H1481">
        <v>-5.6605055328205696</v>
      </c>
      <c r="I1481">
        <v>-7.5360964283551803</v>
      </c>
      <c r="J1481">
        <v>2.8208020752226699</v>
      </c>
      <c r="K1481">
        <v>108.68188681995601</v>
      </c>
      <c r="L1481">
        <v>94.902983789660496</v>
      </c>
      <c r="M1481">
        <v>55.094869972708103</v>
      </c>
      <c r="N1481">
        <v>0.50399169432120305</v>
      </c>
      <c r="O1481">
        <v>12.5998225377107</v>
      </c>
      <c r="P1481">
        <v>90.984578884934706</v>
      </c>
      <c r="Q1481">
        <v>-6.9385998441978999E-2</v>
      </c>
    </row>
    <row r="1482" spans="1:17" hidden="1" x14ac:dyDescent="0.3">
      <c r="A1482" t="s">
        <v>3116</v>
      </c>
      <c r="B1482" t="s">
        <v>3117</v>
      </c>
      <c r="C1482" t="s">
        <v>10222</v>
      </c>
      <c r="D1482" t="s">
        <v>293</v>
      </c>
      <c r="E1482">
        <v>957.12859007999896</v>
      </c>
      <c r="F1482">
        <v>597.6</v>
      </c>
      <c r="G1482">
        <v>30.262977509648199</v>
      </c>
      <c r="H1482">
        <v>-7.13062848528162</v>
      </c>
      <c r="I1482">
        <v>-15.059654256506001</v>
      </c>
      <c r="J1482">
        <v>-1.19477150328634</v>
      </c>
      <c r="K1482">
        <v>582.123290852021</v>
      </c>
      <c r="L1482">
        <v>536.20206188359998</v>
      </c>
      <c r="M1482">
        <v>51.392721370734002</v>
      </c>
      <c r="N1482">
        <v>1.8068133802816899</v>
      </c>
      <c r="O1482">
        <v>22.155287817938401</v>
      </c>
      <c r="P1482">
        <v>59.36</v>
      </c>
    </row>
    <row r="1483" spans="1:17" hidden="1" x14ac:dyDescent="0.3">
      <c r="A1483" t="s">
        <v>3118</v>
      </c>
      <c r="B1483" t="s">
        <v>3119</v>
      </c>
      <c r="C1483" t="s">
        <v>10222</v>
      </c>
      <c r="D1483" t="s">
        <v>77</v>
      </c>
      <c r="E1483">
        <v>956.85232499999995</v>
      </c>
      <c r="F1483">
        <v>683.1</v>
      </c>
      <c r="G1483">
        <v>16.7269067857825</v>
      </c>
      <c r="H1483">
        <v>-8.7219883771167606</v>
      </c>
      <c r="I1483">
        <v>-5.21248309873073</v>
      </c>
      <c r="J1483">
        <v>-1.1420332571779299</v>
      </c>
      <c r="K1483">
        <v>654.18606391135995</v>
      </c>
      <c r="L1483">
        <v>605.48279741218198</v>
      </c>
      <c r="M1483">
        <v>65.130890416564597</v>
      </c>
      <c r="N1483">
        <v>0.84147798120168205</v>
      </c>
      <c r="O1483">
        <v>7.5977162933684701</v>
      </c>
      <c r="P1483">
        <v>45.464224872231597</v>
      </c>
      <c r="Q1483">
        <v>-8.5393054962972004E-2</v>
      </c>
    </row>
    <row r="1484" spans="1:17" hidden="1" x14ac:dyDescent="0.3">
      <c r="A1484" t="s">
        <v>3120</v>
      </c>
      <c r="B1484" t="s">
        <v>3121</v>
      </c>
      <c r="C1484" t="s">
        <v>10222</v>
      </c>
      <c r="D1484" t="s">
        <v>523</v>
      </c>
      <c r="E1484">
        <v>955.92808666600001</v>
      </c>
      <c r="F1484">
        <v>182.98</v>
      </c>
      <c r="G1484">
        <v>109.882580363923</v>
      </c>
      <c r="H1484">
        <v>10.7770081240583</v>
      </c>
      <c r="I1484">
        <v>-0.59553014532315796</v>
      </c>
      <c r="J1484">
        <v>4.7766402267460801</v>
      </c>
      <c r="K1484">
        <v>162.99577200102399</v>
      </c>
      <c r="L1484">
        <v>137.107880620305</v>
      </c>
      <c r="M1484">
        <v>62.945933717207502</v>
      </c>
      <c r="N1484">
        <v>0.22402239061793999</v>
      </c>
      <c r="O1484">
        <v>8.6457536342769696</v>
      </c>
      <c r="P1484">
        <v>146.93657219972999</v>
      </c>
      <c r="Q1484">
        <v>3.1354624687847998E-2</v>
      </c>
    </row>
    <row r="1485" spans="1:17" hidden="1" x14ac:dyDescent="0.3">
      <c r="A1485" t="s">
        <v>3122</v>
      </c>
      <c r="B1485" t="s">
        <v>3123</v>
      </c>
      <c r="C1485" t="s">
        <v>10222</v>
      </c>
      <c r="D1485" t="s">
        <v>290</v>
      </c>
      <c r="E1485">
        <v>955.81375238999999</v>
      </c>
      <c r="F1485">
        <v>89.9</v>
      </c>
      <c r="G1485">
        <v>-9.7724416166800196</v>
      </c>
      <c r="H1485">
        <v>21.129843058955299</v>
      </c>
      <c r="I1485">
        <v>-35.762704434448601</v>
      </c>
      <c r="J1485">
        <v>7.64083351032086</v>
      </c>
      <c r="K1485">
        <v>77.434452466755005</v>
      </c>
      <c r="L1485">
        <v>84.542800967741101</v>
      </c>
      <c r="M1485">
        <v>73.106589610617505</v>
      </c>
      <c r="N1485">
        <v>3.5032763969991301</v>
      </c>
      <c r="O1485">
        <v>42.825361512791901</v>
      </c>
      <c r="P1485">
        <v>50.965575146935301</v>
      </c>
      <c r="Q1485">
        <v>-3.7837407883487002E-2</v>
      </c>
    </row>
    <row r="1486" spans="1:17" hidden="1" x14ac:dyDescent="0.3">
      <c r="A1486" t="s">
        <v>3124</v>
      </c>
      <c r="B1486" t="s">
        <v>3125</v>
      </c>
      <c r="C1486" t="s">
        <v>10222</v>
      </c>
      <c r="D1486" t="s">
        <v>70</v>
      </c>
      <c r="E1486">
        <v>955.36773921600002</v>
      </c>
      <c r="F1486">
        <v>30.47</v>
      </c>
      <c r="G1486">
        <v>83.397996724431707</v>
      </c>
      <c r="H1486">
        <v>-18.841927213797501</v>
      </c>
      <c r="I1486">
        <v>6.6103750323681503</v>
      </c>
      <c r="J1486">
        <v>-1.9082351573440399</v>
      </c>
      <c r="K1486">
        <v>30.779130136681299</v>
      </c>
      <c r="L1486">
        <v>25.656279430573299</v>
      </c>
      <c r="M1486">
        <v>47.073911562365197</v>
      </c>
      <c r="N1486">
        <v>0.42044773698494198</v>
      </c>
      <c r="O1486">
        <v>28.946504758779099</v>
      </c>
      <c r="P1486">
        <v>118.14133824751799</v>
      </c>
      <c r="Q1486">
        <v>7.0785730557062998E-2</v>
      </c>
    </row>
    <row r="1487" spans="1:17" hidden="1" x14ac:dyDescent="0.3">
      <c r="A1487" t="s">
        <v>3126</v>
      </c>
      <c r="B1487" t="s">
        <v>3127</v>
      </c>
      <c r="C1487" t="s">
        <v>10222</v>
      </c>
      <c r="D1487" t="s">
        <v>1444</v>
      </c>
      <c r="E1487">
        <v>952.36535202999903</v>
      </c>
      <c r="F1487">
        <v>349.15</v>
      </c>
      <c r="G1487">
        <v>-4.0813608230216403</v>
      </c>
      <c r="H1487">
        <v>-2.6646616471951501</v>
      </c>
      <c r="I1487">
        <v>-19.11291614097</v>
      </c>
      <c r="J1487">
        <v>-0.85702681070293896</v>
      </c>
      <c r="K1487">
        <v>338.91637160826298</v>
      </c>
      <c r="L1487">
        <v>332.12018386636498</v>
      </c>
      <c r="M1487">
        <v>51.411963882059901</v>
      </c>
      <c r="N1487">
        <v>1.4324223409153201</v>
      </c>
      <c r="O1487">
        <v>16.540168981812901</v>
      </c>
      <c r="P1487">
        <v>33.773946360153197</v>
      </c>
      <c r="Q1487">
        <v>2.0046732271001001E-2</v>
      </c>
    </row>
    <row r="1488" spans="1:17" hidden="1" x14ac:dyDescent="0.3">
      <c r="A1488" t="s">
        <v>3128</v>
      </c>
      <c r="B1488" t="s">
        <v>3129</v>
      </c>
      <c r="C1488" t="s">
        <v>10222</v>
      </c>
      <c r="D1488" t="s">
        <v>127</v>
      </c>
      <c r="E1488">
        <v>952.33169421000002</v>
      </c>
      <c r="F1488">
        <v>928.35</v>
      </c>
      <c r="G1488">
        <v>149.15359893519499</v>
      </c>
      <c r="H1488">
        <v>-7.1859193726564499</v>
      </c>
      <c r="I1488">
        <v>41.412016267530397</v>
      </c>
      <c r="J1488">
        <v>-1.30065736899752</v>
      </c>
      <c r="K1488">
        <v>795.59786761621297</v>
      </c>
      <c r="L1488">
        <v>655.25447326767198</v>
      </c>
      <c r="M1488">
        <v>68.820762676271002</v>
      </c>
      <c r="N1488">
        <v>1.18772947080656</v>
      </c>
      <c r="O1488">
        <v>5.2081650239672497</v>
      </c>
      <c r="P1488">
        <v>191.38418079095999</v>
      </c>
      <c r="Q1488">
        <v>0.16410909101715501</v>
      </c>
    </row>
    <row r="1489" spans="1:17" hidden="1" x14ac:dyDescent="0.3">
      <c r="A1489" t="s">
        <v>3130</v>
      </c>
      <c r="B1489" t="s">
        <v>3131</v>
      </c>
      <c r="C1489" t="s">
        <v>10222</v>
      </c>
      <c r="D1489" t="s">
        <v>3132</v>
      </c>
      <c r="E1489">
        <v>950.68466079999996</v>
      </c>
      <c r="F1489">
        <v>6.02</v>
      </c>
      <c r="G1489">
        <v>119.188597344358</v>
      </c>
      <c r="H1489">
        <v>-46.1507935804974</v>
      </c>
      <c r="I1489">
        <v>-68.829962379755401</v>
      </c>
      <c r="J1489">
        <v>-20.471030055759702</v>
      </c>
      <c r="K1489">
        <v>9.7589708628048299</v>
      </c>
      <c r="L1489">
        <v>9.7901070139556197</v>
      </c>
      <c r="M1489">
        <v>1.87893794703093</v>
      </c>
      <c r="N1489">
        <v>1.4604343532320601</v>
      </c>
      <c r="O1489">
        <v>182.392026578073</v>
      </c>
      <c r="P1489">
        <v>145.71428571428501</v>
      </c>
    </row>
    <row r="1490" spans="1:17" hidden="1" x14ac:dyDescent="0.3">
      <c r="A1490" t="s">
        <v>3133</v>
      </c>
      <c r="B1490" t="s">
        <v>3134</v>
      </c>
      <c r="C1490" t="s">
        <v>10222</v>
      </c>
      <c r="D1490" t="s">
        <v>3135</v>
      </c>
      <c r="E1490">
        <v>949.00049999999999</v>
      </c>
      <c r="F1490">
        <v>480.75</v>
      </c>
      <c r="G1490">
        <v>200.51512795660301</v>
      </c>
      <c r="H1490">
        <v>-14.5922296220484</v>
      </c>
      <c r="I1490">
        <v>117.6508006335</v>
      </c>
      <c r="J1490">
        <v>-6.6706814791963103</v>
      </c>
      <c r="K1490">
        <v>469.588203814069</v>
      </c>
      <c r="M1490">
        <v>31.634687796299499</v>
      </c>
      <c r="N1490">
        <v>0.24654333008763299</v>
      </c>
      <c r="O1490">
        <v>39.344773790951599</v>
      </c>
      <c r="P1490">
        <v>243.392857142857</v>
      </c>
    </row>
    <row r="1491" spans="1:17" hidden="1" x14ac:dyDescent="0.3">
      <c r="A1491" t="s">
        <v>3136</v>
      </c>
      <c r="B1491" t="s">
        <v>3137</v>
      </c>
      <c r="C1491" t="s">
        <v>10222</v>
      </c>
      <c r="D1491" t="s">
        <v>133</v>
      </c>
      <c r="E1491">
        <v>948.39622418700003</v>
      </c>
      <c r="F1491">
        <v>36.93</v>
      </c>
      <c r="G1491">
        <v>29.626531503223301</v>
      </c>
      <c r="H1491">
        <v>1.00016121963979</v>
      </c>
      <c r="I1491">
        <v>-32.414514310763998</v>
      </c>
      <c r="J1491">
        <v>10.511961015294901</v>
      </c>
      <c r="K1491">
        <v>35.430180811185402</v>
      </c>
      <c r="L1491">
        <v>32.386902983765602</v>
      </c>
      <c r="M1491">
        <v>53.990090693639303</v>
      </c>
      <c r="N1491">
        <v>2.5098443804416801</v>
      </c>
      <c r="O1491">
        <v>33.7665854318981</v>
      </c>
      <c r="P1491">
        <v>63.4070796460176</v>
      </c>
      <c r="Q1491">
        <v>2.3674051543691E-2</v>
      </c>
    </row>
    <row r="1492" spans="1:17" hidden="1" x14ac:dyDescent="0.3">
      <c r="A1492" t="s">
        <v>3138</v>
      </c>
      <c r="B1492" t="s">
        <v>3139</v>
      </c>
      <c r="C1492" t="s">
        <v>10222</v>
      </c>
      <c r="D1492" t="s">
        <v>21</v>
      </c>
      <c r="E1492">
        <v>945.78611806000004</v>
      </c>
      <c r="F1492">
        <v>1941.8</v>
      </c>
      <c r="G1492">
        <v>137.55699896857399</v>
      </c>
      <c r="H1492">
        <v>-1.86846445451504</v>
      </c>
      <c r="I1492">
        <v>-27.670129125573499</v>
      </c>
      <c r="J1492">
        <v>15.366610358803699</v>
      </c>
      <c r="K1492">
        <v>1821.8463164604</v>
      </c>
      <c r="L1492">
        <v>1586.0700152280999</v>
      </c>
      <c r="M1492">
        <v>68.169361410742596</v>
      </c>
      <c r="N1492">
        <v>0.78316216808072103</v>
      </c>
      <c r="O1492">
        <v>18.961788031723099</v>
      </c>
      <c r="P1492">
        <v>212.236694002251</v>
      </c>
      <c r="Q1492">
        <v>0.16025293430818099</v>
      </c>
    </row>
    <row r="1493" spans="1:17" hidden="1" x14ac:dyDescent="0.3">
      <c r="A1493" t="s">
        <v>3140</v>
      </c>
      <c r="B1493" t="s">
        <v>3141</v>
      </c>
      <c r="C1493" t="s">
        <v>10222</v>
      </c>
      <c r="D1493" t="s">
        <v>170</v>
      </c>
      <c r="E1493">
        <v>944.93164947499997</v>
      </c>
      <c r="F1493">
        <v>102.85</v>
      </c>
      <c r="G1493">
        <v>-11.635161113447801</v>
      </c>
      <c r="H1493">
        <v>2.7861408086428399</v>
      </c>
      <c r="I1493">
        <v>-33.511774522707398</v>
      </c>
      <c r="J1493">
        <v>3.59542131729693</v>
      </c>
      <c r="K1493">
        <v>99.466202091962103</v>
      </c>
      <c r="L1493">
        <v>99.399542010810507</v>
      </c>
      <c r="M1493">
        <v>70.189177535774405</v>
      </c>
      <c r="N1493">
        <v>1.43975207868027</v>
      </c>
      <c r="O1493">
        <v>27.3699562469615</v>
      </c>
      <c r="P1493">
        <v>20.701795563900902</v>
      </c>
      <c r="Q1493">
        <v>6.5095994379649998E-3</v>
      </c>
    </row>
    <row r="1494" spans="1:17" hidden="1" x14ac:dyDescent="0.3">
      <c r="A1494" t="s">
        <v>3142</v>
      </c>
      <c r="B1494" t="s">
        <v>3143</v>
      </c>
      <c r="C1494" t="s">
        <v>10222</v>
      </c>
      <c r="D1494" t="s">
        <v>256</v>
      </c>
      <c r="E1494">
        <v>943.97122420000005</v>
      </c>
      <c r="F1494">
        <v>898</v>
      </c>
      <c r="G1494">
        <v>41.844050075746701</v>
      </c>
      <c r="H1494">
        <v>-5.1723372085278196</v>
      </c>
      <c r="I1494">
        <v>11.734881296451199</v>
      </c>
      <c r="J1494">
        <v>2.6610583884647498</v>
      </c>
      <c r="K1494">
        <v>823.455805275751</v>
      </c>
      <c r="L1494">
        <v>711.83684393395401</v>
      </c>
      <c r="M1494">
        <v>60.228158204348098</v>
      </c>
      <c r="N1494">
        <v>1.0453774592039</v>
      </c>
      <c r="O1494">
        <v>7.9788418708240396</v>
      </c>
      <c r="P1494">
        <v>99.5555555555555</v>
      </c>
      <c r="Q1494">
        <v>0.21509822496955</v>
      </c>
    </row>
    <row r="1495" spans="1:17" hidden="1" x14ac:dyDescent="0.3">
      <c r="A1495" t="s">
        <v>3144</v>
      </c>
      <c r="B1495" t="s">
        <v>3145</v>
      </c>
      <c r="C1495" t="s">
        <v>10222</v>
      </c>
      <c r="D1495" t="s">
        <v>370</v>
      </c>
      <c r="E1495">
        <v>941.41820700000005</v>
      </c>
      <c r="F1495">
        <v>120.69</v>
      </c>
      <c r="G1495">
        <v>162.89877206172699</v>
      </c>
      <c r="H1495">
        <v>20.3390731861547</v>
      </c>
      <c r="I1495">
        <v>89.758472994394197</v>
      </c>
      <c r="J1495">
        <v>4.9790729909465004</v>
      </c>
      <c r="K1495">
        <v>94.195485662313203</v>
      </c>
      <c r="L1495">
        <v>74.277079239311206</v>
      </c>
      <c r="M1495">
        <v>81.099317386117306</v>
      </c>
      <c r="N1495">
        <v>1.5980977541690899</v>
      </c>
      <c r="O1495">
        <v>0</v>
      </c>
      <c r="P1495">
        <v>212.66839378238299</v>
      </c>
      <c r="Q1495">
        <v>0.105816477087983</v>
      </c>
    </row>
    <row r="1496" spans="1:17" hidden="1" x14ac:dyDescent="0.3">
      <c r="A1496" t="s">
        <v>3146</v>
      </c>
      <c r="B1496" t="s">
        <v>3147</v>
      </c>
      <c r="C1496" t="s">
        <v>10222</v>
      </c>
      <c r="D1496" t="s">
        <v>261</v>
      </c>
      <c r="E1496">
        <v>940.05689231999997</v>
      </c>
      <c r="F1496">
        <v>193.83</v>
      </c>
      <c r="G1496">
        <v>23.323557861228998</v>
      </c>
      <c r="H1496">
        <v>13.8340469000134</v>
      </c>
      <c r="I1496">
        <v>41.960722700125402</v>
      </c>
      <c r="J1496">
        <v>6.4328231243082898</v>
      </c>
      <c r="K1496">
        <v>159.46003197475301</v>
      </c>
      <c r="L1496">
        <v>134.648388729613</v>
      </c>
      <c r="M1496">
        <v>66.724351555160894</v>
      </c>
      <c r="N1496">
        <v>1.6774971465142801</v>
      </c>
      <c r="O1496">
        <v>7.4911004488469102</v>
      </c>
      <c r="P1496">
        <v>80.980392156862706</v>
      </c>
    </row>
    <row r="1497" spans="1:17" hidden="1" x14ac:dyDescent="0.3">
      <c r="A1497" t="s">
        <v>3148</v>
      </c>
      <c r="B1497" t="s">
        <v>3149</v>
      </c>
      <c r="C1497" t="s">
        <v>10222</v>
      </c>
      <c r="D1497" t="s">
        <v>622</v>
      </c>
      <c r="E1497">
        <v>937.48818100000005</v>
      </c>
      <c r="F1497">
        <v>112.27</v>
      </c>
      <c r="G1497">
        <v>102.830797840492</v>
      </c>
      <c r="H1497">
        <v>2.3203768540543801</v>
      </c>
      <c r="I1497">
        <v>64.279191610103098</v>
      </c>
      <c r="J1497">
        <v>6.18710735716739</v>
      </c>
      <c r="K1497">
        <v>96.039039821833001</v>
      </c>
      <c r="L1497">
        <v>73.339039889963601</v>
      </c>
      <c r="M1497">
        <v>67.677495471929802</v>
      </c>
      <c r="N1497">
        <v>0.98088544910394004</v>
      </c>
      <c r="O1497">
        <v>5.8875924111516804</v>
      </c>
      <c r="P1497">
        <v>153.71751412429299</v>
      </c>
      <c r="Q1497">
        <v>8.1649068872838002E-2</v>
      </c>
    </row>
    <row r="1498" spans="1:17" hidden="1" x14ac:dyDescent="0.3">
      <c r="A1498" t="s">
        <v>3150</v>
      </c>
      <c r="B1498" t="s">
        <v>3151</v>
      </c>
      <c r="C1498" t="s">
        <v>10222</v>
      </c>
      <c r="D1498" t="s">
        <v>95</v>
      </c>
      <c r="E1498">
        <v>933.11632199999997</v>
      </c>
      <c r="F1498">
        <v>98.85</v>
      </c>
      <c r="G1498">
        <v>-27.823741290545801</v>
      </c>
      <c r="H1498">
        <v>-5.8431908745254697</v>
      </c>
      <c r="I1498">
        <v>-29.0515044290193</v>
      </c>
      <c r="J1498">
        <v>-2.6280141735452398</v>
      </c>
      <c r="K1498">
        <v>103.054029224296</v>
      </c>
      <c r="L1498">
        <v>106.643576447425</v>
      </c>
      <c r="M1498">
        <v>41.1000075794122</v>
      </c>
      <c r="N1498">
        <v>1.8060033429287701</v>
      </c>
      <c r="O1498">
        <v>48.052604957005499</v>
      </c>
      <c r="P1498">
        <v>6.2903225806451397</v>
      </c>
      <c r="Q1498">
        <v>-6.6502130986383995E-2</v>
      </c>
    </row>
    <row r="1499" spans="1:17" hidden="1" x14ac:dyDescent="0.3">
      <c r="A1499" t="s">
        <v>3152</v>
      </c>
      <c r="B1499" t="s">
        <v>3153</v>
      </c>
      <c r="C1499" t="s">
        <v>10222</v>
      </c>
      <c r="D1499" t="s">
        <v>133</v>
      </c>
      <c r="E1499">
        <v>932.51255500000002</v>
      </c>
      <c r="F1499">
        <v>948.35</v>
      </c>
      <c r="G1499">
        <v>-10.3988286380955</v>
      </c>
      <c r="H1499">
        <v>-13.3254512419704</v>
      </c>
      <c r="I1499">
        <v>3.33677738174661</v>
      </c>
      <c r="J1499">
        <v>-2.2258688882789501</v>
      </c>
      <c r="K1499">
        <v>984.30835360735796</v>
      </c>
      <c r="L1499">
        <v>885.61311747353898</v>
      </c>
      <c r="M1499">
        <v>44.667421159305498</v>
      </c>
      <c r="N1499">
        <v>0.80063992451552002</v>
      </c>
      <c r="O1499">
        <v>23.899404228396602</v>
      </c>
      <c r="P1499">
        <v>41.8411606341609</v>
      </c>
      <c r="Q1499">
        <v>5.7128601725590002E-3</v>
      </c>
    </row>
    <row r="1500" spans="1:17" hidden="1" x14ac:dyDescent="0.3">
      <c r="A1500" t="s">
        <v>3154</v>
      </c>
      <c r="B1500" t="s">
        <v>3155</v>
      </c>
      <c r="C1500" t="s">
        <v>10222</v>
      </c>
      <c r="E1500">
        <v>932.37701842000001</v>
      </c>
      <c r="F1500">
        <v>7.29</v>
      </c>
      <c r="G1500">
        <v>-31.031845037466699</v>
      </c>
      <c r="H1500">
        <v>-18.6317456082189</v>
      </c>
      <c r="I1500">
        <v>-41.146807526789203</v>
      </c>
      <c r="J1500">
        <v>-12.9143920077479</v>
      </c>
      <c r="K1500">
        <v>8.7897571318083898</v>
      </c>
      <c r="L1500">
        <v>8.9132764707145</v>
      </c>
      <c r="M1500">
        <v>45.092784332523699</v>
      </c>
      <c r="N1500">
        <v>1.2796986551893501</v>
      </c>
      <c r="O1500">
        <v>64.609053497942398</v>
      </c>
      <c r="P1500">
        <v>8.4821428571428292</v>
      </c>
    </row>
    <row r="1501" spans="1:17" hidden="1" x14ac:dyDescent="0.3">
      <c r="A1501" t="s">
        <v>3156</v>
      </c>
      <c r="B1501" t="s">
        <v>3157</v>
      </c>
      <c r="C1501" t="s">
        <v>10222</v>
      </c>
      <c r="D1501" t="s">
        <v>574</v>
      </c>
      <c r="E1501">
        <v>931.95234687999903</v>
      </c>
      <c r="F1501">
        <v>367.3</v>
      </c>
      <c r="G1501">
        <v>26109.188597344299</v>
      </c>
      <c r="H1501">
        <v>45.015720316872702</v>
      </c>
      <c r="I1501">
        <v>732.77126933694899</v>
      </c>
      <c r="J1501">
        <v>8.8578790867113302</v>
      </c>
      <c r="K1501">
        <v>245.453730442264</v>
      </c>
      <c r="L1501">
        <v>112.182772876157</v>
      </c>
      <c r="M1501">
        <v>99.992609379431002</v>
      </c>
      <c r="N1501">
        <v>1.5436808386720999</v>
      </c>
      <c r="O1501">
        <v>0</v>
      </c>
      <c r="P1501">
        <v>29284</v>
      </c>
      <c r="Q1501">
        <v>0.24503491434803501</v>
      </c>
    </row>
    <row r="1502" spans="1:17" hidden="1" x14ac:dyDescent="0.3">
      <c r="A1502" t="s">
        <v>3158</v>
      </c>
      <c r="B1502" t="s">
        <v>3159</v>
      </c>
      <c r="C1502" t="s">
        <v>10222</v>
      </c>
      <c r="D1502" t="s">
        <v>285</v>
      </c>
      <c r="E1502">
        <v>931.29472737399999</v>
      </c>
      <c r="F1502">
        <v>103.51</v>
      </c>
      <c r="G1502">
        <v>3.1048689250012198</v>
      </c>
      <c r="H1502">
        <v>4.2328942426367497</v>
      </c>
      <c r="I1502">
        <v>-14.9038204944298</v>
      </c>
      <c r="J1502">
        <v>-2.58516033662172</v>
      </c>
      <c r="K1502">
        <v>95.608139762371707</v>
      </c>
      <c r="L1502">
        <v>91.546037109647898</v>
      </c>
      <c r="M1502">
        <v>57.917425599551699</v>
      </c>
      <c r="N1502">
        <v>2.7313030552811601</v>
      </c>
      <c r="O1502">
        <v>10.134286542363</v>
      </c>
      <c r="P1502">
        <v>36.917989417989403</v>
      </c>
      <c r="Q1502">
        <v>-7.9217781701942006E-2</v>
      </c>
    </row>
    <row r="1503" spans="1:17" hidden="1" x14ac:dyDescent="0.3">
      <c r="A1503" t="s">
        <v>3160</v>
      </c>
      <c r="B1503" t="s">
        <v>3161</v>
      </c>
      <c r="C1503" t="s">
        <v>10222</v>
      </c>
      <c r="D1503" t="s">
        <v>202</v>
      </c>
      <c r="E1503">
        <v>930.5</v>
      </c>
      <c r="F1503">
        <v>93.05</v>
      </c>
      <c r="G1503">
        <v>36.8632492946913</v>
      </c>
      <c r="H1503">
        <v>2.2608079060695299</v>
      </c>
      <c r="I1503">
        <v>-28.2895062722889</v>
      </c>
      <c r="J1503">
        <v>9.0386141381810692</v>
      </c>
      <c r="K1503">
        <v>87.2370034889001</v>
      </c>
      <c r="L1503">
        <v>80.809340529507196</v>
      </c>
      <c r="M1503">
        <v>66.743534174366005</v>
      </c>
      <c r="N1503">
        <v>1.6783522640791599</v>
      </c>
      <c r="O1503">
        <v>23.589468027941901</v>
      </c>
      <c r="P1503">
        <v>84.257425742574199</v>
      </c>
      <c r="Q1503">
        <v>1.8143694620004001E-2</v>
      </c>
    </row>
    <row r="1504" spans="1:17" hidden="1" x14ac:dyDescent="0.3">
      <c r="A1504" t="s">
        <v>3162</v>
      </c>
      <c r="B1504" t="s">
        <v>3163</v>
      </c>
      <c r="C1504" t="s">
        <v>10222</v>
      </c>
      <c r="D1504" t="s">
        <v>261</v>
      </c>
      <c r="E1504">
        <v>930.25400000000002</v>
      </c>
      <c r="F1504">
        <v>1788.95</v>
      </c>
      <c r="G1504">
        <v>35.085900584351101</v>
      </c>
      <c r="H1504">
        <v>4.7672976969856498</v>
      </c>
      <c r="I1504">
        <v>3.9618197532841299</v>
      </c>
      <c r="J1504">
        <v>-0.81662742514225695</v>
      </c>
      <c r="K1504">
        <v>1584.2319124499099</v>
      </c>
      <c r="L1504">
        <v>1338.1980503976999</v>
      </c>
      <c r="M1504">
        <v>71.125846419772799</v>
      </c>
      <c r="N1504">
        <v>0.84397431964590897</v>
      </c>
      <c r="O1504">
        <v>4.2119679141395796</v>
      </c>
      <c r="P1504">
        <v>91.116927514555798</v>
      </c>
      <c r="Q1504">
        <v>3.0517885704042999E-2</v>
      </c>
    </row>
    <row r="1505" spans="1:17" hidden="1" x14ac:dyDescent="0.3">
      <c r="A1505" t="s">
        <v>3164</v>
      </c>
      <c r="B1505" t="s">
        <v>3165</v>
      </c>
      <c r="C1505" t="s">
        <v>10222</v>
      </c>
      <c r="D1505" t="s">
        <v>469</v>
      </c>
      <c r="E1505">
        <v>927.61811999999998</v>
      </c>
      <c r="F1505">
        <v>29.22</v>
      </c>
      <c r="G1505">
        <v>94.837947993709506</v>
      </c>
      <c r="H1505">
        <v>2.7214094626949699</v>
      </c>
      <c r="I1505">
        <v>-15.939559199744</v>
      </c>
      <c r="J1505">
        <v>3.8372374069095501</v>
      </c>
      <c r="K1505">
        <v>27.821170280740699</v>
      </c>
      <c r="L1505">
        <v>23.901192207890901</v>
      </c>
      <c r="M1505">
        <v>63.602537358718799</v>
      </c>
      <c r="N1505">
        <v>1.16877861555581</v>
      </c>
      <c r="O1505">
        <v>15.845311430527</v>
      </c>
      <c r="P1505">
        <v>125.927835051546</v>
      </c>
      <c r="Q1505">
        <v>0.16396614296356199</v>
      </c>
    </row>
    <row r="1506" spans="1:17" hidden="1" x14ac:dyDescent="0.3">
      <c r="A1506" t="s">
        <v>3166</v>
      </c>
      <c r="B1506" t="s">
        <v>3167</v>
      </c>
      <c r="C1506" t="s">
        <v>10222</v>
      </c>
      <c r="D1506" t="s">
        <v>606</v>
      </c>
      <c r="E1506">
        <v>926.86487151599999</v>
      </c>
      <c r="F1506">
        <v>86.86</v>
      </c>
      <c r="G1506">
        <v>-39.404324277649899</v>
      </c>
      <c r="H1506">
        <v>4.8392779225605604</v>
      </c>
      <c r="I1506">
        <v>-19.1461021468103</v>
      </c>
      <c r="J1506">
        <v>5.9867530013551704</v>
      </c>
      <c r="K1506">
        <v>82.150249974848407</v>
      </c>
      <c r="L1506">
        <v>85.987929737860995</v>
      </c>
      <c r="M1506">
        <v>75.886527605304195</v>
      </c>
      <c r="N1506">
        <v>1.43776047436709</v>
      </c>
      <c r="O1506">
        <v>31.591066083352501</v>
      </c>
      <c r="P1506">
        <v>22.165963431786199</v>
      </c>
    </row>
    <row r="1507" spans="1:17" hidden="1" x14ac:dyDescent="0.3">
      <c r="A1507" t="s">
        <v>3168</v>
      </c>
      <c r="B1507" t="s">
        <v>3169</v>
      </c>
      <c r="C1507" t="s">
        <v>10222</v>
      </c>
      <c r="D1507" t="s">
        <v>977</v>
      </c>
      <c r="E1507">
        <v>925.11106665</v>
      </c>
      <c r="F1507">
        <v>139.35</v>
      </c>
      <c r="G1507">
        <v>-44.716733146046103</v>
      </c>
      <c r="H1507">
        <v>-7.2703884130486403</v>
      </c>
      <c r="I1507">
        <v>-14.0404950820973</v>
      </c>
      <c r="J1507">
        <v>-0.11662742514225199</v>
      </c>
      <c r="K1507">
        <v>137.37813874024701</v>
      </c>
      <c r="L1507">
        <v>142.06095047362399</v>
      </c>
      <c r="M1507">
        <v>55.744344383206901</v>
      </c>
      <c r="N1507">
        <v>0.76225588207387895</v>
      </c>
      <c r="O1507">
        <v>35.270900609974802</v>
      </c>
      <c r="P1507">
        <v>23.976868327402101</v>
      </c>
    </row>
    <row r="1508" spans="1:17" hidden="1" x14ac:dyDescent="0.3">
      <c r="A1508" t="s">
        <v>3170</v>
      </c>
      <c r="B1508" t="s">
        <v>3171</v>
      </c>
      <c r="C1508" t="s">
        <v>10222</v>
      </c>
      <c r="D1508" t="s">
        <v>274</v>
      </c>
      <c r="E1508">
        <v>923.48710272000005</v>
      </c>
      <c r="F1508">
        <v>197.4</v>
      </c>
      <c r="G1508">
        <v>2.4939194732104801</v>
      </c>
      <c r="H1508">
        <v>-15.3266278881775</v>
      </c>
      <c r="I1508">
        <v>-14.9362622608897</v>
      </c>
      <c r="J1508">
        <v>-4.9537324486131498</v>
      </c>
      <c r="K1508">
        <v>203.009778167305</v>
      </c>
      <c r="L1508">
        <v>186.731077668887</v>
      </c>
      <c r="M1508">
        <v>35.685210533092899</v>
      </c>
      <c r="N1508">
        <v>0.57991637474620605</v>
      </c>
      <c r="O1508">
        <v>29.660587639311</v>
      </c>
      <c r="P1508">
        <v>68</v>
      </c>
      <c r="Q1508">
        <v>8.4860121618102996E-2</v>
      </c>
    </row>
    <row r="1509" spans="1:17" hidden="1" x14ac:dyDescent="0.3">
      <c r="A1509" t="s">
        <v>3172</v>
      </c>
      <c r="B1509" t="s">
        <v>3173</v>
      </c>
      <c r="C1509" t="s">
        <v>10222</v>
      </c>
      <c r="D1509" t="s">
        <v>373</v>
      </c>
      <c r="E1509">
        <v>918.75714106999999</v>
      </c>
      <c r="F1509">
        <v>218.45</v>
      </c>
      <c r="G1509">
        <v>13.596184625583099</v>
      </c>
      <c r="H1509">
        <v>-10.977513720664399</v>
      </c>
      <c r="I1509">
        <v>-21.3371462878013</v>
      </c>
      <c r="J1509">
        <v>-4.0433275962286501</v>
      </c>
      <c r="K1509">
        <v>205.77870514927599</v>
      </c>
      <c r="L1509">
        <v>190.63920198915301</v>
      </c>
      <c r="M1509">
        <v>59.573963658959201</v>
      </c>
      <c r="N1509">
        <v>0.72284959520941505</v>
      </c>
      <c r="O1509">
        <v>18.1048294804303</v>
      </c>
      <c r="P1509">
        <v>61.4560236511455</v>
      </c>
      <c r="Q1509">
        <v>3.2193304542773998E-2</v>
      </c>
    </row>
    <row r="1510" spans="1:17" hidden="1" x14ac:dyDescent="0.3">
      <c r="A1510" t="s">
        <v>3174</v>
      </c>
      <c r="B1510" t="s">
        <v>3175</v>
      </c>
      <c r="C1510" t="s">
        <v>10222</v>
      </c>
      <c r="D1510" t="s">
        <v>557</v>
      </c>
      <c r="E1510">
        <v>914.55</v>
      </c>
      <c r="F1510">
        <v>304.85000000000002</v>
      </c>
      <c r="G1510">
        <v>19.966382749727199</v>
      </c>
      <c r="H1510">
        <v>-4.7913608131541103</v>
      </c>
      <c r="I1510">
        <v>2.3425669334774502</v>
      </c>
      <c r="J1510">
        <v>-3.5413353636943801</v>
      </c>
      <c r="K1510">
        <v>293.62298830185</v>
      </c>
      <c r="L1510">
        <v>254.97738100420301</v>
      </c>
      <c r="M1510">
        <v>44.358697640717402</v>
      </c>
      <c r="N1510">
        <v>0.35778819726086802</v>
      </c>
      <c r="O1510">
        <v>14.6465474823683</v>
      </c>
      <c r="P1510">
        <v>64.872904272579703</v>
      </c>
      <c r="Q1510">
        <v>-9.5976913573800008E-3</v>
      </c>
    </row>
    <row r="1511" spans="1:17" hidden="1" x14ac:dyDescent="0.3">
      <c r="A1511" t="s">
        <v>3176</v>
      </c>
      <c r="B1511" t="s">
        <v>3177</v>
      </c>
      <c r="C1511" t="s">
        <v>10222</v>
      </c>
      <c r="D1511" t="s">
        <v>231</v>
      </c>
      <c r="E1511">
        <v>914.49183601000004</v>
      </c>
      <c r="F1511">
        <v>1722.65</v>
      </c>
      <c r="G1511">
        <v>-30.126695644688901</v>
      </c>
      <c r="H1511">
        <v>-0.444157102442858</v>
      </c>
      <c r="I1511">
        <v>9.0172849398446608</v>
      </c>
      <c r="J1511">
        <v>-6.9349993951800704</v>
      </c>
      <c r="K1511">
        <v>1734.7470769425499</v>
      </c>
      <c r="L1511">
        <v>1616.22742258432</v>
      </c>
      <c r="M1511">
        <v>33.616172185449201</v>
      </c>
      <c r="N1511">
        <v>0.65808984063779596</v>
      </c>
      <c r="O1511">
        <v>17.5514468986735</v>
      </c>
      <c r="P1511">
        <v>33.208320445406699</v>
      </c>
      <c r="Q1511">
        <v>0.13231540006832601</v>
      </c>
    </row>
    <row r="1512" spans="1:17" hidden="1" x14ac:dyDescent="0.3">
      <c r="A1512" t="s">
        <v>3178</v>
      </c>
      <c r="B1512" t="s">
        <v>3179</v>
      </c>
      <c r="C1512" t="s">
        <v>10222</v>
      </c>
      <c r="D1512" t="s">
        <v>153</v>
      </c>
      <c r="E1512">
        <v>913.45665445499901</v>
      </c>
      <c r="F1512">
        <v>1062.3499999999999</v>
      </c>
      <c r="G1512">
        <v>-56.101425857497198</v>
      </c>
      <c r="H1512">
        <v>-8.4673856497568991</v>
      </c>
      <c r="I1512">
        <v>-38.217950061916298</v>
      </c>
      <c r="J1512">
        <v>-0.61197512178582003</v>
      </c>
      <c r="K1512">
        <v>1082.7958520688201</v>
      </c>
      <c r="L1512">
        <v>1160.1759144178</v>
      </c>
      <c r="M1512">
        <v>53.298015793087302</v>
      </c>
      <c r="N1512">
        <v>0.62029857420148105</v>
      </c>
      <c r="O1512">
        <v>61.999341083447</v>
      </c>
      <c r="P1512">
        <v>17.816346900299401</v>
      </c>
      <c r="Q1512">
        <v>7.6120706023510995E-2</v>
      </c>
    </row>
    <row r="1513" spans="1:17" hidden="1" x14ac:dyDescent="0.3">
      <c r="A1513" t="s">
        <v>3180</v>
      </c>
      <c r="B1513" t="s">
        <v>3181</v>
      </c>
      <c r="C1513" t="s">
        <v>10222</v>
      </c>
      <c r="D1513" t="s">
        <v>165</v>
      </c>
      <c r="E1513">
        <v>910.75319999999999</v>
      </c>
      <c r="F1513">
        <v>52.92</v>
      </c>
      <c r="G1513">
        <v>846.26842927713199</v>
      </c>
      <c r="H1513">
        <v>-25.021686294160901</v>
      </c>
      <c r="I1513">
        <v>180.14582905413599</v>
      </c>
      <c r="J1513">
        <v>32.711593900681599</v>
      </c>
      <c r="K1513">
        <v>54.013173796257</v>
      </c>
      <c r="L1513">
        <v>37.971672835830503</v>
      </c>
      <c r="M1513">
        <v>67.515856683926302</v>
      </c>
      <c r="N1513">
        <v>0.76436294907223001</v>
      </c>
      <c r="O1513">
        <v>48.356009070294697</v>
      </c>
      <c r="P1513">
        <v>937.64705882352905</v>
      </c>
      <c r="Q1513">
        <v>0.17561186587925001</v>
      </c>
    </row>
    <row r="1514" spans="1:17" hidden="1" x14ac:dyDescent="0.3">
      <c r="A1514" t="s">
        <v>3182</v>
      </c>
      <c r="B1514" t="s">
        <v>3183</v>
      </c>
      <c r="C1514" t="s">
        <v>10222</v>
      </c>
      <c r="D1514" t="s">
        <v>574</v>
      </c>
      <c r="E1514">
        <v>909.9987294</v>
      </c>
      <c r="F1514">
        <v>14.55</v>
      </c>
      <c r="G1514">
        <v>-4.65068836992676</v>
      </c>
      <c r="H1514">
        <v>-11.7924882236152</v>
      </c>
      <c r="I1514">
        <v>-14.8045875239306</v>
      </c>
      <c r="J1514">
        <v>3.8602065516917201</v>
      </c>
      <c r="K1514">
        <v>13.9002639909565</v>
      </c>
      <c r="L1514">
        <v>13.4202039551431</v>
      </c>
      <c r="M1514">
        <v>62.057543338709202</v>
      </c>
      <c r="N1514">
        <v>0.89690083739377302</v>
      </c>
      <c r="O1514">
        <v>25.7731958762886</v>
      </c>
      <c r="P1514">
        <v>45.5</v>
      </c>
      <c r="Q1514">
        <v>2.6540613944242002E-2</v>
      </c>
    </row>
    <row r="1515" spans="1:17" hidden="1" x14ac:dyDescent="0.3">
      <c r="A1515" t="s">
        <v>3184</v>
      </c>
      <c r="B1515" t="s">
        <v>3185</v>
      </c>
      <c r="C1515" t="s">
        <v>10222</v>
      </c>
      <c r="D1515" t="s">
        <v>490</v>
      </c>
      <c r="E1515">
        <v>907.43283536499996</v>
      </c>
      <c r="F1515">
        <v>610.15</v>
      </c>
      <c r="G1515">
        <v>-36.079498034913399</v>
      </c>
      <c r="H1515">
        <v>2.21551510815141</v>
      </c>
      <c r="I1515">
        <v>-20.197917605578599</v>
      </c>
      <c r="J1515">
        <v>0.82522097768603797</v>
      </c>
      <c r="K1515">
        <v>595.19861762988501</v>
      </c>
      <c r="L1515">
        <v>603.83469089190396</v>
      </c>
      <c r="M1515">
        <v>55.134791236782299</v>
      </c>
      <c r="N1515">
        <v>0.74100612385966402</v>
      </c>
      <c r="O1515">
        <v>47.504711956076299</v>
      </c>
      <c r="P1515">
        <v>31.724956822107</v>
      </c>
      <c r="Q1515">
        <v>0.10408380494362</v>
      </c>
    </row>
    <row r="1516" spans="1:17" hidden="1" x14ac:dyDescent="0.3">
      <c r="A1516" t="s">
        <v>3186</v>
      </c>
      <c r="B1516" t="s">
        <v>3187</v>
      </c>
      <c r="C1516" t="s">
        <v>10222</v>
      </c>
      <c r="D1516" t="s">
        <v>261</v>
      </c>
      <c r="E1516">
        <v>907.06050000000005</v>
      </c>
      <c r="F1516">
        <v>850</v>
      </c>
      <c r="G1516">
        <v>28.810568940014701</v>
      </c>
      <c r="H1516">
        <v>-18.0992235129651</v>
      </c>
      <c r="I1516">
        <v>5.0707468401027596</v>
      </c>
      <c r="J1516">
        <v>-5.5000011136006899</v>
      </c>
      <c r="K1516">
        <v>872.91773994472703</v>
      </c>
      <c r="L1516">
        <v>703.98498641725405</v>
      </c>
      <c r="M1516">
        <v>37.5815857202521</v>
      </c>
      <c r="N1516">
        <v>0.35929203539823001</v>
      </c>
      <c r="O1516">
        <v>30.705882352941099</v>
      </c>
      <c r="P1516">
        <v>136.111111111111</v>
      </c>
      <c r="Q1516">
        <v>0.13633838974616699</v>
      </c>
    </row>
    <row r="1517" spans="1:17" hidden="1" x14ac:dyDescent="0.3">
      <c r="A1517" t="s">
        <v>3188</v>
      </c>
      <c r="B1517" t="s">
        <v>3189</v>
      </c>
      <c r="C1517" t="s">
        <v>10222</v>
      </c>
      <c r="D1517" t="s">
        <v>221</v>
      </c>
      <c r="E1517">
        <v>907.01985000000002</v>
      </c>
      <c r="F1517">
        <v>244.2</v>
      </c>
      <c r="G1517">
        <v>129.254324638974</v>
      </c>
      <c r="H1517">
        <v>8.2514216641019402</v>
      </c>
      <c r="I1517">
        <v>-10.9369463091904</v>
      </c>
      <c r="J1517">
        <v>-2.5664754494583599</v>
      </c>
      <c r="K1517">
        <v>223.95816899301801</v>
      </c>
      <c r="M1517">
        <v>61.354431620028997</v>
      </c>
      <c r="N1517">
        <v>3.3689752848048702</v>
      </c>
      <c r="O1517">
        <v>17.7492857158914</v>
      </c>
      <c r="P1517">
        <v>212.289550766681</v>
      </c>
    </row>
    <row r="1518" spans="1:17" hidden="1" x14ac:dyDescent="0.3">
      <c r="A1518" t="s">
        <v>3190</v>
      </c>
      <c r="B1518" t="s">
        <v>3191</v>
      </c>
      <c r="C1518" t="s">
        <v>10222</v>
      </c>
      <c r="D1518" t="s">
        <v>77</v>
      </c>
      <c r="E1518">
        <v>905.59127550000005</v>
      </c>
      <c r="F1518">
        <v>98.25</v>
      </c>
      <c r="G1518">
        <v>-32.9542597984982</v>
      </c>
      <c r="H1518">
        <v>-3.2090613407942001</v>
      </c>
      <c r="I1518">
        <v>-34.665695274311801</v>
      </c>
      <c r="J1518">
        <v>0.56982510961200705</v>
      </c>
      <c r="K1518">
        <v>95.969185746129796</v>
      </c>
      <c r="L1518">
        <v>93.981486717449101</v>
      </c>
      <c r="M1518">
        <v>55.222996445595001</v>
      </c>
      <c r="N1518">
        <v>0.92492158727705198</v>
      </c>
      <c r="O1518">
        <v>41.679389312977001</v>
      </c>
      <c r="P1518">
        <v>29.2763157894736</v>
      </c>
      <c r="Q1518">
        <v>-8.1272656977036006E-2</v>
      </c>
    </row>
    <row r="1519" spans="1:17" hidden="1" x14ac:dyDescent="0.3">
      <c r="A1519" t="s">
        <v>3192</v>
      </c>
      <c r="B1519" t="s">
        <v>3193</v>
      </c>
      <c r="C1519" t="s">
        <v>10222</v>
      </c>
      <c r="E1519">
        <v>904.79054046700003</v>
      </c>
      <c r="F1519">
        <v>73.63</v>
      </c>
      <c r="G1519">
        <v>211.69735651669899</v>
      </c>
      <c r="H1519">
        <v>6.1360564125438097</v>
      </c>
      <c r="I1519">
        <v>27.7245341513993</v>
      </c>
      <c r="J1519">
        <v>1.4129642678527401</v>
      </c>
      <c r="K1519">
        <v>67.362060469366895</v>
      </c>
      <c r="L1519">
        <v>55.627810258678402</v>
      </c>
      <c r="M1519">
        <v>62.720570667641198</v>
      </c>
      <c r="N1519">
        <v>1.04240521395858</v>
      </c>
      <c r="O1519">
        <v>6.8857802526144303</v>
      </c>
      <c r="P1519">
        <v>269.07268170425999</v>
      </c>
      <c r="Q1519">
        <v>4.0009413471126999E-2</v>
      </c>
    </row>
    <row r="1520" spans="1:17" hidden="1" x14ac:dyDescent="0.3">
      <c r="A1520" t="s">
        <v>3194</v>
      </c>
      <c r="B1520" t="s">
        <v>3195</v>
      </c>
      <c r="C1520" t="s">
        <v>10222</v>
      </c>
      <c r="D1520" t="s">
        <v>388</v>
      </c>
      <c r="E1520">
        <v>904.48274695999999</v>
      </c>
      <c r="F1520">
        <v>138.62</v>
      </c>
      <c r="G1520">
        <v>9.5764225775449994</v>
      </c>
      <c r="H1520">
        <v>-17.9584579567892</v>
      </c>
      <c r="I1520">
        <v>-62.568030344627402</v>
      </c>
      <c r="J1520">
        <v>-1.54519885371368</v>
      </c>
      <c r="K1520">
        <v>168.98339388341</v>
      </c>
      <c r="L1520">
        <v>171.124416975663</v>
      </c>
      <c r="M1520">
        <v>8.6438484502224107</v>
      </c>
      <c r="N1520">
        <v>0.380993072437807</v>
      </c>
      <c r="O1520">
        <v>115.156543067378</v>
      </c>
      <c r="P1520">
        <v>42.907216494845301</v>
      </c>
      <c r="Q1520">
        <v>8.0307567236839999E-3</v>
      </c>
    </row>
    <row r="1521" spans="1:17" hidden="1" x14ac:dyDescent="0.3">
      <c r="A1521" t="s">
        <v>3196</v>
      </c>
      <c r="B1521" t="s">
        <v>3197</v>
      </c>
      <c r="C1521" t="s">
        <v>10222</v>
      </c>
      <c r="E1521">
        <v>903.9402106</v>
      </c>
      <c r="F1521">
        <v>37.299999999999997</v>
      </c>
      <c r="G1521">
        <v>-68.317198981662102</v>
      </c>
      <c r="H1521">
        <v>-6.0661231728861296</v>
      </c>
      <c r="I1521">
        <v>-33.752162686570998</v>
      </c>
      <c r="J1521">
        <v>1.1582345066539801</v>
      </c>
      <c r="K1521">
        <v>38.8027461229644</v>
      </c>
      <c r="L1521">
        <v>45.368490610367502</v>
      </c>
      <c r="M1521">
        <v>45.147495423916801</v>
      </c>
      <c r="N1521">
        <v>1.9686724436890899</v>
      </c>
      <c r="O1521">
        <v>77.747989276139407</v>
      </c>
      <c r="P1521">
        <v>13.030303030302999</v>
      </c>
      <c r="Q1521">
        <v>3.7961248442289999E-2</v>
      </c>
    </row>
    <row r="1522" spans="1:17" hidden="1" x14ac:dyDescent="0.3">
      <c r="A1522" t="s">
        <v>3198</v>
      </c>
      <c r="B1522" t="s">
        <v>3199</v>
      </c>
      <c r="C1522" t="s">
        <v>10222</v>
      </c>
      <c r="D1522" t="s">
        <v>557</v>
      </c>
      <c r="E1522">
        <v>902.31288336</v>
      </c>
      <c r="F1522">
        <v>670.95</v>
      </c>
      <c r="G1522">
        <v>41.7587360093057</v>
      </c>
      <c r="H1522">
        <v>-1.0888591913571499</v>
      </c>
      <c r="I1522">
        <v>10.385172079281499</v>
      </c>
      <c r="J1522">
        <v>4.4446160359476297</v>
      </c>
      <c r="K1522">
        <v>612.73358001672295</v>
      </c>
      <c r="L1522">
        <v>528.43687117006402</v>
      </c>
      <c r="M1522">
        <v>58.652992170727103</v>
      </c>
      <c r="N1522">
        <v>0.79000000760629197</v>
      </c>
      <c r="O1522">
        <v>10.7683135852149</v>
      </c>
      <c r="P1522">
        <v>103.379812064261</v>
      </c>
      <c r="Q1522">
        <v>9.3203067753334007E-2</v>
      </c>
    </row>
    <row r="1523" spans="1:17" hidden="1" x14ac:dyDescent="0.3">
      <c r="A1523" t="s">
        <v>3200</v>
      </c>
      <c r="B1523" t="s">
        <v>3201</v>
      </c>
      <c r="C1523" t="s">
        <v>10222</v>
      </c>
      <c r="D1523" t="s">
        <v>398</v>
      </c>
      <c r="E1523">
        <v>898.553088</v>
      </c>
      <c r="F1523">
        <v>9.18</v>
      </c>
      <c r="G1523">
        <v>142.682522773768</v>
      </c>
      <c r="H1523">
        <v>4.54381624723933</v>
      </c>
      <c r="I1523">
        <v>11.1240606087503</v>
      </c>
      <c r="J1523">
        <v>-6.73731525214105E-3</v>
      </c>
      <c r="K1523">
        <v>9.2401514156685103</v>
      </c>
      <c r="L1523">
        <v>8.0889666650942402</v>
      </c>
      <c r="M1523">
        <v>44.807212860082501</v>
      </c>
      <c r="N1523">
        <v>1.06943643430135</v>
      </c>
      <c r="O1523">
        <v>69.389978213507604</v>
      </c>
      <c r="P1523">
        <v>181.59509202453901</v>
      </c>
      <c r="Q1523">
        <v>0.179542794679625</v>
      </c>
    </row>
    <row r="1524" spans="1:17" hidden="1" x14ac:dyDescent="0.3">
      <c r="A1524" t="s">
        <v>3202</v>
      </c>
      <c r="B1524" t="s">
        <v>3203</v>
      </c>
      <c r="C1524" t="s">
        <v>10222</v>
      </c>
      <c r="D1524" t="s">
        <v>21</v>
      </c>
      <c r="E1524">
        <v>898.33536000000004</v>
      </c>
      <c r="F1524">
        <v>481.85</v>
      </c>
      <c r="G1524">
        <v>8.17379912813192</v>
      </c>
      <c r="H1524">
        <v>-9.6308956805090205</v>
      </c>
      <c r="I1524">
        <v>-26.041509766741299</v>
      </c>
      <c r="J1524">
        <v>-4.2233139513319902</v>
      </c>
      <c r="K1524">
        <v>480.59036310835597</v>
      </c>
      <c r="L1524">
        <v>450.04026798743502</v>
      </c>
      <c r="M1524">
        <v>54.744081441332099</v>
      </c>
      <c r="N1524">
        <v>0.53541229563358494</v>
      </c>
      <c r="O1524">
        <v>34.7203486562208</v>
      </c>
      <c r="P1524">
        <v>56.444805194805099</v>
      </c>
    </row>
    <row r="1525" spans="1:17" hidden="1" x14ac:dyDescent="0.3">
      <c r="A1525" t="s">
        <v>3204</v>
      </c>
      <c r="B1525" t="s">
        <v>3205</v>
      </c>
      <c r="C1525" t="s">
        <v>10222</v>
      </c>
      <c r="D1525" t="s">
        <v>622</v>
      </c>
      <c r="E1525">
        <v>897.67561780000005</v>
      </c>
      <c r="F1525">
        <v>825.95</v>
      </c>
      <c r="G1525">
        <v>-10.6028813523829</v>
      </c>
      <c r="H1525">
        <v>-4.7393769428364401</v>
      </c>
      <c r="I1525">
        <v>-23.252939075459299</v>
      </c>
      <c r="J1525">
        <v>-0.12365702757918</v>
      </c>
      <c r="K1525">
        <v>832.14188910004202</v>
      </c>
      <c r="L1525">
        <v>827.727584499057</v>
      </c>
      <c r="M1525">
        <v>48.2893023207385</v>
      </c>
      <c r="N1525">
        <v>1.40505626583397</v>
      </c>
      <c r="O1525">
        <v>20.9153096434408</v>
      </c>
      <c r="P1525">
        <v>17.156028368794299</v>
      </c>
    </row>
    <row r="1526" spans="1:17" hidden="1" x14ac:dyDescent="0.3">
      <c r="A1526" t="s">
        <v>3206</v>
      </c>
      <c r="B1526" t="s">
        <v>3207</v>
      </c>
      <c r="C1526" t="s">
        <v>10222</v>
      </c>
      <c r="D1526" t="s">
        <v>202</v>
      </c>
      <c r="E1526">
        <v>894.53228760000002</v>
      </c>
      <c r="F1526">
        <v>1877.4</v>
      </c>
      <c r="G1526">
        <v>39.322368167175597</v>
      </c>
      <c r="H1526">
        <v>-15.344541009538901</v>
      </c>
      <c r="I1526">
        <v>-29.426715006307401</v>
      </c>
      <c r="J1526">
        <v>-8.0872549284800499</v>
      </c>
      <c r="K1526">
        <v>2133.1700413680401</v>
      </c>
      <c r="L1526">
        <v>1900.6483148903001</v>
      </c>
      <c r="M1526">
        <v>23.611941421958001</v>
      </c>
      <c r="N1526">
        <v>2.2096436058700202</v>
      </c>
      <c r="O1526">
        <v>33.663577287738299</v>
      </c>
      <c r="P1526">
        <v>72.183243912505105</v>
      </c>
      <c r="Q1526">
        <v>0.232779919328301</v>
      </c>
    </row>
    <row r="1527" spans="1:17" hidden="1" x14ac:dyDescent="0.3">
      <c r="A1527" t="s">
        <v>3208</v>
      </c>
      <c r="B1527" t="s">
        <v>3209</v>
      </c>
      <c r="C1527" t="s">
        <v>10222</v>
      </c>
      <c r="D1527" t="s">
        <v>121</v>
      </c>
      <c r="E1527">
        <v>892.50476708999997</v>
      </c>
      <c r="F1527">
        <v>2863.95</v>
      </c>
      <c r="G1527">
        <v>10.2861204532513</v>
      </c>
      <c r="H1527">
        <v>-3.1670819520084001</v>
      </c>
      <c r="I1527">
        <v>-18.360894410687401</v>
      </c>
      <c r="J1527">
        <v>-6.0733749123999203</v>
      </c>
      <c r="K1527">
        <v>2887.1131043857599</v>
      </c>
      <c r="L1527">
        <v>2697.39901187437</v>
      </c>
      <c r="M1527">
        <v>36.908389268318601</v>
      </c>
      <c r="N1527">
        <v>0.68055581299898005</v>
      </c>
      <c r="O1527">
        <v>24.687931004382001</v>
      </c>
      <c r="P1527">
        <v>47.626288659793801</v>
      </c>
      <c r="Q1527">
        <v>0.12729711723811901</v>
      </c>
    </row>
    <row r="1528" spans="1:17" hidden="1" x14ac:dyDescent="0.3">
      <c r="A1528" t="s">
        <v>3210</v>
      </c>
      <c r="B1528" t="s">
        <v>3211</v>
      </c>
      <c r="C1528" t="s">
        <v>10222</v>
      </c>
      <c r="D1528" t="s">
        <v>420</v>
      </c>
      <c r="E1528">
        <v>888.007386</v>
      </c>
      <c r="F1528">
        <v>70</v>
      </c>
      <c r="G1528">
        <v>-29.154704922993901</v>
      </c>
      <c r="H1528">
        <v>12.6558607644477</v>
      </c>
      <c r="I1528">
        <v>0.55111631166813102</v>
      </c>
      <c r="J1528">
        <v>4.2597547066578301</v>
      </c>
      <c r="K1528">
        <v>61.044343539108603</v>
      </c>
      <c r="L1528">
        <v>63.515639886993398</v>
      </c>
      <c r="M1528">
        <v>79.173145579230606</v>
      </c>
      <c r="N1528">
        <v>2.1480216527977598</v>
      </c>
      <c r="O1528">
        <v>39.999999999999901</v>
      </c>
      <c r="P1528">
        <v>50.214592274678097</v>
      </c>
      <c r="Q1528">
        <v>3.0850640847391999E-2</v>
      </c>
    </row>
    <row r="1529" spans="1:17" hidden="1" x14ac:dyDescent="0.3">
      <c r="A1529" t="s">
        <v>3212</v>
      </c>
      <c r="B1529" t="s">
        <v>3213</v>
      </c>
      <c r="C1529" t="s">
        <v>10222</v>
      </c>
      <c r="D1529" t="s">
        <v>929</v>
      </c>
      <c r="E1529">
        <v>887.61599999999999</v>
      </c>
      <c r="F1529">
        <v>1929.6</v>
      </c>
      <c r="G1529">
        <v>101.937489465735</v>
      </c>
      <c r="H1529">
        <v>-10.4970291808136</v>
      </c>
      <c r="I1529">
        <v>79.412461862668806</v>
      </c>
      <c r="J1529">
        <v>3.66618326010745</v>
      </c>
      <c r="K1529">
        <v>1728.8340277362699</v>
      </c>
      <c r="L1529">
        <v>1243.50025482246</v>
      </c>
      <c r="M1529">
        <v>48.651802675059798</v>
      </c>
      <c r="N1529">
        <v>0.86629346751729697</v>
      </c>
      <c r="O1529">
        <v>19.698383084577099</v>
      </c>
      <c r="P1529">
        <v>184.937979917306</v>
      </c>
      <c r="Q1529">
        <v>0.16810961980126099</v>
      </c>
    </row>
    <row r="1530" spans="1:17" hidden="1" x14ac:dyDescent="0.3">
      <c r="A1530" t="s">
        <v>3214</v>
      </c>
      <c r="B1530" t="s">
        <v>3215</v>
      </c>
      <c r="C1530" t="s">
        <v>10222</v>
      </c>
      <c r="D1530" t="s">
        <v>711</v>
      </c>
      <c r="E1530">
        <v>886.83954165</v>
      </c>
      <c r="F1530">
        <v>209.25</v>
      </c>
      <c r="G1530">
        <v>-13.3257965657612</v>
      </c>
      <c r="H1530">
        <v>-5.1247141009239101</v>
      </c>
      <c r="I1530">
        <v>-45.885850603308199</v>
      </c>
      <c r="J1530">
        <v>-2.5234239395435201</v>
      </c>
      <c r="K1530">
        <v>217.784250662782</v>
      </c>
      <c r="L1530">
        <v>221.59652844070399</v>
      </c>
      <c r="M1530">
        <v>36.009925416639199</v>
      </c>
      <c r="N1530">
        <v>0.79269069197084996</v>
      </c>
      <c r="O1530">
        <v>59.139784946236503</v>
      </c>
      <c r="P1530">
        <v>24.9253731343283</v>
      </c>
    </row>
    <row r="1531" spans="1:17" hidden="1" x14ac:dyDescent="0.3">
      <c r="A1531" t="s">
        <v>3216</v>
      </c>
      <c r="B1531" t="s">
        <v>3217</v>
      </c>
      <c r="C1531" t="s">
        <v>10222</v>
      </c>
      <c r="D1531" t="s">
        <v>548</v>
      </c>
      <c r="E1531">
        <v>886.67639999999994</v>
      </c>
      <c r="F1531">
        <v>520.35</v>
      </c>
      <c r="G1531">
        <v>100.70138586588099</v>
      </c>
      <c r="H1531">
        <v>29.806974141976099</v>
      </c>
      <c r="I1531">
        <v>18.389901250760499</v>
      </c>
      <c r="J1531">
        <v>24.527894106796499</v>
      </c>
      <c r="K1531">
        <v>395.98796216252401</v>
      </c>
      <c r="L1531">
        <v>329.79407553740998</v>
      </c>
      <c r="M1531">
        <v>82.628636873010905</v>
      </c>
      <c r="N1531">
        <v>1.62838156633922</v>
      </c>
      <c r="O1531">
        <v>3.71865090804266</v>
      </c>
      <c r="P1531">
        <v>131.31807068237299</v>
      </c>
      <c r="Q1531">
        <v>9.1517811723007006E-2</v>
      </c>
    </row>
    <row r="1532" spans="1:17" hidden="1" x14ac:dyDescent="0.3">
      <c r="A1532" t="s">
        <v>3218</v>
      </c>
      <c r="B1532" t="s">
        <v>3219</v>
      </c>
      <c r="C1532" t="s">
        <v>10222</v>
      </c>
      <c r="D1532" t="s">
        <v>256</v>
      </c>
      <c r="E1532">
        <v>885.18830203999903</v>
      </c>
      <c r="F1532">
        <v>1451.8</v>
      </c>
      <c r="G1532">
        <v>73.791662440697493</v>
      </c>
      <c r="H1532">
        <v>5.0249561106065403</v>
      </c>
      <c r="I1532">
        <v>-23.424077042363201</v>
      </c>
      <c r="J1532">
        <v>10.8282285780138</v>
      </c>
      <c r="K1532">
        <v>1281.5155703876101</v>
      </c>
      <c r="L1532">
        <v>1154.21061207195</v>
      </c>
      <c r="M1532">
        <v>72.484639266947894</v>
      </c>
      <c r="N1532">
        <v>2.23846732152795</v>
      </c>
      <c r="O1532">
        <v>12.3432979749276</v>
      </c>
      <c r="P1532">
        <v>113.81443298969</v>
      </c>
      <c r="Q1532">
        <v>7.3933216607239005E-2</v>
      </c>
    </row>
    <row r="1533" spans="1:17" hidden="1" x14ac:dyDescent="0.3">
      <c r="A1533" t="s">
        <v>3220</v>
      </c>
      <c r="B1533" t="s">
        <v>3221</v>
      </c>
      <c r="C1533" t="s">
        <v>10222</v>
      </c>
      <c r="D1533" t="s">
        <v>301</v>
      </c>
      <c r="E1533">
        <v>882.442108939999</v>
      </c>
      <c r="F1533">
        <v>139.72</v>
      </c>
      <c r="G1533">
        <v>6224.3834025391598</v>
      </c>
      <c r="H1533">
        <v>18.000995770806799</v>
      </c>
      <c r="I1533">
        <v>220.77292570688701</v>
      </c>
      <c r="J1533">
        <v>8.9840314287006802</v>
      </c>
      <c r="K1533">
        <v>59.081744376925499</v>
      </c>
      <c r="L1533">
        <v>21.0772086400681</v>
      </c>
      <c r="M1533">
        <v>99.9781004358925</v>
      </c>
      <c r="N1533">
        <v>4.2782571182053397</v>
      </c>
      <c r="O1533">
        <v>0</v>
      </c>
      <c r="P1533">
        <v>6886</v>
      </c>
      <c r="Q1533">
        <v>0.15058015289030199</v>
      </c>
    </row>
    <row r="1534" spans="1:17" hidden="1" x14ac:dyDescent="0.3">
      <c r="A1534" t="s">
        <v>3222</v>
      </c>
      <c r="B1534" t="s">
        <v>3223</v>
      </c>
      <c r="C1534" t="s">
        <v>10222</v>
      </c>
      <c r="D1534" t="s">
        <v>398</v>
      </c>
      <c r="E1534">
        <v>881.21875</v>
      </c>
      <c r="F1534">
        <v>281.99</v>
      </c>
      <c r="G1534">
        <v>2.1780998546282202</v>
      </c>
      <c r="H1534">
        <v>23.206047801022901</v>
      </c>
      <c r="I1534">
        <v>-1.90549108066172</v>
      </c>
      <c r="J1534">
        <v>9.8618699827258904</v>
      </c>
      <c r="K1534">
        <v>238.90569667746601</v>
      </c>
      <c r="L1534">
        <v>227.66023162990899</v>
      </c>
      <c r="M1534">
        <v>65.061834984542799</v>
      </c>
      <c r="N1534">
        <v>4.7158341268881596</v>
      </c>
      <c r="O1534">
        <v>14.8976914074967</v>
      </c>
      <c r="P1534">
        <v>49.755708975039802</v>
      </c>
      <c r="Q1534">
        <v>-5.4116227064585999E-2</v>
      </c>
    </row>
    <row r="1535" spans="1:17" hidden="1" x14ac:dyDescent="0.3">
      <c r="A1535" t="s">
        <v>3224</v>
      </c>
      <c r="B1535" t="s">
        <v>3225</v>
      </c>
      <c r="C1535" t="s">
        <v>10222</v>
      </c>
      <c r="D1535" t="s">
        <v>523</v>
      </c>
      <c r="E1535">
        <v>880.63040624999996</v>
      </c>
      <c r="F1535">
        <v>262.5</v>
      </c>
      <c r="G1535">
        <v>58.463740805548802</v>
      </c>
      <c r="H1535">
        <v>21.728078678465302</v>
      </c>
      <c r="I1535">
        <v>34.632052680772603</v>
      </c>
      <c r="J1535">
        <v>4.4474305326026196</v>
      </c>
      <c r="K1535">
        <v>226.09761050994501</v>
      </c>
      <c r="L1535">
        <v>188.36405779407599</v>
      </c>
      <c r="M1535">
        <v>64.474692537337106</v>
      </c>
      <c r="N1535">
        <v>0.93977846678730703</v>
      </c>
      <c r="O1535">
        <v>4.7619047619047601</v>
      </c>
      <c r="P1535">
        <v>99.165402124430898</v>
      </c>
      <c r="Q1535">
        <v>8.4793201815315994E-2</v>
      </c>
    </row>
    <row r="1536" spans="1:17" hidden="1" x14ac:dyDescent="0.3">
      <c r="A1536" t="s">
        <v>3226</v>
      </c>
      <c r="B1536" t="s">
        <v>3227</v>
      </c>
      <c r="C1536" t="s">
        <v>10222</v>
      </c>
      <c r="D1536" t="s">
        <v>722</v>
      </c>
      <c r="E1536">
        <v>875.43042120999996</v>
      </c>
      <c r="F1536">
        <v>273.77999999999997</v>
      </c>
      <c r="G1536">
        <v>0.71323898983526102</v>
      </c>
      <c r="H1536">
        <v>-0.184447148362686</v>
      </c>
      <c r="I1536">
        <v>0.58562662455525305</v>
      </c>
      <c r="J1536">
        <v>-0.65471703284462501</v>
      </c>
      <c r="K1536">
        <v>262.57598684172098</v>
      </c>
      <c r="L1536">
        <v>243.000018884654</v>
      </c>
      <c r="M1536">
        <v>62.3816521735951</v>
      </c>
      <c r="N1536">
        <v>0.61327776752726204</v>
      </c>
      <c r="O1536">
        <v>4.1018335890130802</v>
      </c>
      <c r="P1536">
        <v>32.7096461463887</v>
      </c>
      <c r="Q1536">
        <v>1.7242551089885001E-2</v>
      </c>
    </row>
    <row r="1537" spans="1:17" hidden="1" x14ac:dyDescent="0.3">
      <c r="A1537" t="s">
        <v>3228</v>
      </c>
      <c r="B1537" t="s">
        <v>3229</v>
      </c>
      <c r="C1537" t="s">
        <v>10222</v>
      </c>
      <c r="D1537" t="s">
        <v>557</v>
      </c>
      <c r="E1537">
        <v>871.44005000000004</v>
      </c>
      <c r="F1537">
        <v>79.33</v>
      </c>
      <c r="G1537">
        <v>17.710675266436802</v>
      </c>
      <c r="H1537">
        <v>-3.5766736567659598</v>
      </c>
      <c r="I1537">
        <v>-31.371496490748601</v>
      </c>
      <c r="J1537">
        <v>2.47365178118616</v>
      </c>
      <c r="K1537">
        <v>77.361413417490795</v>
      </c>
      <c r="L1537">
        <v>79.823323078139893</v>
      </c>
      <c r="M1537">
        <v>62.316782622770603</v>
      </c>
      <c r="N1537">
        <v>0.81886142064693102</v>
      </c>
      <c r="O1537">
        <v>49.312996344384203</v>
      </c>
      <c r="P1537">
        <v>47.179962894248597</v>
      </c>
      <c r="Q1537">
        <v>-1.2807956623646E-2</v>
      </c>
    </row>
    <row r="1538" spans="1:17" hidden="1" x14ac:dyDescent="0.3">
      <c r="A1538" t="s">
        <v>3230</v>
      </c>
      <c r="B1538" t="s">
        <v>3231</v>
      </c>
      <c r="C1538" t="s">
        <v>10222</v>
      </c>
      <c r="D1538" t="s">
        <v>606</v>
      </c>
      <c r="E1538">
        <v>869.13840000000005</v>
      </c>
      <c r="F1538">
        <v>1392.85</v>
      </c>
      <c r="G1538">
        <v>5.4917515618300001</v>
      </c>
      <c r="H1538">
        <v>17.156441154364501</v>
      </c>
      <c r="I1538">
        <v>15.2137688514758</v>
      </c>
      <c r="J1538">
        <v>-1.17500153494864</v>
      </c>
      <c r="K1538">
        <v>1223.6209559916699</v>
      </c>
      <c r="L1538">
        <v>1075.0222011190201</v>
      </c>
      <c r="M1538">
        <v>53.173535921860399</v>
      </c>
      <c r="N1538">
        <v>0.69350642150974695</v>
      </c>
      <c r="O1538">
        <v>12.646731521700101</v>
      </c>
      <c r="P1538">
        <v>74.106249999999903</v>
      </c>
      <c r="Q1538">
        <v>3.4710959038300002E-2</v>
      </c>
    </row>
    <row r="1539" spans="1:17" hidden="1" x14ac:dyDescent="0.3">
      <c r="A1539" t="s">
        <v>3232</v>
      </c>
      <c r="B1539" t="s">
        <v>3233</v>
      </c>
      <c r="C1539" t="s">
        <v>10222</v>
      </c>
      <c r="D1539" t="s">
        <v>261</v>
      </c>
      <c r="E1539">
        <v>868.61599999999999</v>
      </c>
      <c r="F1539">
        <v>1551.1</v>
      </c>
      <c r="G1539">
        <v>20.4144404667537</v>
      </c>
      <c r="H1539">
        <v>-0.40864551472000799</v>
      </c>
      <c r="I1539">
        <v>-22.4380737308473</v>
      </c>
      <c r="J1539">
        <v>1.66877727484536</v>
      </c>
      <c r="K1539">
        <v>1529.3556448715599</v>
      </c>
      <c r="L1539">
        <v>1467.47498202876</v>
      </c>
      <c r="M1539">
        <v>56.345069875933</v>
      </c>
      <c r="N1539">
        <v>0.72213603066899401</v>
      </c>
      <c r="O1539">
        <v>15.0506092450519</v>
      </c>
      <c r="P1539">
        <v>52.083537601725602</v>
      </c>
      <c r="Q1539">
        <v>4.0678088165906998E-2</v>
      </c>
    </row>
    <row r="1540" spans="1:17" hidden="1" x14ac:dyDescent="0.3">
      <c r="A1540" t="s">
        <v>3234</v>
      </c>
      <c r="B1540" t="s">
        <v>3235</v>
      </c>
      <c r="C1540" t="s">
        <v>10222</v>
      </c>
      <c r="E1540">
        <v>864.75</v>
      </c>
      <c r="F1540">
        <v>345.9</v>
      </c>
      <c r="G1540">
        <v>101.040101103757</v>
      </c>
      <c r="H1540">
        <v>-15.209286020625401</v>
      </c>
      <c r="I1540">
        <v>-55.8381261143765</v>
      </c>
      <c r="J1540">
        <v>-4.9594426520598898</v>
      </c>
      <c r="K1540">
        <v>408.66819838249199</v>
      </c>
      <c r="L1540">
        <v>371.14996161382697</v>
      </c>
      <c r="M1540">
        <v>27.484023858547602</v>
      </c>
      <c r="N1540">
        <v>0.66375395677830296</v>
      </c>
      <c r="O1540">
        <v>172.94015611448299</v>
      </c>
      <c r="P1540">
        <v>165.36248561565</v>
      </c>
    </row>
    <row r="1541" spans="1:17" hidden="1" x14ac:dyDescent="0.3">
      <c r="A1541" t="s">
        <v>3236</v>
      </c>
      <c r="B1541" t="s">
        <v>3237</v>
      </c>
      <c r="C1541" t="s">
        <v>10222</v>
      </c>
      <c r="D1541" t="s">
        <v>46</v>
      </c>
      <c r="E1541">
        <v>863.76925500000004</v>
      </c>
      <c r="F1541">
        <v>361.1</v>
      </c>
      <c r="G1541">
        <v>416.56349797388401</v>
      </c>
      <c r="H1541">
        <v>-14.1757098407078</v>
      </c>
      <c r="I1541">
        <v>-75.556356952627098</v>
      </c>
      <c r="J1541">
        <v>-1.2675753112372801</v>
      </c>
      <c r="K1541">
        <v>423.42407316415898</v>
      </c>
      <c r="L1541">
        <v>390.76605844923398</v>
      </c>
      <c r="M1541">
        <v>39.357785417656999</v>
      </c>
      <c r="N1541">
        <v>0.519015659955257</v>
      </c>
      <c r="O1541">
        <v>177.40238161174099</v>
      </c>
      <c r="P1541">
        <v>443.08918634381098</v>
      </c>
    </row>
    <row r="1542" spans="1:17" hidden="1" x14ac:dyDescent="0.3">
      <c r="A1542" t="s">
        <v>3238</v>
      </c>
      <c r="B1542" t="s">
        <v>3239</v>
      </c>
      <c r="C1542" t="s">
        <v>10222</v>
      </c>
      <c r="D1542" t="s">
        <v>261</v>
      </c>
      <c r="E1542">
        <v>863.59737547999896</v>
      </c>
      <c r="F1542">
        <v>251.3</v>
      </c>
      <c r="G1542">
        <v>-10.692547093134801</v>
      </c>
      <c r="H1542">
        <v>-4.1387653549288501</v>
      </c>
      <c r="I1542">
        <v>-33.759761263042599</v>
      </c>
      <c r="J1542">
        <v>2.72423119809979</v>
      </c>
      <c r="K1542">
        <v>258.53146507066498</v>
      </c>
      <c r="L1542">
        <v>251.67096162056399</v>
      </c>
      <c r="M1542">
        <v>42.2996962050211</v>
      </c>
      <c r="N1542">
        <v>0.99102584018213802</v>
      </c>
      <c r="O1542">
        <v>30.740151213688801</v>
      </c>
      <c r="P1542">
        <v>26.855123674911599</v>
      </c>
      <c r="Q1542">
        <v>9.9205072371536002E-2</v>
      </c>
    </row>
    <row r="1543" spans="1:17" hidden="1" x14ac:dyDescent="0.3">
      <c r="A1543" t="s">
        <v>3240</v>
      </c>
      <c r="B1543" t="s">
        <v>3241</v>
      </c>
      <c r="C1543" t="s">
        <v>10222</v>
      </c>
      <c r="D1543" t="s">
        <v>202</v>
      </c>
      <c r="E1543">
        <v>862.28806499999996</v>
      </c>
      <c r="F1543">
        <v>583.85</v>
      </c>
      <c r="G1543">
        <v>22.930346443845099</v>
      </c>
      <c r="H1543">
        <v>8.3546388892570391</v>
      </c>
      <c r="I1543">
        <v>16.925688939515801</v>
      </c>
      <c r="J1543">
        <v>1.8150281167624001</v>
      </c>
      <c r="K1543">
        <v>515.16708171996595</v>
      </c>
      <c r="L1543">
        <v>447.58861678539103</v>
      </c>
      <c r="M1543">
        <v>59.959954866369003</v>
      </c>
      <c r="N1543">
        <v>0.52736891509802897</v>
      </c>
      <c r="O1543">
        <v>11.3299648882418</v>
      </c>
      <c r="P1543">
        <v>60.641078552758302</v>
      </c>
      <c r="Q1543">
        <v>4.4829176563756998E-2</v>
      </c>
    </row>
    <row r="1544" spans="1:17" hidden="1" x14ac:dyDescent="0.3">
      <c r="A1544" t="s">
        <v>3242</v>
      </c>
      <c r="B1544" t="s">
        <v>3243</v>
      </c>
      <c r="C1544" t="s">
        <v>10222</v>
      </c>
      <c r="D1544" t="s">
        <v>922</v>
      </c>
      <c r="E1544">
        <v>860.7</v>
      </c>
      <c r="F1544">
        <v>206.87</v>
      </c>
      <c r="G1544">
        <v>-5.2654304566794101</v>
      </c>
      <c r="H1544">
        <v>7.7927383548908598</v>
      </c>
      <c r="I1544">
        <v>-10.192480408091599</v>
      </c>
      <c r="J1544">
        <v>-1.2236395383876699</v>
      </c>
      <c r="K1544">
        <v>183.11126293667499</v>
      </c>
      <c r="L1544">
        <v>180.58663546273499</v>
      </c>
      <c r="M1544">
        <v>52.946503234223698</v>
      </c>
      <c r="N1544">
        <v>0.81938871645938605</v>
      </c>
      <c r="O1544">
        <v>11.3742930342727</v>
      </c>
      <c r="P1544">
        <v>83.070796460176993</v>
      </c>
    </row>
    <row r="1545" spans="1:17" hidden="1" x14ac:dyDescent="0.3">
      <c r="A1545" t="s">
        <v>3244</v>
      </c>
      <c r="B1545" t="s">
        <v>3245</v>
      </c>
      <c r="C1545" t="s">
        <v>10222</v>
      </c>
      <c r="D1545" t="s">
        <v>497</v>
      </c>
      <c r="E1545">
        <v>860.32797831599999</v>
      </c>
      <c r="F1545">
        <v>140.46</v>
      </c>
      <c r="G1545">
        <v>-19.712000156999</v>
      </c>
      <c r="H1545">
        <v>0.37716585502502797</v>
      </c>
      <c r="I1545">
        <v>-29.6146357721939</v>
      </c>
      <c r="J1545">
        <v>0.42115465295005899</v>
      </c>
      <c r="K1545">
        <v>136.77830625977899</v>
      </c>
      <c r="L1545">
        <v>142.87941376644801</v>
      </c>
      <c r="M1545">
        <v>61.616579394268598</v>
      </c>
      <c r="N1545">
        <v>0.76293683821351599</v>
      </c>
      <c r="O1545">
        <v>44.169158479282302</v>
      </c>
      <c r="P1545">
        <v>25.0200267022697</v>
      </c>
      <c r="Q1545">
        <v>-0.120928414520713</v>
      </c>
    </row>
    <row r="1546" spans="1:17" hidden="1" x14ac:dyDescent="0.3">
      <c r="A1546" t="s">
        <v>3246</v>
      </c>
      <c r="B1546" t="s">
        <v>3247</v>
      </c>
      <c r="C1546" t="s">
        <v>10222</v>
      </c>
      <c r="D1546" t="s">
        <v>301</v>
      </c>
      <c r="E1546">
        <v>858.54600000000005</v>
      </c>
      <c r="F1546">
        <v>1589.9</v>
      </c>
      <c r="G1546">
        <v>130.32406930374</v>
      </c>
      <c r="H1546">
        <v>-9.9218847552212193</v>
      </c>
      <c r="I1546">
        <v>3.5034083773270601</v>
      </c>
      <c r="J1546">
        <v>-3.9908682448307</v>
      </c>
      <c r="K1546">
        <v>1634.6954187988699</v>
      </c>
      <c r="L1546">
        <v>1390.0251435182099</v>
      </c>
      <c r="M1546">
        <v>49.207150313881101</v>
      </c>
      <c r="N1546">
        <v>1.13127500434858</v>
      </c>
      <c r="O1546">
        <v>25.731178061513301</v>
      </c>
      <c r="P1546">
        <v>167.21008403361299</v>
      </c>
      <c r="Q1546">
        <v>0.146580525352035</v>
      </c>
    </row>
    <row r="1547" spans="1:17" hidden="1" x14ac:dyDescent="0.3">
      <c r="A1547" t="s">
        <v>3248</v>
      </c>
      <c r="B1547" t="s">
        <v>3249</v>
      </c>
      <c r="C1547" t="s">
        <v>10222</v>
      </c>
      <c r="D1547" t="s">
        <v>635</v>
      </c>
      <c r="E1547">
        <v>849.36</v>
      </c>
      <c r="F1547">
        <v>283.12</v>
      </c>
      <c r="G1547">
        <v>22.799206144841101</v>
      </c>
      <c r="H1547">
        <v>15.486006911459301</v>
      </c>
      <c r="I1547">
        <v>-11.960333562787</v>
      </c>
      <c r="J1547">
        <v>-2.3210341697372701</v>
      </c>
      <c r="K1547">
        <v>261.84852980979201</v>
      </c>
      <c r="L1547">
        <v>256.76200605024002</v>
      </c>
      <c r="M1547">
        <v>55.9634643160135</v>
      </c>
      <c r="N1547">
        <v>3.3980838686634902</v>
      </c>
      <c r="O1547">
        <v>51.7730997456908</v>
      </c>
      <c r="P1547">
        <v>54.625887493173103</v>
      </c>
      <c r="Q1547">
        <v>9.3408578801174993E-2</v>
      </c>
    </row>
    <row r="1548" spans="1:17" hidden="1" x14ac:dyDescent="0.3">
      <c r="A1548" t="s">
        <v>3250</v>
      </c>
      <c r="B1548" t="s">
        <v>3251</v>
      </c>
      <c r="C1548" t="s">
        <v>10222</v>
      </c>
      <c r="D1548" t="s">
        <v>253</v>
      </c>
      <c r="E1548">
        <v>847.09775000000002</v>
      </c>
      <c r="F1548">
        <v>345.05</v>
      </c>
      <c r="G1548">
        <v>-2.9846930244201499</v>
      </c>
      <c r="H1548">
        <v>-6.4229109154950796</v>
      </c>
      <c r="I1548">
        <v>8.0443662990845599</v>
      </c>
      <c r="J1548">
        <v>2.59681298060584</v>
      </c>
      <c r="M1548">
        <v>53.200245090869799</v>
      </c>
      <c r="O1548">
        <v>23.170554992030102</v>
      </c>
      <c r="P1548">
        <v>81.605263157894697</v>
      </c>
    </row>
    <row r="1549" spans="1:17" hidden="1" x14ac:dyDescent="0.3">
      <c r="A1549" t="s">
        <v>3252</v>
      </c>
      <c r="B1549" t="s">
        <v>3253</v>
      </c>
      <c r="C1549" t="s">
        <v>10222</v>
      </c>
      <c r="D1549" t="s">
        <v>70</v>
      </c>
      <c r="E1549">
        <v>846.60033329999999</v>
      </c>
      <c r="F1549">
        <v>132.35</v>
      </c>
      <c r="G1549">
        <v>-4.7125268420850901</v>
      </c>
      <c r="H1549">
        <v>20.839837991741401</v>
      </c>
      <c r="I1549">
        <v>12.9985165846459</v>
      </c>
      <c r="J1549">
        <v>-3.06936242248692</v>
      </c>
      <c r="K1549">
        <v>115.857252448797</v>
      </c>
      <c r="L1549">
        <v>113.373332542859</v>
      </c>
      <c r="M1549">
        <v>84.019043710525906</v>
      </c>
      <c r="N1549">
        <v>2.2890008336289598</v>
      </c>
      <c r="O1549">
        <v>6.0068001511144704</v>
      </c>
      <c r="P1549">
        <v>50.4832291074474</v>
      </c>
      <c r="Q1549">
        <v>0.195867922819837</v>
      </c>
    </row>
    <row r="1550" spans="1:17" hidden="1" x14ac:dyDescent="0.3">
      <c r="A1550" t="s">
        <v>3254</v>
      </c>
      <c r="B1550" t="s">
        <v>3255</v>
      </c>
      <c r="C1550" t="s">
        <v>10222</v>
      </c>
      <c r="D1550" t="s">
        <v>388</v>
      </c>
      <c r="E1550">
        <v>844.51131029999999</v>
      </c>
      <c r="F1550">
        <v>583.1</v>
      </c>
      <c r="G1550">
        <v>190.80764496340601</v>
      </c>
      <c r="H1550">
        <v>9.8103755025203991</v>
      </c>
      <c r="I1550">
        <v>156.154896693154</v>
      </c>
      <c r="J1550">
        <v>16.238470287325502</v>
      </c>
      <c r="K1550">
        <v>454.03954413849499</v>
      </c>
      <c r="M1550">
        <v>81.801410420101007</v>
      </c>
      <c r="N1550">
        <v>0.817265515632291</v>
      </c>
      <c r="O1550">
        <v>0</v>
      </c>
      <c r="P1550">
        <v>269.98730964467001</v>
      </c>
    </row>
    <row r="1551" spans="1:17" hidden="1" x14ac:dyDescent="0.3">
      <c r="A1551" t="s">
        <v>3256</v>
      </c>
      <c r="B1551" t="s">
        <v>3257</v>
      </c>
      <c r="C1551" t="s">
        <v>10222</v>
      </c>
      <c r="D1551" t="s">
        <v>349</v>
      </c>
      <c r="E1551">
        <v>843.19610445000001</v>
      </c>
      <c r="F1551">
        <v>127.86</v>
      </c>
      <c r="G1551">
        <v>-44.200017131757903</v>
      </c>
      <c r="H1551">
        <v>-17.138201296620299</v>
      </c>
      <c r="I1551">
        <v>-50.095094519567802</v>
      </c>
      <c r="J1551">
        <v>-4.9937282654783903</v>
      </c>
      <c r="K1551">
        <v>147.15706611698499</v>
      </c>
      <c r="L1551">
        <v>156.50974365740001</v>
      </c>
      <c r="M1551">
        <v>15.201634351626501</v>
      </c>
      <c r="N1551">
        <v>1.53042715184096</v>
      </c>
      <c r="O1551">
        <v>70.342562177381495</v>
      </c>
      <c r="P1551">
        <v>1.54872527996188</v>
      </c>
      <c r="Q1551">
        <v>0.193392139210362</v>
      </c>
    </row>
    <row r="1552" spans="1:17" hidden="1" x14ac:dyDescent="0.3">
      <c r="A1552" t="s">
        <v>3258</v>
      </c>
      <c r="B1552" t="s">
        <v>3259</v>
      </c>
      <c r="C1552" t="s">
        <v>10222</v>
      </c>
      <c r="D1552" t="s">
        <v>95</v>
      </c>
      <c r="E1552">
        <v>842.52</v>
      </c>
      <c r="F1552">
        <v>71.400000000000006</v>
      </c>
      <c r="G1552">
        <v>70.9846850740566</v>
      </c>
      <c r="H1552">
        <v>9.3110444076145704</v>
      </c>
      <c r="I1552">
        <v>3.3053676257909301</v>
      </c>
      <c r="J1552">
        <v>20.445421260929301</v>
      </c>
      <c r="K1552">
        <v>62.376986500174901</v>
      </c>
      <c r="L1552">
        <v>56.511379528463301</v>
      </c>
      <c r="M1552">
        <v>74.210601093030704</v>
      </c>
      <c r="N1552">
        <v>3.0281913680714698</v>
      </c>
      <c r="O1552">
        <v>7.1428571428571397</v>
      </c>
      <c r="P1552">
        <v>111.242603550295</v>
      </c>
      <c r="Q1552">
        <v>9.2783936997114999E-2</v>
      </c>
    </row>
    <row r="1553" spans="1:17" hidden="1" x14ac:dyDescent="0.3">
      <c r="A1553" t="s">
        <v>3260</v>
      </c>
      <c r="B1553" t="s">
        <v>3261</v>
      </c>
      <c r="C1553" t="s">
        <v>10222</v>
      </c>
      <c r="D1553" t="s">
        <v>388</v>
      </c>
      <c r="E1553">
        <v>840.86372623499994</v>
      </c>
      <c r="F1553">
        <v>382.95</v>
      </c>
      <c r="G1553">
        <v>-19.121397246662099</v>
      </c>
      <c r="H1553">
        <v>15.2549810304936</v>
      </c>
      <c r="I1553">
        <v>21.6631130739217</v>
      </c>
      <c r="J1553">
        <v>-0.39354253901387998</v>
      </c>
      <c r="K1553">
        <v>347.83278129326601</v>
      </c>
      <c r="L1553">
        <v>315.121937032304</v>
      </c>
      <c r="M1553">
        <v>51.826489359052403</v>
      </c>
      <c r="N1553">
        <v>1.8315200536635601</v>
      </c>
      <c r="O1553">
        <v>32.040736388562401</v>
      </c>
      <c r="P1553">
        <v>66.355343179843601</v>
      </c>
      <c r="Q1553">
        <v>4.8518753869694002E-2</v>
      </c>
    </row>
    <row r="1554" spans="1:17" hidden="1" x14ac:dyDescent="0.3">
      <c r="A1554" t="s">
        <v>3262</v>
      </c>
      <c r="B1554" t="s">
        <v>3263</v>
      </c>
      <c r="C1554" t="s">
        <v>10222</v>
      </c>
      <c r="D1554" t="s">
        <v>537</v>
      </c>
      <c r="E1554">
        <v>840.07367716199997</v>
      </c>
      <c r="F1554">
        <v>174.66</v>
      </c>
      <c r="G1554">
        <v>-46.808664180059097</v>
      </c>
      <c r="H1554">
        <v>-8.0488311014695206</v>
      </c>
      <c r="I1554">
        <v>-48.306784845614203</v>
      </c>
      <c r="J1554">
        <v>0.77268194098829701</v>
      </c>
      <c r="K1554">
        <v>174.74356143497101</v>
      </c>
      <c r="L1554">
        <v>191.16235893291</v>
      </c>
      <c r="M1554">
        <v>63.740940037123103</v>
      </c>
      <c r="N1554">
        <v>0.58790998568854003</v>
      </c>
      <c r="O1554">
        <v>64.376502919958796</v>
      </c>
      <c r="P1554">
        <v>14.306282722513</v>
      </c>
      <c r="Q1554">
        <v>8.0510951628653002E-2</v>
      </c>
    </row>
    <row r="1555" spans="1:17" hidden="1" x14ac:dyDescent="0.3">
      <c r="A1555" t="s">
        <v>3264</v>
      </c>
      <c r="B1555" t="s">
        <v>3265</v>
      </c>
      <c r="C1555" t="s">
        <v>10222</v>
      </c>
      <c r="D1555" t="s">
        <v>420</v>
      </c>
      <c r="E1555">
        <v>838.75266539999996</v>
      </c>
      <c r="F1555">
        <v>107.9</v>
      </c>
      <c r="G1555">
        <v>-34.6880851696544</v>
      </c>
      <c r="H1555">
        <v>-1.8314439371198601</v>
      </c>
      <c r="I1555">
        <v>-33.7851561195004</v>
      </c>
      <c r="J1555">
        <v>0.74413383016356105</v>
      </c>
      <c r="K1555">
        <v>110.375176885521</v>
      </c>
      <c r="L1555">
        <v>118.860707504419</v>
      </c>
      <c r="M1555">
        <v>55.578969502563702</v>
      </c>
      <c r="N1555">
        <v>0.95599297272003303</v>
      </c>
      <c r="O1555">
        <v>52.641334569045299</v>
      </c>
      <c r="P1555">
        <v>10.6099436186571</v>
      </c>
      <c r="Q1555">
        <v>-5.1047778501924997E-2</v>
      </c>
    </row>
    <row r="1556" spans="1:17" hidden="1" x14ac:dyDescent="0.3">
      <c r="A1556" t="s">
        <v>3266</v>
      </c>
      <c r="B1556" t="s">
        <v>3267</v>
      </c>
      <c r="C1556" t="s">
        <v>10222</v>
      </c>
      <c r="D1556" t="s">
        <v>183</v>
      </c>
      <c r="E1556">
        <v>837.143111414999</v>
      </c>
      <c r="F1556">
        <v>329.55</v>
      </c>
      <c r="G1556">
        <v>35.415343571105097</v>
      </c>
      <c r="H1556">
        <v>19.255458990461001</v>
      </c>
      <c r="I1556">
        <v>23.407480542618998</v>
      </c>
      <c r="J1556">
        <v>8.8340100380810096</v>
      </c>
      <c r="K1556">
        <v>290.32490395072398</v>
      </c>
      <c r="L1556">
        <v>256.57614616728199</v>
      </c>
      <c r="M1556">
        <v>68.185632854206801</v>
      </c>
      <c r="N1556">
        <v>3.5549578558692301</v>
      </c>
      <c r="O1556">
        <v>8.7695342133211795</v>
      </c>
      <c r="P1556">
        <v>80.476451259583797</v>
      </c>
      <c r="Q1556">
        <v>5.8246842278408997E-2</v>
      </c>
    </row>
    <row r="1557" spans="1:17" hidden="1" x14ac:dyDescent="0.3">
      <c r="A1557" t="s">
        <v>3268</v>
      </c>
      <c r="B1557" t="s">
        <v>3269</v>
      </c>
      <c r="C1557" t="s">
        <v>10222</v>
      </c>
      <c r="D1557" t="s">
        <v>373</v>
      </c>
      <c r="E1557">
        <v>836.53184999999996</v>
      </c>
      <c r="F1557">
        <v>86.25</v>
      </c>
      <c r="G1557">
        <v>10.053884076629</v>
      </c>
      <c r="H1557">
        <v>15.9550703811726</v>
      </c>
      <c r="I1557">
        <v>-16.529331283943499</v>
      </c>
      <c r="J1557">
        <v>7.8899744453877103</v>
      </c>
      <c r="K1557">
        <v>75.4630990742222</v>
      </c>
      <c r="L1557">
        <v>72.759405606538905</v>
      </c>
      <c r="M1557">
        <v>71.806207859218006</v>
      </c>
      <c r="N1557">
        <v>1.7918251124957301</v>
      </c>
      <c r="O1557">
        <v>11.5942028985507</v>
      </c>
      <c r="P1557">
        <v>45.4468802698145</v>
      </c>
      <c r="Q1557">
        <v>1.2400345372545E-2</v>
      </c>
    </row>
    <row r="1558" spans="1:17" hidden="1" x14ac:dyDescent="0.3">
      <c r="A1558" t="s">
        <v>3270</v>
      </c>
      <c r="B1558" t="s">
        <v>3271</v>
      </c>
      <c r="C1558" t="s">
        <v>10222</v>
      </c>
      <c r="D1558" t="s">
        <v>677</v>
      </c>
      <c r="E1558">
        <v>834.10040234999997</v>
      </c>
      <c r="F1558">
        <v>137.87</v>
      </c>
      <c r="G1558">
        <v>-13.5174916486153</v>
      </c>
      <c r="H1558">
        <v>13.702937449955501</v>
      </c>
      <c r="I1558">
        <v>-10.372725119620601</v>
      </c>
      <c r="J1558">
        <v>0.13752909291343099</v>
      </c>
      <c r="K1558">
        <v>127.88482253785899</v>
      </c>
      <c r="L1558">
        <v>124.98089156695499</v>
      </c>
      <c r="M1558">
        <v>55.069509172762302</v>
      </c>
      <c r="N1558">
        <v>0.60241478102743995</v>
      </c>
      <c r="O1558">
        <v>10.1762529919489</v>
      </c>
      <c r="P1558">
        <v>37.115862754848301</v>
      </c>
      <c r="Q1558">
        <v>-6.8471393131554995E-2</v>
      </c>
    </row>
    <row r="1559" spans="1:17" hidden="1" x14ac:dyDescent="0.3">
      <c r="A1559" t="s">
        <v>3272</v>
      </c>
      <c r="B1559" t="s">
        <v>3273</v>
      </c>
      <c r="C1559" t="s">
        <v>10222</v>
      </c>
      <c r="D1559" t="s">
        <v>622</v>
      </c>
      <c r="E1559">
        <v>829.31315750600004</v>
      </c>
      <c r="F1559">
        <v>43.27</v>
      </c>
      <c r="G1559">
        <v>201.277341933103</v>
      </c>
      <c r="H1559">
        <v>-7.3650896224101201</v>
      </c>
      <c r="I1559">
        <v>97.656080313183793</v>
      </c>
      <c r="J1559">
        <v>-0.80379242819131902</v>
      </c>
      <c r="K1559">
        <v>38.6294563548959</v>
      </c>
      <c r="L1559">
        <v>26.642396504882601</v>
      </c>
      <c r="M1559">
        <v>45.510206212382698</v>
      </c>
      <c r="N1559">
        <v>0.47213358808079497</v>
      </c>
      <c r="O1559">
        <v>19.251213311763301</v>
      </c>
      <c r="P1559">
        <v>246.16</v>
      </c>
      <c r="Q1559">
        <v>6.8029618957297006E-2</v>
      </c>
    </row>
    <row r="1560" spans="1:17" hidden="1" x14ac:dyDescent="0.3">
      <c r="A1560" t="s">
        <v>3274</v>
      </c>
      <c r="B1560" t="s">
        <v>3275</v>
      </c>
      <c r="C1560" t="s">
        <v>10222</v>
      </c>
      <c r="E1560">
        <v>828.9298771</v>
      </c>
      <c r="F1560">
        <v>30.23</v>
      </c>
      <c r="G1560">
        <v>-54.805640920341901</v>
      </c>
      <c r="H1560">
        <v>-10.7638091451606</v>
      </c>
      <c r="I1560">
        <v>-51.409285395796601</v>
      </c>
      <c r="J1560">
        <v>-3.3704922044307599</v>
      </c>
      <c r="K1560">
        <v>31.3796621409887</v>
      </c>
      <c r="L1560">
        <v>36.7881664328997</v>
      </c>
      <c r="M1560">
        <v>41.1052713657078</v>
      </c>
      <c r="N1560">
        <v>0.774603932491154</v>
      </c>
      <c r="O1560">
        <v>95.170360568971205</v>
      </c>
      <c r="P1560">
        <v>15.9125766871165</v>
      </c>
      <c r="Q1560">
        <v>7.6058943027369E-2</v>
      </c>
    </row>
    <row r="1561" spans="1:17" hidden="1" x14ac:dyDescent="0.3">
      <c r="A1561" t="s">
        <v>3276</v>
      </c>
      <c r="B1561" t="s">
        <v>3277</v>
      </c>
      <c r="C1561" t="s">
        <v>10222</v>
      </c>
      <c r="D1561" t="s">
        <v>133</v>
      </c>
      <c r="E1561">
        <v>828.719202</v>
      </c>
      <c r="F1561">
        <v>15.79</v>
      </c>
      <c r="G1561">
        <v>321.79206863941903</v>
      </c>
      <c r="H1561">
        <v>-4.9567074500636101</v>
      </c>
      <c r="I1561">
        <v>12.530397980604899</v>
      </c>
      <c r="J1561">
        <v>-3.8263332556865501</v>
      </c>
      <c r="K1561">
        <v>16.739762660213302</v>
      </c>
      <c r="L1561">
        <v>13.7641569727083</v>
      </c>
      <c r="M1561">
        <v>40.511073307020901</v>
      </c>
      <c r="N1561">
        <v>0.39168553609074602</v>
      </c>
      <c r="O1561">
        <v>38.632045598479998</v>
      </c>
      <c r="P1561">
        <v>412.10810810810801</v>
      </c>
    </row>
    <row r="1562" spans="1:17" hidden="1" x14ac:dyDescent="0.3">
      <c r="A1562" t="s">
        <v>3278</v>
      </c>
      <c r="B1562" t="s">
        <v>3279</v>
      </c>
      <c r="C1562" t="s">
        <v>10222</v>
      </c>
      <c r="D1562" t="s">
        <v>1532</v>
      </c>
      <c r="E1562">
        <v>827.90093186000001</v>
      </c>
      <c r="F1562">
        <v>340.7</v>
      </c>
      <c r="G1562">
        <v>184.19022590275901</v>
      </c>
      <c r="H1562">
        <v>-6.4683331609883901</v>
      </c>
      <c r="I1562">
        <v>93.650086730127896</v>
      </c>
      <c r="J1562">
        <v>1.3139965485851599</v>
      </c>
      <c r="K1562">
        <v>341.800117370782</v>
      </c>
      <c r="L1562">
        <v>235.61337075298101</v>
      </c>
      <c r="M1562">
        <v>34.154417420437198</v>
      </c>
      <c r="N1562">
        <v>0.61663831235113897</v>
      </c>
      <c r="O1562">
        <v>35.603169944232398</v>
      </c>
      <c r="P1562">
        <v>234.01960784313701</v>
      </c>
    </row>
    <row r="1563" spans="1:17" hidden="1" x14ac:dyDescent="0.3">
      <c r="A1563" t="s">
        <v>3280</v>
      </c>
      <c r="B1563" t="s">
        <v>3281</v>
      </c>
      <c r="C1563" t="s">
        <v>10222</v>
      </c>
      <c r="D1563" t="s">
        <v>922</v>
      </c>
      <c r="E1563">
        <v>825.23215000000005</v>
      </c>
      <c r="F1563">
        <v>528.25</v>
      </c>
      <c r="G1563">
        <v>-2.95843690793847</v>
      </c>
      <c r="H1563">
        <v>13.005280834918301</v>
      </c>
      <c r="I1563">
        <v>-18.221976620310201</v>
      </c>
      <c r="J1563">
        <v>9.5612729625702393</v>
      </c>
      <c r="K1563">
        <v>475.63922191526899</v>
      </c>
      <c r="L1563">
        <v>463.58247698730202</v>
      </c>
      <c r="M1563">
        <v>77.711088510805496</v>
      </c>
      <c r="N1563">
        <v>2.71695773463051</v>
      </c>
      <c r="O1563">
        <v>13.185044959772799</v>
      </c>
      <c r="P1563">
        <v>36.852331606217597</v>
      </c>
    </row>
    <row r="1564" spans="1:17" hidden="1" x14ac:dyDescent="0.3">
      <c r="A1564" t="s">
        <v>3282</v>
      </c>
      <c r="B1564" t="s">
        <v>3283</v>
      </c>
      <c r="C1564" t="s">
        <v>10222</v>
      </c>
      <c r="D1564" t="s">
        <v>622</v>
      </c>
      <c r="E1564">
        <v>825.22326250000003</v>
      </c>
      <c r="F1564">
        <v>1412.6</v>
      </c>
      <c r="G1564">
        <v>-13.891633432319599</v>
      </c>
      <c r="H1564">
        <v>-8.7127009196851599</v>
      </c>
      <c r="I1564">
        <v>-19.619885570669499</v>
      </c>
      <c r="J1564">
        <v>-1.4197463285335701</v>
      </c>
      <c r="K1564">
        <v>1413.5467228971199</v>
      </c>
      <c r="L1564">
        <v>1357.81160049973</v>
      </c>
      <c r="M1564">
        <v>61.338400632759402</v>
      </c>
      <c r="N1564">
        <v>0.39994576330522902</v>
      </c>
      <c r="O1564">
        <v>15.156449100948601</v>
      </c>
      <c r="P1564">
        <v>25.008849557522101</v>
      </c>
      <c r="Q1564">
        <v>-5.1464342230594998E-2</v>
      </c>
    </row>
    <row r="1565" spans="1:17" hidden="1" x14ac:dyDescent="0.3">
      <c r="A1565" t="s">
        <v>3284</v>
      </c>
      <c r="B1565" t="s">
        <v>3285</v>
      </c>
      <c r="C1565" t="s">
        <v>10222</v>
      </c>
      <c r="D1565" t="s">
        <v>420</v>
      </c>
      <c r="E1565">
        <v>824.78160160000004</v>
      </c>
      <c r="F1565">
        <v>79.22</v>
      </c>
      <c r="G1565">
        <v>38.172856328617897</v>
      </c>
      <c r="H1565">
        <v>9.6337531681933903</v>
      </c>
      <c r="I1565">
        <v>-8.2977115904004108</v>
      </c>
      <c r="J1565">
        <v>0.42923476228427299</v>
      </c>
      <c r="K1565">
        <v>71.834622094314398</v>
      </c>
      <c r="L1565">
        <v>66.241105849338098</v>
      </c>
      <c r="M1565">
        <v>55.521301816209501</v>
      </c>
      <c r="N1565">
        <v>2.78917721948081</v>
      </c>
      <c r="O1565">
        <v>8.4322140873516798</v>
      </c>
      <c r="P1565">
        <v>65.0416666666666</v>
      </c>
      <c r="Q1565">
        <v>8.1214273369676002E-2</v>
      </c>
    </row>
    <row r="1566" spans="1:17" hidden="1" x14ac:dyDescent="0.3">
      <c r="A1566" t="s">
        <v>3286</v>
      </c>
      <c r="B1566" t="s">
        <v>3287</v>
      </c>
      <c r="C1566" t="s">
        <v>10222</v>
      </c>
      <c r="E1566">
        <v>824.53475658000002</v>
      </c>
      <c r="F1566">
        <v>313.05</v>
      </c>
      <c r="G1566">
        <v>22.794607361053401</v>
      </c>
      <c r="H1566">
        <v>2.24030747530951</v>
      </c>
      <c r="I1566">
        <v>1.1172655335742201</v>
      </c>
      <c r="J1566">
        <v>9.6126221306969004</v>
      </c>
      <c r="K1566">
        <v>291.98859194555899</v>
      </c>
      <c r="L1566">
        <v>259.22965754363202</v>
      </c>
      <c r="M1566">
        <v>54.650959390168502</v>
      </c>
      <c r="N1566">
        <v>0.58413499173697403</v>
      </c>
      <c r="O1566">
        <v>13.799712505989399</v>
      </c>
      <c r="P1566">
        <v>72.005494505494497</v>
      </c>
    </row>
    <row r="1567" spans="1:17" hidden="1" x14ac:dyDescent="0.3">
      <c r="A1567" t="s">
        <v>3288</v>
      </c>
      <c r="B1567" t="s">
        <v>3289</v>
      </c>
      <c r="C1567" t="s">
        <v>10222</v>
      </c>
      <c r="D1567" t="s">
        <v>261</v>
      </c>
      <c r="E1567">
        <v>820.30499999999995</v>
      </c>
      <c r="F1567">
        <v>1822.9</v>
      </c>
      <c r="G1567">
        <v>135.76208141424499</v>
      </c>
      <c r="H1567">
        <v>-5.3972563467182004</v>
      </c>
      <c r="I1567">
        <v>36.2725825096515</v>
      </c>
      <c r="J1567">
        <v>1.9034747333682001</v>
      </c>
      <c r="K1567">
        <v>1825.95277187135</v>
      </c>
      <c r="L1567">
        <v>1499.8920595167499</v>
      </c>
      <c r="M1567">
        <v>56.932092328771603</v>
      </c>
      <c r="N1567">
        <v>0.26670519604832998</v>
      </c>
      <c r="O1567">
        <v>15.2010532667727</v>
      </c>
      <c r="P1567">
        <v>171.84133020169199</v>
      </c>
      <c r="Q1567">
        <v>8.8946863705858997E-2</v>
      </c>
    </row>
    <row r="1568" spans="1:17" hidden="1" x14ac:dyDescent="0.3">
      <c r="A1568" t="s">
        <v>3290</v>
      </c>
      <c r="B1568" t="s">
        <v>3291</v>
      </c>
      <c r="C1568" t="s">
        <v>10222</v>
      </c>
      <c r="D1568" t="s">
        <v>415</v>
      </c>
      <c r="E1568">
        <v>818.79984750999995</v>
      </c>
      <c r="F1568">
        <v>68.540000000000006</v>
      </c>
      <c r="G1568">
        <v>437.12562741954599</v>
      </c>
      <c r="H1568">
        <v>3.7398614403528199</v>
      </c>
      <c r="I1568">
        <v>350.76187435493802</v>
      </c>
      <c r="J1568">
        <v>-3.0594845679993998</v>
      </c>
      <c r="K1568">
        <v>70.388205073187805</v>
      </c>
      <c r="L1568">
        <v>50.706849652113299</v>
      </c>
      <c r="M1568">
        <v>42.613594680953902</v>
      </c>
      <c r="N1568">
        <v>0.42653290786297099</v>
      </c>
      <c r="O1568">
        <v>36.3729209220892</v>
      </c>
      <c r="P1568">
        <v>658.18584070796396</v>
      </c>
      <c r="Q1568">
        <v>0.107050093160819</v>
      </c>
    </row>
    <row r="1569" spans="1:17" hidden="1" x14ac:dyDescent="0.3">
      <c r="A1569" t="s">
        <v>3292</v>
      </c>
      <c r="B1569" t="s">
        <v>3293</v>
      </c>
      <c r="C1569" t="s">
        <v>10222</v>
      </c>
      <c r="D1569" t="s">
        <v>1532</v>
      </c>
      <c r="E1569">
        <v>817.92362727499994</v>
      </c>
      <c r="F1569">
        <v>232.25</v>
      </c>
      <c r="G1569">
        <v>-12.8726421257378</v>
      </c>
      <c r="H1569">
        <v>-2.23387474904025</v>
      </c>
      <c r="I1569">
        <v>-29.078024395259199</v>
      </c>
      <c r="J1569">
        <v>-0.91398398125368596</v>
      </c>
      <c r="K1569">
        <v>235.28253542706</v>
      </c>
      <c r="L1569">
        <v>240.438949696832</v>
      </c>
      <c r="M1569">
        <v>43.417592245096003</v>
      </c>
      <c r="N1569">
        <v>0.82301953971584796</v>
      </c>
      <c r="O1569">
        <v>44.241119483315302</v>
      </c>
      <c r="P1569">
        <v>24.164661855118901</v>
      </c>
      <c r="Q1569">
        <v>4.4169701986112003E-2</v>
      </c>
    </row>
    <row r="1570" spans="1:17" hidden="1" x14ac:dyDescent="0.3">
      <c r="A1570" t="s">
        <v>3294</v>
      </c>
      <c r="B1570" t="s">
        <v>3295</v>
      </c>
      <c r="C1570" t="s">
        <v>10222</v>
      </c>
      <c r="D1570" t="s">
        <v>60</v>
      </c>
      <c r="E1570">
        <v>817.64396867999994</v>
      </c>
      <c r="F1570">
        <v>138.38</v>
      </c>
      <c r="G1570">
        <v>16.060607353926901</v>
      </c>
      <c r="H1570">
        <v>6.1782501183854199</v>
      </c>
      <c r="I1570">
        <v>12.6923473315306</v>
      </c>
      <c r="J1570">
        <v>9.8082773294218004</v>
      </c>
      <c r="K1570">
        <v>126.143439843255</v>
      </c>
      <c r="L1570">
        <v>109.886779834954</v>
      </c>
      <c r="M1570">
        <v>55.3139182040468</v>
      </c>
      <c r="N1570">
        <v>1.61567894934431</v>
      </c>
      <c r="O1570">
        <v>11.8658765717589</v>
      </c>
      <c r="P1570">
        <v>69.065363469761706</v>
      </c>
      <c r="Q1570">
        <v>4.1106045323503003E-2</v>
      </c>
    </row>
    <row r="1571" spans="1:17" hidden="1" x14ac:dyDescent="0.3">
      <c r="A1571" t="s">
        <v>3296</v>
      </c>
      <c r="B1571" t="s">
        <v>3297</v>
      </c>
      <c r="C1571" t="s">
        <v>10222</v>
      </c>
      <c r="D1571" t="s">
        <v>922</v>
      </c>
      <c r="E1571">
        <v>817.32799999999997</v>
      </c>
      <c r="F1571">
        <v>2554.15</v>
      </c>
      <c r="G1571">
        <v>33.173564451531902</v>
      </c>
      <c r="H1571">
        <v>2.0779691059070302</v>
      </c>
      <c r="I1571">
        <v>29.584313867522798</v>
      </c>
      <c r="J1571">
        <v>2.3202629936758701</v>
      </c>
      <c r="K1571">
        <v>2361.77786097943</v>
      </c>
      <c r="L1571">
        <v>2017.70562430466</v>
      </c>
      <c r="M1571">
        <v>63.1723339295241</v>
      </c>
      <c r="N1571">
        <v>0.66481740679475698</v>
      </c>
      <c r="O1571">
        <v>3.1654366423271698</v>
      </c>
      <c r="P1571">
        <v>69.0706295094989</v>
      </c>
      <c r="Q1571">
        <v>-4.4130181359084003E-2</v>
      </c>
    </row>
    <row r="1572" spans="1:17" hidden="1" x14ac:dyDescent="0.3">
      <c r="A1572" t="s">
        <v>3298</v>
      </c>
      <c r="B1572" t="s">
        <v>3299</v>
      </c>
      <c r="C1572" t="s">
        <v>10222</v>
      </c>
      <c r="D1572" t="s">
        <v>622</v>
      </c>
      <c r="E1572">
        <v>815.96943999999996</v>
      </c>
      <c r="F1572">
        <v>244.01</v>
      </c>
      <c r="G1572">
        <v>-12.8740814765872</v>
      </c>
      <c r="H1572">
        <v>6.0699710838721899</v>
      </c>
      <c r="I1572">
        <v>-13.6560614337342</v>
      </c>
      <c r="J1572">
        <v>2.31499937268172</v>
      </c>
      <c r="K1572">
        <v>225.226313004356</v>
      </c>
      <c r="L1572">
        <v>218.13334488979999</v>
      </c>
      <c r="M1572">
        <v>67.891647587875696</v>
      </c>
      <c r="N1572">
        <v>1.1509824427445099</v>
      </c>
      <c r="O1572">
        <v>11.3069136510798</v>
      </c>
      <c r="P1572">
        <v>37.8587570621469</v>
      </c>
      <c r="Q1572">
        <v>3.7100725921184997E-2</v>
      </c>
    </row>
    <row r="1573" spans="1:17" hidden="1" x14ac:dyDescent="0.3">
      <c r="A1573" t="s">
        <v>3300</v>
      </c>
      <c r="B1573" t="s">
        <v>3301</v>
      </c>
      <c r="C1573" t="s">
        <v>10222</v>
      </c>
      <c r="D1573" t="s">
        <v>256</v>
      </c>
      <c r="E1573">
        <v>815.08296182499998</v>
      </c>
      <c r="F1573">
        <v>441.65</v>
      </c>
      <c r="G1573">
        <v>93.858543166999297</v>
      </c>
      <c r="H1573">
        <v>-8.0107123476105002</v>
      </c>
      <c r="I1573">
        <v>24.177627753071899</v>
      </c>
      <c r="J1573">
        <v>-0.81941069313304404</v>
      </c>
      <c r="K1573">
        <v>413.95205234306599</v>
      </c>
      <c r="L1573">
        <v>333.54428297143699</v>
      </c>
      <c r="M1573">
        <v>60.038440906428903</v>
      </c>
      <c r="N1573">
        <v>0.30686632381940299</v>
      </c>
      <c r="O1573">
        <v>7.9927544435639097</v>
      </c>
      <c r="P1573">
        <v>145.361111111111</v>
      </c>
      <c r="Q1573">
        <v>0.127775849304649</v>
      </c>
    </row>
    <row r="1574" spans="1:17" hidden="1" x14ac:dyDescent="0.3">
      <c r="A1574" t="s">
        <v>3302</v>
      </c>
      <c r="B1574" t="s">
        <v>3303</v>
      </c>
      <c r="C1574" t="s">
        <v>10222</v>
      </c>
      <c r="D1574" t="s">
        <v>677</v>
      </c>
      <c r="E1574">
        <v>807.72648600000002</v>
      </c>
      <c r="F1574">
        <v>474.6</v>
      </c>
      <c r="G1574">
        <v>38.926638630247503</v>
      </c>
      <c r="H1574">
        <v>-12.008810995608201</v>
      </c>
      <c r="I1574">
        <v>-20.841662951487798</v>
      </c>
      <c r="J1574">
        <v>-6.8831679712103497</v>
      </c>
      <c r="K1574">
        <v>471.57511908547298</v>
      </c>
      <c r="L1574">
        <v>434.31505917934197</v>
      </c>
      <c r="M1574">
        <v>50.980612000471403</v>
      </c>
      <c r="N1574">
        <v>0.56423443230126402</v>
      </c>
      <c r="O1574">
        <v>15.465655288664101</v>
      </c>
      <c r="P1574">
        <v>68.596802841918304</v>
      </c>
      <c r="Q1574">
        <v>3.0917947516396999E-2</v>
      </c>
    </row>
    <row r="1575" spans="1:17" hidden="1" x14ac:dyDescent="0.3">
      <c r="A1575" t="s">
        <v>3304</v>
      </c>
      <c r="B1575" t="s">
        <v>3305</v>
      </c>
      <c r="C1575" t="s">
        <v>10222</v>
      </c>
      <c r="E1575">
        <v>802.8582705</v>
      </c>
      <c r="F1575">
        <v>2088.9</v>
      </c>
      <c r="G1575">
        <v>61.249043078677602</v>
      </c>
      <c r="H1575">
        <v>-14.683188144394601</v>
      </c>
      <c r="I1575">
        <v>80.6442160240004</v>
      </c>
      <c r="J1575">
        <v>-5.4727968689488398</v>
      </c>
      <c r="K1575">
        <v>2191.3847014490102</v>
      </c>
      <c r="L1575">
        <v>1816.9540343056001</v>
      </c>
      <c r="M1575">
        <v>42.382366143996201</v>
      </c>
      <c r="N1575">
        <v>0.53558382851518305</v>
      </c>
      <c r="O1575">
        <v>34.041840202977603</v>
      </c>
      <c r="P1575">
        <v>108.89</v>
      </c>
      <c r="Q1575">
        <v>0.25806000470297702</v>
      </c>
    </row>
    <row r="1576" spans="1:17" hidden="1" x14ac:dyDescent="0.3">
      <c r="A1576" t="s">
        <v>3306</v>
      </c>
      <c r="B1576" t="s">
        <v>3307</v>
      </c>
      <c r="C1576" t="s">
        <v>10222</v>
      </c>
      <c r="D1576" t="s">
        <v>622</v>
      </c>
      <c r="E1576">
        <v>799.99487517600005</v>
      </c>
      <c r="F1576">
        <v>325.36</v>
      </c>
      <c r="G1576">
        <v>15.3051747512589</v>
      </c>
      <c r="H1576">
        <v>20.473316159669501</v>
      </c>
      <c r="I1576">
        <v>26.272434134405799</v>
      </c>
      <c r="J1576">
        <v>12.4697265194206</v>
      </c>
      <c r="K1576">
        <v>259.18461374536798</v>
      </c>
      <c r="L1576">
        <v>232.002529566519</v>
      </c>
      <c r="M1576">
        <v>74.436819078485101</v>
      </c>
      <c r="N1576">
        <v>0.83941286453917496</v>
      </c>
      <c r="O1576">
        <v>2.9290631915416698</v>
      </c>
      <c r="P1576">
        <v>94.476987447698704</v>
      </c>
      <c r="Q1576">
        <v>1.5450907587578999E-2</v>
      </c>
    </row>
    <row r="1577" spans="1:17" hidden="1" x14ac:dyDescent="0.3">
      <c r="A1577" t="s">
        <v>3308</v>
      </c>
      <c r="B1577" t="s">
        <v>3309</v>
      </c>
      <c r="C1577" t="s">
        <v>10222</v>
      </c>
      <c r="D1577" t="s">
        <v>121</v>
      </c>
      <c r="E1577">
        <v>799.84317815999998</v>
      </c>
      <c r="F1577">
        <v>620.1</v>
      </c>
      <c r="G1577">
        <v>92.376129584977903</v>
      </c>
      <c r="H1577">
        <v>-8.45101353344198</v>
      </c>
      <c r="I1577">
        <v>70.996912566712595</v>
      </c>
      <c r="J1577">
        <v>0.45480114628631402</v>
      </c>
      <c r="K1577">
        <v>617.59503345886299</v>
      </c>
      <c r="L1577">
        <v>498.68945866679002</v>
      </c>
      <c r="M1577">
        <v>54.359279330371301</v>
      </c>
      <c r="N1577">
        <v>0.49406078142853599</v>
      </c>
      <c r="O1577">
        <v>28.406708595387801</v>
      </c>
      <c r="P1577">
        <v>154.25633108646801</v>
      </c>
      <c r="Q1577">
        <v>0.13614441335250699</v>
      </c>
    </row>
    <row r="1578" spans="1:17" hidden="1" x14ac:dyDescent="0.3">
      <c r="A1578" t="s">
        <v>3310</v>
      </c>
      <c r="B1578" t="s">
        <v>3311</v>
      </c>
      <c r="C1578" t="s">
        <v>10222</v>
      </c>
      <c r="D1578" t="s">
        <v>46</v>
      </c>
      <c r="E1578">
        <v>797.65662438000004</v>
      </c>
      <c r="F1578">
        <v>139.59</v>
      </c>
      <c r="G1578">
        <v>305.64149429261101</v>
      </c>
      <c r="H1578">
        <v>9.9507297574298903</v>
      </c>
      <c r="I1578">
        <v>52.582841152253401</v>
      </c>
      <c r="J1578">
        <v>2.1343607580492998</v>
      </c>
      <c r="K1578">
        <v>137.10655959810001</v>
      </c>
      <c r="L1578">
        <v>108.68228985816</v>
      </c>
      <c r="M1578">
        <v>41.888976449625197</v>
      </c>
      <c r="N1578">
        <v>0.971455042417671</v>
      </c>
      <c r="O1578">
        <v>15.323447238340799</v>
      </c>
      <c r="P1578">
        <v>357.67213114754099</v>
      </c>
      <c r="Q1578">
        <v>9.6434391594694996E-2</v>
      </c>
    </row>
    <row r="1579" spans="1:17" hidden="1" x14ac:dyDescent="0.3">
      <c r="A1579" t="s">
        <v>3312</v>
      </c>
      <c r="B1579" t="s">
        <v>3313</v>
      </c>
      <c r="C1579" t="s">
        <v>10222</v>
      </c>
      <c r="D1579" t="s">
        <v>1447</v>
      </c>
      <c r="E1579">
        <v>796.12285199999997</v>
      </c>
      <c r="F1579">
        <v>663.25</v>
      </c>
      <c r="G1579">
        <v>5.8460425144812804</v>
      </c>
      <c r="H1579">
        <v>5.3846132133734601</v>
      </c>
      <c r="I1579">
        <v>-4.8535395477149104</v>
      </c>
      <c r="J1579">
        <v>5.5797708530477497</v>
      </c>
      <c r="K1579">
        <v>614.07253117693801</v>
      </c>
      <c r="L1579">
        <v>581.85112960570098</v>
      </c>
      <c r="M1579">
        <v>63.999477790581899</v>
      </c>
      <c r="N1579">
        <v>0.64769012484233601</v>
      </c>
      <c r="O1579">
        <v>17.3011684885035</v>
      </c>
      <c r="P1579">
        <v>42.481203007518701</v>
      </c>
      <c r="Q1579">
        <v>-6.2672220944000002E-3</v>
      </c>
    </row>
    <row r="1580" spans="1:17" hidden="1" x14ac:dyDescent="0.3">
      <c r="A1580" t="s">
        <v>3314</v>
      </c>
      <c r="B1580" t="s">
        <v>3315</v>
      </c>
      <c r="C1580" t="s">
        <v>10222</v>
      </c>
      <c r="D1580" t="s">
        <v>133</v>
      </c>
      <c r="E1580">
        <v>795.06393658000002</v>
      </c>
      <c r="F1580">
        <v>380.2</v>
      </c>
      <c r="G1580">
        <v>86.889972589938495</v>
      </c>
      <c r="H1580">
        <v>-3.8664507544703</v>
      </c>
      <c r="I1580">
        <v>21.413705847348201</v>
      </c>
      <c r="J1580">
        <v>0.86071512478093404</v>
      </c>
      <c r="K1580">
        <v>360.943582473162</v>
      </c>
      <c r="L1580">
        <v>291.31353418463198</v>
      </c>
      <c r="M1580">
        <v>53.113412831800701</v>
      </c>
      <c r="N1580">
        <v>0.43158522364744401</v>
      </c>
      <c r="O1580">
        <v>10.060494476591201</v>
      </c>
      <c r="P1580">
        <v>134.25754775107799</v>
      </c>
      <c r="Q1580">
        <v>8.4776536643218006E-2</v>
      </c>
    </row>
    <row r="1581" spans="1:17" hidden="1" x14ac:dyDescent="0.3">
      <c r="A1581" t="s">
        <v>3316</v>
      </c>
      <c r="B1581" t="s">
        <v>3317</v>
      </c>
      <c r="C1581" t="s">
        <v>10222</v>
      </c>
      <c r="D1581" t="s">
        <v>133</v>
      </c>
      <c r="E1581">
        <v>794.12725</v>
      </c>
      <c r="F1581">
        <v>424.1</v>
      </c>
      <c r="G1581">
        <v>228.22127942597399</v>
      </c>
      <c r="H1581">
        <v>12.852206063612501</v>
      </c>
      <c r="I1581">
        <v>15.136360326748999</v>
      </c>
      <c r="J1581">
        <v>10.709907440575501</v>
      </c>
      <c r="K1581">
        <v>357.446726686906</v>
      </c>
      <c r="L1581">
        <v>311.73390682904301</v>
      </c>
      <c r="M1581">
        <v>91.202895071647504</v>
      </c>
      <c r="N1581">
        <v>1.9712348777828801</v>
      </c>
      <c r="O1581">
        <v>7.05022400377268</v>
      </c>
      <c r="P1581">
        <v>285.54545454545399</v>
      </c>
      <c r="Q1581">
        <v>0.22296004286398899</v>
      </c>
    </row>
    <row r="1582" spans="1:17" hidden="1" x14ac:dyDescent="0.3">
      <c r="A1582" t="s">
        <v>3318</v>
      </c>
      <c r="B1582" t="s">
        <v>3319</v>
      </c>
      <c r="C1582" t="s">
        <v>10222</v>
      </c>
      <c r="D1582" t="s">
        <v>622</v>
      </c>
      <c r="E1582">
        <v>788.89201600000001</v>
      </c>
      <c r="F1582">
        <v>410.3</v>
      </c>
      <c r="G1582">
        <v>37.136058738170497</v>
      </c>
      <c r="H1582">
        <v>-7.9033855924687799</v>
      </c>
      <c r="I1582">
        <v>-1.7455894012875799</v>
      </c>
      <c r="J1582">
        <v>-1.8349839297822701</v>
      </c>
      <c r="K1582">
        <v>403.02748554105301</v>
      </c>
      <c r="L1582">
        <v>351.90861022317603</v>
      </c>
      <c r="M1582">
        <v>38.977095585570702</v>
      </c>
      <c r="N1582">
        <v>0.44554853652474302</v>
      </c>
      <c r="O1582">
        <v>12.1130879844016</v>
      </c>
      <c r="P1582">
        <v>81.468376824413994</v>
      </c>
    </row>
    <row r="1583" spans="1:17" hidden="1" x14ac:dyDescent="0.3">
      <c r="A1583" t="s">
        <v>3320</v>
      </c>
      <c r="B1583" t="s">
        <v>3321</v>
      </c>
      <c r="C1583" t="s">
        <v>10222</v>
      </c>
      <c r="D1583" t="s">
        <v>557</v>
      </c>
      <c r="E1583">
        <v>788.12248999999997</v>
      </c>
      <c r="F1583">
        <v>303.25</v>
      </c>
      <c r="G1583">
        <v>14.226226227427601</v>
      </c>
      <c r="H1583">
        <v>10.372894539986101</v>
      </c>
      <c r="I1583">
        <v>-16.395321856879502</v>
      </c>
      <c r="J1583">
        <v>-1.61067601855244</v>
      </c>
      <c r="K1583">
        <v>286.16212154770898</v>
      </c>
      <c r="L1583">
        <v>268.204664858223</v>
      </c>
      <c r="M1583">
        <v>49.123863455369197</v>
      </c>
      <c r="N1583">
        <v>1.2565265567899899</v>
      </c>
      <c r="O1583">
        <v>18.054410552349498</v>
      </c>
      <c r="P1583">
        <v>43.686330253494397</v>
      </c>
      <c r="Q1583">
        <v>-1.4306403831931E-2</v>
      </c>
    </row>
    <row r="1584" spans="1:17" hidden="1" x14ac:dyDescent="0.3">
      <c r="A1584" t="s">
        <v>3322</v>
      </c>
      <c r="B1584" t="s">
        <v>3323</v>
      </c>
      <c r="C1584" t="s">
        <v>10222</v>
      </c>
      <c r="D1584" t="s">
        <v>557</v>
      </c>
      <c r="E1584">
        <v>788.0274402</v>
      </c>
      <c r="F1584">
        <v>1071.7</v>
      </c>
      <c r="G1584">
        <v>-2.19668404092244</v>
      </c>
      <c r="H1584">
        <v>-2.3806883645240799</v>
      </c>
      <c r="I1584">
        <v>6.8994422189959401</v>
      </c>
      <c r="J1584">
        <v>4.3068419626128298</v>
      </c>
      <c r="K1584">
        <v>968.20206091247098</v>
      </c>
      <c r="L1584">
        <v>871.88127122655601</v>
      </c>
      <c r="M1584">
        <v>71.179866439744899</v>
      </c>
      <c r="N1584">
        <v>0.34415043392814298</v>
      </c>
      <c r="O1584">
        <v>3.85369039843239</v>
      </c>
      <c r="P1584">
        <v>46.808219178082197</v>
      </c>
      <c r="Q1584">
        <v>9.0691062667887998E-2</v>
      </c>
    </row>
    <row r="1585" spans="1:17" hidden="1" x14ac:dyDescent="0.3">
      <c r="A1585" t="s">
        <v>3324</v>
      </c>
      <c r="B1585" t="s">
        <v>3325</v>
      </c>
      <c r="C1585" t="s">
        <v>10222</v>
      </c>
      <c r="D1585" t="s">
        <v>231</v>
      </c>
      <c r="E1585">
        <v>784.046875</v>
      </c>
      <c r="F1585">
        <v>660.25</v>
      </c>
      <c r="G1585">
        <v>130.58100944938701</v>
      </c>
      <c r="H1585">
        <v>8.7159630635860506</v>
      </c>
      <c r="I1585">
        <v>44.486409480352798</v>
      </c>
      <c r="J1585">
        <v>-1.6948994525160801</v>
      </c>
      <c r="K1585">
        <v>623.60409358733204</v>
      </c>
      <c r="L1585">
        <v>458.45305601097698</v>
      </c>
      <c r="M1585">
        <v>29.6418311864252</v>
      </c>
      <c r="N1585">
        <v>0.21825613079018999</v>
      </c>
      <c r="O1585">
        <v>32.222642938280899</v>
      </c>
      <c r="P1585">
        <v>196.076233183856</v>
      </c>
    </row>
    <row r="1586" spans="1:17" hidden="1" x14ac:dyDescent="0.3">
      <c r="A1586" t="s">
        <v>3326</v>
      </c>
      <c r="B1586" t="s">
        <v>3327</v>
      </c>
      <c r="C1586" t="s">
        <v>10222</v>
      </c>
      <c r="D1586" t="s">
        <v>425</v>
      </c>
      <c r="E1586">
        <v>783.51885772499998</v>
      </c>
      <c r="F1586">
        <v>599.75</v>
      </c>
      <c r="G1586">
        <v>40.861975598814396</v>
      </c>
      <c r="H1586">
        <v>28.948037901473999</v>
      </c>
      <c r="I1586">
        <v>54.548735285871601</v>
      </c>
      <c r="J1586">
        <v>5.8655154320006</v>
      </c>
      <c r="K1586">
        <v>491.06098191479902</v>
      </c>
      <c r="L1586">
        <v>390.68242536283702</v>
      </c>
      <c r="M1586">
        <v>57.8295517804223</v>
      </c>
      <c r="N1586">
        <v>0.16213178430512901</v>
      </c>
      <c r="O1586">
        <v>16.6235931638182</v>
      </c>
      <c r="P1586">
        <v>124.499344937301</v>
      </c>
      <c r="Q1586">
        <v>1.3702055763941999E-2</v>
      </c>
    </row>
    <row r="1587" spans="1:17" hidden="1" x14ac:dyDescent="0.3">
      <c r="A1587" t="s">
        <v>3328</v>
      </c>
      <c r="B1587" t="s">
        <v>3329</v>
      </c>
      <c r="C1587" t="s">
        <v>10222</v>
      </c>
      <c r="D1587" t="s">
        <v>557</v>
      </c>
      <c r="E1587">
        <v>783.50991523899995</v>
      </c>
      <c r="F1587">
        <v>242.29</v>
      </c>
      <c r="G1587">
        <v>1.0289312668197299</v>
      </c>
      <c r="H1587">
        <v>11.0364315063172</v>
      </c>
      <c r="I1587">
        <v>4.9557696610101996</v>
      </c>
      <c r="J1587">
        <v>9.1808069902962099</v>
      </c>
      <c r="K1587">
        <v>215.770387083836</v>
      </c>
      <c r="L1587">
        <v>198.92507394806501</v>
      </c>
      <c r="M1587">
        <v>60.686269908265103</v>
      </c>
      <c r="N1587">
        <v>0.628087117914499</v>
      </c>
      <c r="O1587">
        <v>7.3094225927607503</v>
      </c>
      <c r="P1587">
        <v>56.165001611343797</v>
      </c>
      <c r="Q1587">
        <v>1.8427795655524999E-2</v>
      </c>
    </row>
    <row r="1588" spans="1:17" hidden="1" x14ac:dyDescent="0.3">
      <c r="A1588" t="s">
        <v>3330</v>
      </c>
      <c r="B1588" t="s">
        <v>3331</v>
      </c>
      <c r="C1588" t="s">
        <v>10222</v>
      </c>
      <c r="D1588" t="s">
        <v>261</v>
      </c>
      <c r="E1588">
        <v>783.43069334999996</v>
      </c>
      <c r="F1588">
        <v>423.55</v>
      </c>
      <c r="G1588">
        <v>93.157921588579399</v>
      </c>
      <c r="H1588">
        <v>-3.2553245460590201</v>
      </c>
      <c r="I1588">
        <v>3.5449673560512398</v>
      </c>
      <c r="J1588">
        <v>0.84950632077487898</v>
      </c>
      <c r="K1588">
        <v>422.14356600197198</v>
      </c>
      <c r="L1588">
        <v>360.27439527997097</v>
      </c>
      <c r="M1588">
        <v>49.286560699052501</v>
      </c>
      <c r="N1588">
        <v>0.92742348691175602</v>
      </c>
      <c r="O1588">
        <v>12.324400897178601</v>
      </c>
      <c r="P1588">
        <v>141.89034837235801</v>
      </c>
      <c r="Q1588">
        <v>0.177678118228701</v>
      </c>
    </row>
    <row r="1589" spans="1:17" hidden="1" x14ac:dyDescent="0.3">
      <c r="A1589" t="s">
        <v>3332</v>
      </c>
      <c r="B1589" t="s">
        <v>3333</v>
      </c>
      <c r="C1589" t="s">
        <v>10222</v>
      </c>
      <c r="D1589" t="s">
        <v>548</v>
      </c>
      <c r="E1589">
        <v>780.07042398999999</v>
      </c>
      <c r="F1589">
        <v>424.45</v>
      </c>
      <c r="G1589">
        <v>58.339294208470399</v>
      </c>
      <c r="H1589">
        <v>14.1986228100827</v>
      </c>
      <c r="I1589">
        <v>-4.0924295713564396</v>
      </c>
      <c r="J1589">
        <v>13.254014850301999</v>
      </c>
      <c r="K1589">
        <v>360.25369745729</v>
      </c>
      <c r="L1589">
        <v>339.62561950308401</v>
      </c>
      <c r="M1589">
        <v>76.875322782790093</v>
      </c>
      <c r="N1589">
        <v>2.9935043863640298</v>
      </c>
      <c r="O1589">
        <v>2.2499705501237002</v>
      </c>
      <c r="P1589">
        <v>90.764044943820195</v>
      </c>
      <c r="Q1589">
        <v>2.9250608439387E-2</v>
      </c>
    </row>
    <row r="1590" spans="1:17" hidden="1" x14ac:dyDescent="0.3">
      <c r="A1590" t="s">
        <v>3334</v>
      </c>
      <c r="B1590" t="s">
        <v>3335</v>
      </c>
      <c r="C1590" t="s">
        <v>10222</v>
      </c>
      <c r="E1590">
        <v>774.85366499999998</v>
      </c>
      <c r="F1590">
        <v>645.54999999999995</v>
      </c>
      <c r="G1590">
        <v>-11.944573708939901</v>
      </c>
      <c r="H1590">
        <v>30.5342468692489</v>
      </c>
      <c r="I1590">
        <v>32.2095830574562</v>
      </c>
      <c r="J1590">
        <v>7.9597516413358198</v>
      </c>
      <c r="K1590">
        <v>544.44192187156295</v>
      </c>
      <c r="L1590">
        <v>456.85277367422901</v>
      </c>
      <c r="M1590">
        <v>58.059936192280297</v>
      </c>
      <c r="N1590">
        <v>0.70876826722338204</v>
      </c>
      <c r="O1590">
        <v>4.2521880566958403</v>
      </c>
      <c r="P1590">
        <v>94.442771084337295</v>
      </c>
      <c r="Q1590">
        <v>0.11504541536662399</v>
      </c>
    </row>
    <row r="1591" spans="1:17" hidden="1" x14ac:dyDescent="0.3">
      <c r="A1591" t="s">
        <v>3336</v>
      </c>
      <c r="B1591" t="s">
        <v>3337</v>
      </c>
      <c r="C1591" t="s">
        <v>10222</v>
      </c>
      <c r="E1591">
        <v>774.66899999999998</v>
      </c>
      <c r="F1591">
        <v>1295</v>
      </c>
      <c r="G1591">
        <v>338.42295102455802</v>
      </c>
      <c r="H1591">
        <v>4.4403074753095</v>
      </c>
      <c r="I1591">
        <v>29.804913730576502</v>
      </c>
      <c r="J1591">
        <v>5.4495984045239698</v>
      </c>
      <c r="K1591">
        <v>1035.86561380544</v>
      </c>
      <c r="L1591">
        <v>783.66234177805995</v>
      </c>
      <c r="M1591">
        <v>70.7005773533715</v>
      </c>
      <c r="N1591">
        <v>0.74713804713804699</v>
      </c>
      <c r="O1591">
        <v>4.8610038610038497</v>
      </c>
      <c r="P1591">
        <v>370.90909090909003</v>
      </c>
    </row>
    <row r="1592" spans="1:17" hidden="1" x14ac:dyDescent="0.3">
      <c r="A1592" t="s">
        <v>3338</v>
      </c>
      <c r="B1592" t="s">
        <v>3339</v>
      </c>
      <c r="C1592" t="s">
        <v>10222</v>
      </c>
      <c r="D1592" t="s">
        <v>1458</v>
      </c>
      <c r="E1592">
        <v>774.44155799999999</v>
      </c>
      <c r="F1592">
        <v>764.5</v>
      </c>
      <c r="G1592">
        <v>455.950502106263</v>
      </c>
      <c r="H1592">
        <v>6.5528344731496802</v>
      </c>
      <c r="I1592">
        <v>46.062965205479898</v>
      </c>
      <c r="J1592">
        <v>0.38813447961964698</v>
      </c>
      <c r="K1592">
        <v>651.57538284021598</v>
      </c>
      <c r="L1592">
        <v>430.55712228796398</v>
      </c>
      <c r="M1592">
        <v>58.729378620819297</v>
      </c>
      <c r="N1592">
        <v>1.6452955870108199</v>
      </c>
      <c r="O1592">
        <v>9.5487246566383099</v>
      </c>
      <c r="P1592">
        <v>516.53225806451599</v>
      </c>
    </row>
    <row r="1593" spans="1:17" hidden="1" x14ac:dyDescent="0.3">
      <c r="A1593" t="s">
        <v>3340</v>
      </c>
      <c r="B1593" t="s">
        <v>3341</v>
      </c>
      <c r="C1593" t="s">
        <v>10222</v>
      </c>
      <c r="D1593" t="s">
        <v>130</v>
      </c>
      <c r="E1593">
        <v>773.17855459800001</v>
      </c>
      <c r="F1593">
        <v>234.42</v>
      </c>
      <c r="G1593">
        <v>-33.501878846117201</v>
      </c>
      <c r="H1593">
        <v>-6.2930258580238103</v>
      </c>
      <c r="I1593">
        <v>-22.4728195226125</v>
      </c>
      <c r="J1593">
        <v>-4.3118655203803398</v>
      </c>
      <c r="M1593">
        <v>39.124190607419798</v>
      </c>
      <c r="O1593">
        <v>16.457640133094401</v>
      </c>
      <c r="P1593">
        <v>4.1820363539398304</v>
      </c>
    </row>
    <row r="1594" spans="1:17" hidden="1" x14ac:dyDescent="0.3">
      <c r="A1594" t="s">
        <v>3342</v>
      </c>
      <c r="B1594" t="s">
        <v>3343</v>
      </c>
      <c r="C1594" t="s">
        <v>10222</v>
      </c>
      <c r="D1594" t="s">
        <v>3344</v>
      </c>
      <c r="E1594">
        <v>773.11</v>
      </c>
      <c r="F1594">
        <v>313</v>
      </c>
      <c r="G1594">
        <v>-27.160609004847402</v>
      </c>
      <c r="H1594">
        <v>-2.6359191357153901E-2</v>
      </c>
      <c r="I1594">
        <v>-16.131549681342602</v>
      </c>
      <c r="J1594">
        <v>-2.97377028228511</v>
      </c>
      <c r="M1594">
        <v>43.410494431247102</v>
      </c>
      <c r="O1594">
        <v>22.300319488817799</v>
      </c>
      <c r="P1594">
        <v>16.769259466517401</v>
      </c>
    </row>
    <row r="1595" spans="1:17" hidden="1" x14ac:dyDescent="0.3">
      <c r="A1595" t="s">
        <v>3345</v>
      </c>
      <c r="B1595" t="s">
        <v>3346</v>
      </c>
      <c r="C1595" t="s">
        <v>10222</v>
      </c>
      <c r="E1595">
        <v>772.65016304999995</v>
      </c>
      <c r="F1595">
        <v>820.5</v>
      </c>
      <c r="G1595">
        <v>138.15173098491101</v>
      </c>
      <c r="H1595">
        <v>7.9123504860621896</v>
      </c>
      <c r="I1595">
        <v>78.589710397693807</v>
      </c>
      <c r="J1595">
        <v>18.4061900351752</v>
      </c>
      <c r="K1595">
        <v>716.62348356796201</v>
      </c>
      <c r="L1595">
        <v>541.91790260178095</v>
      </c>
      <c r="M1595">
        <v>58.486730050735297</v>
      </c>
      <c r="N1595">
        <v>1.3007247796278101</v>
      </c>
      <c r="O1595">
        <v>9.6892138939670804</v>
      </c>
      <c r="P1595">
        <v>196.102490075784</v>
      </c>
    </row>
    <row r="1596" spans="1:17" hidden="1" x14ac:dyDescent="0.3">
      <c r="A1596" t="s">
        <v>3347</v>
      </c>
      <c r="B1596" t="s">
        <v>3348</v>
      </c>
      <c r="C1596" t="s">
        <v>10222</v>
      </c>
      <c r="D1596" t="s">
        <v>202</v>
      </c>
      <c r="E1596">
        <v>770.88624000000004</v>
      </c>
      <c r="F1596">
        <v>137.56</v>
      </c>
      <c r="G1596">
        <v>-24.478210625119601</v>
      </c>
      <c r="H1596">
        <v>-7.78198015738311</v>
      </c>
      <c r="I1596">
        <v>-18.4867559857732</v>
      </c>
      <c r="J1596">
        <v>5.8027136711372096</v>
      </c>
      <c r="K1596">
        <v>131.231181970449</v>
      </c>
      <c r="L1596">
        <v>130.29799324051999</v>
      </c>
      <c r="M1596">
        <v>64.332088505445697</v>
      </c>
      <c r="N1596">
        <v>1.13301414482107</v>
      </c>
      <c r="O1596">
        <v>20.965396917708599</v>
      </c>
      <c r="P1596">
        <v>27.252543940795501</v>
      </c>
      <c r="Q1596">
        <v>3.9622007300622E-2</v>
      </c>
    </row>
    <row r="1597" spans="1:17" hidden="1" x14ac:dyDescent="0.3">
      <c r="A1597" t="s">
        <v>3349</v>
      </c>
      <c r="B1597" t="s">
        <v>3350</v>
      </c>
      <c r="C1597" t="s">
        <v>10222</v>
      </c>
      <c r="D1597" t="s">
        <v>622</v>
      </c>
      <c r="E1597">
        <v>769.03998000000001</v>
      </c>
      <c r="F1597">
        <v>878.1</v>
      </c>
      <c r="G1597">
        <v>11.9649669411685</v>
      </c>
      <c r="H1597">
        <v>19.697874791929699</v>
      </c>
      <c r="I1597">
        <v>19.710084326431801</v>
      </c>
      <c r="J1597">
        <v>-6.0823158153019401</v>
      </c>
      <c r="K1597">
        <v>768.53133270905801</v>
      </c>
      <c r="L1597">
        <v>684.76950796087999</v>
      </c>
      <c r="M1597">
        <v>55.319236080367197</v>
      </c>
      <c r="N1597">
        <v>0.65787136116872202</v>
      </c>
      <c r="O1597">
        <v>10.6935428766655</v>
      </c>
      <c r="P1597">
        <v>79.021406727828705</v>
      </c>
      <c r="Q1597">
        <v>-6.4165127617695994E-2</v>
      </c>
    </row>
    <row r="1598" spans="1:17" hidden="1" x14ac:dyDescent="0.3">
      <c r="A1598" t="s">
        <v>3351</v>
      </c>
      <c r="B1598" t="s">
        <v>3352</v>
      </c>
      <c r="C1598" t="s">
        <v>10222</v>
      </c>
      <c r="E1598">
        <v>767.49625914499995</v>
      </c>
      <c r="F1598">
        <v>797.15</v>
      </c>
      <c r="G1598">
        <v>295.24679840255999</v>
      </c>
      <c r="H1598">
        <v>29.325932829016299</v>
      </c>
      <c r="I1598">
        <v>3.4809828938764502</v>
      </c>
      <c r="J1598">
        <v>18.839416530901602</v>
      </c>
      <c r="K1598">
        <v>628.75055636969898</v>
      </c>
      <c r="L1598">
        <v>504.45223859943599</v>
      </c>
      <c r="M1598">
        <v>80.176412228912</v>
      </c>
      <c r="N1598">
        <v>1.3197770791654699</v>
      </c>
      <c r="O1598">
        <v>1.7374396286771601</v>
      </c>
      <c r="P1598">
        <v>366.16959064327398</v>
      </c>
    </row>
    <row r="1599" spans="1:17" hidden="1" x14ac:dyDescent="0.3">
      <c r="A1599" t="s">
        <v>3353</v>
      </c>
      <c r="B1599" t="s">
        <v>3354</v>
      </c>
      <c r="C1599" t="s">
        <v>10222</v>
      </c>
      <c r="D1599" t="s">
        <v>3355</v>
      </c>
      <c r="E1599">
        <v>759.23068130000001</v>
      </c>
      <c r="F1599">
        <v>303.8</v>
      </c>
      <c r="G1599">
        <v>168.71240686816799</v>
      </c>
      <c r="H1599">
        <v>-10.7119879338721</v>
      </c>
      <c r="I1599">
        <v>61.388378231598303</v>
      </c>
      <c r="J1599">
        <v>-0.89584820436303603</v>
      </c>
      <c r="K1599">
        <v>281.36091126591998</v>
      </c>
      <c r="M1599">
        <v>39.647946498892303</v>
      </c>
      <c r="N1599">
        <v>0.27905988171513002</v>
      </c>
      <c r="O1599">
        <v>38.248847926267203</v>
      </c>
      <c r="P1599">
        <v>219.78947368421001</v>
      </c>
    </row>
    <row r="1600" spans="1:17" hidden="1" x14ac:dyDescent="0.3">
      <c r="A1600" t="s">
        <v>3356</v>
      </c>
      <c r="B1600" t="s">
        <v>3357</v>
      </c>
      <c r="C1600" t="s">
        <v>10222</v>
      </c>
      <c r="D1600" t="s">
        <v>557</v>
      </c>
      <c r="E1600">
        <v>756.87736956000003</v>
      </c>
      <c r="F1600">
        <v>173.42</v>
      </c>
      <c r="G1600">
        <v>-13.9152987595371</v>
      </c>
      <c r="H1600">
        <v>-3.6735045709922298</v>
      </c>
      <c r="I1600">
        <v>-11.3717416252272</v>
      </c>
      <c r="J1600">
        <v>1.6796262147377901</v>
      </c>
      <c r="K1600">
        <v>167.29863438442399</v>
      </c>
      <c r="L1600">
        <v>164.426888104477</v>
      </c>
      <c r="M1600">
        <v>65.317127202151894</v>
      </c>
      <c r="N1600">
        <v>1.04577322569596</v>
      </c>
      <c r="O1600">
        <v>18.123630492446001</v>
      </c>
      <c r="P1600">
        <v>23.871428571428499</v>
      </c>
      <c r="Q1600">
        <v>-7.6253541660598001E-2</v>
      </c>
    </row>
    <row r="1601" spans="1:17" hidden="1" x14ac:dyDescent="0.3">
      <c r="A1601" t="s">
        <v>3358</v>
      </c>
      <c r="B1601" t="s">
        <v>3359</v>
      </c>
      <c r="C1601" t="s">
        <v>10222</v>
      </c>
      <c r="E1601">
        <v>755.63538018999998</v>
      </c>
      <c r="F1601">
        <v>261.7</v>
      </c>
      <c r="G1601">
        <v>57.964970777059399</v>
      </c>
      <c r="H1601">
        <v>47.106170929124701</v>
      </c>
      <c r="I1601">
        <v>52.259781209988098</v>
      </c>
      <c r="J1601">
        <v>4.1171717357644404</v>
      </c>
      <c r="K1601">
        <v>197.399017281667</v>
      </c>
      <c r="L1601">
        <v>174.26004162278701</v>
      </c>
      <c r="M1601">
        <v>81.677824126915297</v>
      </c>
      <c r="N1601">
        <v>2.1897042237624702</v>
      </c>
      <c r="O1601">
        <v>1.26098586167366</v>
      </c>
      <c r="P1601">
        <v>86.661911554921502</v>
      </c>
      <c r="Q1601">
        <v>-3.1593487356499E-2</v>
      </c>
    </row>
    <row r="1602" spans="1:17" hidden="1" x14ac:dyDescent="0.3">
      <c r="A1602" t="s">
        <v>3360</v>
      </c>
      <c r="B1602" t="s">
        <v>3361</v>
      </c>
      <c r="C1602" t="s">
        <v>10222</v>
      </c>
      <c r="E1602">
        <v>752.89263955299998</v>
      </c>
      <c r="F1602">
        <v>88.51</v>
      </c>
      <c r="G1602">
        <v>785.94853843419696</v>
      </c>
      <c r="H1602">
        <v>86.596089788234593</v>
      </c>
      <c r="I1602">
        <v>76.000558318355104</v>
      </c>
      <c r="J1602">
        <v>21.033748514707298</v>
      </c>
      <c r="K1602">
        <v>61.710694361171797</v>
      </c>
      <c r="L1602">
        <v>45.402539284438497</v>
      </c>
      <c r="M1602">
        <v>80.112333786675094</v>
      </c>
      <c r="N1602">
        <v>3.34537588983825</v>
      </c>
      <c r="O1602">
        <v>10.507287312168099</v>
      </c>
      <c r="P1602">
        <v>812.47422680412296</v>
      </c>
    </row>
    <row r="1603" spans="1:17" hidden="1" x14ac:dyDescent="0.3">
      <c r="A1603" t="s">
        <v>3362</v>
      </c>
      <c r="B1603" t="s">
        <v>3363</v>
      </c>
      <c r="C1603" t="s">
        <v>10222</v>
      </c>
      <c r="D1603" t="s">
        <v>46</v>
      </c>
      <c r="E1603">
        <v>750.82</v>
      </c>
      <c r="F1603">
        <v>48.44</v>
      </c>
      <c r="G1603">
        <v>15.527097553826801</v>
      </c>
      <c r="H1603">
        <v>-6.4487712102910901</v>
      </c>
      <c r="I1603">
        <v>26.556156877331599</v>
      </c>
      <c r="J1603">
        <v>4.9333564510267296</v>
      </c>
      <c r="K1603">
        <v>45.805126927453202</v>
      </c>
      <c r="L1603">
        <v>35.469916450127698</v>
      </c>
      <c r="M1603">
        <v>53.519199980176502</v>
      </c>
      <c r="N1603">
        <v>0.19630278387639599</v>
      </c>
      <c r="O1603">
        <v>25.928984310487198</v>
      </c>
      <c r="Q1603">
        <v>0.11166195789463899</v>
      </c>
    </row>
    <row r="1604" spans="1:17" hidden="1" x14ac:dyDescent="0.3">
      <c r="A1604" t="s">
        <v>3364</v>
      </c>
      <c r="B1604" t="s">
        <v>3365</v>
      </c>
      <c r="C1604" t="s">
        <v>10222</v>
      </c>
      <c r="D1604" t="s">
        <v>60</v>
      </c>
      <c r="E1604">
        <v>749.40744222000001</v>
      </c>
      <c r="F1604">
        <v>1313.1</v>
      </c>
      <c r="G1604">
        <v>50.632973259862702</v>
      </c>
      <c r="H1604">
        <v>-7.1818824471711</v>
      </c>
      <c r="I1604">
        <v>-23.471960183852801</v>
      </c>
      <c r="J1604">
        <v>9.1928039028331092</v>
      </c>
      <c r="K1604">
        <v>1252.1308986854101</v>
      </c>
      <c r="L1604">
        <v>1118.48182694359</v>
      </c>
      <c r="M1604">
        <v>62.5046514493256</v>
      </c>
      <c r="N1604">
        <v>1.08448975159086</v>
      </c>
      <c r="O1604">
        <v>22.450689208742599</v>
      </c>
      <c r="P1604">
        <v>80.793060718711203</v>
      </c>
      <c r="Q1604">
        <v>8.5793247760673999E-2</v>
      </c>
    </row>
    <row r="1605" spans="1:17" hidden="1" x14ac:dyDescent="0.3">
      <c r="A1605" t="s">
        <v>3366</v>
      </c>
      <c r="B1605" t="s">
        <v>3367</v>
      </c>
      <c r="C1605" t="s">
        <v>10222</v>
      </c>
      <c r="D1605" t="s">
        <v>231</v>
      </c>
      <c r="E1605">
        <v>749.09410960000002</v>
      </c>
      <c r="F1605">
        <v>29.84</v>
      </c>
      <c r="G1605">
        <v>84.060056160771794</v>
      </c>
      <c r="H1605">
        <v>-11.0295117764769</v>
      </c>
      <c r="I1605">
        <v>-51.130796432099302</v>
      </c>
      <c r="J1605">
        <v>-3.4181085527103301</v>
      </c>
      <c r="K1605">
        <v>31.455811134522602</v>
      </c>
      <c r="L1605">
        <v>31.615127126951801</v>
      </c>
      <c r="M1605">
        <v>46.177979296069402</v>
      </c>
      <c r="N1605">
        <v>0.97862257765196004</v>
      </c>
      <c r="O1605">
        <v>142.560321715817</v>
      </c>
      <c r="P1605">
        <v>121.529324424647</v>
      </c>
      <c r="Q1605">
        <v>0.13361206742824899</v>
      </c>
    </row>
    <row r="1606" spans="1:17" hidden="1" x14ac:dyDescent="0.3">
      <c r="A1606" t="s">
        <v>3368</v>
      </c>
      <c r="B1606" t="s">
        <v>3369</v>
      </c>
      <c r="C1606" t="s">
        <v>10222</v>
      </c>
      <c r="D1606" t="s">
        <v>256</v>
      </c>
      <c r="E1606">
        <v>748.40522812500001</v>
      </c>
      <c r="F1606">
        <v>574.95000000000005</v>
      </c>
      <c r="G1606">
        <v>254.05008926078099</v>
      </c>
      <c r="H1606">
        <v>54.380516979898402</v>
      </c>
      <c r="I1606">
        <v>94.2243266347744</v>
      </c>
      <c r="J1606">
        <v>8.8781882430605101</v>
      </c>
      <c r="K1606">
        <v>395.38830740145397</v>
      </c>
      <c r="L1606">
        <v>299.45599922106499</v>
      </c>
      <c r="M1606">
        <v>88.756012859731001</v>
      </c>
      <c r="N1606">
        <v>1.5600476586904499</v>
      </c>
      <c r="O1606">
        <v>1.7392816766670299E-2</v>
      </c>
      <c r="P1606">
        <v>310.67857142857099</v>
      </c>
      <c r="Q1606">
        <v>0.115983370423867</v>
      </c>
    </row>
    <row r="1607" spans="1:17" hidden="1" x14ac:dyDescent="0.3">
      <c r="A1607" t="s">
        <v>3370</v>
      </c>
      <c r="B1607" t="s">
        <v>3371</v>
      </c>
      <c r="C1607" t="s">
        <v>10222</v>
      </c>
      <c r="D1607" t="s">
        <v>130</v>
      </c>
      <c r="E1607">
        <v>747.97702560000005</v>
      </c>
      <c r="F1607">
        <v>302.39999999999998</v>
      </c>
      <c r="G1607">
        <v>189.95782811358899</v>
      </c>
      <c r="H1607">
        <v>-9.0698711145531803</v>
      </c>
      <c r="I1607">
        <v>200.986887437094</v>
      </c>
      <c r="J1607">
        <v>0.46149010949701602</v>
      </c>
      <c r="K1607">
        <v>287.45823548992399</v>
      </c>
      <c r="M1607">
        <v>40.921575914615701</v>
      </c>
      <c r="N1607">
        <v>0.38178691343870202</v>
      </c>
      <c r="O1607">
        <v>30.257936507936499</v>
      </c>
      <c r="P1607">
        <v>235.81343697945499</v>
      </c>
    </row>
    <row r="1608" spans="1:17" hidden="1" x14ac:dyDescent="0.3">
      <c r="A1608" t="s">
        <v>3372</v>
      </c>
      <c r="B1608" t="s">
        <v>3373</v>
      </c>
      <c r="C1608" t="s">
        <v>10222</v>
      </c>
      <c r="D1608" t="s">
        <v>557</v>
      </c>
      <c r="E1608">
        <v>747.60401547000004</v>
      </c>
      <c r="F1608">
        <v>407.7</v>
      </c>
      <c r="G1608">
        <v>-42.834833397125699</v>
      </c>
      <c r="H1608">
        <v>-2.7735515892344802</v>
      </c>
      <c r="I1608">
        <v>-21.599807305288898</v>
      </c>
      <c r="J1608">
        <v>-0.20458316354487299</v>
      </c>
      <c r="K1608">
        <v>396.40847988263999</v>
      </c>
      <c r="L1608">
        <v>404.18708156746999</v>
      </c>
      <c r="M1608">
        <v>55.239111342664003</v>
      </c>
      <c r="N1608">
        <v>0.68503690224404701</v>
      </c>
      <c r="O1608">
        <v>27.544763306352699</v>
      </c>
      <c r="P1608">
        <v>30.924855491329399</v>
      </c>
      <c r="Q1608">
        <v>8.1466237249879003E-2</v>
      </c>
    </row>
    <row r="1609" spans="1:17" hidden="1" x14ac:dyDescent="0.3">
      <c r="A1609" t="s">
        <v>3374</v>
      </c>
      <c r="B1609" t="s">
        <v>3375</v>
      </c>
      <c r="C1609" t="s">
        <v>10222</v>
      </c>
      <c r="D1609" t="s">
        <v>557</v>
      </c>
      <c r="E1609">
        <v>746.76090999999997</v>
      </c>
      <c r="F1609">
        <v>822.5</v>
      </c>
      <c r="G1609">
        <v>-22.391992098482799</v>
      </c>
      <c r="H1609">
        <v>-5.2977535659831201</v>
      </c>
      <c r="I1609">
        <v>-34.6453560689326</v>
      </c>
      <c r="J1609">
        <v>1.81752154930898</v>
      </c>
      <c r="K1609">
        <v>828.677404625446</v>
      </c>
      <c r="L1609">
        <v>855.80103016125997</v>
      </c>
      <c r="M1609">
        <v>66.012586422790207</v>
      </c>
      <c r="N1609">
        <v>0.88214195122954397</v>
      </c>
      <c r="O1609">
        <v>43.951367781155</v>
      </c>
      <c r="P1609">
        <v>12.2713622713622</v>
      </c>
      <c r="Q1609">
        <v>8.5832959089849004E-2</v>
      </c>
    </row>
    <row r="1610" spans="1:17" hidden="1" x14ac:dyDescent="0.3">
      <c r="A1610" t="s">
        <v>3376</v>
      </c>
      <c r="B1610" t="s">
        <v>3377</v>
      </c>
      <c r="C1610" t="s">
        <v>10222</v>
      </c>
      <c r="D1610" t="s">
        <v>86</v>
      </c>
      <c r="E1610">
        <v>746.73962666399996</v>
      </c>
      <c r="F1610">
        <v>82.96</v>
      </c>
      <c r="G1610">
        <v>7.8224897677250302</v>
      </c>
      <c r="H1610">
        <v>-15.713172378170301</v>
      </c>
      <c r="I1610">
        <v>-48.131627016377401</v>
      </c>
      <c r="J1610">
        <v>-1.0294755832734299</v>
      </c>
      <c r="K1610">
        <v>86.738313314597093</v>
      </c>
      <c r="L1610">
        <v>89.693181112666196</v>
      </c>
      <c r="M1610">
        <v>53.476108936057997</v>
      </c>
      <c r="N1610">
        <v>1.1526212397593001</v>
      </c>
      <c r="O1610">
        <v>67.912246865959503</v>
      </c>
      <c r="P1610">
        <v>42.176520994001699</v>
      </c>
      <c r="Q1610">
        <v>-2.5382175690210999E-2</v>
      </c>
    </row>
    <row r="1611" spans="1:17" hidden="1" x14ac:dyDescent="0.3">
      <c r="A1611" t="s">
        <v>3378</v>
      </c>
      <c r="B1611" t="s">
        <v>3379</v>
      </c>
      <c r="C1611" t="s">
        <v>10222</v>
      </c>
      <c r="D1611" t="s">
        <v>1458</v>
      </c>
      <c r="E1611">
        <v>746.34235450000006</v>
      </c>
      <c r="F1611">
        <v>138.85</v>
      </c>
      <c r="G1611">
        <v>36.252740703930201</v>
      </c>
      <c r="H1611">
        <v>-1.6833809385005301</v>
      </c>
      <c r="I1611">
        <v>-14.588198813863899</v>
      </c>
      <c r="J1611">
        <v>0.26025435188691598</v>
      </c>
      <c r="K1611">
        <v>140.722403700249</v>
      </c>
      <c r="L1611">
        <v>136.47350826045701</v>
      </c>
      <c r="M1611">
        <v>56.096091559070203</v>
      </c>
      <c r="N1611">
        <v>1.01477937578424</v>
      </c>
      <c r="O1611">
        <v>36.046092906013598</v>
      </c>
      <c r="P1611">
        <v>78.012820512820497</v>
      </c>
      <c r="Q1611">
        <v>0.121239263378794</v>
      </c>
    </row>
    <row r="1612" spans="1:17" hidden="1" x14ac:dyDescent="0.3">
      <c r="A1612" t="s">
        <v>3380</v>
      </c>
      <c r="B1612" t="s">
        <v>3381</v>
      </c>
      <c r="C1612" t="s">
        <v>10222</v>
      </c>
      <c r="D1612" t="s">
        <v>46</v>
      </c>
      <c r="E1612">
        <v>745.72660089499902</v>
      </c>
      <c r="F1612">
        <v>196.55</v>
      </c>
      <c r="G1612">
        <v>199.969328241368</v>
      </c>
      <c r="H1612">
        <v>40.0844262717143</v>
      </c>
      <c r="I1612">
        <v>21.519752968217201</v>
      </c>
      <c r="J1612">
        <v>12.6739153654005</v>
      </c>
      <c r="K1612">
        <v>149.61431222963799</v>
      </c>
      <c r="L1612">
        <v>118.96479438060101</v>
      </c>
      <c r="M1612">
        <v>72.877304136884604</v>
      </c>
      <c r="N1612">
        <v>1.6346947523438</v>
      </c>
      <c r="O1612">
        <v>3.4596794708725298</v>
      </c>
      <c r="P1612">
        <v>247.26148409893901</v>
      </c>
      <c r="Q1612">
        <v>0.10067252433564899</v>
      </c>
    </row>
    <row r="1613" spans="1:17" hidden="1" x14ac:dyDescent="0.3">
      <c r="A1613" t="s">
        <v>3382</v>
      </c>
      <c r="B1613" t="s">
        <v>3383</v>
      </c>
      <c r="C1613" t="s">
        <v>10222</v>
      </c>
      <c r="D1613" t="s">
        <v>46</v>
      </c>
      <c r="E1613">
        <v>743.91684147199999</v>
      </c>
      <c r="F1613">
        <v>67.78</v>
      </c>
      <c r="G1613">
        <v>211.52917447296599</v>
      </c>
      <c r="H1613">
        <v>-8.3975880360959305</v>
      </c>
      <c r="I1613">
        <v>8.4156195824627602</v>
      </c>
      <c r="J1613">
        <v>-1.32814459014779</v>
      </c>
      <c r="K1613">
        <v>61.443768603779603</v>
      </c>
      <c r="L1613">
        <v>49.370863219787097</v>
      </c>
      <c r="M1613">
        <v>54.494374776311602</v>
      </c>
      <c r="N1613">
        <v>0.347262669471121</v>
      </c>
      <c r="O1613">
        <v>25.5385069341988</v>
      </c>
      <c r="P1613">
        <v>240.60301507537599</v>
      </c>
      <c r="Q1613">
        <v>9.0341630216251995E-2</v>
      </c>
    </row>
    <row r="1614" spans="1:17" hidden="1" x14ac:dyDescent="0.3">
      <c r="A1614" t="s">
        <v>3384</v>
      </c>
      <c r="B1614" t="s">
        <v>3385</v>
      </c>
      <c r="C1614" t="s">
        <v>10222</v>
      </c>
      <c r="D1614" t="s">
        <v>1549</v>
      </c>
      <c r="E1614">
        <v>742.13211799499902</v>
      </c>
      <c r="F1614">
        <v>100.95</v>
      </c>
      <c r="G1614">
        <v>35.123631085637598</v>
      </c>
      <c r="H1614">
        <v>-0.92341053858643396</v>
      </c>
      <c r="I1614">
        <v>-14.445577995371</v>
      </c>
      <c r="J1614">
        <v>4.2415712479741101</v>
      </c>
      <c r="K1614">
        <v>100.270668567206</v>
      </c>
      <c r="L1614">
        <v>94.880892134974999</v>
      </c>
      <c r="M1614">
        <v>57.238970921903601</v>
      </c>
      <c r="N1614">
        <v>1.39076760402872</v>
      </c>
      <c r="O1614">
        <v>26.745913818722101</v>
      </c>
      <c r="P1614">
        <v>68.25</v>
      </c>
      <c r="Q1614">
        <v>1.911897428839E-3</v>
      </c>
    </row>
    <row r="1615" spans="1:17" hidden="1" x14ac:dyDescent="0.3">
      <c r="A1615" t="s">
        <v>3386</v>
      </c>
      <c r="B1615" t="s">
        <v>3387</v>
      </c>
      <c r="C1615" t="s">
        <v>10222</v>
      </c>
      <c r="D1615" t="s">
        <v>21</v>
      </c>
      <c r="E1615">
        <v>741.0693473</v>
      </c>
      <c r="F1615">
        <v>398.6</v>
      </c>
      <c r="G1615">
        <v>224.663738942848</v>
      </c>
      <c r="H1615">
        <v>53.100624935626897</v>
      </c>
      <c r="I1615">
        <v>25.525836900862501</v>
      </c>
      <c r="J1615">
        <v>10.2678323077594</v>
      </c>
      <c r="K1615">
        <v>289.18191535835501</v>
      </c>
      <c r="L1615">
        <v>248.655041823142</v>
      </c>
      <c r="M1615">
        <v>87.052550476428394</v>
      </c>
      <c r="N1615">
        <v>2.6797072290828301</v>
      </c>
      <c r="O1615">
        <v>7.3256397390867898</v>
      </c>
      <c r="P1615">
        <v>257.48878923766802</v>
      </c>
    </row>
    <row r="1616" spans="1:17" hidden="1" x14ac:dyDescent="0.3">
      <c r="A1616" t="s">
        <v>3388</v>
      </c>
      <c r="B1616" t="s">
        <v>3389</v>
      </c>
      <c r="C1616" t="s">
        <v>10222</v>
      </c>
      <c r="D1616" t="s">
        <v>183</v>
      </c>
      <c r="E1616">
        <v>740.58404275199996</v>
      </c>
      <c r="F1616">
        <v>136.93</v>
      </c>
      <c r="G1616">
        <v>21.5868048696621</v>
      </c>
      <c r="H1616">
        <v>-6.1078997881649197</v>
      </c>
      <c r="I1616">
        <v>-18.072224919776701</v>
      </c>
      <c r="J1616">
        <v>2.4245834007671201</v>
      </c>
      <c r="K1616">
        <v>140.43092503726399</v>
      </c>
      <c r="L1616">
        <v>136.27283226284399</v>
      </c>
      <c r="M1616">
        <v>45.192930185980401</v>
      </c>
      <c r="N1616">
        <v>0.76119718127412594</v>
      </c>
      <c r="O1616">
        <v>27.8025268385306</v>
      </c>
      <c r="P1616">
        <v>112.45927075252099</v>
      </c>
      <c r="Q1616">
        <v>7.7281211281875997E-2</v>
      </c>
    </row>
    <row r="1617" spans="1:17" hidden="1" x14ac:dyDescent="0.3">
      <c r="A1617" t="s">
        <v>3390</v>
      </c>
      <c r="B1617" t="s">
        <v>3391</v>
      </c>
      <c r="C1617" t="s">
        <v>10222</v>
      </c>
      <c r="D1617" t="s">
        <v>1139</v>
      </c>
      <c r="E1617">
        <v>738.92782910400001</v>
      </c>
      <c r="F1617">
        <v>72.78</v>
      </c>
      <c r="G1617">
        <v>31.863865492967602</v>
      </c>
      <c r="H1617">
        <v>-1.6815486012994301</v>
      </c>
      <c r="I1617">
        <v>-32.224317833607401</v>
      </c>
      <c r="J1617">
        <v>6.8156042628580797</v>
      </c>
      <c r="K1617">
        <v>70.638355621411193</v>
      </c>
      <c r="L1617">
        <v>74.498584410543103</v>
      </c>
      <c r="M1617">
        <v>67.285743823553403</v>
      </c>
      <c r="N1617">
        <v>1.4291776550865101</v>
      </c>
      <c r="O1617">
        <v>97.444352844187904</v>
      </c>
      <c r="P1617">
        <v>61.017699115044202</v>
      </c>
      <c r="Q1617">
        <v>4.9468539037279997E-3</v>
      </c>
    </row>
    <row r="1618" spans="1:17" hidden="1" x14ac:dyDescent="0.3">
      <c r="A1618" t="s">
        <v>3392</v>
      </c>
      <c r="B1618" t="s">
        <v>3393</v>
      </c>
      <c r="C1618" t="s">
        <v>10222</v>
      </c>
      <c r="D1618" t="s">
        <v>170</v>
      </c>
      <c r="E1618">
        <v>737.84791780499995</v>
      </c>
      <c r="F1618">
        <v>295.85000000000002</v>
      </c>
      <c r="G1618">
        <v>-38.172694492071003</v>
      </c>
      <c r="H1618">
        <v>-9.2542072926229793</v>
      </c>
      <c r="I1618">
        <v>-20.642509136194398</v>
      </c>
      <c r="J1618">
        <v>0.12715609509176701</v>
      </c>
      <c r="K1618">
        <v>309.093091387882</v>
      </c>
      <c r="L1618">
        <v>311.20558987355901</v>
      </c>
      <c r="M1618">
        <v>42.7926247416408</v>
      </c>
      <c r="N1618">
        <v>0.64415110472736603</v>
      </c>
      <c r="O1618">
        <v>28.443467973635201</v>
      </c>
      <c r="P1618">
        <v>20.6320081549439</v>
      </c>
      <c r="Q1618">
        <v>-1.8230057367483E-2</v>
      </c>
    </row>
    <row r="1619" spans="1:17" hidden="1" x14ac:dyDescent="0.3">
      <c r="A1619" t="s">
        <v>3394</v>
      </c>
      <c r="B1619" t="s">
        <v>3395</v>
      </c>
      <c r="C1619" t="s">
        <v>10222</v>
      </c>
      <c r="D1619" t="s">
        <v>523</v>
      </c>
      <c r="E1619">
        <v>736.73655770000005</v>
      </c>
      <c r="F1619">
        <v>27.17</v>
      </c>
      <c r="G1619">
        <v>120.474311630073</v>
      </c>
      <c r="H1619">
        <v>27.4832561932582</v>
      </c>
      <c r="I1619">
        <v>27.128042869588398</v>
      </c>
      <c r="J1619">
        <v>10.180918407458901</v>
      </c>
      <c r="K1619">
        <v>22.374098945148599</v>
      </c>
      <c r="L1619">
        <v>18.424420251548501</v>
      </c>
      <c r="M1619">
        <v>74.480732179157897</v>
      </c>
      <c r="N1619">
        <v>2.4265663757287399</v>
      </c>
      <c r="O1619">
        <v>5.7784320942215501</v>
      </c>
      <c r="P1619">
        <v>181.554404145077</v>
      </c>
      <c r="Q1619">
        <v>5.1615356544439002E-2</v>
      </c>
    </row>
    <row r="1620" spans="1:17" hidden="1" x14ac:dyDescent="0.3">
      <c r="A1620" t="s">
        <v>3396</v>
      </c>
      <c r="B1620" t="s">
        <v>3397</v>
      </c>
      <c r="C1620" t="s">
        <v>10222</v>
      </c>
      <c r="D1620" t="s">
        <v>3344</v>
      </c>
      <c r="E1620">
        <v>730.48272589999999</v>
      </c>
      <c r="F1620">
        <v>798.25</v>
      </c>
      <c r="G1620">
        <v>14.4580629546934</v>
      </c>
      <c r="H1620">
        <v>-10.6948845940833</v>
      </c>
      <c r="I1620">
        <v>-8.6644555988845795</v>
      </c>
      <c r="J1620">
        <v>-1.55854553372703</v>
      </c>
      <c r="K1620">
        <v>791.52738584762301</v>
      </c>
      <c r="L1620">
        <v>738.06607881911998</v>
      </c>
      <c r="M1620">
        <v>68.0761315387266</v>
      </c>
      <c r="N1620">
        <v>1.19093449622577</v>
      </c>
      <c r="O1620">
        <v>26.401503288443401</v>
      </c>
      <c r="P1620">
        <v>62.163534789233097</v>
      </c>
      <c r="Q1620">
        <v>4.7336395166509997E-2</v>
      </c>
    </row>
    <row r="1621" spans="1:17" hidden="1" x14ac:dyDescent="0.3">
      <c r="A1621" t="s">
        <v>3398</v>
      </c>
      <c r="B1621" t="s">
        <v>3399</v>
      </c>
      <c r="C1621" t="s">
        <v>10222</v>
      </c>
      <c r="D1621" t="s">
        <v>51</v>
      </c>
      <c r="E1621">
        <v>729.26422903499997</v>
      </c>
      <c r="F1621">
        <v>34.950000000000003</v>
      </c>
      <c r="G1621">
        <v>110.423464172446</v>
      </c>
      <c r="H1621">
        <v>-4.1532248629989397</v>
      </c>
      <c r="I1621">
        <v>78.670037620244599</v>
      </c>
      <c r="J1621">
        <v>6.9619719415926999</v>
      </c>
      <c r="K1621">
        <v>32.719920667703803</v>
      </c>
      <c r="L1621">
        <v>25.9931992647215</v>
      </c>
      <c r="M1621">
        <v>72.859845998106096</v>
      </c>
      <c r="N1621">
        <v>0.39312583400153001</v>
      </c>
      <c r="O1621">
        <v>39.055793991416301</v>
      </c>
      <c r="P1621">
        <v>153.26086956521701</v>
      </c>
      <c r="Q1621">
        <v>0.10752641677001</v>
      </c>
    </row>
    <row r="1622" spans="1:17" hidden="1" x14ac:dyDescent="0.3">
      <c r="A1622" t="s">
        <v>3400</v>
      </c>
      <c r="B1622" t="s">
        <v>3401</v>
      </c>
      <c r="C1622" t="s">
        <v>10222</v>
      </c>
      <c r="D1622" t="s">
        <v>231</v>
      </c>
      <c r="E1622">
        <v>728.37325499999997</v>
      </c>
      <c r="F1622">
        <v>154.5</v>
      </c>
      <c r="G1622">
        <v>129.56580839784999</v>
      </c>
      <c r="H1622">
        <v>10.898803498447601</v>
      </c>
      <c r="I1622">
        <v>17.121396704650898</v>
      </c>
      <c r="J1622">
        <v>1.5492636870029199</v>
      </c>
      <c r="K1622">
        <v>139.74539244106799</v>
      </c>
      <c r="L1622">
        <v>110.869557566114</v>
      </c>
      <c r="M1622">
        <v>50.594012799711301</v>
      </c>
      <c r="N1622">
        <v>1.0416818284277101</v>
      </c>
      <c r="O1622">
        <v>13.9158576051779</v>
      </c>
      <c r="P1622">
        <v>168.695652173913</v>
      </c>
      <c r="Q1622">
        <v>8.0163164206906001E-2</v>
      </c>
    </row>
    <row r="1623" spans="1:17" hidden="1" x14ac:dyDescent="0.3">
      <c r="A1623" t="s">
        <v>3402</v>
      </c>
      <c r="B1623" t="s">
        <v>3403</v>
      </c>
      <c r="C1623" t="s">
        <v>10222</v>
      </c>
      <c r="D1623" t="s">
        <v>373</v>
      </c>
      <c r="E1623">
        <v>725.37965315400004</v>
      </c>
      <c r="F1623">
        <v>80.58</v>
      </c>
      <c r="G1623">
        <v>13.006779162540701</v>
      </c>
      <c r="H1623">
        <v>22.842809165640801</v>
      </c>
      <c r="I1623">
        <v>24.0358384860454</v>
      </c>
      <c r="J1623">
        <v>13.187766155494399</v>
      </c>
      <c r="K1623">
        <v>66.286823648222196</v>
      </c>
      <c r="M1623">
        <v>60.851759385535701</v>
      </c>
      <c r="N1623">
        <v>3.02398508143864</v>
      </c>
      <c r="O1623">
        <v>16.654256639364601</v>
      </c>
      <c r="P1623">
        <v>79.066666666666606</v>
      </c>
    </row>
    <row r="1624" spans="1:17" hidden="1" x14ac:dyDescent="0.3">
      <c r="A1624" t="s">
        <v>3404</v>
      </c>
      <c r="B1624" t="s">
        <v>3405</v>
      </c>
      <c r="C1624" t="s">
        <v>10222</v>
      </c>
      <c r="D1624" t="s">
        <v>130</v>
      </c>
      <c r="E1624">
        <v>724.29899999999998</v>
      </c>
      <c r="F1624">
        <v>635.35</v>
      </c>
      <c r="G1624">
        <v>157.18080686394501</v>
      </c>
      <c r="H1624">
        <v>-10.448218451682299</v>
      </c>
      <c r="I1624">
        <v>29.892386971884498</v>
      </c>
      <c r="J1624">
        <v>-1.3515655177985699</v>
      </c>
      <c r="K1624">
        <v>696.74231304706495</v>
      </c>
      <c r="L1624">
        <v>538.62677296221602</v>
      </c>
      <c r="M1624">
        <v>34.784885239494201</v>
      </c>
      <c r="N1624">
        <v>0.429329811425677</v>
      </c>
      <c r="O1624">
        <v>49.681278035728297</v>
      </c>
      <c r="P1624">
        <v>199.481498939429</v>
      </c>
      <c r="Q1624">
        <v>0.18060694973531999</v>
      </c>
    </row>
    <row r="1625" spans="1:17" hidden="1" x14ac:dyDescent="0.3">
      <c r="A1625" t="s">
        <v>3406</v>
      </c>
      <c r="B1625" t="s">
        <v>3407</v>
      </c>
      <c r="C1625" t="s">
        <v>10222</v>
      </c>
      <c r="D1625" t="s">
        <v>46</v>
      </c>
      <c r="E1625">
        <v>724.25188330000003</v>
      </c>
      <c r="F1625">
        <v>253.55</v>
      </c>
      <c r="G1625">
        <v>-35.238559657055397</v>
      </c>
      <c r="H1625">
        <v>-3.5068584113259398</v>
      </c>
      <c r="I1625">
        <v>-22.108047094304101</v>
      </c>
      <c r="J1625">
        <v>-1.29109408436263</v>
      </c>
      <c r="K1625">
        <v>254.33198407111499</v>
      </c>
      <c r="L1625">
        <v>250.41878173486799</v>
      </c>
      <c r="M1625">
        <v>41.1526741410146</v>
      </c>
      <c r="N1625">
        <v>0.67544124025414498</v>
      </c>
      <c r="O1625">
        <v>57.187931374482297</v>
      </c>
      <c r="P1625">
        <v>40.8611111111111</v>
      </c>
      <c r="Q1625">
        <v>8.9167944228762994E-2</v>
      </c>
    </row>
    <row r="1626" spans="1:17" hidden="1" x14ac:dyDescent="0.3">
      <c r="A1626" t="s">
        <v>3408</v>
      </c>
      <c r="B1626" t="s">
        <v>3409</v>
      </c>
      <c r="C1626" t="s">
        <v>10222</v>
      </c>
      <c r="D1626" t="s">
        <v>60</v>
      </c>
      <c r="E1626">
        <v>720.90076695000005</v>
      </c>
      <c r="F1626">
        <v>331.45</v>
      </c>
      <c r="G1626">
        <v>1.89352898768653</v>
      </c>
      <c r="H1626">
        <v>1.9611547262505999</v>
      </c>
      <c r="I1626">
        <v>-38.397303621904697</v>
      </c>
      <c r="J1626">
        <v>-1.40930877368951</v>
      </c>
      <c r="K1626">
        <v>332.85175490237202</v>
      </c>
      <c r="L1626">
        <v>343.33359926291803</v>
      </c>
      <c r="M1626">
        <v>50.751817497770297</v>
      </c>
      <c r="N1626">
        <v>0.94530462942228799</v>
      </c>
      <c r="O1626">
        <v>44.516518328556302</v>
      </c>
      <c r="P1626">
        <v>33.059012444801198</v>
      </c>
      <c r="Q1626">
        <v>4.6671111057488002E-2</v>
      </c>
    </row>
    <row r="1627" spans="1:17" hidden="1" x14ac:dyDescent="0.3">
      <c r="A1627" t="s">
        <v>3410</v>
      </c>
      <c r="B1627" t="s">
        <v>3411</v>
      </c>
      <c r="C1627" t="s">
        <v>10222</v>
      </c>
      <c r="D1627" t="s">
        <v>622</v>
      </c>
      <c r="E1627">
        <v>719.72680982399902</v>
      </c>
      <c r="F1627">
        <v>49.93</v>
      </c>
      <c r="G1627">
        <v>136.26378531428301</v>
      </c>
      <c r="H1627">
        <v>-1.3210830165838601</v>
      </c>
      <c r="I1627">
        <v>57.5709619414462</v>
      </c>
      <c r="J1627">
        <v>-1.7263582740035299</v>
      </c>
      <c r="K1627">
        <v>46.293125872626803</v>
      </c>
      <c r="L1627">
        <v>37.3016757604125</v>
      </c>
      <c r="M1627">
        <v>56.450632330447</v>
      </c>
      <c r="N1627">
        <v>0.80057042865764105</v>
      </c>
      <c r="O1627">
        <v>15.2413378730222</v>
      </c>
      <c r="P1627">
        <v>169.89189189189099</v>
      </c>
      <c r="Q1627">
        <v>4.9762418535319E-2</v>
      </c>
    </row>
    <row r="1628" spans="1:17" hidden="1" x14ac:dyDescent="0.3">
      <c r="A1628" t="s">
        <v>3412</v>
      </c>
      <c r="B1628" t="s">
        <v>3413</v>
      </c>
      <c r="C1628" t="s">
        <v>10222</v>
      </c>
      <c r="D1628" t="s">
        <v>370</v>
      </c>
      <c r="E1628">
        <v>718.03929600000004</v>
      </c>
      <c r="F1628">
        <v>195.2</v>
      </c>
      <c r="G1628">
        <v>-16.646712856276299</v>
      </c>
      <c r="H1628">
        <v>13.010821718742701</v>
      </c>
      <c r="I1628">
        <v>-9.2942351400020407</v>
      </c>
      <c r="J1628">
        <v>12.978337311613499</v>
      </c>
      <c r="K1628">
        <v>172.74483853484301</v>
      </c>
      <c r="L1628">
        <v>177.06838913526599</v>
      </c>
      <c r="M1628">
        <v>68.385270047196897</v>
      </c>
      <c r="N1628">
        <v>2.07836506981414</v>
      </c>
      <c r="O1628">
        <v>22.617827868852402</v>
      </c>
      <c r="P1628">
        <v>45.238095238095198</v>
      </c>
    </row>
    <row r="1629" spans="1:17" hidden="1" x14ac:dyDescent="0.3">
      <c r="A1629" t="s">
        <v>3414</v>
      </c>
      <c r="B1629" t="s">
        <v>3415</v>
      </c>
      <c r="C1629" t="s">
        <v>10222</v>
      </c>
      <c r="D1629" t="s">
        <v>622</v>
      </c>
      <c r="E1629">
        <v>717.6</v>
      </c>
      <c r="F1629">
        <v>138</v>
      </c>
      <c r="G1629">
        <v>22.421964085550801</v>
      </c>
      <c r="H1629">
        <v>-0.37930036782774101</v>
      </c>
      <c r="I1629">
        <v>13.23471423716</v>
      </c>
      <c r="J1629">
        <v>6.9466804966343298</v>
      </c>
      <c r="K1629">
        <v>125.570273431918</v>
      </c>
      <c r="L1629">
        <v>110.244433071955</v>
      </c>
      <c r="M1629">
        <v>55.967100287328797</v>
      </c>
      <c r="N1629">
        <v>1.3975974802667399</v>
      </c>
      <c r="O1629">
        <v>8.6231884057970998</v>
      </c>
      <c r="P1629">
        <v>58.075601374570397</v>
      </c>
      <c r="Q1629">
        <v>7.5040137912439006E-2</v>
      </c>
    </row>
    <row r="1630" spans="1:17" hidden="1" x14ac:dyDescent="0.3">
      <c r="A1630" t="s">
        <v>3416</v>
      </c>
      <c r="B1630" t="s">
        <v>3417</v>
      </c>
      <c r="C1630" t="s">
        <v>10222</v>
      </c>
      <c r="D1630" t="s">
        <v>915</v>
      </c>
      <c r="E1630">
        <v>713.84092145</v>
      </c>
      <c r="F1630">
        <v>382.75</v>
      </c>
      <c r="G1630">
        <v>-26.4472467435703</v>
      </c>
      <c r="H1630">
        <v>2.4349572058714899</v>
      </c>
      <c r="I1630">
        <v>-6.9304682181707404</v>
      </c>
      <c r="J1630">
        <v>4.1111051186524703</v>
      </c>
      <c r="K1630">
        <v>342.75233969659502</v>
      </c>
      <c r="L1630">
        <v>333.43102112418001</v>
      </c>
      <c r="M1630">
        <v>75.446927553896103</v>
      </c>
      <c r="N1630">
        <v>0.50906030515357004</v>
      </c>
      <c r="O1630">
        <v>8.8830829523187393</v>
      </c>
      <c r="P1630">
        <v>60.8193277310924</v>
      </c>
      <c r="Q1630">
        <v>6.1972596845336E-2</v>
      </c>
    </row>
    <row r="1631" spans="1:17" hidden="1" x14ac:dyDescent="0.3">
      <c r="A1631" t="s">
        <v>3418</v>
      </c>
      <c r="B1631" t="s">
        <v>3419</v>
      </c>
      <c r="C1631" t="s">
        <v>10222</v>
      </c>
      <c r="D1631" t="s">
        <v>373</v>
      </c>
      <c r="E1631">
        <v>712.89348357599999</v>
      </c>
      <c r="F1631">
        <v>11.92</v>
      </c>
      <c r="G1631">
        <v>8.9288570846186595</v>
      </c>
      <c r="H1631">
        <v>-10.7257262799647</v>
      </c>
      <c r="I1631">
        <v>-37.332694620192498</v>
      </c>
      <c r="J1631">
        <v>-5.3976578701071096</v>
      </c>
      <c r="K1631">
        <v>11.7632898434846</v>
      </c>
      <c r="L1631">
        <v>11.174116741710201</v>
      </c>
      <c r="M1631">
        <v>51.4854193302779</v>
      </c>
      <c r="N1631">
        <v>0.80957485740402502</v>
      </c>
      <c r="O1631">
        <v>32.969798657718101</v>
      </c>
      <c r="P1631">
        <v>50.886075949366997</v>
      </c>
      <c r="Q1631">
        <v>-1.289177172563E-2</v>
      </c>
    </row>
    <row r="1632" spans="1:17" hidden="1" x14ac:dyDescent="0.3">
      <c r="A1632" t="s">
        <v>3420</v>
      </c>
      <c r="B1632" t="s">
        <v>3421</v>
      </c>
      <c r="C1632" t="s">
        <v>10222</v>
      </c>
      <c r="D1632" t="s">
        <v>622</v>
      </c>
      <c r="E1632">
        <v>712.22975104</v>
      </c>
      <c r="F1632">
        <v>79.16</v>
      </c>
      <c r="G1632">
        <v>135.854159160732</v>
      </c>
      <c r="H1632">
        <v>1.8734637652672099</v>
      </c>
      <c r="I1632">
        <v>77.529462150846896</v>
      </c>
      <c r="J1632">
        <v>6.7792893949595401</v>
      </c>
      <c r="K1632">
        <v>66.654530989531196</v>
      </c>
      <c r="L1632">
        <v>55.471810696277103</v>
      </c>
      <c r="M1632">
        <v>71.694808478143102</v>
      </c>
      <c r="N1632">
        <v>1.3356115982691401</v>
      </c>
      <c r="O1632">
        <v>3.5876705406771201</v>
      </c>
      <c r="P1632">
        <v>182.21033868092599</v>
      </c>
      <c r="Q1632">
        <v>8.9507166403453006E-2</v>
      </c>
    </row>
    <row r="1633" spans="1:17" hidden="1" x14ac:dyDescent="0.3">
      <c r="A1633" t="s">
        <v>3422</v>
      </c>
      <c r="B1633" t="s">
        <v>3423</v>
      </c>
      <c r="C1633" t="s">
        <v>10222</v>
      </c>
      <c r="D1633" t="s">
        <v>202</v>
      </c>
      <c r="E1633">
        <v>711.92111910000006</v>
      </c>
      <c r="F1633">
        <v>921</v>
      </c>
      <c r="G1633">
        <v>-2.8268098527015999</v>
      </c>
      <c r="H1633">
        <v>-9.0700257561181807</v>
      </c>
      <c r="I1633">
        <v>-9.8531328316939</v>
      </c>
      <c r="J1633">
        <v>-3.6986877167982399</v>
      </c>
      <c r="K1633">
        <v>946.59845776017903</v>
      </c>
      <c r="L1633">
        <v>867.68406819129996</v>
      </c>
      <c r="M1633">
        <v>28.721320993807801</v>
      </c>
      <c r="N1633">
        <v>0.46062320189394801</v>
      </c>
      <c r="O1633">
        <v>18.724212812160701</v>
      </c>
      <c r="P1633">
        <v>43.245975581304897</v>
      </c>
      <c r="Q1633">
        <v>-4.9019617442900003E-2</v>
      </c>
    </row>
    <row r="1634" spans="1:17" hidden="1" x14ac:dyDescent="0.3">
      <c r="A1634" t="s">
        <v>3424</v>
      </c>
      <c r="B1634" t="s">
        <v>3425</v>
      </c>
      <c r="C1634" t="s">
        <v>10222</v>
      </c>
      <c r="D1634" t="s">
        <v>133</v>
      </c>
      <c r="E1634">
        <v>710.90204913000002</v>
      </c>
      <c r="F1634">
        <v>27.3</v>
      </c>
      <c r="G1634">
        <v>152.04574020150099</v>
      </c>
      <c r="H1634">
        <v>4.0356242797172301</v>
      </c>
      <c r="I1634">
        <v>14.5033709535779</v>
      </c>
      <c r="J1634">
        <v>4.6996991054699899</v>
      </c>
      <c r="K1634">
        <v>26.412727778463299</v>
      </c>
      <c r="L1634">
        <v>23.748620221400699</v>
      </c>
      <c r="M1634">
        <v>70.855420435343305</v>
      </c>
      <c r="N1634">
        <v>1.03245603728616</v>
      </c>
      <c r="O1634">
        <v>59.157509157509097</v>
      </c>
      <c r="P1634">
        <v>191.97860962566801</v>
      </c>
      <c r="Q1634">
        <v>9.8112207398938001E-2</v>
      </c>
    </row>
    <row r="1635" spans="1:17" hidden="1" x14ac:dyDescent="0.3">
      <c r="A1635" t="s">
        <v>3426</v>
      </c>
      <c r="B1635" t="s">
        <v>3427</v>
      </c>
      <c r="C1635" t="s">
        <v>10222</v>
      </c>
      <c r="D1635" t="s">
        <v>548</v>
      </c>
      <c r="E1635">
        <v>710.85886840000001</v>
      </c>
      <c r="F1635">
        <v>307</v>
      </c>
      <c r="G1635">
        <v>19.769284229549001</v>
      </c>
      <c r="H1635">
        <v>3.34744743943611</v>
      </c>
      <c r="I1635">
        <v>-30.8186535947602</v>
      </c>
      <c r="J1635">
        <v>6.0194412580962497</v>
      </c>
      <c r="K1635">
        <v>295.26846371912399</v>
      </c>
      <c r="L1635">
        <v>291.02747132842802</v>
      </c>
      <c r="M1635">
        <v>59.839035573371703</v>
      </c>
      <c r="N1635">
        <v>1.86149130239744</v>
      </c>
      <c r="O1635">
        <v>41.270358306188903</v>
      </c>
      <c r="P1635">
        <v>48.8845780795344</v>
      </c>
      <c r="Q1635">
        <v>4.8473793416669998E-2</v>
      </c>
    </row>
    <row r="1636" spans="1:17" hidden="1" x14ac:dyDescent="0.3">
      <c r="A1636" t="s">
        <v>3428</v>
      </c>
      <c r="B1636" t="s">
        <v>3429</v>
      </c>
      <c r="C1636" t="s">
        <v>10222</v>
      </c>
      <c r="D1636" t="s">
        <v>290</v>
      </c>
      <c r="E1636">
        <v>710.32082633999903</v>
      </c>
      <c r="F1636">
        <v>276.3</v>
      </c>
      <c r="G1636">
        <v>561.64367651176599</v>
      </c>
      <c r="H1636">
        <v>10.5121023471043</v>
      </c>
      <c r="I1636">
        <v>268.52004920236101</v>
      </c>
      <c r="J1636">
        <v>8.7735410693918698</v>
      </c>
      <c r="K1636">
        <v>238.56606188177901</v>
      </c>
      <c r="L1636">
        <v>171.18897538490901</v>
      </c>
      <c r="M1636">
        <v>63.7173500510482</v>
      </c>
      <c r="N1636">
        <v>1.4208010581405399</v>
      </c>
      <c r="O1636">
        <v>10.3872602243937</v>
      </c>
      <c r="P1636">
        <v>588.16936488169301</v>
      </c>
      <c r="Q1636">
        <v>0.166595615540406</v>
      </c>
    </row>
    <row r="1637" spans="1:17" hidden="1" x14ac:dyDescent="0.3">
      <c r="A1637" t="s">
        <v>3430</v>
      </c>
      <c r="B1637" t="s">
        <v>3431</v>
      </c>
      <c r="C1637" t="s">
        <v>10222</v>
      </c>
      <c r="D1637" t="s">
        <v>1296</v>
      </c>
      <c r="E1637">
        <v>709.69214021999903</v>
      </c>
      <c r="F1637">
        <v>306.60000000000002</v>
      </c>
      <c r="G1637">
        <v>60.939918478131901</v>
      </c>
      <c r="H1637">
        <v>66.910815984430002</v>
      </c>
      <c r="I1637">
        <v>71.968977801636598</v>
      </c>
      <c r="J1637">
        <v>25.737906169117299</v>
      </c>
      <c r="O1637">
        <v>0</v>
      </c>
      <c r="P1637">
        <v>96.790757381258004</v>
      </c>
    </row>
    <row r="1638" spans="1:17" hidden="1" x14ac:dyDescent="0.3">
      <c r="A1638" t="s">
        <v>3432</v>
      </c>
      <c r="B1638" t="s">
        <v>3433</v>
      </c>
      <c r="C1638" t="s">
        <v>10222</v>
      </c>
      <c r="D1638" t="s">
        <v>202</v>
      </c>
      <c r="E1638">
        <v>709.66875000000005</v>
      </c>
      <c r="F1638">
        <v>270.35000000000002</v>
      </c>
      <c r="G1638">
        <v>44.853075496951199</v>
      </c>
      <c r="H1638">
        <v>-3.6847750329413098</v>
      </c>
      <c r="I1638">
        <v>65.097893331667393</v>
      </c>
      <c r="J1638">
        <v>7.1185942497345804</v>
      </c>
      <c r="K1638">
        <v>207.55331570663</v>
      </c>
      <c r="L1638">
        <v>166.35300494699999</v>
      </c>
      <c r="M1638">
        <v>78.084102557858401</v>
      </c>
      <c r="N1638">
        <v>1.11600316451379</v>
      </c>
      <c r="O1638">
        <v>2.5707416312187701</v>
      </c>
      <c r="P1638">
        <v>119.79674796747901</v>
      </c>
      <c r="Q1638">
        <v>8.7699452219903995E-2</v>
      </c>
    </row>
    <row r="1639" spans="1:17" hidden="1" x14ac:dyDescent="0.3">
      <c r="A1639" t="s">
        <v>3434</v>
      </c>
      <c r="B1639" t="s">
        <v>3435</v>
      </c>
      <c r="C1639" t="s">
        <v>10222</v>
      </c>
      <c r="D1639" t="s">
        <v>261</v>
      </c>
      <c r="E1639">
        <v>707.09255937</v>
      </c>
      <c r="F1639">
        <v>375.3</v>
      </c>
      <c r="G1639">
        <v>53.993792149553698</v>
      </c>
      <c r="H1639">
        <v>-20.7599192820601</v>
      </c>
      <c r="I1639">
        <v>65.022851473058395</v>
      </c>
      <c r="J1639">
        <v>-5.0864250693584996</v>
      </c>
      <c r="K1639">
        <v>379.17506914903998</v>
      </c>
      <c r="M1639">
        <v>39.1808734146924</v>
      </c>
      <c r="N1639">
        <v>0.36309661723818298</v>
      </c>
      <c r="O1639">
        <v>30.562216893152101</v>
      </c>
      <c r="P1639">
        <v>92.461538461538396</v>
      </c>
    </row>
    <row r="1640" spans="1:17" hidden="1" x14ac:dyDescent="0.3">
      <c r="A1640" t="s">
        <v>3436</v>
      </c>
      <c r="B1640" t="s">
        <v>3437</v>
      </c>
      <c r="C1640" t="s">
        <v>10222</v>
      </c>
      <c r="D1640" t="s">
        <v>398</v>
      </c>
      <c r="E1640">
        <v>705.11739999999998</v>
      </c>
      <c r="F1640">
        <v>267.8</v>
      </c>
      <c r="G1640">
        <v>-16.613929699703</v>
      </c>
      <c r="H1640">
        <v>-3.6771603223656202</v>
      </c>
      <c r="I1640">
        <v>-44.320549312202701</v>
      </c>
      <c r="J1640">
        <v>-7.0103068273064104E-2</v>
      </c>
      <c r="K1640">
        <v>260.91964813228702</v>
      </c>
      <c r="L1640">
        <v>283.65818994589301</v>
      </c>
      <c r="M1640">
        <v>59.585285767302501</v>
      </c>
      <c r="N1640">
        <v>1.6394619821821499</v>
      </c>
      <c r="O1640">
        <v>109.260642270351</v>
      </c>
      <c r="P1640">
        <v>24.558139534883701</v>
      </c>
      <c r="Q1640">
        <v>9.4291887869717997E-2</v>
      </c>
    </row>
    <row r="1641" spans="1:17" hidden="1" x14ac:dyDescent="0.3">
      <c r="A1641" t="s">
        <v>3438</v>
      </c>
      <c r="B1641" t="s">
        <v>3439</v>
      </c>
      <c r="C1641" t="s">
        <v>10222</v>
      </c>
      <c r="D1641" t="s">
        <v>121</v>
      </c>
      <c r="E1641">
        <v>704.56500000000005</v>
      </c>
      <c r="F1641">
        <v>138.15</v>
      </c>
      <c r="G1641">
        <v>-22.4186800805522</v>
      </c>
      <c r="H1641">
        <v>-2.3411740061719701</v>
      </c>
      <c r="I1641">
        <v>-19.758583308376299</v>
      </c>
      <c r="J1641">
        <v>2.4121831858601199</v>
      </c>
      <c r="K1641">
        <v>133.351274203168</v>
      </c>
      <c r="L1641">
        <v>137.55565165722501</v>
      </c>
      <c r="M1641">
        <v>69.235296696159594</v>
      </c>
      <c r="N1641">
        <v>1.215331333752</v>
      </c>
      <c r="O1641">
        <v>25.370973579442602</v>
      </c>
      <c r="P1641">
        <v>17.0762711864406</v>
      </c>
      <c r="Q1641">
        <v>-8.7473785785361996E-2</v>
      </c>
    </row>
    <row r="1642" spans="1:17" hidden="1" x14ac:dyDescent="0.3">
      <c r="A1642" t="s">
        <v>3440</v>
      </c>
      <c r="B1642" t="s">
        <v>3441</v>
      </c>
      <c r="C1642" t="s">
        <v>10222</v>
      </c>
      <c r="D1642" t="s">
        <v>130</v>
      </c>
      <c r="E1642">
        <v>704.48190713999998</v>
      </c>
      <c r="F1642">
        <v>218.35</v>
      </c>
      <c r="G1642">
        <v>187.646973500576</v>
      </c>
      <c r="H1642">
        <v>-12.9960877926097</v>
      </c>
      <c r="I1642">
        <v>-41.354014445403301</v>
      </c>
      <c r="J1642">
        <v>4.0301042577436696</v>
      </c>
      <c r="K1642">
        <v>224.522216499704</v>
      </c>
      <c r="L1642">
        <v>200.54687145656601</v>
      </c>
      <c r="M1642">
        <v>53.208492022207302</v>
      </c>
      <c r="N1642">
        <v>0.88202659615833201</v>
      </c>
      <c r="O1642">
        <v>43.989008472635597</v>
      </c>
      <c r="P1642">
        <v>226.38266068759299</v>
      </c>
      <c r="Q1642">
        <v>0.128129389221637</v>
      </c>
    </row>
    <row r="1643" spans="1:17" hidden="1" x14ac:dyDescent="0.3">
      <c r="A1643" t="s">
        <v>3442</v>
      </c>
      <c r="B1643" t="s">
        <v>3443</v>
      </c>
      <c r="C1643" t="s">
        <v>10222</v>
      </c>
      <c r="D1643" t="s">
        <v>290</v>
      </c>
      <c r="E1643">
        <v>703.08699688499996</v>
      </c>
      <c r="F1643">
        <v>496.95</v>
      </c>
      <c r="G1643">
        <v>133.72568633549301</v>
      </c>
      <c r="H1643">
        <v>38.1283788561664</v>
      </c>
      <c r="I1643">
        <v>50.374532502309499</v>
      </c>
      <c r="J1643">
        <v>-0.70965778992725304</v>
      </c>
      <c r="K1643">
        <v>401.30368644361198</v>
      </c>
      <c r="L1643">
        <v>306.93057379520098</v>
      </c>
      <c r="M1643">
        <v>61.735422891575197</v>
      </c>
      <c r="N1643">
        <v>0.81102222673004698</v>
      </c>
      <c r="O1643">
        <v>12.4761042358386</v>
      </c>
      <c r="P1643">
        <v>230.74875207986599</v>
      </c>
      <c r="Q1643">
        <v>0.119205974774232</v>
      </c>
    </row>
    <row r="1644" spans="1:17" hidden="1" x14ac:dyDescent="0.3">
      <c r="A1644" t="s">
        <v>3444</v>
      </c>
      <c r="B1644" t="s">
        <v>3445</v>
      </c>
      <c r="C1644" t="s">
        <v>10222</v>
      </c>
      <c r="D1644" t="s">
        <v>231</v>
      </c>
      <c r="E1644">
        <v>701.64786262999996</v>
      </c>
      <c r="F1644">
        <v>290.95</v>
      </c>
      <c r="G1644">
        <v>-37.4275410724225</v>
      </c>
      <c r="H1644">
        <v>-6.2682946752281197</v>
      </c>
      <c r="I1644">
        <v>-26.398481748917799</v>
      </c>
      <c r="J1644">
        <v>-9.9038614676954406</v>
      </c>
      <c r="M1644">
        <v>25.2647742401386</v>
      </c>
      <c r="O1644">
        <v>36.363636363636303</v>
      </c>
      <c r="P1644">
        <v>0.67474048442905898</v>
      </c>
    </row>
    <row r="1645" spans="1:17" hidden="1" x14ac:dyDescent="0.3">
      <c r="A1645" t="s">
        <v>3446</v>
      </c>
      <c r="B1645" t="s">
        <v>3447</v>
      </c>
      <c r="C1645" t="s">
        <v>10222</v>
      </c>
      <c r="E1645">
        <v>701.44925000000001</v>
      </c>
      <c r="F1645">
        <v>69.97</v>
      </c>
      <c r="G1645">
        <v>998.39392577798299</v>
      </c>
      <c r="H1645">
        <v>16.529643608782798</v>
      </c>
      <c r="I1645">
        <v>48.983859905152897</v>
      </c>
      <c r="J1645">
        <v>-3.54519885371369</v>
      </c>
      <c r="K1645">
        <v>62.644749550996899</v>
      </c>
      <c r="L1645">
        <v>44.440798283069</v>
      </c>
      <c r="M1645">
        <v>55.159847193363198</v>
      </c>
      <c r="N1645">
        <v>0.57391249154659096</v>
      </c>
      <c r="O1645">
        <v>7.1887951979419702</v>
      </c>
      <c r="P1645">
        <v>1056.52892561983</v>
      </c>
      <c r="Q1645">
        <v>0.20596466971511601</v>
      </c>
    </row>
    <row r="1646" spans="1:17" hidden="1" x14ac:dyDescent="0.3">
      <c r="A1646" t="s">
        <v>3448</v>
      </c>
      <c r="B1646" t="s">
        <v>3449</v>
      </c>
      <c r="C1646" t="s">
        <v>10222</v>
      </c>
      <c r="D1646" t="s">
        <v>83</v>
      </c>
      <c r="E1646">
        <v>699.62771199999997</v>
      </c>
      <c r="F1646">
        <v>780.5</v>
      </c>
      <c r="G1646">
        <v>8.94250567676246</v>
      </c>
      <c r="H1646">
        <v>-7.9452048060338099</v>
      </c>
      <c r="I1646">
        <v>12.590677099471099</v>
      </c>
      <c r="J1646">
        <v>4.5576428242294797</v>
      </c>
      <c r="K1646">
        <v>797.50618179173</v>
      </c>
      <c r="L1646">
        <v>691.31963295395303</v>
      </c>
      <c r="M1646">
        <v>44.9785294609432</v>
      </c>
      <c r="N1646">
        <v>0.77457885071827304</v>
      </c>
      <c r="O1646">
        <v>35.656630365150498</v>
      </c>
      <c r="P1646">
        <v>60.894660894660802</v>
      </c>
      <c r="Q1646">
        <v>5.0559805649103999E-2</v>
      </c>
    </row>
    <row r="1647" spans="1:17" hidden="1" x14ac:dyDescent="0.3">
      <c r="A1647" t="s">
        <v>3450</v>
      </c>
      <c r="B1647" t="s">
        <v>3451</v>
      </c>
      <c r="C1647" t="s">
        <v>10222</v>
      </c>
      <c r="D1647" t="s">
        <v>60</v>
      </c>
      <c r="E1647">
        <v>697.45161670000005</v>
      </c>
      <c r="F1647">
        <v>31.1</v>
      </c>
      <c r="G1647">
        <v>-0.86912271336111802</v>
      </c>
      <c r="H1647">
        <v>-3.62238992119069</v>
      </c>
      <c r="I1647">
        <v>-25.220867072546799</v>
      </c>
      <c r="J1647">
        <v>6.6350437806017304</v>
      </c>
      <c r="K1647">
        <v>31.365436510452401</v>
      </c>
      <c r="L1647">
        <v>31.062781612891499</v>
      </c>
      <c r="M1647">
        <v>59.495290060974597</v>
      </c>
      <c r="N1647">
        <v>1.37708393029388</v>
      </c>
      <c r="O1647">
        <v>46.945337620578698</v>
      </c>
      <c r="P1647">
        <v>44.651162790697597</v>
      </c>
      <c r="Q1647">
        <v>-1.8126691766300999E-2</v>
      </c>
    </row>
    <row r="1648" spans="1:17" hidden="1" x14ac:dyDescent="0.3">
      <c r="A1648" t="s">
        <v>3452</v>
      </c>
      <c r="B1648" t="s">
        <v>3453</v>
      </c>
      <c r="C1648" t="s">
        <v>10222</v>
      </c>
      <c r="D1648" t="s">
        <v>388</v>
      </c>
      <c r="E1648">
        <v>694.56335060000004</v>
      </c>
      <c r="F1648">
        <v>508.55</v>
      </c>
      <c r="G1648">
        <v>63.799910432468401</v>
      </c>
      <c r="H1648">
        <v>-1.98897977013529</v>
      </c>
      <c r="I1648">
        <v>8.60049150018604</v>
      </c>
      <c r="J1648">
        <v>4.6220631761245201</v>
      </c>
      <c r="K1648">
        <v>498.25451237815901</v>
      </c>
      <c r="L1648">
        <v>448.628460444089</v>
      </c>
      <c r="M1648">
        <v>67.261825930599301</v>
      </c>
      <c r="N1648">
        <v>0.59772399696008804</v>
      </c>
      <c r="O1648">
        <v>31.4325041785468</v>
      </c>
      <c r="P1648">
        <v>113.54188536636499</v>
      </c>
      <c r="Q1648">
        <v>0.22442049123490301</v>
      </c>
    </row>
    <row r="1649" spans="1:17" hidden="1" x14ac:dyDescent="0.3">
      <c r="A1649" t="s">
        <v>3454</v>
      </c>
      <c r="B1649" t="s">
        <v>3455</v>
      </c>
      <c r="C1649" t="s">
        <v>10222</v>
      </c>
      <c r="D1649" t="s">
        <v>21</v>
      </c>
      <c r="E1649">
        <v>694.206465579</v>
      </c>
      <c r="F1649">
        <v>175.23</v>
      </c>
      <c r="G1649">
        <v>129.845928308932</v>
      </c>
      <c r="H1649">
        <v>38.568149110047599</v>
      </c>
      <c r="I1649">
        <v>47.964191849100303</v>
      </c>
      <c r="J1649">
        <v>16.0409351560094</v>
      </c>
      <c r="K1649">
        <v>125.300582770945</v>
      </c>
      <c r="L1649">
        <v>94.519255744038801</v>
      </c>
      <c r="M1649">
        <v>86.078718873285595</v>
      </c>
      <c r="N1649">
        <v>1.8203306697816199</v>
      </c>
      <c r="O1649">
        <v>0</v>
      </c>
      <c r="P1649">
        <v>206.88266199649701</v>
      </c>
      <c r="Q1649">
        <v>8.5683987452267005E-2</v>
      </c>
    </row>
    <row r="1650" spans="1:17" hidden="1" x14ac:dyDescent="0.3">
      <c r="A1650" t="s">
        <v>3456</v>
      </c>
      <c r="B1650" t="s">
        <v>3457</v>
      </c>
      <c r="C1650" t="s">
        <v>10222</v>
      </c>
      <c r="D1650" t="s">
        <v>843</v>
      </c>
      <c r="E1650">
        <v>693.04351588500003</v>
      </c>
      <c r="F1650">
        <v>291.05</v>
      </c>
      <c r="G1650">
        <v>15.6232737790353</v>
      </c>
      <c r="H1650">
        <v>-1.62043158163517</v>
      </c>
      <c r="I1650">
        <v>26.652333102540101</v>
      </c>
      <c r="J1650">
        <v>6.7014579070589697</v>
      </c>
      <c r="K1650">
        <v>273.09009184911002</v>
      </c>
      <c r="M1650">
        <v>50.5288878175976</v>
      </c>
      <c r="N1650">
        <v>0.45323568575232998</v>
      </c>
      <c r="O1650">
        <v>9.8093111149287093</v>
      </c>
      <c r="P1650">
        <v>87.351142581268107</v>
      </c>
    </row>
    <row r="1651" spans="1:17" hidden="1" x14ac:dyDescent="0.3">
      <c r="A1651" t="s">
        <v>3458</v>
      </c>
      <c r="B1651" t="s">
        <v>3459</v>
      </c>
      <c r="C1651" t="s">
        <v>10222</v>
      </c>
      <c r="D1651" t="s">
        <v>622</v>
      </c>
      <c r="E1651">
        <v>690.80496518400003</v>
      </c>
      <c r="F1651">
        <v>26.48</v>
      </c>
      <c r="G1651">
        <v>7.4654564751079899</v>
      </c>
      <c r="H1651">
        <v>4.4131493152591004</v>
      </c>
      <c r="I1651">
        <v>-17.784451924650799</v>
      </c>
      <c r="J1651">
        <v>6.7525726019525001</v>
      </c>
      <c r="K1651">
        <v>22.093123017362799</v>
      </c>
      <c r="L1651">
        <v>23.138492257587099</v>
      </c>
      <c r="M1651">
        <v>85.298458752166994</v>
      </c>
      <c r="N1651">
        <v>3.87224674420957</v>
      </c>
      <c r="O1651">
        <v>33.685800604229598</v>
      </c>
      <c r="P1651">
        <v>36.847545219638199</v>
      </c>
      <c r="Q1651">
        <v>6.3619918089364999E-2</v>
      </c>
    </row>
    <row r="1652" spans="1:17" hidden="1" x14ac:dyDescent="0.3">
      <c r="A1652" t="s">
        <v>3460</v>
      </c>
      <c r="B1652" t="s">
        <v>3461</v>
      </c>
      <c r="C1652" t="s">
        <v>10222</v>
      </c>
      <c r="D1652" t="s">
        <v>301</v>
      </c>
      <c r="E1652">
        <v>690.20829379999998</v>
      </c>
      <c r="F1652">
        <v>394</v>
      </c>
      <c r="G1652">
        <v>-26.3448695679186</v>
      </c>
      <c r="H1652">
        <v>5.65360162588326</v>
      </c>
      <c r="I1652">
        <v>13.3246885929436</v>
      </c>
      <c r="J1652">
        <v>-6.3872527627269697</v>
      </c>
      <c r="K1652">
        <v>359.418038594454</v>
      </c>
      <c r="L1652">
        <v>326.13875024042397</v>
      </c>
      <c r="M1652">
        <v>57.984683775879702</v>
      </c>
      <c r="N1652">
        <v>1.0187162822310001</v>
      </c>
      <c r="O1652">
        <v>13.942202545441701</v>
      </c>
      <c r="P1652">
        <v>59.514170040485801</v>
      </c>
      <c r="Q1652">
        <v>3.1900086632632003E-2</v>
      </c>
    </row>
    <row r="1653" spans="1:17" hidden="1" x14ac:dyDescent="0.3">
      <c r="A1653" t="s">
        <v>3462</v>
      </c>
      <c r="B1653" t="s">
        <v>3463</v>
      </c>
      <c r="C1653" t="s">
        <v>10222</v>
      </c>
      <c r="D1653" t="s">
        <v>231</v>
      </c>
      <c r="E1653">
        <v>689.67681149999999</v>
      </c>
      <c r="F1653">
        <v>669.05</v>
      </c>
      <c r="G1653">
        <v>41.873506193375398</v>
      </c>
      <c r="H1653">
        <v>-5.3824197974177599</v>
      </c>
      <c r="I1653">
        <v>7.4114264325895904</v>
      </c>
      <c r="J1653">
        <v>-0.25512848623909601</v>
      </c>
      <c r="K1653">
        <v>595.03902936363204</v>
      </c>
      <c r="L1653">
        <v>515.78020328356001</v>
      </c>
      <c r="M1653">
        <v>62.798226825184699</v>
      </c>
      <c r="N1653">
        <v>0.76658487297921396</v>
      </c>
      <c r="O1653">
        <v>13.414543008743699</v>
      </c>
      <c r="P1653">
        <v>99.768099209745799</v>
      </c>
      <c r="Q1653">
        <v>0.22939542174936001</v>
      </c>
    </row>
    <row r="1654" spans="1:17" hidden="1" x14ac:dyDescent="0.3">
      <c r="A1654" t="s">
        <v>3464</v>
      </c>
      <c r="B1654" t="s">
        <v>2513</v>
      </c>
      <c r="C1654" t="s">
        <v>10222</v>
      </c>
      <c r="D1654" t="s">
        <v>221</v>
      </c>
      <c r="E1654">
        <v>689.29584</v>
      </c>
      <c r="F1654">
        <v>1719.8</v>
      </c>
      <c r="G1654">
        <v>655.73494387933397</v>
      </c>
      <c r="H1654">
        <v>-2.9221925246904799</v>
      </c>
      <c r="I1654">
        <v>55.951880573755297</v>
      </c>
      <c r="J1654">
        <v>-2.0660934976218601</v>
      </c>
      <c r="K1654">
        <v>1435.7282127379899</v>
      </c>
      <c r="L1654">
        <v>948.58117552742397</v>
      </c>
      <c r="M1654">
        <v>65.186459646170505</v>
      </c>
      <c r="N1654">
        <v>0.480304955527318</v>
      </c>
      <c r="O1654">
        <v>9.7831143156180893</v>
      </c>
      <c r="P1654">
        <v>716.81310852528998</v>
      </c>
    </row>
    <row r="1655" spans="1:17" hidden="1" x14ac:dyDescent="0.3">
      <c r="A1655" t="s">
        <v>3465</v>
      </c>
      <c r="B1655" t="s">
        <v>3466</v>
      </c>
      <c r="C1655" t="s">
        <v>10222</v>
      </c>
      <c r="E1655">
        <v>684.726315</v>
      </c>
      <c r="F1655">
        <v>1191.45</v>
      </c>
      <c r="G1655">
        <v>-19.686408293579799</v>
      </c>
      <c r="H1655">
        <v>6.1498312848333097</v>
      </c>
      <c r="I1655">
        <v>-0.46404396314905899</v>
      </c>
      <c r="J1655">
        <v>-3.0294368450734601</v>
      </c>
      <c r="K1655">
        <v>1042.0782643520699</v>
      </c>
      <c r="L1655">
        <v>1014.03997111408</v>
      </c>
      <c r="M1655">
        <v>65.706199945475802</v>
      </c>
      <c r="N1655">
        <v>1.34019069502365</v>
      </c>
      <c r="O1655">
        <v>54.585207571940202</v>
      </c>
      <c r="P1655">
        <v>48.745318352059897</v>
      </c>
      <c r="Q1655">
        <v>-6.5250839245369993E-2</v>
      </c>
    </row>
    <row r="1656" spans="1:17" hidden="1" x14ac:dyDescent="0.3">
      <c r="A1656" t="s">
        <v>3467</v>
      </c>
      <c r="B1656" t="s">
        <v>3468</v>
      </c>
      <c r="C1656" t="s">
        <v>10222</v>
      </c>
      <c r="D1656" t="s">
        <v>301</v>
      </c>
      <c r="E1656">
        <v>681.17399999999998</v>
      </c>
      <c r="F1656">
        <v>145.55000000000001</v>
      </c>
      <c r="G1656">
        <v>-16.510571211952399</v>
      </c>
      <c r="H1656">
        <v>-5.1640597261165002</v>
      </c>
      <c r="I1656">
        <v>-25.120969313419799</v>
      </c>
      <c r="J1656">
        <v>-0.51533273630894805</v>
      </c>
      <c r="K1656">
        <v>146.980548566849</v>
      </c>
      <c r="L1656">
        <v>144.152052353464</v>
      </c>
      <c r="M1656">
        <v>44.467282632387501</v>
      </c>
      <c r="N1656">
        <v>0.699842185357055</v>
      </c>
      <c r="O1656">
        <v>20.9206458261765</v>
      </c>
      <c r="P1656">
        <v>21.190674437968301</v>
      </c>
      <c r="Q1656">
        <v>0.105522909563672</v>
      </c>
    </row>
    <row r="1657" spans="1:17" hidden="1" x14ac:dyDescent="0.3">
      <c r="A1657" t="s">
        <v>3469</v>
      </c>
      <c r="B1657" t="s">
        <v>3470</v>
      </c>
      <c r="C1657" t="s">
        <v>10222</v>
      </c>
      <c r="D1657" t="s">
        <v>622</v>
      </c>
      <c r="E1657">
        <v>680.91995655999995</v>
      </c>
      <c r="F1657">
        <v>157.6</v>
      </c>
      <c r="G1657">
        <v>0.622355196027225</v>
      </c>
      <c r="H1657">
        <v>14.087993243960501</v>
      </c>
      <c r="I1657">
        <v>2.8216892718962598</v>
      </c>
      <c r="J1657">
        <v>13.094587257999599</v>
      </c>
      <c r="K1657">
        <v>136.23857800015</v>
      </c>
      <c r="L1657">
        <v>129.791237945674</v>
      </c>
      <c r="M1657">
        <v>69.074759005093796</v>
      </c>
      <c r="N1657">
        <v>3.7246708218789202</v>
      </c>
      <c r="O1657">
        <v>5.0761421319796796</v>
      </c>
      <c r="P1657">
        <v>49.2424242424242</v>
      </c>
      <c r="Q1657">
        <v>4.5405569068170002E-3</v>
      </c>
    </row>
    <row r="1658" spans="1:17" hidden="1" x14ac:dyDescent="0.3">
      <c r="A1658" t="s">
        <v>3471</v>
      </c>
      <c r="B1658" t="s">
        <v>3472</v>
      </c>
      <c r="C1658" t="s">
        <v>10222</v>
      </c>
      <c r="D1658" t="s">
        <v>130</v>
      </c>
      <c r="E1658">
        <v>680.31448716</v>
      </c>
      <c r="F1658">
        <v>438.9</v>
      </c>
      <c r="G1658">
        <v>-38.902315149558198</v>
      </c>
      <c r="H1658">
        <v>-6.5060431642691103</v>
      </c>
      <c r="I1658">
        <v>-31.657087499144101</v>
      </c>
      <c r="J1658">
        <v>-4.90663786439384</v>
      </c>
      <c r="K1658">
        <v>456.46480627138902</v>
      </c>
      <c r="L1658">
        <v>486.45974351928101</v>
      </c>
      <c r="M1658">
        <v>46.874453616411103</v>
      </c>
      <c r="N1658">
        <v>0.70571526883007296</v>
      </c>
      <c r="O1658">
        <v>55.2631578947368</v>
      </c>
      <c r="P1658">
        <v>5.4921283499579303</v>
      </c>
      <c r="Q1658">
        <v>5.2287485267518002E-2</v>
      </c>
    </row>
    <row r="1659" spans="1:17" hidden="1" x14ac:dyDescent="0.3">
      <c r="A1659" t="s">
        <v>3473</v>
      </c>
      <c r="B1659" t="s">
        <v>3474</v>
      </c>
      <c r="C1659" t="s">
        <v>10222</v>
      </c>
      <c r="D1659" t="s">
        <v>363</v>
      </c>
      <c r="E1659">
        <v>679.51070693999998</v>
      </c>
      <c r="F1659">
        <v>22.31</v>
      </c>
      <c r="G1659">
        <v>54.122084909425404</v>
      </c>
      <c r="H1659">
        <v>6.6464803148156797</v>
      </c>
      <c r="I1659">
        <v>-26.612166895027599</v>
      </c>
      <c r="J1659">
        <v>3.7403131802645899</v>
      </c>
      <c r="K1659">
        <v>20.8402817094311</v>
      </c>
      <c r="L1659">
        <v>18.999156160378298</v>
      </c>
      <c r="M1659">
        <v>72.268050792787903</v>
      </c>
      <c r="N1659">
        <v>4.6773785397716301</v>
      </c>
      <c r="O1659">
        <v>28.865979381443299</v>
      </c>
      <c r="P1659">
        <v>128.82051282051199</v>
      </c>
      <c r="Q1659">
        <v>7.8106023215552003E-2</v>
      </c>
    </row>
    <row r="1660" spans="1:17" hidden="1" x14ac:dyDescent="0.3">
      <c r="A1660" t="s">
        <v>3475</v>
      </c>
      <c r="B1660" t="s">
        <v>3476</v>
      </c>
      <c r="C1660" t="s">
        <v>10222</v>
      </c>
      <c r="D1660" t="s">
        <v>130</v>
      </c>
      <c r="E1660">
        <v>677.11008249999998</v>
      </c>
      <c r="F1660">
        <v>587.5</v>
      </c>
      <c r="G1660">
        <v>-14.6209264651648</v>
      </c>
      <c r="H1660">
        <v>13.9736408086428</v>
      </c>
      <c r="I1660">
        <v>2.00337095357794</v>
      </c>
      <c r="J1660">
        <v>5.2729829644681301</v>
      </c>
      <c r="K1660">
        <v>555.04984513098395</v>
      </c>
      <c r="L1660">
        <v>526.71481980068597</v>
      </c>
      <c r="M1660">
        <v>66.552845811263694</v>
      </c>
      <c r="N1660">
        <v>1.1593495934959299</v>
      </c>
      <c r="O1660">
        <v>5.1914893617021196</v>
      </c>
      <c r="P1660">
        <v>32.022471910112301</v>
      </c>
    </row>
    <row r="1661" spans="1:17" hidden="1" x14ac:dyDescent="0.3">
      <c r="A1661" t="s">
        <v>3477</v>
      </c>
      <c r="B1661" t="s">
        <v>3478</v>
      </c>
      <c r="C1661" t="s">
        <v>10222</v>
      </c>
      <c r="D1661" t="s">
        <v>60</v>
      </c>
      <c r="E1661">
        <v>676.71846166800003</v>
      </c>
      <c r="F1661">
        <v>206.66</v>
      </c>
      <c r="G1661">
        <v>275.53656843941098</v>
      </c>
      <c r="H1661">
        <v>33.214409698376201</v>
      </c>
      <c r="I1661">
        <v>29.020853471060398</v>
      </c>
      <c r="J1661">
        <v>7.4952051866903497</v>
      </c>
      <c r="K1661">
        <v>171.57395462203399</v>
      </c>
      <c r="L1661">
        <v>138.44110551009601</v>
      </c>
      <c r="M1661">
        <v>66.216449446915504</v>
      </c>
      <c r="N1661">
        <v>1.98473677261695</v>
      </c>
      <c r="O1661">
        <v>8.1244556276008897</v>
      </c>
      <c r="P1661">
        <v>321.75510204081598</v>
      </c>
      <c r="Q1661">
        <v>7.6350563936758001E-2</v>
      </c>
    </row>
    <row r="1662" spans="1:17" hidden="1" x14ac:dyDescent="0.3">
      <c r="A1662" t="s">
        <v>3479</v>
      </c>
      <c r="B1662" t="s">
        <v>3480</v>
      </c>
      <c r="C1662" t="s">
        <v>10222</v>
      </c>
      <c r="D1662" t="s">
        <v>722</v>
      </c>
      <c r="E1662">
        <v>676.62342616799901</v>
      </c>
      <c r="F1662">
        <v>899</v>
      </c>
      <c r="G1662">
        <v>-2.3732805865789399</v>
      </c>
      <c r="H1662">
        <v>0.866156575010257</v>
      </c>
      <c r="I1662">
        <v>-0.74043808395077204</v>
      </c>
      <c r="J1662">
        <v>0.939294441917081</v>
      </c>
      <c r="K1662">
        <v>862.53962274361197</v>
      </c>
      <c r="L1662">
        <v>803.05133286452701</v>
      </c>
      <c r="M1662">
        <v>64.306050640641899</v>
      </c>
      <c r="N1662">
        <v>0.24155304865388599</v>
      </c>
      <c r="O1662">
        <v>0.47163515016685997</v>
      </c>
      <c r="P1662">
        <v>33.187158328271501</v>
      </c>
      <c r="Q1662">
        <v>2.0547319375944E-2</v>
      </c>
    </row>
    <row r="1663" spans="1:17" hidden="1" x14ac:dyDescent="0.3">
      <c r="A1663" t="s">
        <v>3481</v>
      </c>
      <c r="B1663" t="s">
        <v>3482</v>
      </c>
      <c r="C1663" t="s">
        <v>10222</v>
      </c>
      <c r="D1663" t="s">
        <v>557</v>
      </c>
      <c r="E1663">
        <v>674.82074950000003</v>
      </c>
      <c r="F1663">
        <v>572.5</v>
      </c>
      <c r="G1663">
        <v>121.363465126501</v>
      </c>
      <c r="H1663">
        <v>1.43644633467898</v>
      </c>
      <c r="I1663">
        <v>59.365924405013502</v>
      </c>
      <c r="J1663">
        <v>19.126762050379099</v>
      </c>
      <c r="K1663">
        <v>418.61381570124598</v>
      </c>
      <c r="L1663">
        <v>348.64622371183498</v>
      </c>
      <c r="M1663">
        <v>83.377262601147706</v>
      </c>
      <c r="N1663">
        <v>2.0808354340374899</v>
      </c>
      <c r="O1663">
        <v>1.9737991266375501</v>
      </c>
      <c r="P1663">
        <v>162.19372566979601</v>
      </c>
      <c r="Q1663">
        <v>2.6960320079381001E-2</v>
      </c>
    </row>
    <row r="1664" spans="1:17" hidden="1" x14ac:dyDescent="0.3">
      <c r="A1664" t="s">
        <v>3483</v>
      </c>
      <c r="B1664" t="s">
        <v>3484</v>
      </c>
      <c r="C1664" t="s">
        <v>10222</v>
      </c>
      <c r="D1664" t="s">
        <v>261</v>
      </c>
      <c r="E1664">
        <v>672.79007544000001</v>
      </c>
      <c r="F1664">
        <v>3222.15</v>
      </c>
      <c r="G1664">
        <v>4.1903359708440098</v>
      </c>
      <c r="H1664">
        <v>-0.44617051211187603</v>
      </c>
      <c r="I1664">
        <v>14.857154556951899</v>
      </c>
      <c r="J1664">
        <v>1.9254450856802401</v>
      </c>
      <c r="K1664">
        <v>3162.57488889456</v>
      </c>
      <c r="L1664">
        <v>2819.4368028673298</v>
      </c>
      <c r="M1664">
        <v>56.011851738144998</v>
      </c>
      <c r="N1664">
        <v>0.40877356172557799</v>
      </c>
      <c r="O1664">
        <v>35.685799854134601</v>
      </c>
      <c r="P1664">
        <v>55.209537572254298</v>
      </c>
      <c r="Q1664">
        <v>8.0145693113299991E-3</v>
      </c>
    </row>
    <row r="1665" spans="1:17" hidden="1" x14ac:dyDescent="0.3">
      <c r="A1665" t="s">
        <v>3485</v>
      </c>
      <c r="B1665" t="s">
        <v>3486</v>
      </c>
      <c r="C1665" t="s">
        <v>10222</v>
      </c>
      <c r="D1665" t="s">
        <v>86</v>
      </c>
      <c r="E1665">
        <v>672.75955099999999</v>
      </c>
      <c r="F1665">
        <v>602.95000000000005</v>
      </c>
      <c r="G1665">
        <v>44.572495512025498</v>
      </c>
      <c r="H1665">
        <v>-12.9515618442679</v>
      </c>
      <c r="I1665">
        <v>-49.026559594321903</v>
      </c>
      <c r="J1665">
        <v>3.90263916962193</v>
      </c>
      <c r="K1665">
        <v>640.61168779429204</v>
      </c>
      <c r="L1665">
        <v>639.23147544581502</v>
      </c>
      <c r="M1665">
        <v>48.806997150574198</v>
      </c>
      <c r="N1665">
        <v>1.2528355773153801</v>
      </c>
      <c r="O1665">
        <v>60.228874699394602</v>
      </c>
      <c r="P1665">
        <v>79.985074626865597</v>
      </c>
      <c r="Q1665">
        <v>0.23025142778176999</v>
      </c>
    </row>
    <row r="1666" spans="1:17" hidden="1" x14ac:dyDescent="0.3">
      <c r="A1666" t="s">
        <v>3487</v>
      </c>
      <c r="B1666" t="s">
        <v>3488</v>
      </c>
      <c r="C1666" t="s">
        <v>10222</v>
      </c>
      <c r="D1666" t="s">
        <v>557</v>
      </c>
      <c r="E1666">
        <v>672.10828911999999</v>
      </c>
      <c r="F1666">
        <v>3.8</v>
      </c>
      <c r="G1666">
        <v>-1.9355244355005501</v>
      </c>
      <c r="H1666">
        <v>-7.6500705315633297</v>
      </c>
      <c r="I1666">
        <v>-32.887933394248101</v>
      </c>
      <c r="J1666">
        <v>-1.0046583131731399</v>
      </c>
      <c r="K1666">
        <v>3.8291671848336102</v>
      </c>
      <c r="L1666">
        <v>3.82120980394552</v>
      </c>
      <c r="M1666">
        <v>54.823018495573599</v>
      </c>
      <c r="N1666">
        <v>1.0020141549922601</v>
      </c>
      <c r="O1666">
        <v>48.684210526315702</v>
      </c>
      <c r="P1666">
        <v>35.714285714285701</v>
      </c>
      <c r="Q1666">
        <v>5.5987279795941002E-2</v>
      </c>
    </row>
    <row r="1667" spans="1:17" hidden="1" x14ac:dyDescent="0.3">
      <c r="A1667" t="s">
        <v>3489</v>
      </c>
      <c r="B1667" t="s">
        <v>3490</v>
      </c>
      <c r="C1667" t="s">
        <v>10222</v>
      </c>
      <c r="D1667" t="s">
        <v>1121</v>
      </c>
      <c r="E1667">
        <v>670.38430800000003</v>
      </c>
      <c r="F1667">
        <v>2233.1999999999998</v>
      </c>
      <c r="G1667">
        <v>151.72001310029501</v>
      </c>
      <c r="H1667">
        <v>71.947547613264803</v>
      </c>
      <c r="I1667">
        <v>107.644857764129</v>
      </c>
      <c r="J1667">
        <v>12.126523259789201</v>
      </c>
      <c r="K1667">
        <v>1709.0388714866399</v>
      </c>
      <c r="L1667">
        <v>1285.1236204653401</v>
      </c>
      <c r="M1667">
        <v>63.396579268060698</v>
      </c>
      <c r="N1667">
        <v>0.93864773764236298</v>
      </c>
      <c r="O1667">
        <v>6.9317571198280499</v>
      </c>
      <c r="P1667">
        <v>238.389271914538</v>
      </c>
      <c r="Q1667">
        <v>0.100174852981294</v>
      </c>
    </row>
    <row r="1668" spans="1:17" hidden="1" x14ac:dyDescent="0.3">
      <c r="A1668" t="s">
        <v>3491</v>
      </c>
      <c r="B1668" t="s">
        <v>3492</v>
      </c>
      <c r="C1668" t="s">
        <v>10222</v>
      </c>
      <c r="D1668" t="s">
        <v>256</v>
      </c>
      <c r="E1668">
        <v>669.93160898400004</v>
      </c>
      <c r="F1668">
        <v>207.24</v>
      </c>
      <c r="G1668">
        <v>30.712551387281099</v>
      </c>
      <c r="H1668">
        <v>-4.4716152192598999</v>
      </c>
      <c r="I1668">
        <v>-41.745739366706701</v>
      </c>
      <c r="J1668">
        <v>4.1115298696890699E-2</v>
      </c>
      <c r="K1668">
        <v>204.59738551121299</v>
      </c>
      <c r="L1668">
        <v>215.30490529354699</v>
      </c>
      <c r="M1668">
        <v>77.236272334229497</v>
      </c>
      <c r="N1668">
        <v>0.62736336859360098</v>
      </c>
      <c r="O1668">
        <v>67.414591777648994</v>
      </c>
      <c r="P1668">
        <v>65.792000000000002</v>
      </c>
      <c r="Q1668">
        <v>4.2290870630403002E-2</v>
      </c>
    </row>
    <row r="1669" spans="1:17" hidden="1" x14ac:dyDescent="0.3">
      <c r="A1669" t="s">
        <v>3493</v>
      </c>
      <c r="B1669" t="s">
        <v>3494</v>
      </c>
      <c r="C1669" t="s">
        <v>10222</v>
      </c>
      <c r="D1669" t="s">
        <v>183</v>
      </c>
      <c r="E1669">
        <v>668.47847368400005</v>
      </c>
      <c r="F1669">
        <v>39.619999999999997</v>
      </c>
      <c r="G1669">
        <v>-32.394065656693201</v>
      </c>
      <c r="H1669">
        <v>-17.7310286218611</v>
      </c>
      <c r="I1669">
        <v>-40.840514480754003</v>
      </c>
      <c r="J1669">
        <v>0.61120540713328197</v>
      </c>
      <c r="K1669">
        <v>43.838688135049999</v>
      </c>
      <c r="L1669">
        <v>45.372033978607</v>
      </c>
      <c r="M1669">
        <v>46.362122810177297</v>
      </c>
      <c r="N1669">
        <v>0.741298863498978</v>
      </c>
      <c r="O1669">
        <v>58.253407370015097</v>
      </c>
      <c r="P1669">
        <v>7.5169606512889899</v>
      </c>
      <c r="Q1669">
        <v>0.14529197725382501</v>
      </c>
    </row>
    <row r="1670" spans="1:17" hidden="1" x14ac:dyDescent="0.3">
      <c r="A1670" t="s">
        <v>3495</v>
      </c>
      <c r="B1670" t="s">
        <v>3496</v>
      </c>
      <c r="C1670" t="s">
        <v>10222</v>
      </c>
      <c r="D1670" t="s">
        <v>523</v>
      </c>
      <c r="E1670">
        <v>667.88699999999994</v>
      </c>
      <c r="F1670">
        <v>1011.95</v>
      </c>
      <c r="G1670">
        <v>68.080080860842401</v>
      </c>
      <c r="H1670">
        <v>-10.1715204816797</v>
      </c>
      <c r="I1670">
        <v>7.4247192681846901</v>
      </c>
      <c r="J1670">
        <v>-7.7538196231937597</v>
      </c>
      <c r="K1670">
        <v>1031.2470671517301</v>
      </c>
      <c r="L1670">
        <v>902.49836968969896</v>
      </c>
      <c r="M1670">
        <v>30.796303300911799</v>
      </c>
      <c r="N1670">
        <v>0.81343576019688801</v>
      </c>
      <c r="O1670">
        <v>16.606551707100099</v>
      </c>
      <c r="P1670">
        <v>101.44321688066</v>
      </c>
      <c r="Q1670">
        <v>5.2153781903436003E-2</v>
      </c>
    </row>
    <row r="1671" spans="1:17" hidden="1" x14ac:dyDescent="0.3">
      <c r="A1671" t="s">
        <v>3497</v>
      </c>
      <c r="B1671" t="s">
        <v>3498</v>
      </c>
      <c r="C1671" t="s">
        <v>10222</v>
      </c>
      <c r="D1671" t="s">
        <v>2913</v>
      </c>
      <c r="E1671">
        <v>665.32247368000003</v>
      </c>
      <c r="F1671">
        <v>16.57</v>
      </c>
      <c r="G1671">
        <v>747.62685400295402</v>
      </c>
      <c r="H1671">
        <v>-5.4352261864310298</v>
      </c>
      <c r="I1671">
        <v>-33.6694685525948</v>
      </c>
      <c r="J1671">
        <v>4.7965901983557302</v>
      </c>
      <c r="K1671">
        <v>18.366496627946599</v>
      </c>
      <c r="L1671">
        <v>18.599447422451401</v>
      </c>
      <c r="M1671">
        <v>73.935027943865805</v>
      </c>
      <c r="N1671">
        <v>1.0688918737486399</v>
      </c>
      <c r="O1671">
        <v>527.03681351840601</v>
      </c>
      <c r="P1671">
        <v>44.716157205240101</v>
      </c>
      <c r="Q1671">
        <v>-7.0120179422449996E-2</v>
      </c>
    </row>
    <row r="1672" spans="1:17" hidden="1" x14ac:dyDescent="0.3">
      <c r="A1672" t="s">
        <v>3499</v>
      </c>
      <c r="B1672" t="s">
        <v>3500</v>
      </c>
      <c r="C1672" t="s">
        <v>10222</v>
      </c>
      <c r="D1672" t="s">
        <v>231</v>
      </c>
      <c r="E1672">
        <v>665.11500000000001</v>
      </c>
      <c r="F1672">
        <v>604.65</v>
      </c>
      <c r="G1672">
        <v>110.12793198232301</v>
      </c>
      <c r="H1672">
        <v>-4.9949500232756501</v>
      </c>
      <c r="I1672">
        <v>92.572882309393407</v>
      </c>
      <c r="J1672">
        <v>-7.97808881743798</v>
      </c>
      <c r="K1672">
        <v>557.36839623458604</v>
      </c>
      <c r="L1672">
        <v>412.36448388290898</v>
      </c>
      <c r="M1672">
        <v>56.8492962234576</v>
      </c>
      <c r="N1672">
        <v>0.46270009949687901</v>
      </c>
      <c r="O1672">
        <v>10.146365666087799</v>
      </c>
      <c r="P1672">
        <v>166.07260726072599</v>
      </c>
      <c r="Q1672">
        <v>0.240165553212803</v>
      </c>
    </row>
    <row r="1673" spans="1:17" hidden="1" x14ac:dyDescent="0.3">
      <c r="A1673" t="s">
        <v>3501</v>
      </c>
      <c r="B1673" t="s">
        <v>3502</v>
      </c>
      <c r="C1673" t="s">
        <v>10222</v>
      </c>
      <c r="D1673" t="s">
        <v>290</v>
      </c>
      <c r="E1673">
        <v>663.30660279999995</v>
      </c>
      <c r="F1673">
        <v>3.88</v>
      </c>
      <c r="G1673">
        <v>45.918756074517603</v>
      </c>
      <c r="H1673">
        <v>-7.7238900555546799</v>
      </c>
      <c r="I1673">
        <v>-36.312955577034302</v>
      </c>
      <c r="J1673">
        <v>-1.28680092089715</v>
      </c>
      <c r="K1673">
        <v>3.97017804794692</v>
      </c>
      <c r="L1673">
        <v>3.87000384008874</v>
      </c>
      <c r="M1673">
        <v>40.753794268686001</v>
      </c>
      <c r="N1673">
        <v>0.76534460353127798</v>
      </c>
      <c r="O1673">
        <v>71.391752577319593</v>
      </c>
      <c r="P1673">
        <v>76.363636363636303</v>
      </c>
      <c r="Q1673">
        <v>6.0841521668875999E-2</v>
      </c>
    </row>
    <row r="1674" spans="1:17" hidden="1" x14ac:dyDescent="0.3">
      <c r="A1674" t="s">
        <v>3503</v>
      </c>
      <c r="B1674" t="s">
        <v>3504</v>
      </c>
      <c r="C1674" t="s">
        <v>10222</v>
      </c>
      <c r="D1674" t="s">
        <v>388</v>
      </c>
      <c r="E1674">
        <v>661.79907101000003</v>
      </c>
      <c r="F1674">
        <v>42.14</v>
      </c>
      <c r="G1674">
        <v>50.161942657326797</v>
      </c>
      <c r="H1674">
        <v>7.5730897721694896</v>
      </c>
      <c r="I1674">
        <v>-1.9117233860446901</v>
      </c>
      <c r="J1674">
        <v>12.7019679028972</v>
      </c>
      <c r="K1674">
        <v>38.920979985253503</v>
      </c>
      <c r="L1674">
        <v>36.1720489547561</v>
      </c>
      <c r="M1674">
        <v>63.693234613125199</v>
      </c>
      <c r="N1674">
        <v>2.8664138216297301</v>
      </c>
      <c r="O1674">
        <v>16.9909824394874</v>
      </c>
      <c r="P1674">
        <v>87.288888888888806</v>
      </c>
      <c r="Q1674">
        <v>1.5211743324677E-2</v>
      </c>
    </row>
    <row r="1675" spans="1:17" hidden="1" x14ac:dyDescent="0.3">
      <c r="A1675" t="s">
        <v>3505</v>
      </c>
      <c r="B1675" t="s">
        <v>3506</v>
      </c>
      <c r="C1675" t="s">
        <v>10222</v>
      </c>
      <c r="D1675" t="s">
        <v>202</v>
      </c>
      <c r="E1675">
        <v>660.7174</v>
      </c>
      <c r="F1675">
        <v>165.2</v>
      </c>
      <c r="G1675">
        <v>-16.648734595400601</v>
      </c>
      <c r="H1675">
        <v>-0.305044084718331</v>
      </c>
      <c r="I1675">
        <v>-24.627542137731101</v>
      </c>
      <c r="J1675">
        <v>3.0463107012433399</v>
      </c>
      <c r="K1675">
        <v>160.23618142575799</v>
      </c>
      <c r="L1675">
        <v>156.13777244172201</v>
      </c>
      <c r="M1675">
        <v>69.907670096058695</v>
      </c>
      <c r="N1675">
        <v>1.2786947354618801</v>
      </c>
      <c r="O1675">
        <v>28.2687651331719</v>
      </c>
      <c r="P1675">
        <v>30.6962025316455</v>
      </c>
      <c r="Q1675">
        <v>-2.7383446958813E-2</v>
      </c>
    </row>
    <row r="1676" spans="1:17" hidden="1" x14ac:dyDescent="0.3">
      <c r="A1676" t="s">
        <v>3507</v>
      </c>
      <c r="B1676" t="s">
        <v>3508</v>
      </c>
      <c r="C1676" t="s">
        <v>10222</v>
      </c>
      <c r="D1676" t="s">
        <v>1458</v>
      </c>
      <c r="E1676">
        <v>660.53977982000004</v>
      </c>
      <c r="F1676">
        <v>1100.9000000000001</v>
      </c>
      <c r="G1676">
        <v>11.0563172533159</v>
      </c>
      <c r="H1676">
        <v>8.0005268439558499</v>
      </c>
      <c r="I1676">
        <v>-10.883144939423399</v>
      </c>
      <c r="J1676">
        <v>0.91563063937387601</v>
      </c>
      <c r="K1676">
        <v>1064.14989028892</v>
      </c>
      <c r="L1676">
        <v>1004.76974345773</v>
      </c>
      <c r="M1676">
        <v>53.833508139602799</v>
      </c>
      <c r="N1676">
        <v>0.80270753252042804</v>
      </c>
      <c r="O1676">
        <v>13.2709601235352</v>
      </c>
      <c r="P1676">
        <v>42.051612903225802</v>
      </c>
      <c r="Q1676">
        <v>-2.872886505867E-3</v>
      </c>
    </row>
    <row r="1677" spans="1:17" hidden="1" x14ac:dyDescent="0.3">
      <c r="A1677" t="s">
        <v>3509</v>
      </c>
      <c r="B1677" t="s">
        <v>3510</v>
      </c>
      <c r="C1677" t="s">
        <v>10222</v>
      </c>
      <c r="D1677" t="s">
        <v>153</v>
      </c>
      <c r="E1677">
        <v>653.89875089999998</v>
      </c>
      <c r="F1677">
        <v>99.78</v>
      </c>
      <c r="G1677">
        <v>-52.504916856573601</v>
      </c>
      <c r="H1677">
        <v>-2.32227755870408</v>
      </c>
      <c r="I1677">
        <v>-40.162540711201203</v>
      </c>
      <c r="J1677">
        <v>-0.154890123392674</v>
      </c>
      <c r="K1677">
        <v>100.98193907085999</v>
      </c>
      <c r="L1677">
        <v>113.526060970917</v>
      </c>
      <c r="M1677">
        <v>59.754845101617498</v>
      </c>
      <c r="N1677">
        <v>1.17336453362112</v>
      </c>
      <c r="O1677">
        <v>56.293846462216798</v>
      </c>
      <c r="P1677">
        <v>9.5279912184412794</v>
      </c>
      <c r="Q1677">
        <v>2.4207956245172E-2</v>
      </c>
    </row>
    <row r="1678" spans="1:17" hidden="1" x14ac:dyDescent="0.3">
      <c r="A1678" t="s">
        <v>3511</v>
      </c>
      <c r="B1678" t="s">
        <v>3512</v>
      </c>
      <c r="C1678" t="s">
        <v>10222</v>
      </c>
      <c r="D1678" t="s">
        <v>548</v>
      </c>
      <c r="E1678">
        <v>652.45116989999997</v>
      </c>
      <c r="F1678">
        <v>47.21</v>
      </c>
      <c r="G1678">
        <v>-28.681128784434499</v>
      </c>
      <c r="H1678">
        <v>2.62574069513547</v>
      </c>
      <c r="I1678">
        <v>-36.152091231295998</v>
      </c>
      <c r="J1678">
        <v>4.1271175304670997</v>
      </c>
      <c r="K1678">
        <v>45.541612822497797</v>
      </c>
      <c r="L1678">
        <v>46.488116332343203</v>
      </c>
      <c r="M1678">
        <v>61.1494094782432</v>
      </c>
      <c r="N1678">
        <v>1.6369846787731199</v>
      </c>
      <c r="O1678">
        <v>34.717220927769503</v>
      </c>
      <c r="P1678">
        <v>19.367888748419698</v>
      </c>
      <c r="Q1678">
        <v>0.129115893340921</v>
      </c>
    </row>
    <row r="1679" spans="1:17" hidden="1" x14ac:dyDescent="0.3">
      <c r="A1679" t="s">
        <v>3513</v>
      </c>
      <c r="B1679" t="s">
        <v>3514</v>
      </c>
      <c r="C1679" t="s">
        <v>10222</v>
      </c>
      <c r="D1679" t="s">
        <v>1644</v>
      </c>
      <c r="E1679">
        <v>651.53970000000004</v>
      </c>
      <c r="F1679">
        <v>59.25</v>
      </c>
      <c r="G1679">
        <v>-9.5464188733818602</v>
      </c>
      <c r="H1679">
        <v>-4.0996597646577104</v>
      </c>
      <c r="I1679">
        <v>-4.3334020295364901</v>
      </c>
      <c r="J1679">
        <v>-5.1959925045073296</v>
      </c>
      <c r="K1679">
        <v>61.199280109537803</v>
      </c>
      <c r="L1679">
        <v>57.368163034821599</v>
      </c>
      <c r="M1679">
        <v>63.305866194264297</v>
      </c>
      <c r="N1679">
        <v>0.96851548897191997</v>
      </c>
      <c r="O1679">
        <v>8.9451476793248794</v>
      </c>
      <c r="P1679">
        <v>23.052959501557599</v>
      </c>
      <c r="Q1679">
        <v>-3.0371808196612001E-2</v>
      </c>
    </row>
    <row r="1680" spans="1:17" hidden="1" x14ac:dyDescent="0.3">
      <c r="A1680" t="s">
        <v>3515</v>
      </c>
      <c r="B1680" t="s">
        <v>3516</v>
      </c>
      <c r="C1680" t="s">
        <v>10222</v>
      </c>
      <c r="D1680" t="s">
        <v>202</v>
      </c>
      <c r="E1680">
        <v>649.96615847500004</v>
      </c>
      <c r="F1680">
        <v>186.35</v>
      </c>
      <c r="G1680">
        <v>142.72730975173101</v>
      </c>
      <c r="H1680">
        <v>-7.7837849339313996</v>
      </c>
      <c r="I1680">
        <v>-1.8685802659342501</v>
      </c>
      <c r="J1680">
        <v>-2.3657116742265001</v>
      </c>
      <c r="K1680">
        <v>192.604123823018</v>
      </c>
      <c r="L1680">
        <v>163.02916153931801</v>
      </c>
      <c r="M1680">
        <v>31.509432883711401</v>
      </c>
      <c r="N1680">
        <v>0.35179024789384999</v>
      </c>
      <c r="O1680">
        <v>18.057418835524501</v>
      </c>
      <c r="Q1680">
        <v>0.12971450046320801</v>
      </c>
    </row>
    <row r="1681" spans="1:17" hidden="1" x14ac:dyDescent="0.3">
      <c r="A1681" t="s">
        <v>3517</v>
      </c>
      <c r="B1681" t="s">
        <v>3518</v>
      </c>
      <c r="C1681" t="s">
        <v>10222</v>
      </c>
      <c r="D1681" t="s">
        <v>840</v>
      </c>
      <c r="E1681">
        <v>649.68186000000003</v>
      </c>
      <c r="F1681">
        <v>117.68</v>
      </c>
      <c r="G1681">
        <v>-11.861360200775399</v>
      </c>
      <c r="H1681">
        <v>-5.2076517362599697</v>
      </c>
      <c r="I1681">
        <v>16.283886071159099</v>
      </c>
      <c r="J1681">
        <v>10.5026560860003</v>
      </c>
      <c r="K1681">
        <v>116.098926892465</v>
      </c>
      <c r="L1681">
        <v>109.392674244958</v>
      </c>
      <c r="M1681">
        <v>62.363747000726001</v>
      </c>
      <c r="N1681">
        <v>0.51751628870663302</v>
      </c>
      <c r="O1681">
        <v>28.696464989802799</v>
      </c>
      <c r="P1681">
        <v>47.118389798724799</v>
      </c>
      <c r="Q1681">
        <v>-1.3710888053747001E-2</v>
      </c>
    </row>
    <row r="1682" spans="1:17" hidden="1" x14ac:dyDescent="0.3">
      <c r="A1682" t="s">
        <v>3519</v>
      </c>
      <c r="B1682" t="s">
        <v>3520</v>
      </c>
      <c r="C1682" t="s">
        <v>10222</v>
      </c>
      <c r="D1682" t="s">
        <v>622</v>
      </c>
      <c r="E1682">
        <v>648.88221999999996</v>
      </c>
      <c r="F1682">
        <v>424.55</v>
      </c>
      <c r="G1682">
        <v>270.25001256465202</v>
      </c>
      <c r="H1682">
        <v>-20.0131109087271</v>
      </c>
      <c r="I1682">
        <v>247.366618816825</v>
      </c>
      <c r="J1682">
        <v>-0.259790617579437</v>
      </c>
      <c r="K1682">
        <v>359.83572300101503</v>
      </c>
      <c r="L1682">
        <v>211.062304261826</v>
      </c>
      <c r="M1682">
        <v>49.551817667767303</v>
      </c>
      <c r="N1682">
        <v>0.10031738834731301</v>
      </c>
      <c r="O1682">
        <v>22.482628665645901</v>
      </c>
      <c r="P1682">
        <v>399.47058823529397</v>
      </c>
    </row>
    <row r="1683" spans="1:17" hidden="1" x14ac:dyDescent="0.3">
      <c r="A1683" t="s">
        <v>3521</v>
      </c>
      <c r="B1683" t="s">
        <v>3522</v>
      </c>
      <c r="C1683" t="s">
        <v>10222</v>
      </c>
      <c r="E1683">
        <v>648.22089289999997</v>
      </c>
      <c r="F1683">
        <v>445.55</v>
      </c>
      <c r="G1683">
        <v>-28.1268367798207</v>
      </c>
      <c r="H1683">
        <v>-4.1960020485000102</v>
      </c>
      <c r="I1683">
        <v>-25.0296239702799</v>
      </c>
      <c r="J1683">
        <v>1.94317323930957</v>
      </c>
      <c r="K1683">
        <v>459.85045482659001</v>
      </c>
      <c r="L1683">
        <v>440.45093439308403</v>
      </c>
      <c r="M1683">
        <v>43.981305245861499</v>
      </c>
      <c r="N1683">
        <v>0.240152477763659</v>
      </c>
      <c r="O1683">
        <v>28.380653125350602</v>
      </c>
      <c r="P1683">
        <v>16.636125654450201</v>
      </c>
    </row>
    <row r="1684" spans="1:17" hidden="1" x14ac:dyDescent="0.3">
      <c r="A1684" t="s">
        <v>3523</v>
      </c>
      <c r="B1684" t="s">
        <v>3524</v>
      </c>
      <c r="C1684" t="s">
        <v>10222</v>
      </c>
      <c r="D1684" t="s">
        <v>301</v>
      </c>
      <c r="E1684">
        <v>645.68292250000002</v>
      </c>
      <c r="F1684">
        <v>69.849999999999994</v>
      </c>
      <c r="G1684">
        <v>27.159680166926801</v>
      </c>
      <c r="H1684">
        <v>-4.7453528129021496</v>
      </c>
      <c r="I1684">
        <v>-29.5273982771912</v>
      </c>
      <c r="J1684">
        <v>1.5465171226176799</v>
      </c>
      <c r="K1684">
        <v>71.419764796832396</v>
      </c>
      <c r="L1684">
        <v>67.490078225260007</v>
      </c>
      <c r="M1684">
        <v>53.2691618959227</v>
      </c>
      <c r="N1684">
        <v>0.72936353492246098</v>
      </c>
      <c r="O1684">
        <v>31.209735146743</v>
      </c>
      <c r="P1684">
        <v>77.735368956743002</v>
      </c>
      <c r="Q1684">
        <v>4.0001924720503998E-2</v>
      </c>
    </row>
    <row r="1685" spans="1:17" hidden="1" x14ac:dyDescent="0.3">
      <c r="A1685" t="s">
        <v>3525</v>
      </c>
      <c r="B1685" t="s">
        <v>3526</v>
      </c>
      <c r="C1685" t="s">
        <v>10222</v>
      </c>
      <c r="D1685" t="s">
        <v>622</v>
      </c>
      <c r="E1685">
        <v>642.71438361599996</v>
      </c>
      <c r="F1685">
        <v>126.69</v>
      </c>
      <c r="G1685">
        <v>53.815948640749298</v>
      </c>
      <c r="H1685">
        <v>20.044073165686001</v>
      </c>
      <c r="I1685">
        <v>34.2551440032233</v>
      </c>
      <c r="J1685">
        <v>5.37661823102039</v>
      </c>
      <c r="K1685">
        <v>107.221403626213</v>
      </c>
      <c r="L1685">
        <v>90.497943950090303</v>
      </c>
      <c r="M1685">
        <v>68.564811368259797</v>
      </c>
      <c r="N1685">
        <v>0.97366641019539002</v>
      </c>
      <c r="O1685">
        <v>4.9411950430183698</v>
      </c>
      <c r="P1685">
        <v>100.617577197149</v>
      </c>
      <c r="Q1685">
        <v>2.1205194300361999E-2</v>
      </c>
    </row>
    <row r="1686" spans="1:17" hidden="1" x14ac:dyDescent="0.3">
      <c r="A1686" t="s">
        <v>3527</v>
      </c>
      <c r="B1686" t="s">
        <v>3528</v>
      </c>
      <c r="C1686" t="s">
        <v>10222</v>
      </c>
      <c r="D1686" t="s">
        <v>285</v>
      </c>
      <c r="E1686">
        <v>642.51285499999994</v>
      </c>
      <c r="F1686">
        <v>139.85</v>
      </c>
      <c r="G1686">
        <v>-18.948765293003699</v>
      </c>
      <c r="H1686">
        <v>4.4736408086428403</v>
      </c>
      <c r="I1686">
        <v>-15.496629046421999</v>
      </c>
      <c r="J1686">
        <v>2.2610295199887198</v>
      </c>
      <c r="K1686">
        <v>127.719872083273</v>
      </c>
      <c r="L1686">
        <v>125.16682342158499</v>
      </c>
      <c r="M1686">
        <v>66.293880757262698</v>
      </c>
      <c r="N1686">
        <v>0.95448799805044404</v>
      </c>
      <c r="O1686">
        <v>9.3314265284233109</v>
      </c>
      <c r="P1686">
        <v>39.849999999999902</v>
      </c>
      <c r="Q1686">
        <v>4.4594796844071999E-2</v>
      </c>
    </row>
    <row r="1687" spans="1:17" hidden="1" x14ac:dyDescent="0.3">
      <c r="A1687" t="s">
        <v>3529</v>
      </c>
      <c r="B1687" t="s">
        <v>3530</v>
      </c>
      <c r="C1687" t="s">
        <v>10222</v>
      </c>
      <c r="D1687" t="s">
        <v>420</v>
      </c>
      <c r="E1687">
        <v>638.92563572500001</v>
      </c>
      <c r="F1687">
        <v>67.150000000000006</v>
      </c>
      <c r="G1687">
        <v>-17.8511455636474</v>
      </c>
      <c r="H1687">
        <v>-2.4251993029413499</v>
      </c>
      <c r="I1687">
        <v>-31.705763061894899</v>
      </c>
      <c r="J1687">
        <v>2.0192469276068201</v>
      </c>
      <c r="K1687">
        <v>69.344639069233693</v>
      </c>
      <c r="L1687">
        <v>70.548595794461207</v>
      </c>
      <c r="M1687">
        <v>45.377768851263703</v>
      </c>
      <c r="N1687">
        <v>0.56879963452556204</v>
      </c>
      <c r="O1687">
        <v>45.927029039463797</v>
      </c>
      <c r="P1687">
        <v>14.7863247863248</v>
      </c>
      <c r="Q1687">
        <v>-2.2107230206912999E-2</v>
      </c>
    </row>
    <row r="1688" spans="1:17" hidden="1" x14ac:dyDescent="0.3">
      <c r="A1688" t="s">
        <v>3531</v>
      </c>
      <c r="B1688" t="s">
        <v>3532</v>
      </c>
      <c r="C1688" t="s">
        <v>10222</v>
      </c>
      <c r="D1688" t="s">
        <v>606</v>
      </c>
      <c r="E1688">
        <v>634.33162809999999</v>
      </c>
      <c r="F1688">
        <v>448.45</v>
      </c>
      <c r="G1688">
        <v>397.97723560668101</v>
      </c>
      <c r="H1688">
        <v>6.7712598562618904</v>
      </c>
      <c r="I1688">
        <v>130.094827689613</v>
      </c>
      <c r="J1688">
        <v>9.0948775733223801</v>
      </c>
      <c r="K1688">
        <v>418.43514204353602</v>
      </c>
      <c r="L1688">
        <v>290.02543863886802</v>
      </c>
      <c r="M1688">
        <v>56.378789611161899</v>
      </c>
      <c r="N1688">
        <v>0.63537743092556498</v>
      </c>
      <c r="O1688">
        <v>13.212175270375701</v>
      </c>
      <c r="P1688">
        <v>464.44304594084298</v>
      </c>
      <c r="Q1688">
        <v>0.200905738743448</v>
      </c>
    </row>
    <row r="1689" spans="1:17" hidden="1" x14ac:dyDescent="0.3">
      <c r="A1689" t="s">
        <v>3533</v>
      </c>
      <c r="B1689" t="s">
        <v>3534</v>
      </c>
      <c r="C1689" t="s">
        <v>10222</v>
      </c>
      <c r="E1689">
        <v>632.38914963000002</v>
      </c>
      <c r="F1689">
        <v>42.3</v>
      </c>
      <c r="G1689">
        <v>1077.4293755721001</v>
      </c>
      <c r="H1689">
        <v>33.3261647281413</v>
      </c>
      <c r="I1689">
        <v>450.76843119454099</v>
      </c>
      <c r="J1689">
        <v>6.6446811671522301</v>
      </c>
      <c r="K1689">
        <v>29.853354897044198</v>
      </c>
      <c r="L1689">
        <v>16.9777512485872</v>
      </c>
      <c r="M1689">
        <v>98.630018198621599</v>
      </c>
      <c r="N1689">
        <v>1.11492051615753</v>
      </c>
      <c r="O1689">
        <v>0</v>
      </c>
      <c r="P1689">
        <v>1530.4746896750501</v>
      </c>
      <c r="Q1689">
        <v>0.175214232195022</v>
      </c>
    </row>
    <row r="1690" spans="1:17" hidden="1" x14ac:dyDescent="0.3">
      <c r="A1690" t="s">
        <v>3535</v>
      </c>
      <c r="B1690" t="s">
        <v>3536</v>
      </c>
      <c r="C1690" t="s">
        <v>10222</v>
      </c>
      <c r="D1690" t="s">
        <v>349</v>
      </c>
      <c r="E1690">
        <v>629.97508511299998</v>
      </c>
      <c r="F1690">
        <v>128.63</v>
      </c>
      <c r="G1690">
        <v>73.832567081786493</v>
      </c>
      <c r="H1690">
        <v>-2.6295675407966601</v>
      </c>
      <c r="I1690">
        <v>-4.3691992408065001</v>
      </c>
      <c r="J1690">
        <v>-0.374656218054778</v>
      </c>
      <c r="K1690">
        <v>121.483148000431</v>
      </c>
      <c r="L1690">
        <v>101.58610411298601</v>
      </c>
      <c r="M1690">
        <v>46.072609704110299</v>
      </c>
      <c r="N1690">
        <v>0.21177336829801399</v>
      </c>
      <c r="O1690">
        <v>14.942081940449301</v>
      </c>
      <c r="P1690">
        <v>105.64348521183</v>
      </c>
      <c r="Q1690">
        <v>0.102475841152759</v>
      </c>
    </row>
    <row r="1691" spans="1:17" hidden="1" x14ac:dyDescent="0.3">
      <c r="A1691" t="s">
        <v>3537</v>
      </c>
      <c r="B1691" t="s">
        <v>3538</v>
      </c>
      <c r="C1691" t="s">
        <v>10222</v>
      </c>
      <c r="D1691" t="s">
        <v>349</v>
      </c>
      <c r="E1691">
        <v>628.71888330000002</v>
      </c>
      <c r="F1691">
        <v>299.85000000000002</v>
      </c>
      <c r="G1691">
        <v>183.87803833814701</v>
      </c>
      <c r="H1691">
        <v>-9.3835020485000005</v>
      </c>
      <c r="I1691">
        <v>-10.6539717037647</v>
      </c>
      <c r="J1691">
        <v>0.71342183594149</v>
      </c>
      <c r="K1691">
        <v>278.32039231635798</v>
      </c>
      <c r="L1691">
        <v>251.796097650538</v>
      </c>
      <c r="M1691">
        <v>62.6858188452481</v>
      </c>
      <c r="N1691">
        <v>0.61675051546391702</v>
      </c>
      <c r="O1691">
        <v>18.392529598132398</v>
      </c>
      <c r="P1691">
        <v>240.158820192853</v>
      </c>
    </row>
    <row r="1692" spans="1:17" hidden="1" x14ac:dyDescent="0.3">
      <c r="A1692" t="s">
        <v>3539</v>
      </c>
      <c r="B1692" t="s">
        <v>3540</v>
      </c>
      <c r="C1692" t="s">
        <v>10222</v>
      </c>
      <c r="D1692" t="s">
        <v>21</v>
      </c>
      <c r="E1692">
        <v>628.47664534600005</v>
      </c>
      <c r="F1692">
        <v>37.130000000000003</v>
      </c>
      <c r="G1692">
        <v>-19.830286071076099</v>
      </c>
      <c r="H1692">
        <v>-1.2523865886174299</v>
      </c>
      <c r="I1692">
        <v>-54.226001983715697</v>
      </c>
      <c r="J1692">
        <v>-0.46206860730155802</v>
      </c>
      <c r="K1692">
        <v>37.9169171837828</v>
      </c>
      <c r="L1692">
        <v>40.589527748437803</v>
      </c>
      <c r="M1692">
        <v>44.062284796702201</v>
      </c>
      <c r="N1692">
        <v>0.74289508934215998</v>
      </c>
      <c r="O1692">
        <v>72.098033934823505</v>
      </c>
      <c r="P1692">
        <v>22.7438016528925</v>
      </c>
      <c r="Q1692">
        <v>2.4364837939857002E-2</v>
      </c>
    </row>
    <row r="1693" spans="1:17" hidden="1" x14ac:dyDescent="0.3">
      <c r="A1693" t="s">
        <v>3541</v>
      </c>
      <c r="B1693" t="s">
        <v>3542</v>
      </c>
      <c r="C1693" t="s">
        <v>10222</v>
      </c>
      <c r="D1693" t="s">
        <v>922</v>
      </c>
      <c r="E1693">
        <v>627.47264099999995</v>
      </c>
      <c r="F1693">
        <v>251</v>
      </c>
      <c r="G1693">
        <v>87.091332906668896</v>
      </c>
      <c r="H1693">
        <v>37.014181349183303</v>
      </c>
      <c r="I1693">
        <v>46.438854824545601</v>
      </c>
      <c r="J1693">
        <v>5.8928176752119299</v>
      </c>
      <c r="K1693">
        <v>203.44127707205701</v>
      </c>
      <c r="L1693">
        <v>158.57331346581199</v>
      </c>
      <c r="M1693">
        <v>56.877629846227101</v>
      </c>
      <c r="N1693">
        <v>0.36844765342960201</v>
      </c>
      <c r="O1693">
        <v>18.247011952191201</v>
      </c>
      <c r="P1693">
        <v>124.10714285714199</v>
      </c>
      <c r="Q1693">
        <v>5.1933630809364001E-2</v>
      </c>
    </row>
    <row r="1694" spans="1:17" hidden="1" x14ac:dyDescent="0.3">
      <c r="A1694" t="s">
        <v>3543</v>
      </c>
      <c r="B1694" t="s">
        <v>3544</v>
      </c>
      <c r="C1694" t="s">
        <v>10222</v>
      </c>
      <c r="D1694" t="s">
        <v>298</v>
      </c>
      <c r="E1694">
        <v>626.85701000999995</v>
      </c>
      <c r="F1694">
        <v>565.1</v>
      </c>
      <c r="G1694">
        <v>3.1290093471777198</v>
      </c>
      <c r="H1694">
        <v>23.403582798825699</v>
      </c>
      <c r="I1694">
        <v>-36.173215233957102</v>
      </c>
      <c r="J1694">
        <v>15.5365052006184</v>
      </c>
      <c r="K1694">
        <v>514.42213644578896</v>
      </c>
      <c r="L1694">
        <v>529.74201963393</v>
      </c>
      <c r="M1694">
        <v>68.972237528592999</v>
      </c>
      <c r="N1694">
        <v>0.75697236180904504</v>
      </c>
      <c r="O1694">
        <v>51.433374623960297</v>
      </c>
      <c r="P1694">
        <v>47.951302526508698</v>
      </c>
      <c r="Q1694">
        <v>0.26723158244262901</v>
      </c>
    </row>
    <row r="1695" spans="1:17" hidden="1" x14ac:dyDescent="0.3">
      <c r="A1695" t="s">
        <v>3545</v>
      </c>
      <c r="B1695" t="s">
        <v>3546</v>
      </c>
      <c r="C1695" t="s">
        <v>10222</v>
      </c>
      <c r="D1695" t="s">
        <v>133</v>
      </c>
      <c r="E1695">
        <v>626.22570363</v>
      </c>
      <c r="F1695">
        <v>14.39</v>
      </c>
      <c r="G1695">
        <v>71.957070250762797</v>
      </c>
      <c r="H1695">
        <v>-2.7565362506335198</v>
      </c>
      <c r="I1695">
        <v>-22.956436120376999</v>
      </c>
      <c r="J1695">
        <v>10.2396004631095</v>
      </c>
      <c r="K1695">
        <v>12.8871444142016</v>
      </c>
      <c r="L1695">
        <v>12.495142770926501</v>
      </c>
      <c r="M1695">
        <v>80.640592045281906</v>
      </c>
      <c r="N1695">
        <v>1.2833181630881001</v>
      </c>
      <c r="O1695">
        <v>19.874913134120899</v>
      </c>
      <c r="P1695">
        <v>102.676056338028</v>
      </c>
      <c r="Q1695">
        <v>-1.759671434962E-3</v>
      </c>
    </row>
    <row r="1696" spans="1:17" hidden="1" x14ac:dyDescent="0.3">
      <c r="A1696" t="s">
        <v>3547</v>
      </c>
      <c r="B1696" t="s">
        <v>3548</v>
      </c>
      <c r="C1696" t="s">
        <v>10222</v>
      </c>
      <c r="D1696" t="s">
        <v>420</v>
      </c>
      <c r="E1696">
        <v>625.26169860000005</v>
      </c>
      <c r="F1696">
        <v>590.1</v>
      </c>
      <c r="G1696">
        <v>61.1353070188472</v>
      </c>
      <c r="H1696">
        <v>2.5757913462772399</v>
      </c>
      <c r="I1696">
        <v>11.2294527746882</v>
      </c>
      <c r="J1696">
        <v>3.9049748037802798</v>
      </c>
      <c r="K1696">
        <v>547.41369789457406</v>
      </c>
      <c r="L1696">
        <v>472.43393045500801</v>
      </c>
      <c r="M1696">
        <v>60.359151849266397</v>
      </c>
      <c r="N1696">
        <v>0.74217697143435801</v>
      </c>
      <c r="O1696">
        <v>6.7530926961531996</v>
      </c>
      <c r="P1696">
        <v>93.475409836065495</v>
      </c>
      <c r="Q1696">
        <v>4.6241657192758003E-2</v>
      </c>
    </row>
    <row r="1697" spans="1:17" hidden="1" x14ac:dyDescent="0.3">
      <c r="A1697" t="s">
        <v>3549</v>
      </c>
      <c r="B1697" t="s">
        <v>3550</v>
      </c>
      <c r="C1697" t="s">
        <v>10222</v>
      </c>
      <c r="D1697" t="s">
        <v>301</v>
      </c>
      <c r="E1697">
        <v>624.72366462000002</v>
      </c>
      <c r="F1697">
        <v>476.85</v>
      </c>
      <c r="G1697">
        <v>-19.127039721278098</v>
      </c>
      <c r="H1697">
        <v>2.7153990504010799</v>
      </c>
      <c r="I1697">
        <v>-14.6293630495949</v>
      </c>
      <c r="J1697">
        <v>3.2910622610119602</v>
      </c>
      <c r="K1697">
        <v>456.08891494941599</v>
      </c>
      <c r="L1697">
        <v>449.742127349143</v>
      </c>
      <c r="M1697">
        <v>58.1301508469518</v>
      </c>
      <c r="N1697">
        <v>1.1105322718338599</v>
      </c>
      <c r="O1697">
        <v>14.081996434937601</v>
      </c>
      <c r="P1697">
        <v>21.6143840856924</v>
      </c>
      <c r="Q1697">
        <v>-4.6668982707345999E-2</v>
      </c>
    </row>
    <row r="1698" spans="1:17" hidden="1" x14ac:dyDescent="0.3">
      <c r="A1698" t="s">
        <v>3551</v>
      </c>
      <c r="B1698" t="s">
        <v>3552</v>
      </c>
      <c r="C1698" t="s">
        <v>10222</v>
      </c>
      <c r="D1698" t="s">
        <v>153</v>
      </c>
      <c r="E1698">
        <v>624.39698480000004</v>
      </c>
      <c r="F1698">
        <v>52.19</v>
      </c>
      <c r="G1698">
        <v>29.033178992219199</v>
      </c>
      <c r="H1698">
        <v>3.8394845140090901</v>
      </c>
      <c r="I1698">
        <v>-19.2051161312929</v>
      </c>
      <c r="J1698">
        <v>4.6934443928035696</v>
      </c>
      <c r="K1698">
        <v>51.106831594487197</v>
      </c>
      <c r="L1698">
        <v>48.930138500109798</v>
      </c>
      <c r="M1698">
        <v>52.119651536766597</v>
      </c>
      <c r="N1698">
        <v>1.6290773751441401</v>
      </c>
      <c r="O1698">
        <v>38.628089672351003</v>
      </c>
      <c r="P1698">
        <v>70.5555555555555</v>
      </c>
      <c r="Q1698">
        <v>3.1940588012956003E-2</v>
      </c>
    </row>
    <row r="1699" spans="1:17" hidden="1" x14ac:dyDescent="0.3">
      <c r="A1699" t="s">
        <v>3553</v>
      </c>
      <c r="B1699" t="s">
        <v>3554</v>
      </c>
      <c r="C1699" t="s">
        <v>10222</v>
      </c>
      <c r="D1699" t="s">
        <v>393</v>
      </c>
      <c r="E1699">
        <v>622.17190000000005</v>
      </c>
      <c r="F1699">
        <v>47</v>
      </c>
      <c r="G1699">
        <v>16.548893060819001</v>
      </c>
      <c r="H1699">
        <v>-10.929792667752</v>
      </c>
      <c r="I1699">
        <v>-18.288769687580199</v>
      </c>
      <c r="J1699">
        <v>0.27169590796634202</v>
      </c>
      <c r="K1699">
        <v>43.7004718614672</v>
      </c>
      <c r="L1699">
        <v>42.225530880865399</v>
      </c>
      <c r="M1699">
        <v>77.591069842419898</v>
      </c>
      <c r="N1699">
        <v>1.2241715838378</v>
      </c>
      <c r="O1699">
        <v>15.106382978723399</v>
      </c>
      <c r="P1699">
        <v>46.417445482866</v>
      </c>
      <c r="Q1699">
        <v>4.7695315588433998E-2</v>
      </c>
    </row>
    <row r="1700" spans="1:17" hidden="1" x14ac:dyDescent="0.3">
      <c r="A1700" t="s">
        <v>3555</v>
      </c>
      <c r="B1700" t="s">
        <v>3556</v>
      </c>
      <c r="C1700" t="s">
        <v>10222</v>
      </c>
      <c r="D1700" t="s">
        <v>133</v>
      </c>
      <c r="E1700">
        <v>621.06746887999998</v>
      </c>
      <c r="F1700">
        <v>44.06</v>
      </c>
      <c r="G1700">
        <v>196.25819441395601</v>
      </c>
      <c r="H1700">
        <v>-5.7069759314452604</v>
      </c>
      <c r="I1700">
        <v>167.84742240052299</v>
      </c>
      <c r="J1700">
        <v>-3.91934701814544</v>
      </c>
      <c r="K1700">
        <v>43.259786262103198</v>
      </c>
      <c r="L1700">
        <v>31.340301423621298</v>
      </c>
      <c r="M1700">
        <v>38.2159765975833</v>
      </c>
      <c r="N1700">
        <v>1.4874601690926701</v>
      </c>
      <c r="O1700">
        <v>20.3132092600998</v>
      </c>
      <c r="P1700">
        <v>238.923076923076</v>
      </c>
      <c r="Q1700">
        <v>2.0813664288447001E-2</v>
      </c>
    </row>
    <row r="1701" spans="1:17" hidden="1" x14ac:dyDescent="0.3">
      <c r="A1701" t="s">
        <v>3557</v>
      </c>
      <c r="B1701" t="s">
        <v>3558</v>
      </c>
      <c r="C1701" t="s">
        <v>10222</v>
      </c>
      <c r="D1701" t="s">
        <v>95</v>
      </c>
      <c r="E1701">
        <v>620.73030600000004</v>
      </c>
      <c r="F1701">
        <v>297.39999999999998</v>
      </c>
      <c r="G1701">
        <v>748.18019398301396</v>
      </c>
      <c r="H1701">
        <v>-20.214420808815401</v>
      </c>
      <c r="I1701">
        <v>35.085649434590501</v>
      </c>
      <c r="J1701">
        <v>-6.0884248710367697</v>
      </c>
      <c r="K1701">
        <v>316.31743059924298</v>
      </c>
      <c r="L1701">
        <v>233.25860104452099</v>
      </c>
      <c r="M1701">
        <v>40.545199520919397</v>
      </c>
      <c r="N1701">
        <v>0.78028777290680995</v>
      </c>
      <c r="O1701">
        <v>33.372562205783403</v>
      </c>
      <c r="P1701">
        <v>774.70588235294099</v>
      </c>
    </row>
    <row r="1702" spans="1:17" hidden="1" x14ac:dyDescent="0.3">
      <c r="A1702" t="s">
        <v>3559</v>
      </c>
      <c r="B1702" t="s">
        <v>3560</v>
      </c>
      <c r="C1702" t="s">
        <v>10222</v>
      </c>
      <c r="D1702" t="s">
        <v>922</v>
      </c>
      <c r="E1702">
        <v>619.32961072000001</v>
      </c>
      <c r="F1702">
        <v>123.61</v>
      </c>
      <c r="G1702">
        <v>31.442362748284001</v>
      </c>
      <c r="H1702">
        <v>12.7692441762761</v>
      </c>
      <c r="I1702">
        <v>-10.3860848287349</v>
      </c>
      <c r="J1702">
        <v>6.5591489723732597</v>
      </c>
      <c r="K1702">
        <v>112.58321181818501</v>
      </c>
      <c r="L1702">
        <v>99.420022363837603</v>
      </c>
      <c r="M1702">
        <v>66.206463413273696</v>
      </c>
      <c r="N1702">
        <v>1.0454689974804201</v>
      </c>
      <c r="O1702">
        <v>10.8243669606018</v>
      </c>
      <c r="P1702">
        <v>78.756326825741098</v>
      </c>
    </row>
    <row r="1703" spans="1:17" hidden="1" x14ac:dyDescent="0.3">
      <c r="A1703" t="s">
        <v>3561</v>
      </c>
      <c r="B1703" t="s">
        <v>3562</v>
      </c>
      <c r="C1703" t="s">
        <v>10222</v>
      </c>
      <c r="D1703" t="s">
        <v>46</v>
      </c>
      <c r="E1703">
        <v>619.21806960000004</v>
      </c>
      <c r="F1703">
        <v>269.88</v>
      </c>
      <c r="G1703">
        <v>-7.1097591663869499</v>
      </c>
      <c r="H1703">
        <v>46.108921169464701</v>
      </c>
      <c r="I1703">
        <v>3.9193001571177599</v>
      </c>
      <c r="J1703">
        <v>10.8941316902193</v>
      </c>
      <c r="K1703">
        <v>205.25025089047901</v>
      </c>
      <c r="M1703">
        <v>83.951306142059806</v>
      </c>
      <c r="N1703">
        <v>2.7476909610363598</v>
      </c>
      <c r="O1703">
        <v>3.3422261745961102</v>
      </c>
      <c r="P1703">
        <v>88.925446272313593</v>
      </c>
    </row>
    <row r="1704" spans="1:17" hidden="1" x14ac:dyDescent="0.3">
      <c r="A1704" t="s">
        <v>3563</v>
      </c>
      <c r="B1704" t="s">
        <v>3564</v>
      </c>
      <c r="C1704" t="s">
        <v>10222</v>
      </c>
      <c r="D1704" t="s">
        <v>54</v>
      </c>
      <c r="E1704">
        <v>617.16055631999996</v>
      </c>
      <c r="F1704">
        <v>19.29</v>
      </c>
      <c r="G1704">
        <v>307.933771089532</v>
      </c>
      <c r="H1704">
        <v>79.754727538005397</v>
      </c>
      <c r="I1704">
        <v>97.4172782383461</v>
      </c>
      <c r="J1704">
        <v>38.999672941158003</v>
      </c>
      <c r="K1704">
        <v>10.7944159498697</v>
      </c>
      <c r="L1704">
        <v>9.1134064963869008</v>
      </c>
      <c r="M1704">
        <v>97.022898225908406</v>
      </c>
      <c r="N1704">
        <v>4.0645570635240196</v>
      </c>
      <c r="O1704">
        <v>0</v>
      </c>
      <c r="P1704">
        <v>348.60465116278999</v>
      </c>
      <c r="Q1704">
        <v>0.17192632062120999</v>
      </c>
    </row>
    <row r="1705" spans="1:17" hidden="1" x14ac:dyDescent="0.3">
      <c r="A1705" t="s">
        <v>3565</v>
      </c>
      <c r="B1705" t="s">
        <v>3566</v>
      </c>
      <c r="C1705" t="s">
        <v>10222</v>
      </c>
      <c r="D1705" t="s">
        <v>1549</v>
      </c>
      <c r="E1705">
        <v>615.01395541299996</v>
      </c>
      <c r="F1705">
        <v>26.59</v>
      </c>
      <c r="G1705">
        <v>-1.4203019530649501</v>
      </c>
      <c r="H1705">
        <v>-4.7832907994902403</v>
      </c>
      <c r="I1705">
        <v>-31.351059426168799</v>
      </c>
      <c r="J1705">
        <v>-3.0206691598737598</v>
      </c>
      <c r="K1705">
        <v>27.177120066863701</v>
      </c>
      <c r="L1705">
        <v>26.7363728546073</v>
      </c>
      <c r="M1705">
        <v>40.583843429648397</v>
      </c>
      <c r="N1705">
        <v>2.0481393492337299</v>
      </c>
      <c r="O1705">
        <v>38.773975178638501</v>
      </c>
      <c r="P1705">
        <v>29.391727493917202</v>
      </c>
      <c r="Q1705">
        <v>-2.5090729302157E-2</v>
      </c>
    </row>
    <row r="1706" spans="1:17" hidden="1" x14ac:dyDescent="0.3">
      <c r="A1706" t="s">
        <v>3567</v>
      </c>
      <c r="B1706" t="s">
        <v>3568</v>
      </c>
      <c r="C1706" t="s">
        <v>10222</v>
      </c>
      <c r="D1706" t="s">
        <v>677</v>
      </c>
      <c r="E1706">
        <v>613.50249283999995</v>
      </c>
      <c r="F1706">
        <v>23.86</v>
      </c>
      <c r="G1706">
        <v>18.962116508122001</v>
      </c>
      <c r="H1706">
        <v>13.9316032220948</v>
      </c>
      <c r="I1706">
        <v>-26.4667783001534</v>
      </c>
      <c r="J1706">
        <v>-4.9472357987183802E-2</v>
      </c>
      <c r="K1706">
        <v>22.240590736459499</v>
      </c>
      <c r="L1706">
        <v>20.801368957077401</v>
      </c>
      <c r="M1706">
        <v>57.645436746582497</v>
      </c>
      <c r="N1706">
        <v>0.93230250902498402</v>
      </c>
      <c r="O1706">
        <v>19.4467728415758</v>
      </c>
      <c r="P1706">
        <v>55.439739413680698</v>
      </c>
      <c r="Q1706">
        <v>6.6409933697196E-2</v>
      </c>
    </row>
    <row r="1707" spans="1:17" hidden="1" x14ac:dyDescent="0.3">
      <c r="A1707" t="s">
        <v>3569</v>
      </c>
      <c r="B1707" t="s">
        <v>3570</v>
      </c>
      <c r="C1707" t="s">
        <v>10222</v>
      </c>
      <c r="D1707" t="s">
        <v>70</v>
      </c>
      <c r="E1707">
        <v>611.50079385000004</v>
      </c>
      <c r="F1707">
        <v>204.9</v>
      </c>
      <c r="G1707">
        <v>59.577853864405597</v>
      </c>
      <c r="H1707">
        <v>50.812669585621201</v>
      </c>
      <c r="I1707">
        <v>17.5985317200605</v>
      </c>
      <c r="J1707">
        <v>26.382001593519</v>
      </c>
      <c r="K1707">
        <v>155.80785436865801</v>
      </c>
      <c r="L1707">
        <v>138.03517464305901</v>
      </c>
      <c r="M1707">
        <v>76.562360562950005</v>
      </c>
      <c r="N1707">
        <v>2.96299758707223</v>
      </c>
      <c r="O1707">
        <v>11.1273792093704</v>
      </c>
      <c r="P1707">
        <v>98.932038834951399</v>
      </c>
      <c r="Q1707">
        <v>5.3217357711051003E-2</v>
      </c>
    </row>
    <row r="1708" spans="1:17" hidden="1" x14ac:dyDescent="0.3">
      <c r="A1708" t="s">
        <v>3571</v>
      </c>
      <c r="B1708" t="s">
        <v>3572</v>
      </c>
      <c r="C1708" t="s">
        <v>10222</v>
      </c>
      <c r="D1708" t="s">
        <v>46</v>
      </c>
      <c r="E1708">
        <v>610.77963999999997</v>
      </c>
      <c r="F1708">
        <v>509</v>
      </c>
      <c r="G1708">
        <v>261.283835439597</v>
      </c>
      <c r="H1708">
        <v>-4.0831520644083703</v>
      </c>
      <c r="I1708">
        <v>272.31289476310099</v>
      </c>
      <c r="J1708">
        <v>2.4899631882265698</v>
      </c>
      <c r="K1708">
        <v>401.776731639736</v>
      </c>
      <c r="M1708">
        <v>58.952215365058102</v>
      </c>
      <c r="N1708">
        <v>0.438450398262128</v>
      </c>
      <c r="O1708">
        <v>19.823182711198399</v>
      </c>
      <c r="P1708">
        <v>313.82113821138199</v>
      </c>
    </row>
    <row r="1709" spans="1:17" hidden="1" x14ac:dyDescent="0.3">
      <c r="A1709" t="s">
        <v>3573</v>
      </c>
      <c r="B1709" t="s">
        <v>3574</v>
      </c>
      <c r="C1709" t="s">
        <v>10222</v>
      </c>
      <c r="D1709" t="s">
        <v>290</v>
      </c>
      <c r="E1709">
        <v>610.39108714999998</v>
      </c>
      <c r="F1709">
        <v>542.75</v>
      </c>
      <c r="G1709">
        <v>-22.352498191093101</v>
      </c>
      <c r="H1709">
        <v>-5.91374657874454</v>
      </c>
      <c r="I1709">
        <v>-8.5426557867129205</v>
      </c>
      <c r="J1709">
        <v>-1.2396998720436201</v>
      </c>
      <c r="K1709">
        <v>548.79336751841504</v>
      </c>
      <c r="L1709">
        <v>526.29615185615205</v>
      </c>
      <c r="M1709">
        <v>47.153342473827202</v>
      </c>
      <c r="N1709">
        <v>0.68551368504561605</v>
      </c>
      <c r="O1709">
        <v>56.8286014897038</v>
      </c>
      <c r="P1709">
        <v>32.539682539682502</v>
      </c>
      <c r="Q1709">
        <v>0.107958627855329</v>
      </c>
    </row>
    <row r="1710" spans="1:17" hidden="1" x14ac:dyDescent="0.3">
      <c r="A1710" t="s">
        <v>3575</v>
      </c>
      <c r="B1710" t="s">
        <v>3576</v>
      </c>
      <c r="C1710" t="s">
        <v>10222</v>
      </c>
      <c r="E1710">
        <v>610.06050000000005</v>
      </c>
      <c r="F1710">
        <v>674.1</v>
      </c>
      <c r="G1710">
        <v>-0.124038266795317</v>
      </c>
      <c r="H1710">
        <v>1.4189533086428401</v>
      </c>
      <c r="I1710">
        <v>-9.6309046647966099</v>
      </c>
      <c r="J1710">
        <v>-4.6260069345217696</v>
      </c>
      <c r="K1710">
        <v>665.92838507087004</v>
      </c>
      <c r="L1710">
        <v>608.17619746561195</v>
      </c>
      <c r="M1710">
        <v>41.659287860502701</v>
      </c>
      <c r="N1710">
        <v>1.1992771084337299</v>
      </c>
      <c r="O1710">
        <v>28.912624239726998</v>
      </c>
      <c r="P1710">
        <v>50.468749999999901</v>
      </c>
    </row>
    <row r="1711" spans="1:17" hidden="1" x14ac:dyDescent="0.3">
      <c r="A1711" t="s">
        <v>3577</v>
      </c>
      <c r="B1711" t="s">
        <v>3578</v>
      </c>
      <c r="C1711" t="s">
        <v>10222</v>
      </c>
      <c r="D1711" t="s">
        <v>153</v>
      </c>
      <c r="E1711">
        <v>609.10244163000004</v>
      </c>
      <c r="F1711">
        <v>88.74</v>
      </c>
      <c r="G1711">
        <v>-0.35507225618270499</v>
      </c>
      <c r="H1711">
        <v>-1.41278353231638</v>
      </c>
      <c r="I1711">
        <v>6.45481392197006</v>
      </c>
      <c r="J1711">
        <v>-7.7031497608641599</v>
      </c>
      <c r="K1711">
        <v>87.267039963379901</v>
      </c>
      <c r="L1711">
        <v>79.756441084681498</v>
      </c>
      <c r="M1711">
        <v>45.456910272495499</v>
      </c>
      <c r="N1711">
        <v>0.80799119783946904</v>
      </c>
      <c r="O1711">
        <v>20.013522650439398</v>
      </c>
      <c r="P1711">
        <v>54.689134224288203</v>
      </c>
      <c r="Q1711">
        <v>0.11327187786939701</v>
      </c>
    </row>
    <row r="1712" spans="1:17" hidden="1" x14ac:dyDescent="0.3">
      <c r="A1712" t="s">
        <v>3579</v>
      </c>
      <c r="B1712" t="s">
        <v>3580</v>
      </c>
      <c r="C1712" t="s">
        <v>10222</v>
      </c>
      <c r="D1712" t="s">
        <v>285</v>
      </c>
      <c r="E1712">
        <v>608.49058000000002</v>
      </c>
      <c r="F1712">
        <v>189.62</v>
      </c>
      <c r="G1712">
        <v>-20.5631289957999</v>
      </c>
      <c r="H1712">
        <v>4.9479265229285598</v>
      </c>
      <c r="I1712">
        <v>-21.509020620151901</v>
      </c>
      <c r="J1712">
        <v>-1.33932892128124</v>
      </c>
      <c r="K1712">
        <v>182.825139570066</v>
      </c>
      <c r="L1712">
        <v>174.020532548468</v>
      </c>
      <c r="M1712">
        <v>48.649756523273702</v>
      </c>
      <c r="N1712">
        <v>1.37889925134503</v>
      </c>
      <c r="O1712">
        <v>25.514186267271299</v>
      </c>
      <c r="P1712">
        <v>31.863699582753799</v>
      </c>
      <c r="Q1712">
        <v>1.6088028161094E-2</v>
      </c>
    </row>
    <row r="1713" spans="1:17" hidden="1" x14ac:dyDescent="0.3">
      <c r="A1713" t="s">
        <v>3581</v>
      </c>
      <c r="B1713" t="s">
        <v>3582</v>
      </c>
      <c r="C1713" t="s">
        <v>10222</v>
      </c>
      <c r="D1713" t="s">
        <v>21</v>
      </c>
      <c r="E1713">
        <v>608.136134255</v>
      </c>
      <c r="F1713">
        <v>195.35</v>
      </c>
      <c r="G1713">
        <v>23.859223100434999</v>
      </c>
      <c r="H1713">
        <v>6.0600754160635102</v>
      </c>
      <c r="I1713">
        <v>-9.1547673153387592</v>
      </c>
      <c r="J1713">
        <v>-3.6303031089264501</v>
      </c>
      <c r="K1713">
        <v>176.31444635485099</v>
      </c>
      <c r="L1713">
        <v>163.27965541057199</v>
      </c>
      <c r="M1713">
        <v>54.2207787692086</v>
      </c>
      <c r="N1713">
        <v>2.9920600810749098</v>
      </c>
      <c r="O1713">
        <v>11.1594573841822</v>
      </c>
      <c r="P1713">
        <v>64.021830394626306</v>
      </c>
      <c r="Q1713">
        <v>-5.2758311073009996E-3</v>
      </c>
    </row>
    <row r="1714" spans="1:17" hidden="1" x14ac:dyDescent="0.3">
      <c r="A1714" t="s">
        <v>3583</v>
      </c>
      <c r="B1714" t="s">
        <v>3584</v>
      </c>
      <c r="C1714" t="s">
        <v>10222</v>
      </c>
      <c r="E1714">
        <v>605.96367999999995</v>
      </c>
      <c r="F1714">
        <v>1054.4000000000001</v>
      </c>
      <c r="G1714">
        <v>-11.1961833111354</v>
      </c>
      <c r="H1714">
        <v>11.793767136521099</v>
      </c>
      <c r="I1714">
        <v>-0.16712398763068401</v>
      </c>
      <c r="J1714">
        <v>-8.8130568211145199</v>
      </c>
      <c r="M1714">
        <v>45.137854137628999</v>
      </c>
      <c r="O1714">
        <v>34.488808801213899</v>
      </c>
      <c r="P1714">
        <v>21.0910134941142</v>
      </c>
    </row>
    <row r="1715" spans="1:17" hidden="1" x14ac:dyDescent="0.3">
      <c r="A1715" t="s">
        <v>3585</v>
      </c>
      <c r="B1715" t="s">
        <v>3586</v>
      </c>
      <c r="C1715" t="s">
        <v>10222</v>
      </c>
      <c r="D1715" t="s">
        <v>60</v>
      </c>
      <c r="E1715">
        <v>605.40710999999999</v>
      </c>
      <c r="F1715">
        <v>287.7</v>
      </c>
      <c r="G1715">
        <v>-35.192355036593398</v>
      </c>
      <c r="H1715">
        <v>-5.6242612892592501</v>
      </c>
      <c r="I1715">
        <v>-17.288743741762499</v>
      </c>
      <c r="J1715">
        <v>-3.1269211735730802</v>
      </c>
      <c r="K1715">
        <v>285.75316802139702</v>
      </c>
      <c r="M1715">
        <v>49.566480890671798</v>
      </c>
      <c r="N1715">
        <v>0.51828644501278698</v>
      </c>
      <c r="O1715">
        <v>26.5206812652068</v>
      </c>
      <c r="P1715">
        <v>28.4375</v>
      </c>
    </row>
    <row r="1716" spans="1:17" hidden="1" x14ac:dyDescent="0.3">
      <c r="A1716" t="s">
        <v>3587</v>
      </c>
      <c r="B1716" t="s">
        <v>3588</v>
      </c>
      <c r="C1716" t="s">
        <v>10222</v>
      </c>
      <c r="D1716" t="s">
        <v>622</v>
      </c>
      <c r="E1716">
        <v>602.71804710000004</v>
      </c>
      <c r="F1716">
        <v>330.85</v>
      </c>
      <c r="G1716">
        <v>245.215884663781</v>
      </c>
      <c r="H1716">
        <v>1.9111512653937199</v>
      </c>
      <c r="I1716">
        <v>168.372954823161</v>
      </c>
      <c r="J1716">
        <v>10.5501408830348</v>
      </c>
      <c r="K1716">
        <v>264.06192504086198</v>
      </c>
      <c r="L1716">
        <v>185.04217974000301</v>
      </c>
      <c r="M1716">
        <v>72.215056337168207</v>
      </c>
      <c r="N1716">
        <v>1.0906060606060599</v>
      </c>
      <c r="O1716">
        <v>1.5565966450052899</v>
      </c>
      <c r="P1716">
        <v>284.70930232558101</v>
      </c>
      <c r="Q1716">
        <v>0.227041045663187</v>
      </c>
    </row>
    <row r="1717" spans="1:17" hidden="1" x14ac:dyDescent="0.3">
      <c r="A1717" t="s">
        <v>3589</v>
      </c>
      <c r="B1717" t="s">
        <v>3590</v>
      </c>
      <c r="C1717" t="s">
        <v>10222</v>
      </c>
      <c r="D1717" t="s">
        <v>133</v>
      </c>
      <c r="E1717">
        <v>602.57990946400002</v>
      </c>
      <c r="F1717">
        <v>44.89</v>
      </c>
      <c r="G1717">
        <v>36.1192391663051</v>
      </c>
      <c r="H1717">
        <v>-0.371570267162872</v>
      </c>
      <c r="I1717">
        <v>-36.811265330383399</v>
      </c>
      <c r="J1717">
        <v>4.57200871107736</v>
      </c>
      <c r="K1717">
        <v>44.719048257462198</v>
      </c>
      <c r="L1717">
        <v>41.657166260846601</v>
      </c>
      <c r="M1717">
        <v>50.852881151344299</v>
      </c>
      <c r="N1717">
        <v>1.5744277327481599</v>
      </c>
      <c r="O1717">
        <v>31.432390287369099</v>
      </c>
      <c r="P1717">
        <v>69.716446124763706</v>
      </c>
      <c r="Q1717">
        <v>8.6672904312585994E-2</v>
      </c>
    </row>
    <row r="1718" spans="1:17" hidden="1" x14ac:dyDescent="0.3">
      <c r="A1718" t="s">
        <v>3591</v>
      </c>
      <c r="B1718" t="s">
        <v>3592</v>
      </c>
      <c r="C1718" t="s">
        <v>10222</v>
      </c>
      <c r="D1718" t="s">
        <v>420</v>
      </c>
      <c r="E1718">
        <v>600.41881833999901</v>
      </c>
      <c r="F1718">
        <v>2443.9</v>
      </c>
      <c r="G1718">
        <v>34.697387791962598</v>
      </c>
      <c r="H1718">
        <v>1.1759484028802301</v>
      </c>
      <c r="I1718">
        <v>13.4010502784724</v>
      </c>
      <c r="J1718">
        <v>8.3602300618414809</v>
      </c>
      <c r="K1718">
        <v>2103.2459994446399</v>
      </c>
      <c r="L1718">
        <v>1899.09573984961</v>
      </c>
      <c r="M1718">
        <v>67.272306157453997</v>
      </c>
      <c r="N1718">
        <v>0.46917519713963801</v>
      </c>
      <c r="O1718">
        <v>13.711690331028199</v>
      </c>
      <c r="P1718">
        <v>67.959863922201905</v>
      </c>
      <c r="Q1718">
        <v>-3.2043561557609998E-2</v>
      </c>
    </row>
    <row r="1719" spans="1:17" hidden="1" x14ac:dyDescent="0.3">
      <c r="A1719" t="s">
        <v>3593</v>
      </c>
      <c r="B1719" t="s">
        <v>3594</v>
      </c>
      <c r="C1719" t="s">
        <v>10222</v>
      </c>
      <c r="D1719" t="s">
        <v>722</v>
      </c>
      <c r="E1719">
        <v>599.22049201000004</v>
      </c>
      <c r="F1719">
        <v>78.86</v>
      </c>
      <c r="G1719">
        <v>38.349912717256998</v>
      </c>
      <c r="H1719">
        <v>0.43625270964337898</v>
      </c>
      <c r="I1719">
        <v>20.211510688563301</v>
      </c>
      <c r="J1719">
        <v>0.66810686722857804</v>
      </c>
      <c r="K1719">
        <v>74.888208012240597</v>
      </c>
      <c r="L1719">
        <v>64.429206308557596</v>
      </c>
      <c r="M1719">
        <v>47.3837917882664</v>
      </c>
      <c r="N1719">
        <v>0.84410718226208303</v>
      </c>
      <c r="O1719">
        <v>2.2064417955871098</v>
      </c>
      <c r="P1719">
        <v>75.830546265328806</v>
      </c>
      <c r="Q1719">
        <v>1.14306047313E-3</v>
      </c>
    </row>
    <row r="1720" spans="1:17" hidden="1" x14ac:dyDescent="0.3">
      <c r="A1720" t="s">
        <v>3595</v>
      </c>
      <c r="B1720" t="s">
        <v>3596</v>
      </c>
      <c r="C1720" t="s">
        <v>10222</v>
      </c>
      <c r="D1720" t="s">
        <v>124</v>
      </c>
      <c r="E1720">
        <v>596.30100000000004</v>
      </c>
      <c r="F1720">
        <v>339</v>
      </c>
      <c r="G1720">
        <v>-9.36653855136794</v>
      </c>
      <c r="H1720">
        <v>-6.8451997710672901</v>
      </c>
      <c r="I1720">
        <v>-3.1891915774805302</v>
      </c>
      <c r="J1720">
        <v>11.5225977564558</v>
      </c>
      <c r="K1720">
        <v>324.59412001576101</v>
      </c>
      <c r="L1720">
        <v>322.41068543184798</v>
      </c>
      <c r="M1720">
        <v>66.920952440694407</v>
      </c>
      <c r="N1720">
        <v>1.5381399317406099</v>
      </c>
      <c r="O1720">
        <v>25.958702064896698</v>
      </c>
      <c r="P1720">
        <v>34.710908007152703</v>
      </c>
    </row>
    <row r="1721" spans="1:17" hidden="1" x14ac:dyDescent="0.3">
      <c r="A1721" t="s">
        <v>3597</v>
      </c>
      <c r="B1721" t="s">
        <v>3598</v>
      </c>
      <c r="C1721" t="s">
        <v>10222</v>
      </c>
      <c r="D1721" t="s">
        <v>202</v>
      </c>
      <c r="E1721">
        <v>595.53576120000002</v>
      </c>
      <c r="F1721">
        <v>766.55</v>
      </c>
      <c r="G1721">
        <v>-5.5931859894901201</v>
      </c>
      <c r="H1721">
        <v>-1.87035303188851</v>
      </c>
      <c r="I1721">
        <v>-12.2495918825592</v>
      </c>
      <c r="J1721">
        <v>1.0670674632677399</v>
      </c>
      <c r="K1721">
        <v>693.254666678474</v>
      </c>
      <c r="L1721">
        <v>542.79544946107296</v>
      </c>
      <c r="M1721">
        <v>72.794479082948499</v>
      </c>
      <c r="N1721">
        <v>1</v>
      </c>
      <c r="Q1721">
        <v>-5.0546889445763001E-2</v>
      </c>
    </row>
    <row r="1722" spans="1:17" hidden="1" x14ac:dyDescent="0.3">
      <c r="A1722" t="s">
        <v>3599</v>
      </c>
      <c r="B1722" t="s">
        <v>3600</v>
      </c>
      <c r="C1722" t="s">
        <v>10222</v>
      </c>
      <c r="D1722" t="s">
        <v>46</v>
      </c>
      <c r="E1722">
        <v>595.06184478</v>
      </c>
      <c r="F1722">
        <v>241.8</v>
      </c>
      <c r="G1722">
        <v>188.93419421324299</v>
      </c>
      <c r="H1722">
        <v>13.2138368870742</v>
      </c>
      <c r="I1722">
        <v>-47.954729605081198</v>
      </c>
      <c r="J1722">
        <v>9.3253784274781104</v>
      </c>
      <c r="K1722">
        <v>228.72118743570499</v>
      </c>
      <c r="M1722">
        <v>57.836252819230999</v>
      </c>
      <c r="N1722">
        <v>0.68728464704985504</v>
      </c>
      <c r="O1722">
        <v>92.493796526054496</v>
      </c>
      <c r="P1722">
        <v>231.23287671232799</v>
      </c>
    </row>
    <row r="1723" spans="1:17" hidden="1" x14ac:dyDescent="0.3">
      <c r="A1723" t="s">
        <v>3601</v>
      </c>
      <c r="B1723" t="s">
        <v>3602</v>
      </c>
      <c r="C1723" t="s">
        <v>10222</v>
      </c>
      <c r="D1723" t="s">
        <v>293</v>
      </c>
      <c r="E1723">
        <v>594.82931199999996</v>
      </c>
      <c r="F1723">
        <v>360.8</v>
      </c>
      <c r="G1723">
        <v>74.421123103200401</v>
      </c>
      <c r="H1723">
        <v>97.438553089344495</v>
      </c>
      <c r="I1723">
        <v>85.450182426705197</v>
      </c>
      <c r="J1723">
        <v>44.038363950776798</v>
      </c>
      <c r="M1723">
        <v>85.889734380526306</v>
      </c>
      <c r="O1723">
        <v>0</v>
      </c>
      <c r="P1723">
        <v>110.994152046783</v>
      </c>
    </row>
    <row r="1724" spans="1:17" hidden="1" x14ac:dyDescent="0.3">
      <c r="A1724" t="s">
        <v>3603</v>
      </c>
      <c r="B1724" t="s">
        <v>3604</v>
      </c>
      <c r="C1724" t="s">
        <v>10222</v>
      </c>
      <c r="D1724" t="s">
        <v>231</v>
      </c>
      <c r="E1724">
        <v>594.76150250000001</v>
      </c>
      <c r="F1724">
        <v>1874.15</v>
      </c>
      <c r="G1724">
        <v>638.57090040519995</v>
      </c>
      <c r="H1724">
        <v>45.037044139140903</v>
      </c>
      <c r="I1724">
        <v>440.96120943338701</v>
      </c>
      <c r="J1724">
        <v>6.6929019945426802</v>
      </c>
      <c r="K1724">
        <v>1272.8342745340899</v>
      </c>
      <c r="L1724">
        <v>705.91004120209504</v>
      </c>
      <c r="M1724">
        <v>99.924454984521304</v>
      </c>
      <c r="N1724">
        <v>1.299224180547</v>
      </c>
      <c r="O1724">
        <v>0</v>
      </c>
      <c r="P1724">
        <v>801.03365384615302</v>
      </c>
      <c r="Q1724">
        <v>0.27278862988875902</v>
      </c>
    </row>
    <row r="1725" spans="1:17" hidden="1" x14ac:dyDescent="0.3">
      <c r="A1725" t="s">
        <v>3605</v>
      </c>
      <c r="B1725" t="s">
        <v>3606</v>
      </c>
      <c r="C1725" t="s">
        <v>10222</v>
      </c>
      <c r="D1725" t="s">
        <v>977</v>
      </c>
      <c r="E1725">
        <v>594.13766199999998</v>
      </c>
      <c r="F1725">
        <v>52.4</v>
      </c>
      <c r="G1725">
        <v>54.789190522806699</v>
      </c>
      <c r="H1725">
        <v>11.591997217754001</v>
      </c>
      <c r="I1725">
        <v>20.079050125634801</v>
      </c>
      <c r="J1725">
        <v>2.6172582083190301</v>
      </c>
      <c r="K1725">
        <v>45.245536116904603</v>
      </c>
      <c r="L1725">
        <v>39.098619214102797</v>
      </c>
      <c r="M1725">
        <v>65.616005453483595</v>
      </c>
      <c r="N1725">
        <v>0.918454355497068</v>
      </c>
      <c r="O1725">
        <v>4.0076335877862599</v>
      </c>
      <c r="P1725">
        <v>85.815602836879407</v>
      </c>
      <c r="Q1725">
        <v>6.7935077747084002E-2</v>
      </c>
    </row>
    <row r="1726" spans="1:17" hidden="1" x14ac:dyDescent="0.3">
      <c r="A1726" t="s">
        <v>3607</v>
      </c>
      <c r="B1726" t="s">
        <v>3608</v>
      </c>
      <c r="C1726" t="s">
        <v>10222</v>
      </c>
      <c r="D1726" t="s">
        <v>202</v>
      </c>
      <c r="E1726">
        <v>592.59591999999998</v>
      </c>
      <c r="F1726">
        <v>486.5</v>
      </c>
      <c r="G1726">
        <v>35.021713257169303</v>
      </c>
      <c r="H1726">
        <v>-14.079864726412501</v>
      </c>
      <c r="I1726">
        <v>-22.979751609890702</v>
      </c>
      <c r="J1726">
        <v>-2.8782608258313198</v>
      </c>
      <c r="K1726">
        <v>507.84076620930603</v>
      </c>
      <c r="L1726">
        <v>474.348607099508</v>
      </c>
      <c r="M1726">
        <v>49.133895543868803</v>
      </c>
      <c r="N1726">
        <v>1.58565380310477</v>
      </c>
      <c r="O1726">
        <v>31.7266187050359</v>
      </c>
      <c r="P1726">
        <v>72.120997700336105</v>
      </c>
      <c r="Q1726">
        <v>0.149588977260428</v>
      </c>
    </row>
    <row r="1727" spans="1:17" hidden="1" x14ac:dyDescent="0.3">
      <c r="A1727" t="s">
        <v>3609</v>
      </c>
      <c r="B1727" t="s">
        <v>3610</v>
      </c>
      <c r="C1727" t="s">
        <v>10222</v>
      </c>
      <c r="D1727" t="s">
        <v>261</v>
      </c>
      <c r="E1727">
        <v>591.44719043099997</v>
      </c>
      <c r="F1727">
        <v>89.63</v>
      </c>
      <c r="G1727">
        <v>50.608698981851802</v>
      </c>
      <c r="H1727">
        <v>38.522821136511702</v>
      </c>
      <c r="I1727">
        <v>61.149015415540802</v>
      </c>
      <c r="J1727">
        <v>20.8590955381495</v>
      </c>
      <c r="K1727">
        <v>65.7007372136285</v>
      </c>
      <c r="L1727">
        <v>58.368825477022497</v>
      </c>
      <c r="M1727">
        <v>89.579432620511298</v>
      </c>
      <c r="N1727">
        <v>2.44422747379001</v>
      </c>
      <c r="O1727">
        <v>1.50619212317304</v>
      </c>
      <c r="P1727">
        <v>132.744741625551</v>
      </c>
      <c r="Q1727">
        <v>0.14643348664408201</v>
      </c>
    </row>
    <row r="1728" spans="1:17" hidden="1" x14ac:dyDescent="0.3">
      <c r="A1728" t="s">
        <v>3611</v>
      </c>
      <c r="B1728" t="s">
        <v>3612</v>
      </c>
      <c r="C1728" t="s">
        <v>10222</v>
      </c>
      <c r="D1728" t="s">
        <v>711</v>
      </c>
      <c r="E1728">
        <v>590.56951784</v>
      </c>
      <c r="F1728">
        <v>404.65</v>
      </c>
      <c r="G1728">
        <v>-41.897433638148001</v>
      </c>
      <c r="H1728">
        <v>-0.309647670147359</v>
      </c>
      <c r="I1728">
        <v>-7.2580306780925197</v>
      </c>
      <c r="J1728">
        <v>4.4424310975956898</v>
      </c>
      <c r="K1728">
        <v>387.97282082903899</v>
      </c>
      <c r="L1728">
        <v>399.10372252314397</v>
      </c>
      <c r="M1728">
        <v>60.926574595574401</v>
      </c>
      <c r="N1728">
        <v>0.52799867481076201</v>
      </c>
      <c r="O1728">
        <v>23.5512171011985</v>
      </c>
      <c r="P1728">
        <v>33.990066225165499</v>
      </c>
      <c r="Q1728">
        <v>-1.0612918200000001E-6</v>
      </c>
    </row>
    <row r="1729" spans="1:17" hidden="1" x14ac:dyDescent="0.3">
      <c r="A1729" t="s">
        <v>3613</v>
      </c>
      <c r="B1729" t="s">
        <v>3614</v>
      </c>
      <c r="C1729" t="s">
        <v>10222</v>
      </c>
      <c r="D1729" t="s">
        <v>60</v>
      </c>
      <c r="E1729">
        <v>589.83375000000001</v>
      </c>
      <c r="F1729">
        <v>135.75</v>
      </c>
      <c r="G1729">
        <v>-45.5050975015292</v>
      </c>
      <c r="H1729">
        <v>-6.4835020485000001</v>
      </c>
      <c r="I1729">
        <v>-48.952511399363203</v>
      </c>
      <c r="J1729">
        <v>-0.79621850517826098</v>
      </c>
      <c r="K1729">
        <v>142.86312416095299</v>
      </c>
      <c r="M1729">
        <v>42.808788840680101</v>
      </c>
      <c r="N1729">
        <v>0.82426867904481604</v>
      </c>
      <c r="O1729">
        <v>58.342541436464003</v>
      </c>
      <c r="P1729">
        <v>4.9883990719257403</v>
      </c>
    </row>
    <row r="1730" spans="1:17" hidden="1" x14ac:dyDescent="0.3">
      <c r="A1730" t="s">
        <v>3615</v>
      </c>
      <c r="B1730" t="s">
        <v>3616</v>
      </c>
      <c r="C1730" t="s">
        <v>10222</v>
      </c>
      <c r="D1730" t="s">
        <v>301</v>
      </c>
      <c r="E1730">
        <v>587.49951529500004</v>
      </c>
      <c r="F1730">
        <v>221.43</v>
      </c>
      <c r="G1730">
        <v>-32.079111274597203</v>
      </c>
      <c r="H1730">
        <v>-3.3378536457870398</v>
      </c>
      <c r="I1730">
        <v>-48.7505853388109</v>
      </c>
      <c r="J1730">
        <v>10.139304884741</v>
      </c>
      <c r="K1730">
        <v>229.47684638219701</v>
      </c>
      <c r="L1730">
        <v>242.559608610732</v>
      </c>
      <c r="M1730">
        <v>57.465224221394301</v>
      </c>
      <c r="N1730">
        <v>0.86855858923914298</v>
      </c>
      <c r="O1730">
        <v>67.998916136024903</v>
      </c>
      <c r="P1730">
        <v>18.602035350830199</v>
      </c>
      <c r="Q1730">
        <v>0.13879239460596701</v>
      </c>
    </row>
    <row r="1731" spans="1:17" hidden="1" x14ac:dyDescent="0.3">
      <c r="A1731" t="s">
        <v>3617</v>
      </c>
      <c r="B1731" t="s">
        <v>3618</v>
      </c>
      <c r="C1731" t="s">
        <v>10222</v>
      </c>
      <c r="D1731" t="s">
        <v>622</v>
      </c>
      <c r="E1731">
        <v>585.66</v>
      </c>
      <c r="F1731">
        <v>488.05</v>
      </c>
      <c r="G1731">
        <v>177.93469840487001</v>
      </c>
      <c r="H1731">
        <v>-11.6489858469096</v>
      </c>
      <c r="I1731">
        <v>38.632535646456503</v>
      </c>
      <c r="J1731">
        <v>-3.1325004410152699</v>
      </c>
      <c r="K1731">
        <v>459.53385964102802</v>
      </c>
      <c r="L1731">
        <v>358.76632087993301</v>
      </c>
      <c r="M1731">
        <v>47.8690700661408</v>
      </c>
      <c r="N1731">
        <v>0.240431474086297</v>
      </c>
      <c r="O1731">
        <v>14.4349964143018</v>
      </c>
      <c r="P1731">
        <v>211.25637755101999</v>
      </c>
      <c r="Q1731">
        <v>4.4466078344710003E-2</v>
      </c>
    </row>
    <row r="1732" spans="1:17" hidden="1" x14ac:dyDescent="0.3">
      <c r="A1732" t="s">
        <v>3619</v>
      </c>
      <c r="B1732" t="s">
        <v>3620</v>
      </c>
      <c r="C1732" t="s">
        <v>10222</v>
      </c>
      <c r="E1732">
        <v>585.04319999999996</v>
      </c>
      <c r="F1732">
        <v>14.51</v>
      </c>
      <c r="G1732">
        <v>-90.967409919934397</v>
      </c>
      <c r="H1732">
        <v>-7.0686841539382304</v>
      </c>
      <c r="I1732">
        <v>-54.683552768132003</v>
      </c>
      <c r="J1732">
        <v>-13.1305647073722</v>
      </c>
      <c r="K1732">
        <v>18.356501024931799</v>
      </c>
      <c r="L1732">
        <v>22.701357091822601</v>
      </c>
      <c r="M1732">
        <v>33.3368119355125</v>
      </c>
      <c r="N1732">
        <v>1.65368877257332</v>
      </c>
      <c r="O1732">
        <v>209.54514128187401</v>
      </c>
      <c r="P1732">
        <v>1.3268156424580899</v>
      </c>
      <c r="Q1732">
        <v>0.17223140444785001</v>
      </c>
    </row>
    <row r="1733" spans="1:17" hidden="1" x14ac:dyDescent="0.3">
      <c r="A1733" t="s">
        <v>3621</v>
      </c>
      <c r="B1733" t="s">
        <v>3622</v>
      </c>
      <c r="C1733" t="s">
        <v>10222</v>
      </c>
      <c r="D1733" t="s">
        <v>285</v>
      </c>
      <c r="E1733">
        <v>584.74016234999999</v>
      </c>
      <c r="F1733">
        <v>597.65</v>
      </c>
      <c r="G1733">
        <v>-24.711378318819399</v>
      </c>
      <c r="H1733">
        <v>10.330783665785701</v>
      </c>
      <c r="I1733">
        <v>2.84990560704329</v>
      </c>
      <c r="J1733">
        <v>1.2492981368280101</v>
      </c>
      <c r="K1733">
        <v>571.13819785426404</v>
      </c>
      <c r="L1733">
        <v>540.67364275653699</v>
      </c>
      <c r="M1733">
        <v>48.996078405515497</v>
      </c>
      <c r="N1733">
        <v>1.05652339190268</v>
      </c>
      <c r="O1733">
        <v>16.0210825734125</v>
      </c>
      <c r="P1733">
        <v>33.972203541806699</v>
      </c>
    </row>
    <row r="1734" spans="1:17" hidden="1" x14ac:dyDescent="0.3">
      <c r="A1734" t="s">
        <v>3623</v>
      </c>
      <c r="B1734" t="s">
        <v>3624</v>
      </c>
      <c r="C1734" t="s">
        <v>10222</v>
      </c>
      <c r="D1734" t="s">
        <v>77</v>
      </c>
      <c r="E1734">
        <v>583.61781115199994</v>
      </c>
      <c r="F1734">
        <v>198.68</v>
      </c>
      <c r="G1734">
        <v>-22.613554478713301</v>
      </c>
      <c r="H1734">
        <v>-5.8904368612600599</v>
      </c>
      <c r="I1734">
        <v>-23.812272793537801</v>
      </c>
      <c r="J1734">
        <v>3.5713476080820601</v>
      </c>
      <c r="K1734">
        <v>193.56886438503699</v>
      </c>
      <c r="L1734">
        <v>194.71802051948401</v>
      </c>
      <c r="M1734">
        <v>53.1316273327581</v>
      </c>
      <c r="N1734">
        <v>1.0058144941598099</v>
      </c>
      <c r="O1734">
        <v>16.745520434870102</v>
      </c>
      <c r="P1734">
        <v>28.762151652624699</v>
      </c>
      <c r="Q1734">
        <v>-0.13354174959258999</v>
      </c>
    </row>
    <row r="1735" spans="1:17" hidden="1" x14ac:dyDescent="0.3">
      <c r="A1735" t="s">
        <v>3625</v>
      </c>
      <c r="B1735" t="s">
        <v>3626</v>
      </c>
      <c r="C1735" t="s">
        <v>10222</v>
      </c>
      <c r="D1735" t="s">
        <v>557</v>
      </c>
      <c r="E1735">
        <v>583.54299913499995</v>
      </c>
      <c r="F1735">
        <v>783.15</v>
      </c>
      <c r="G1735">
        <v>77.286933620964504</v>
      </c>
      <c r="H1735">
        <v>22.413766430634801</v>
      </c>
      <c r="I1735">
        <v>50.989340341332998</v>
      </c>
      <c r="J1735">
        <v>2.3092340804986198</v>
      </c>
      <c r="K1735">
        <v>660.84674217471002</v>
      </c>
      <c r="L1735">
        <v>545.21822174231795</v>
      </c>
      <c r="M1735">
        <v>83.183140488770107</v>
      </c>
      <c r="N1735">
        <v>0.82982213101503399</v>
      </c>
      <c r="O1735">
        <v>0.23622549958501801</v>
      </c>
      <c r="P1735">
        <v>139.75202816470201</v>
      </c>
      <c r="Q1735">
        <v>4.9825561669329999E-2</v>
      </c>
    </row>
    <row r="1736" spans="1:17" hidden="1" x14ac:dyDescent="0.3">
      <c r="A1736" t="s">
        <v>3627</v>
      </c>
      <c r="B1736" t="s">
        <v>3628</v>
      </c>
      <c r="C1736" t="s">
        <v>10222</v>
      </c>
      <c r="D1736" t="s">
        <v>261</v>
      </c>
      <c r="E1736">
        <v>583.234401435</v>
      </c>
      <c r="F1736">
        <v>1480.85</v>
      </c>
      <c r="G1736">
        <v>114.021857393883</v>
      </c>
      <c r="H1736">
        <v>-10.596969878379999</v>
      </c>
      <c r="I1736">
        <v>5.6412498034286402</v>
      </c>
      <c r="J1736">
        <v>-2.0322560744221301</v>
      </c>
      <c r="K1736">
        <v>1477.99639729979</v>
      </c>
      <c r="L1736">
        <v>1206.0813416143501</v>
      </c>
      <c r="M1736">
        <v>43.924752491968199</v>
      </c>
      <c r="N1736">
        <v>0.622359300634312</v>
      </c>
      <c r="O1736">
        <v>12.705540736739</v>
      </c>
      <c r="P1736">
        <v>155.055115397864</v>
      </c>
      <c r="Q1736">
        <v>0.166205587578825</v>
      </c>
    </row>
    <row r="1737" spans="1:17" hidden="1" x14ac:dyDescent="0.3">
      <c r="A1737" t="s">
        <v>3629</v>
      </c>
      <c r="B1737" t="s">
        <v>3630</v>
      </c>
      <c r="C1737" t="s">
        <v>10222</v>
      </c>
      <c r="D1737" t="s">
        <v>121</v>
      </c>
      <c r="E1737">
        <v>580.97422500000005</v>
      </c>
      <c r="F1737">
        <v>1891.5</v>
      </c>
      <c r="G1737">
        <v>38.670818180291498</v>
      </c>
      <c r="H1737">
        <v>16.881407798934099</v>
      </c>
      <c r="I1737">
        <v>-2.2670570619862498</v>
      </c>
      <c r="J1737">
        <v>-3.0619144893843</v>
      </c>
      <c r="K1737">
        <v>1740.19367886593</v>
      </c>
      <c r="L1737">
        <v>1499.4957428867499</v>
      </c>
      <c r="M1737">
        <v>59.183296303846802</v>
      </c>
      <c r="N1737">
        <v>0.81842710102927896</v>
      </c>
      <c r="O1737">
        <v>13.613534232090901</v>
      </c>
      <c r="P1737">
        <v>93.010204081632594</v>
      </c>
      <c r="Q1737">
        <v>9.2225938044288996E-2</v>
      </c>
    </row>
    <row r="1738" spans="1:17" hidden="1" x14ac:dyDescent="0.3">
      <c r="A1738" t="s">
        <v>3631</v>
      </c>
      <c r="B1738" t="s">
        <v>3632</v>
      </c>
      <c r="C1738" t="s">
        <v>10222</v>
      </c>
      <c r="D1738" t="s">
        <v>622</v>
      </c>
      <c r="E1738">
        <v>579.61764628799995</v>
      </c>
      <c r="F1738">
        <v>169.32</v>
      </c>
      <c r="G1738">
        <v>-11.4985144568832</v>
      </c>
      <c r="H1738">
        <v>9.36208702378228</v>
      </c>
      <c r="I1738">
        <v>-9.8367226501662</v>
      </c>
      <c r="J1738">
        <v>2.1510500026449599</v>
      </c>
      <c r="K1738">
        <v>158.72574454578</v>
      </c>
      <c r="L1738">
        <v>152.45916853123401</v>
      </c>
      <c r="M1738">
        <v>54.563163929780799</v>
      </c>
      <c r="N1738">
        <v>1.39597029529134</v>
      </c>
      <c r="O1738">
        <v>7.8372312780533999</v>
      </c>
      <c r="P1738">
        <v>27.260428410372</v>
      </c>
      <c r="Q1738">
        <v>2.9850845433814999E-2</v>
      </c>
    </row>
    <row r="1739" spans="1:17" hidden="1" x14ac:dyDescent="0.3">
      <c r="A1739" t="s">
        <v>3633</v>
      </c>
      <c r="B1739" t="s">
        <v>3634</v>
      </c>
      <c r="C1739" t="s">
        <v>10222</v>
      </c>
      <c r="E1739">
        <v>577.33184857499998</v>
      </c>
      <c r="F1739">
        <v>501.35</v>
      </c>
      <c r="G1739">
        <v>54.318530166218501</v>
      </c>
      <c r="H1739">
        <v>-8.5453345234254598</v>
      </c>
      <c r="I1739">
        <v>14.9953022393666</v>
      </c>
      <c r="J1739">
        <v>-4.1619303712234101</v>
      </c>
      <c r="K1739">
        <v>513.42002964191397</v>
      </c>
      <c r="L1739">
        <v>413.00997953354801</v>
      </c>
      <c r="M1739">
        <v>43.037046364380501</v>
      </c>
      <c r="N1739">
        <v>0.43421052631578899</v>
      </c>
      <c r="O1739">
        <v>23.067717163658099</v>
      </c>
      <c r="P1739">
        <v>170.561252023745</v>
      </c>
      <c r="Q1739">
        <v>0.197136029505253</v>
      </c>
    </row>
    <row r="1740" spans="1:17" hidden="1" x14ac:dyDescent="0.3">
      <c r="A1740" t="s">
        <v>3635</v>
      </c>
      <c r="B1740" t="s">
        <v>3636</v>
      </c>
      <c r="C1740" t="s">
        <v>10222</v>
      </c>
      <c r="D1740" t="s">
        <v>469</v>
      </c>
      <c r="E1740">
        <v>574.63592871499998</v>
      </c>
      <c r="F1740">
        <v>470.65</v>
      </c>
      <c r="G1740">
        <v>108.095448220302</v>
      </c>
      <c r="H1740">
        <v>-2.18386447676941</v>
      </c>
      <c r="I1740">
        <v>9.6096973756938304</v>
      </c>
      <c r="J1740">
        <v>2.4352783697136502</v>
      </c>
      <c r="K1740">
        <v>449.84729228941097</v>
      </c>
      <c r="L1740">
        <v>369.93153230264699</v>
      </c>
      <c r="M1740">
        <v>52.1926884504824</v>
      </c>
      <c r="N1740">
        <v>0.41360387835354401</v>
      </c>
      <c r="O1740">
        <v>8.4988845214065698</v>
      </c>
      <c r="P1740">
        <v>154.40540540540499</v>
      </c>
      <c r="Q1740">
        <v>6.1211285048027003E-2</v>
      </c>
    </row>
    <row r="1741" spans="1:17" hidden="1" x14ac:dyDescent="0.3">
      <c r="A1741" t="s">
        <v>3637</v>
      </c>
      <c r="B1741" t="s">
        <v>3638</v>
      </c>
      <c r="C1741" t="s">
        <v>10222</v>
      </c>
      <c r="D1741" t="s">
        <v>60</v>
      </c>
      <c r="E1741">
        <v>574.63260124999999</v>
      </c>
      <c r="F1741">
        <v>183.25</v>
      </c>
      <c r="G1741">
        <v>56.337912511587596</v>
      </c>
      <c r="H1741">
        <v>1.6688187650148301</v>
      </c>
      <c r="I1741">
        <v>16.774095082308101</v>
      </c>
      <c r="J1741">
        <v>3.7708931003093</v>
      </c>
      <c r="K1741">
        <v>176.63957973612699</v>
      </c>
      <c r="L1741">
        <v>149.265824945513</v>
      </c>
      <c r="M1741">
        <v>62.963860717169197</v>
      </c>
      <c r="N1741">
        <v>0.48970065300620502</v>
      </c>
      <c r="O1741">
        <v>19.3296564891332</v>
      </c>
      <c r="P1741">
        <v>108.483855650522</v>
      </c>
      <c r="Q1741">
        <v>0.119811859576801</v>
      </c>
    </row>
    <row r="1742" spans="1:17" hidden="1" x14ac:dyDescent="0.3">
      <c r="A1742" t="s">
        <v>3639</v>
      </c>
      <c r="B1742" t="s">
        <v>3640</v>
      </c>
      <c r="C1742" t="s">
        <v>10222</v>
      </c>
      <c r="E1742">
        <v>574.52670000000001</v>
      </c>
      <c r="F1742">
        <v>132.9</v>
      </c>
      <c r="G1742">
        <v>-1.0299376617114799</v>
      </c>
      <c r="H1742">
        <v>-6.5173501823481397</v>
      </c>
      <c r="I1742">
        <v>1.23591377307729</v>
      </c>
      <c r="J1742">
        <v>-0.15160186689636401</v>
      </c>
      <c r="K1742">
        <v>126.592193095524</v>
      </c>
      <c r="L1742">
        <v>117.25546171981701</v>
      </c>
      <c r="M1742">
        <v>49.658250183674198</v>
      </c>
      <c r="N1742">
        <v>1.1776827028288701</v>
      </c>
      <c r="O1742">
        <v>19.6388261851015</v>
      </c>
      <c r="P1742">
        <v>59.543817527010802</v>
      </c>
      <c r="Q1742">
        <v>0.119652848229114</v>
      </c>
    </row>
    <row r="1743" spans="1:17" hidden="1" x14ac:dyDescent="0.3">
      <c r="A1743" t="s">
        <v>3641</v>
      </c>
      <c r="B1743" t="s">
        <v>3642</v>
      </c>
      <c r="C1743" t="s">
        <v>10222</v>
      </c>
      <c r="D1743" t="s">
        <v>21</v>
      </c>
      <c r="E1743">
        <v>574.14211443199997</v>
      </c>
      <c r="F1743">
        <v>17.440000000000001</v>
      </c>
      <c r="G1743">
        <v>-20.184224955292599</v>
      </c>
      <c r="H1743">
        <v>-4.4620317059770302</v>
      </c>
      <c r="I1743">
        <v>-47.238312020981702</v>
      </c>
      <c r="J1743">
        <v>1.12146781295298</v>
      </c>
      <c r="K1743">
        <v>17.184004913659301</v>
      </c>
      <c r="L1743">
        <v>17.623173136062299</v>
      </c>
      <c r="M1743">
        <v>69.446514167959805</v>
      </c>
      <c r="N1743">
        <v>1.7672583409224301</v>
      </c>
      <c r="O1743">
        <v>51.376146788990802</v>
      </c>
      <c r="P1743">
        <v>25.017921146953402</v>
      </c>
      <c r="Q1743">
        <v>1.3252031359351E-2</v>
      </c>
    </row>
    <row r="1744" spans="1:17" hidden="1" x14ac:dyDescent="0.3">
      <c r="A1744" t="s">
        <v>3643</v>
      </c>
      <c r="B1744" t="s">
        <v>3644</v>
      </c>
      <c r="C1744" t="s">
        <v>10222</v>
      </c>
      <c r="D1744" t="s">
        <v>261</v>
      </c>
      <c r="E1744">
        <v>573.79634999999996</v>
      </c>
      <c r="F1744">
        <v>1432.7</v>
      </c>
      <c r="G1744">
        <v>33.561467337095898</v>
      </c>
      <c r="H1744">
        <v>2.5569436950147799</v>
      </c>
      <c r="I1744">
        <v>-21.748878351182299</v>
      </c>
      <c r="J1744">
        <v>8.9497309825932403E-2</v>
      </c>
      <c r="K1744">
        <v>1422.0884250034001</v>
      </c>
      <c r="L1744">
        <v>1323.81308652281</v>
      </c>
      <c r="M1744">
        <v>47.418827418804703</v>
      </c>
      <c r="N1744">
        <v>1.00829962697972</v>
      </c>
      <c r="O1744">
        <v>15.931458086131</v>
      </c>
      <c r="P1744">
        <v>69.550295857988104</v>
      </c>
      <c r="Q1744">
        <v>7.3694121660163994E-2</v>
      </c>
    </row>
    <row r="1745" spans="1:17" hidden="1" x14ac:dyDescent="0.3">
      <c r="A1745" t="s">
        <v>3645</v>
      </c>
      <c r="B1745" t="s">
        <v>3646</v>
      </c>
      <c r="C1745" t="s">
        <v>10222</v>
      </c>
      <c r="D1745" t="s">
        <v>46</v>
      </c>
      <c r="E1745">
        <v>572.62919999999997</v>
      </c>
      <c r="F1745">
        <v>155.1</v>
      </c>
      <c r="G1745">
        <v>-31.790775103374099</v>
      </c>
      <c r="H1745">
        <v>-15.025795493499199</v>
      </c>
      <c r="I1745">
        <v>-17.114136182482898</v>
      </c>
      <c r="J1745">
        <v>-1.2257100358223101</v>
      </c>
      <c r="K1745">
        <v>165.70782419774099</v>
      </c>
      <c r="L1745">
        <v>143.24091901726899</v>
      </c>
      <c r="M1745">
        <v>33.041689419572599</v>
      </c>
      <c r="N1745">
        <v>0.37845560820257801</v>
      </c>
      <c r="O1745">
        <v>40.618955512572498</v>
      </c>
      <c r="P1745">
        <v>15.616846813268699</v>
      </c>
      <c r="Q1745">
        <v>8.5482099320718999E-2</v>
      </c>
    </row>
    <row r="1746" spans="1:17" hidden="1" x14ac:dyDescent="0.3">
      <c r="A1746" t="s">
        <v>3647</v>
      </c>
      <c r="B1746" t="s">
        <v>3648</v>
      </c>
      <c r="C1746" t="s">
        <v>10222</v>
      </c>
      <c r="D1746" t="s">
        <v>557</v>
      </c>
      <c r="E1746">
        <v>572.36685983500001</v>
      </c>
      <c r="F1746">
        <v>650.65</v>
      </c>
      <c r="G1746">
        <v>-19.1399811575154</v>
      </c>
      <c r="H1746">
        <v>-8.8355687420022608</v>
      </c>
      <c r="I1746">
        <v>-25.015472044614199</v>
      </c>
      <c r="J1746">
        <v>-4.3610283818719804</v>
      </c>
      <c r="K1746">
        <v>676.10462801927997</v>
      </c>
      <c r="L1746">
        <v>662.569926357437</v>
      </c>
      <c r="M1746">
        <v>38.959721550422699</v>
      </c>
      <c r="N1746">
        <v>1.02612786927578</v>
      </c>
      <c r="O1746">
        <v>24.4908937216629</v>
      </c>
      <c r="P1746">
        <v>18.6992611511447</v>
      </c>
      <c r="Q1746">
        <v>-0.13410363393184199</v>
      </c>
    </row>
    <row r="1747" spans="1:17" hidden="1" x14ac:dyDescent="0.3">
      <c r="A1747" t="s">
        <v>3649</v>
      </c>
      <c r="B1747" t="s">
        <v>3650</v>
      </c>
      <c r="C1747" t="s">
        <v>10222</v>
      </c>
      <c r="D1747" t="s">
        <v>557</v>
      </c>
      <c r="E1747">
        <v>571.66132800000003</v>
      </c>
      <c r="F1747">
        <v>154.07</v>
      </c>
      <c r="G1747">
        <v>-29.8209432029672</v>
      </c>
      <c r="H1747">
        <v>-6.8342472320696102</v>
      </c>
      <c r="I1747">
        <v>-18.7918838794624</v>
      </c>
      <c r="J1747">
        <v>0.94283297151724699</v>
      </c>
      <c r="M1747">
        <v>58.152443690763903</v>
      </c>
      <c r="O1747">
        <v>12.8318296878042</v>
      </c>
      <c r="P1747">
        <v>7.1567672833495504</v>
      </c>
    </row>
    <row r="1748" spans="1:17" hidden="1" x14ac:dyDescent="0.3">
      <c r="A1748" t="s">
        <v>3651</v>
      </c>
      <c r="B1748" t="s">
        <v>3652</v>
      </c>
      <c r="C1748" t="s">
        <v>10222</v>
      </c>
      <c r="D1748" t="s">
        <v>557</v>
      </c>
      <c r="E1748">
        <v>570.15430231699997</v>
      </c>
      <c r="F1748">
        <v>130.49</v>
      </c>
      <c r="G1748">
        <v>-18.459435781934999</v>
      </c>
      <c r="H1748">
        <v>-3.7551560355386102</v>
      </c>
      <c r="I1748">
        <v>-17.0507595632081</v>
      </c>
      <c r="J1748">
        <v>1.25945117473927</v>
      </c>
      <c r="K1748">
        <v>123.873614064843</v>
      </c>
      <c r="L1748">
        <v>123.78927589609999</v>
      </c>
      <c r="M1748">
        <v>64.626357960970395</v>
      </c>
      <c r="N1748">
        <v>0.88634282809901499</v>
      </c>
      <c r="O1748">
        <v>20.315733006360599</v>
      </c>
      <c r="P1748">
        <v>28.498276710979798</v>
      </c>
      <c r="Q1748">
        <v>-3.6886650362428997E-2</v>
      </c>
    </row>
    <row r="1749" spans="1:17" hidden="1" x14ac:dyDescent="0.3">
      <c r="A1749" t="s">
        <v>3653</v>
      </c>
      <c r="B1749" t="s">
        <v>3654</v>
      </c>
      <c r="C1749" t="s">
        <v>10222</v>
      </c>
      <c r="D1749" t="s">
        <v>60</v>
      </c>
      <c r="E1749">
        <v>569.876973765</v>
      </c>
      <c r="F1749">
        <v>354.35</v>
      </c>
      <c r="G1749">
        <v>63.780434079052803</v>
      </c>
      <c r="H1749">
        <v>4.0213690904246997</v>
      </c>
      <c r="I1749">
        <v>-35.399431939731201</v>
      </c>
      <c r="J1749">
        <v>-7.0827004785674301</v>
      </c>
      <c r="K1749">
        <v>346.21853563022802</v>
      </c>
      <c r="L1749">
        <v>331.86434782318298</v>
      </c>
      <c r="M1749">
        <v>51.299186483411901</v>
      </c>
      <c r="N1749">
        <v>2.99637653251171</v>
      </c>
      <c r="O1749">
        <v>32.637223084520897</v>
      </c>
      <c r="Q1749">
        <v>3.9102711815262002E-2</v>
      </c>
    </row>
    <row r="1750" spans="1:17" hidden="1" x14ac:dyDescent="0.3">
      <c r="A1750" t="s">
        <v>3655</v>
      </c>
      <c r="B1750" t="s">
        <v>3656</v>
      </c>
      <c r="C1750" t="s">
        <v>10222</v>
      </c>
      <c r="D1750" t="s">
        <v>261</v>
      </c>
      <c r="E1750">
        <v>567.16739447999998</v>
      </c>
      <c r="F1750">
        <v>515.4</v>
      </c>
      <c r="G1750">
        <v>135.56431925783801</v>
      </c>
      <c r="H1750">
        <v>-9.0939073115226297</v>
      </c>
      <c r="I1750">
        <v>90.416275468160407</v>
      </c>
      <c r="J1750">
        <v>1.4063602755273501</v>
      </c>
      <c r="K1750">
        <v>535.89206681128303</v>
      </c>
      <c r="L1750">
        <v>434.75653284856998</v>
      </c>
      <c r="M1750">
        <v>48.590214300531798</v>
      </c>
      <c r="N1750">
        <v>1.1222590191732</v>
      </c>
      <c r="O1750">
        <v>29.802095459836998</v>
      </c>
      <c r="P1750">
        <v>179.19826652220999</v>
      </c>
      <c r="Q1750">
        <v>0.115115483216949</v>
      </c>
    </row>
    <row r="1751" spans="1:17" hidden="1" x14ac:dyDescent="0.3">
      <c r="A1751" t="s">
        <v>3657</v>
      </c>
      <c r="B1751" t="s">
        <v>3658</v>
      </c>
      <c r="C1751" t="s">
        <v>10222</v>
      </c>
      <c r="D1751" t="s">
        <v>922</v>
      </c>
      <c r="E1751">
        <v>564.09085132500002</v>
      </c>
      <c r="F1751">
        <v>310.64999999999998</v>
      </c>
      <c r="G1751">
        <v>22.897111052872599</v>
      </c>
      <c r="H1751">
        <v>6.4051476579579099</v>
      </c>
      <c r="I1751">
        <v>33.9261703763773</v>
      </c>
      <c r="J1751">
        <v>1.1748011462863099</v>
      </c>
      <c r="M1751">
        <v>43.115749237645701</v>
      </c>
      <c r="O1751">
        <v>28.536938676967601</v>
      </c>
      <c r="P1751">
        <v>56.893939393939299</v>
      </c>
    </row>
    <row r="1752" spans="1:17" hidden="1" x14ac:dyDescent="0.3">
      <c r="A1752" t="s">
        <v>3659</v>
      </c>
      <c r="B1752" t="s">
        <v>3660</v>
      </c>
      <c r="C1752" t="s">
        <v>10222</v>
      </c>
      <c r="D1752" t="s">
        <v>1549</v>
      </c>
      <c r="E1752">
        <v>563.76975000000004</v>
      </c>
      <c r="F1752">
        <v>54.3</v>
      </c>
      <c r="G1752">
        <v>188.43950884585001</v>
      </c>
      <c r="H1752">
        <v>28.133920200409399</v>
      </c>
      <c r="I1752">
        <v>216.51193102694899</v>
      </c>
      <c r="J1752">
        <v>2.5603729937936399</v>
      </c>
      <c r="K1752">
        <v>41.739332199341497</v>
      </c>
      <c r="L1752">
        <v>27.152688868313401</v>
      </c>
      <c r="M1752">
        <v>75.773095714106503</v>
      </c>
      <c r="N1752">
        <v>0.33896274367811102</v>
      </c>
      <c r="O1752">
        <v>1.74953959484347</v>
      </c>
      <c r="P1752">
        <v>471.57894736842098</v>
      </c>
    </row>
    <row r="1753" spans="1:17" hidden="1" x14ac:dyDescent="0.3">
      <c r="A1753" t="s">
        <v>3661</v>
      </c>
      <c r="B1753" t="s">
        <v>3662</v>
      </c>
      <c r="C1753" t="s">
        <v>10222</v>
      </c>
      <c r="D1753" t="s">
        <v>256</v>
      </c>
      <c r="E1753">
        <v>562.83867286999998</v>
      </c>
      <c r="F1753">
        <v>336.1</v>
      </c>
      <c r="G1753">
        <v>-11.6982199722499</v>
      </c>
      <c r="H1753">
        <v>4.0646681168352901</v>
      </c>
      <c r="I1753">
        <v>-6.7967584125281197</v>
      </c>
      <c r="J1753">
        <v>0.30123905981147198</v>
      </c>
      <c r="K1753">
        <v>310.155316509199</v>
      </c>
      <c r="L1753">
        <v>302.20697144655901</v>
      </c>
      <c r="M1753">
        <v>71.526708017295604</v>
      </c>
      <c r="N1753">
        <v>1.9109907800380499</v>
      </c>
      <c r="O1753">
        <v>6.7539422790835903</v>
      </c>
      <c r="P1753">
        <v>27.552182163187801</v>
      </c>
      <c r="Q1753">
        <v>-1.0128815221513999E-2</v>
      </c>
    </row>
    <row r="1754" spans="1:17" hidden="1" x14ac:dyDescent="0.3">
      <c r="A1754" t="s">
        <v>3663</v>
      </c>
      <c r="B1754" t="s">
        <v>3664</v>
      </c>
      <c r="C1754" t="s">
        <v>10222</v>
      </c>
      <c r="D1754" t="s">
        <v>21</v>
      </c>
      <c r="E1754">
        <v>562.60494190999998</v>
      </c>
      <c r="F1754">
        <v>383.3</v>
      </c>
      <c r="G1754">
        <v>49.623208688896703</v>
      </c>
      <c r="H1754">
        <v>8.4173027804738201</v>
      </c>
      <c r="I1754">
        <v>21.641116928533201</v>
      </c>
      <c r="J1754">
        <v>-3.42174206359023</v>
      </c>
      <c r="K1754">
        <v>369.18024125058503</v>
      </c>
      <c r="L1754">
        <v>314.68853169054199</v>
      </c>
      <c r="M1754">
        <v>40.813750108058301</v>
      </c>
      <c r="N1754">
        <v>0.68934667451442</v>
      </c>
      <c r="O1754">
        <v>17.3232454996086</v>
      </c>
      <c r="P1754">
        <v>105.35762121617999</v>
      </c>
    </row>
    <row r="1755" spans="1:17" hidden="1" x14ac:dyDescent="0.3">
      <c r="A1755" t="s">
        <v>3665</v>
      </c>
      <c r="B1755" t="s">
        <v>3666</v>
      </c>
      <c r="C1755" t="s">
        <v>10222</v>
      </c>
      <c r="D1755" t="s">
        <v>523</v>
      </c>
      <c r="E1755">
        <v>561.609734742</v>
      </c>
      <c r="F1755">
        <v>33.81</v>
      </c>
      <c r="G1755">
        <v>87.574575482315893</v>
      </c>
      <c r="H1755">
        <v>33.485200272510603</v>
      </c>
      <c r="I1755">
        <v>45.375694506313799</v>
      </c>
      <c r="J1755">
        <v>9.83494642473668</v>
      </c>
      <c r="K1755">
        <v>24.140271908826701</v>
      </c>
      <c r="L1755">
        <v>19.496898751772701</v>
      </c>
      <c r="M1755">
        <v>88.898518307806697</v>
      </c>
      <c r="N1755">
        <v>1.40028045347724</v>
      </c>
      <c r="O1755">
        <v>0</v>
      </c>
      <c r="P1755">
        <v>157.11026615969499</v>
      </c>
      <c r="Q1755">
        <v>8.8280339361539006E-2</v>
      </c>
    </row>
    <row r="1756" spans="1:17" hidden="1" x14ac:dyDescent="0.3">
      <c r="A1756" t="s">
        <v>3667</v>
      </c>
      <c r="B1756" t="s">
        <v>3668</v>
      </c>
      <c r="C1756" t="s">
        <v>10222</v>
      </c>
      <c r="D1756" t="s">
        <v>1139</v>
      </c>
      <c r="E1756">
        <v>561.50564993199998</v>
      </c>
      <c r="F1756">
        <v>145.47999999999999</v>
      </c>
      <c r="G1756">
        <v>41.756555701790901</v>
      </c>
      <c r="H1756">
        <v>1.6497624252539</v>
      </c>
      <c r="I1756">
        <v>-23.2162611428381</v>
      </c>
      <c r="J1756">
        <v>12.824610032666399</v>
      </c>
      <c r="K1756">
        <v>131.482722747575</v>
      </c>
      <c r="L1756">
        <v>125.963776063181</v>
      </c>
      <c r="M1756">
        <v>77.270900324435701</v>
      </c>
      <c r="N1756">
        <v>1.72447057142403</v>
      </c>
      <c r="O1756">
        <v>19.5009623315919</v>
      </c>
      <c r="P1756">
        <v>71.759149940968101</v>
      </c>
      <c r="Q1756">
        <v>1.8269178221621E-2</v>
      </c>
    </row>
    <row r="1757" spans="1:17" hidden="1" x14ac:dyDescent="0.3">
      <c r="A1757" t="s">
        <v>3669</v>
      </c>
      <c r="B1757" t="s">
        <v>3670</v>
      </c>
      <c r="C1757" t="s">
        <v>10222</v>
      </c>
      <c r="D1757" t="s">
        <v>420</v>
      </c>
      <c r="E1757">
        <v>559.62731032500005</v>
      </c>
      <c r="F1757">
        <v>340.25</v>
      </c>
      <c r="G1757">
        <v>-38.446475323072001</v>
      </c>
      <c r="H1757">
        <v>6.8687875540109298</v>
      </c>
      <c r="I1757">
        <v>-12.312398568787399</v>
      </c>
      <c r="J1757">
        <v>0.19248624752535901</v>
      </c>
      <c r="K1757">
        <v>312.300833429698</v>
      </c>
      <c r="L1757">
        <v>325.08683891724002</v>
      </c>
      <c r="M1757">
        <v>84.095009792044905</v>
      </c>
      <c r="N1757">
        <v>1.74560775397516</v>
      </c>
      <c r="O1757">
        <v>35.194709772226297</v>
      </c>
      <c r="P1757">
        <v>29.8664122137404</v>
      </c>
      <c r="Q1757">
        <v>-4.2740718011324001E-2</v>
      </c>
    </row>
    <row r="1758" spans="1:17" hidden="1" x14ac:dyDescent="0.3">
      <c r="A1758" t="s">
        <v>3671</v>
      </c>
      <c r="B1758" t="s">
        <v>3672</v>
      </c>
      <c r="C1758" t="s">
        <v>10222</v>
      </c>
      <c r="D1758" t="s">
        <v>60</v>
      </c>
      <c r="E1758">
        <v>557.85307499999999</v>
      </c>
      <c r="F1758">
        <v>438.75</v>
      </c>
      <c r="G1758">
        <v>-71.948004578410405</v>
      </c>
      <c r="H1758">
        <v>-8.2580507710969098</v>
      </c>
      <c r="I1758">
        <v>-34.073227357640299</v>
      </c>
      <c r="J1758">
        <v>-3.85000697016714</v>
      </c>
      <c r="K1758">
        <v>472.13715049408</v>
      </c>
      <c r="L1758">
        <v>528.47251370952597</v>
      </c>
      <c r="M1758">
        <v>26.279271269908701</v>
      </c>
      <c r="N1758">
        <v>0.48593211878515402</v>
      </c>
      <c r="O1758">
        <v>92.592592592592496</v>
      </c>
      <c r="P1758">
        <v>23.435082290054801</v>
      </c>
      <c r="Q1758">
        <v>-2.4289765601673001E-2</v>
      </c>
    </row>
    <row r="1759" spans="1:17" hidden="1" x14ac:dyDescent="0.3">
      <c r="A1759" t="s">
        <v>3673</v>
      </c>
      <c r="B1759" t="s">
        <v>3674</v>
      </c>
      <c r="C1759" t="s">
        <v>10222</v>
      </c>
      <c r="D1759" t="s">
        <v>21</v>
      </c>
      <c r="E1759">
        <v>557.84744063999995</v>
      </c>
      <c r="F1759">
        <v>280.26</v>
      </c>
      <c r="G1759">
        <v>162.25329153733699</v>
      </c>
      <c r="H1759">
        <v>30.736551606764898</v>
      </c>
      <c r="I1759">
        <v>88.848977953213307</v>
      </c>
      <c r="J1759">
        <v>4.37331966480484</v>
      </c>
      <c r="K1759">
        <v>231.60383700143601</v>
      </c>
      <c r="L1759">
        <v>169.425188486152</v>
      </c>
      <c r="M1759">
        <v>67.891070240890102</v>
      </c>
      <c r="N1759">
        <v>0.49688945430440401</v>
      </c>
      <c r="O1759">
        <v>2.0873474630700199</v>
      </c>
      <c r="P1759">
        <v>217.036199095022</v>
      </c>
      <c r="Q1759">
        <v>6.7750067133708E-2</v>
      </c>
    </row>
    <row r="1760" spans="1:17" hidden="1" x14ac:dyDescent="0.3">
      <c r="A1760" t="s">
        <v>3675</v>
      </c>
      <c r="B1760" t="s">
        <v>3676</v>
      </c>
      <c r="C1760" t="s">
        <v>10222</v>
      </c>
      <c r="D1760" t="s">
        <v>298</v>
      </c>
      <c r="E1760">
        <v>554.95829515000003</v>
      </c>
      <c r="F1760">
        <v>505.15</v>
      </c>
      <c r="G1760">
        <v>14.1454338801428</v>
      </c>
      <c r="H1760">
        <v>30.4474642561505</v>
      </c>
      <c r="I1760">
        <v>25.174493203647501</v>
      </c>
      <c r="J1760">
        <v>19.9753871528536</v>
      </c>
      <c r="O1760">
        <v>0</v>
      </c>
      <c r="P1760">
        <v>47.704678362572999</v>
      </c>
    </row>
    <row r="1761" spans="1:17" hidden="1" x14ac:dyDescent="0.3">
      <c r="A1761" t="s">
        <v>3677</v>
      </c>
      <c r="B1761" t="s">
        <v>3678</v>
      </c>
      <c r="C1761" t="s">
        <v>10222</v>
      </c>
      <c r="D1761" t="s">
        <v>349</v>
      </c>
      <c r="E1761">
        <v>551.51485417200001</v>
      </c>
      <c r="F1761">
        <v>23.88</v>
      </c>
      <c r="G1761">
        <v>-13.081507847361401</v>
      </c>
      <c r="H1761">
        <v>7.7730758368914401</v>
      </c>
      <c r="I1761">
        <v>7.5961544587325802</v>
      </c>
      <c r="J1761">
        <v>8.1531770163559205</v>
      </c>
      <c r="K1761">
        <v>21.617127189250301</v>
      </c>
      <c r="L1761">
        <v>20.811769994936402</v>
      </c>
      <c r="M1761">
        <v>78.539514518821903</v>
      </c>
      <c r="N1761">
        <v>1.0449328364831501</v>
      </c>
      <c r="O1761">
        <v>27.5125628140703</v>
      </c>
      <c r="P1761">
        <v>54.064516129032199</v>
      </c>
      <c r="Q1761">
        <v>2.3923428784095001E-2</v>
      </c>
    </row>
    <row r="1762" spans="1:17" hidden="1" x14ac:dyDescent="0.3">
      <c r="A1762" t="s">
        <v>3679</v>
      </c>
      <c r="B1762" t="s">
        <v>3680</v>
      </c>
      <c r="C1762" t="s">
        <v>10222</v>
      </c>
      <c r="D1762" t="s">
        <v>711</v>
      </c>
      <c r="E1762">
        <v>550.58331321000003</v>
      </c>
      <c r="F1762">
        <v>76.62</v>
      </c>
      <c r="G1762">
        <v>281.02750311943402</v>
      </c>
      <c r="H1762">
        <v>-12.6024325029313</v>
      </c>
      <c r="I1762">
        <v>55.912766926732303</v>
      </c>
      <c r="J1762">
        <v>1.3237118123848901</v>
      </c>
      <c r="K1762">
        <v>73.849252815369397</v>
      </c>
      <c r="L1762">
        <v>57.385761155029698</v>
      </c>
      <c r="M1762">
        <v>64.506177816000999</v>
      </c>
      <c r="N1762">
        <v>1.5721997599450299</v>
      </c>
      <c r="O1762">
        <v>16.027146959018499</v>
      </c>
      <c r="P1762">
        <v>350.70588235294099</v>
      </c>
      <c r="Q1762">
        <v>9.9240755555758994E-2</v>
      </c>
    </row>
    <row r="1763" spans="1:17" hidden="1" x14ac:dyDescent="0.3">
      <c r="A1763" t="s">
        <v>3681</v>
      </c>
      <c r="B1763" t="s">
        <v>3682</v>
      </c>
      <c r="C1763" t="s">
        <v>10222</v>
      </c>
      <c r="D1763" t="s">
        <v>60</v>
      </c>
      <c r="E1763">
        <v>548.24701282000001</v>
      </c>
      <c r="F1763">
        <v>410.15</v>
      </c>
      <c r="G1763">
        <v>31.802819640109799</v>
      </c>
      <c r="H1763">
        <v>8.6842251526340206</v>
      </c>
      <c r="I1763">
        <v>-6.03572699144474</v>
      </c>
      <c r="J1763">
        <v>7.1887755052606801</v>
      </c>
      <c r="K1763">
        <v>363.737859091377</v>
      </c>
      <c r="L1763">
        <v>332.18299486291397</v>
      </c>
      <c r="M1763">
        <v>72.808615682729595</v>
      </c>
      <c r="N1763">
        <v>0.86642238180342601</v>
      </c>
      <c r="O1763">
        <v>4.8396927953187898</v>
      </c>
      <c r="P1763">
        <v>84.752252252252205</v>
      </c>
      <c r="Q1763">
        <v>-4.4859476906645997E-2</v>
      </c>
    </row>
    <row r="1764" spans="1:17" hidden="1" x14ac:dyDescent="0.3">
      <c r="A1764" t="s">
        <v>3683</v>
      </c>
      <c r="B1764" t="s">
        <v>3684</v>
      </c>
      <c r="C1764" t="s">
        <v>10222</v>
      </c>
      <c r="D1764" t="s">
        <v>202</v>
      </c>
      <c r="E1764">
        <v>547.61599999999999</v>
      </c>
      <c r="F1764">
        <v>174.4</v>
      </c>
      <c r="G1764">
        <v>4.35611275577679</v>
      </c>
      <c r="H1764">
        <v>7.5216206066226396</v>
      </c>
      <c r="I1764">
        <v>-15.410545832648699</v>
      </c>
      <c r="J1764">
        <v>-6.9753063805954003</v>
      </c>
      <c r="K1764">
        <v>164.11152884203801</v>
      </c>
      <c r="L1764">
        <v>152.84383850553601</v>
      </c>
      <c r="M1764">
        <v>51.9472558272249</v>
      </c>
      <c r="N1764">
        <v>1.42586898595417</v>
      </c>
      <c r="O1764">
        <v>17.087155963302699</v>
      </c>
      <c r="P1764">
        <v>50.344827586206897</v>
      </c>
      <c r="Q1764">
        <v>4.7281427696083997E-2</v>
      </c>
    </row>
    <row r="1765" spans="1:17" hidden="1" x14ac:dyDescent="0.3">
      <c r="A1765" t="s">
        <v>3685</v>
      </c>
      <c r="B1765" t="s">
        <v>3686</v>
      </c>
      <c r="C1765" t="s">
        <v>10222</v>
      </c>
      <c r="D1765" t="s">
        <v>1768</v>
      </c>
      <c r="E1765">
        <v>546.69859199999996</v>
      </c>
      <c r="F1765">
        <v>402.6</v>
      </c>
      <c r="G1765">
        <v>-39.9543519544875</v>
      </c>
      <c r="H1765">
        <v>1.68143967985885</v>
      </c>
      <c r="I1765">
        <v>-30.5867903877697</v>
      </c>
      <c r="J1765">
        <v>-2.24737803046912</v>
      </c>
      <c r="K1765">
        <v>419.704527620411</v>
      </c>
      <c r="L1765">
        <v>426.19036817879498</v>
      </c>
      <c r="M1765">
        <v>37.498165214108901</v>
      </c>
      <c r="N1765">
        <v>0.718207752978687</v>
      </c>
      <c r="O1765">
        <v>47.404371584699398</v>
      </c>
      <c r="P1765">
        <v>28.1553398058252</v>
      </c>
    </row>
    <row r="1766" spans="1:17" hidden="1" x14ac:dyDescent="0.3">
      <c r="A1766" t="s">
        <v>3687</v>
      </c>
      <c r="B1766" t="s">
        <v>3688</v>
      </c>
      <c r="C1766" t="s">
        <v>10222</v>
      </c>
      <c r="D1766" t="s">
        <v>301</v>
      </c>
      <c r="E1766">
        <v>546.58537999999999</v>
      </c>
      <c r="F1766">
        <v>106.63</v>
      </c>
      <c r="G1766">
        <v>16.553815152381102</v>
      </c>
      <c r="H1766">
        <v>-12.2712151584353</v>
      </c>
      <c r="I1766">
        <v>-40.086445170891601</v>
      </c>
      <c r="J1766">
        <v>-1.35694584166549</v>
      </c>
      <c r="K1766">
        <v>113.706179058164</v>
      </c>
      <c r="L1766">
        <v>109.141302902604</v>
      </c>
      <c r="M1766">
        <v>34.3550625047084</v>
      </c>
      <c r="N1766">
        <v>1.2778152636750699</v>
      </c>
      <c r="O1766">
        <v>63.931351402044399</v>
      </c>
      <c r="P1766">
        <v>61.316187594553703</v>
      </c>
    </row>
    <row r="1767" spans="1:17" hidden="1" x14ac:dyDescent="0.3">
      <c r="A1767" t="s">
        <v>3689</v>
      </c>
      <c r="B1767" t="s">
        <v>3690</v>
      </c>
      <c r="C1767" t="s">
        <v>10222</v>
      </c>
      <c r="E1767">
        <v>545.71968000000004</v>
      </c>
      <c r="F1767">
        <v>242</v>
      </c>
      <c r="G1767">
        <v>35.217394105677997</v>
      </c>
      <c r="H1767">
        <v>50.8840682108859</v>
      </c>
      <c r="I1767">
        <v>46.2464534291828</v>
      </c>
      <c r="J1767">
        <v>-4.3314583956984203</v>
      </c>
      <c r="M1767">
        <v>43.304642071204199</v>
      </c>
      <c r="O1767">
        <v>34.049586776859499</v>
      </c>
      <c r="P1767">
        <v>69.824561403508696</v>
      </c>
    </row>
    <row r="1768" spans="1:17" hidden="1" x14ac:dyDescent="0.3">
      <c r="A1768" t="s">
        <v>3691</v>
      </c>
      <c r="B1768" t="s">
        <v>3692</v>
      </c>
      <c r="C1768" t="s">
        <v>10222</v>
      </c>
      <c r="D1768" t="s">
        <v>1843</v>
      </c>
      <c r="E1768">
        <v>545.53599999999994</v>
      </c>
      <c r="F1768">
        <v>170.48</v>
      </c>
      <c r="G1768">
        <v>16.075733629236701</v>
      </c>
      <c r="H1768">
        <v>-2.1734180148865501</v>
      </c>
      <c r="I1768">
        <v>-26.9815719332341</v>
      </c>
      <c r="J1768">
        <v>-4.7474460447249101</v>
      </c>
      <c r="K1768">
        <v>175.50834733511601</v>
      </c>
      <c r="L1768">
        <v>170.89498248938</v>
      </c>
      <c r="M1768">
        <v>42.198887131659198</v>
      </c>
      <c r="N1768">
        <v>1.1231034392260699</v>
      </c>
      <c r="O1768">
        <v>39.0192397935241</v>
      </c>
      <c r="P1768">
        <v>47.9861111111111</v>
      </c>
      <c r="Q1768">
        <v>0.10907763341165599</v>
      </c>
    </row>
    <row r="1769" spans="1:17" hidden="1" x14ac:dyDescent="0.3">
      <c r="A1769" t="s">
        <v>3693</v>
      </c>
      <c r="B1769" t="s">
        <v>3694</v>
      </c>
      <c r="C1769" t="s">
        <v>10222</v>
      </c>
      <c r="D1769" t="s">
        <v>21</v>
      </c>
      <c r="E1769">
        <v>543.61143212900004</v>
      </c>
      <c r="F1769">
        <v>73.69</v>
      </c>
      <c r="G1769">
        <v>65.125807078707794</v>
      </c>
      <c r="H1769">
        <v>2.7056783218783602</v>
      </c>
      <c r="I1769">
        <v>11.118491228491999</v>
      </c>
      <c r="J1769">
        <v>2.1918764786349101</v>
      </c>
      <c r="K1769">
        <v>69.228835887552805</v>
      </c>
      <c r="L1769">
        <v>65.003836793704906</v>
      </c>
      <c r="M1769">
        <v>72.565972370973597</v>
      </c>
      <c r="N1769">
        <v>1.1376123378169201</v>
      </c>
      <c r="O1769">
        <v>45.542135975030497</v>
      </c>
      <c r="P1769">
        <v>96.506666666666604</v>
      </c>
      <c r="Q1769">
        <v>0.11958545631695</v>
      </c>
    </row>
    <row r="1770" spans="1:17" hidden="1" x14ac:dyDescent="0.3">
      <c r="A1770" t="s">
        <v>3695</v>
      </c>
      <c r="B1770" t="s">
        <v>3696</v>
      </c>
      <c r="C1770" t="s">
        <v>10222</v>
      </c>
      <c r="D1770" t="s">
        <v>54</v>
      </c>
      <c r="E1770">
        <v>542.76377955299995</v>
      </c>
      <c r="F1770">
        <v>46.43</v>
      </c>
      <c r="G1770">
        <v>-39.333200107015898</v>
      </c>
      <c r="H1770">
        <v>-9.7565179215158793</v>
      </c>
      <c r="I1770">
        <v>-51.893889320394599</v>
      </c>
      <c r="J1770">
        <v>0.74917344065859803</v>
      </c>
      <c r="K1770">
        <v>52.496604488847197</v>
      </c>
      <c r="L1770">
        <v>61.408207118852097</v>
      </c>
      <c r="M1770">
        <v>40.175978048124499</v>
      </c>
      <c r="N1770">
        <v>1.30384562619141</v>
      </c>
      <c r="O1770">
        <v>87.594227869911606</v>
      </c>
      <c r="P1770">
        <v>2.0215337288508102</v>
      </c>
      <c r="Q1770">
        <v>-6.9418911402055E-2</v>
      </c>
    </row>
    <row r="1771" spans="1:17" hidden="1" x14ac:dyDescent="0.3">
      <c r="A1771" t="s">
        <v>3697</v>
      </c>
      <c r="B1771" t="s">
        <v>3698</v>
      </c>
      <c r="C1771" t="s">
        <v>10222</v>
      </c>
      <c r="D1771" t="s">
        <v>261</v>
      </c>
      <c r="E1771">
        <v>542.46086100000002</v>
      </c>
      <c r="F1771">
        <v>85.59</v>
      </c>
      <c r="G1771">
        <v>-16.0156819141488</v>
      </c>
      <c r="H1771">
        <v>0.54242259600055798</v>
      </c>
      <c r="I1771">
        <v>-26.433153500116099</v>
      </c>
      <c r="J1771">
        <v>10.4433338541309</v>
      </c>
      <c r="K1771">
        <v>82.615210260094599</v>
      </c>
      <c r="L1771">
        <v>83.265754128981598</v>
      </c>
      <c r="M1771">
        <v>62.942370718363499</v>
      </c>
      <c r="N1771">
        <v>1.72021807416547</v>
      </c>
      <c r="O1771">
        <v>45.7530085290337</v>
      </c>
      <c r="P1771">
        <v>23.151079136690601</v>
      </c>
      <c r="Q1771">
        <v>1.1495446936489E-2</v>
      </c>
    </row>
    <row r="1772" spans="1:17" hidden="1" x14ac:dyDescent="0.3">
      <c r="A1772" t="s">
        <v>3699</v>
      </c>
      <c r="B1772" t="s">
        <v>3700</v>
      </c>
      <c r="C1772" t="s">
        <v>10222</v>
      </c>
      <c r="D1772" t="s">
        <v>130</v>
      </c>
      <c r="E1772">
        <v>540.42962550000004</v>
      </c>
      <c r="F1772">
        <v>285</v>
      </c>
      <c r="G1772">
        <v>-62.660142151439302</v>
      </c>
      <c r="H1772">
        <v>4.12236602110743</v>
      </c>
      <c r="I1772">
        <v>-51.631082827934598</v>
      </c>
      <c r="J1772">
        <v>14.3084596828716</v>
      </c>
      <c r="K1772">
        <v>263.66084370658302</v>
      </c>
      <c r="M1772">
        <v>74.302072823354607</v>
      </c>
      <c r="N1772">
        <v>1.4587447538392599</v>
      </c>
      <c r="O1772">
        <v>56.578947368420998</v>
      </c>
      <c r="P1772">
        <v>28.552097428958</v>
      </c>
    </row>
    <row r="1773" spans="1:17" hidden="1" x14ac:dyDescent="0.3">
      <c r="A1773" t="s">
        <v>3701</v>
      </c>
      <c r="B1773" t="s">
        <v>3702</v>
      </c>
      <c r="C1773" t="s">
        <v>10222</v>
      </c>
      <c r="D1773" t="s">
        <v>130</v>
      </c>
      <c r="E1773">
        <v>539.35275000000001</v>
      </c>
      <c r="F1773">
        <v>2730.9</v>
      </c>
      <c r="G1773">
        <v>76.3040799010179</v>
      </c>
      <c r="H1773">
        <v>5.99053941699274</v>
      </c>
      <c r="I1773">
        <v>-22.430021450191099</v>
      </c>
      <c r="J1773">
        <v>-2.2893429978578301</v>
      </c>
      <c r="K1773">
        <v>2722.6779933984299</v>
      </c>
      <c r="L1773">
        <v>2602.7606717020299</v>
      </c>
      <c r="M1773">
        <v>40.200059159810799</v>
      </c>
      <c r="N1773">
        <v>0.43095521676989001</v>
      </c>
      <c r="O1773">
        <v>46.431579332820597</v>
      </c>
      <c r="P1773">
        <v>129.10234899328799</v>
      </c>
      <c r="Q1773">
        <v>0.103759169751757</v>
      </c>
    </row>
    <row r="1774" spans="1:17" hidden="1" x14ac:dyDescent="0.3">
      <c r="A1774" t="s">
        <v>3703</v>
      </c>
      <c r="B1774" t="s">
        <v>3704</v>
      </c>
      <c r="C1774" t="s">
        <v>10222</v>
      </c>
      <c r="D1774" t="s">
        <v>127</v>
      </c>
      <c r="E1774">
        <v>539.16550800000005</v>
      </c>
      <c r="F1774">
        <v>349.3</v>
      </c>
      <c r="G1774">
        <v>-11.775359854814999</v>
      </c>
      <c r="H1774">
        <v>0.144734675229925</v>
      </c>
      <c r="I1774">
        <v>53.9430993067188</v>
      </c>
      <c r="J1774">
        <v>8.3756872222356797</v>
      </c>
      <c r="K1774">
        <v>316.19978773788898</v>
      </c>
      <c r="L1774">
        <v>247.75056511263099</v>
      </c>
      <c r="M1774">
        <v>56.197746257200897</v>
      </c>
      <c r="N1774">
        <v>0.63421363233992301</v>
      </c>
      <c r="O1774">
        <v>14.715144574864</v>
      </c>
      <c r="P1774">
        <v>165.627376425855</v>
      </c>
    </row>
    <row r="1775" spans="1:17" hidden="1" x14ac:dyDescent="0.3">
      <c r="A1775" t="s">
        <v>3705</v>
      </c>
      <c r="B1775" t="s">
        <v>3706</v>
      </c>
      <c r="C1775" t="s">
        <v>10222</v>
      </c>
      <c r="D1775" t="s">
        <v>60</v>
      </c>
      <c r="E1775">
        <v>538.99160511000002</v>
      </c>
      <c r="F1775">
        <v>519.45000000000005</v>
      </c>
      <c r="G1775">
        <v>19.407729244906701</v>
      </c>
      <c r="H1775">
        <v>0.55111277602306996</v>
      </c>
      <c r="I1775">
        <v>0.802486592221196</v>
      </c>
      <c r="J1775">
        <v>1.1710989330066299</v>
      </c>
      <c r="K1775">
        <v>508.65209184535098</v>
      </c>
      <c r="L1775">
        <v>463.54412425792498</v>
      </c>
      <c r="M1775">
        <v>61.373612363289801</v>
      </c>
      <c r="N1775">
        <v>0.96520550565021002</v>
      </c>
      <c r="O1775">
        <v>13.5816729232842</v>
      </c>
      <c r="P1775">
        <v>68.270165208940696</v>
      </c>
      <c r="Q1775">
        <v>5.2219525313704003E-2</v>
      </c>
    </row>
    <row r="1776" spans="1:17" hidden="1" x14ac:dyDescent="0.3">
      <c r="A1776" t="s">
        <v>3707</v>
      </c>
      <c r="B1776" t="s">
        <v>3708</v>
      </c>
      <c r="C1776" t="s">
        <v>10222</v>
      </c>
      <c r="D1776" t="s">
        <v>21</v>
      </c>
      <c r="E1776">
        <v>538.65143999999998</v>
      </c>
      <c r="F1776">
        <v>514</v>
      </c>
      <c r="G1776">
        <v>42.275625258973001</v>
      </c>
      <c r="H1776">
        <v>-1.58083389952836</v>
      </c>
      <c r="I1776">
        <v>53.304684582477698</v>
      </c>
      <c r="J1776">
        <v>1.199899185502</v>
      </c>
      <c r="K1776">
        <v>527.68974329831099</v>
      </c>
      <c r="M1776">
        <v>38.381352282454998</v>
      </c>
      <c r="N1776">
        <v>0.44810408921932998</v>
      </c>
      <c r="O1776">
        <v>47.859922178988299</v>
      </c>
      <c r="P1776">
        <v>96.859440827269196</v>
      </c>
    </row>
    <row r="1777" spans="1:17" hidden="1" x14ac:dyDescent="0.3">
      <c r="A1777" t="s">
        <v>3709</v>
      </c>
      <c r="B1777" t="s">
        <v>3710</v>
      </c>
      <c r="C1777" t="s">
        <v>10222</v>
      </c>
      <c r="D1777" t="s">
        <v>622</v>
      </c>
      <c r="E1777">
        <v>537.93168000000003</v>
      </c>
      <c r="F1777">
        <v>760.65</v>
      </c>
      <c r="G1777">
        <v>152.10068525644601</v>
      </c>
      <c r="H1777">
        <v>20.283164618166602</v>
      </c>
      <c r="I1777">
        <v>163.12974457995099</v>
      </c>
      <c r="J1777">
        <v>2.3163191223182702</v>
      </c>
      <c r="K1777">
        <v>647.44238858803999</v>
      </c>
      <c r="M1777">
        <v>50.901985000173497</v>
      </c>
      <c r="N1777">
        <v>0.26386531617848302</v>
      </c>
      <c r="O1777">
        <v>9.7745349372247503</v>
      </c>
      <c r="P1777">
        <v>192.55769230769201</v>
      </c>
    </row>
    <row r="1778" spans="1:17" hidden="1" x14ac:dyDescent="0.3">
      <c r="A1778" t="s">
        <v>3711</v>
      </c>
      <c r="B1778" t="s">
        <v>3712</v>
      </c>
      <c r="C1778" t="s">
        <v>10222</v>
      </c>
      <c r="D1778" t="s">
        <v>3713</v>
      </c>
      <c r="E1778">
        <v>536.79999999999995</v>
      </c>
      <c r="F1778">
        <v>134.19999999999999</v>
      </c>
      <c r="G1778">
        <v>1.28383543959702</v>
      </c>
      <c r="H1778">
        <v>-2.8496674620338398</v>
      </c>
      <c r="I1778">
        <v>-44.265206541114203</v>
      </c>
      <c r="J1778">
        <v>3.8878720124280499</v>
      </c>
      <c r="K1778">
        <v>134.35544629831301</v>
      </c>
      <c r="M1778">
        <v>53.197562401283697</v>
      </c>
      <c r="N1778">
        <v>0.91623757672995698</v>
      </c>
      <c r="O1778">
        <v>90.275707898658695</v>
      </c>
      <c r="P1778">
        <v>39.7916666666666</v>
      </c>
    </row>
    <row r="1779" spans="1:17" hidden="1" x14ac:dyDescent="0.3">
      <c r="A1779" t="s">
        <v>3714</v>
      </c>
      <c r="B1779" t="s">
        <v>3715</v>
      </c>
      <c r="C1779" t="s">
        <v>10222</v>
      </c>
      <c r="D1779" t="s">
        <v>54</v>
      </c>
      <c r="E1779">
        <v>536.49</v>
      </c>
      <c r="F1779">
        <v>395.7</v>
      </c>
      <c r="G1779">
        <v>24.7936232935531</v>
      </c>
      <c r="H1779">
        <v>15.245988842015899</v>
      </c>
      <c r="I1779">
        <v>23.4673744654304</v>
      </c>
      <c r="J1779">
        <v>3.8487725899669099</v>
      </c>
      <c r="K1779">
        <v>344.05067314455403</v>
      </c>
      <c r="L1779">
        <v>292.18480779734602</v>
      </c>
      <c r="M1779">
        <v>67.287543497056902</v>
      </c>
      <c r="N1779">
        <v>0.71365133668103398</v>
      </c>
      <c r="O1779">
        <v>4.7889815516805703</v>
      </c>
      <c r="P1779">
        <v>75.710479573712206</v>
      </c>
    </row>
    <row r="1780" spans="1:17" hidden="1" x14ac:dyDescent="0.3">
      <c r="A1780" t="s">
        <v>3716</v>
      </c>
      <c r="B1780" t="s">
        <v>3717</v>
      </c>
      <c r="C1780" t="s">
        <v>10222</v>
      </c>
      <c r="D1780" t="s">
        <v>60</v>
      </c>
      <c r="E1780">
        <v>535.89663892800002</v>
      </c>
      <c r="F1780">
        <v>69.930000000000007</v>
      </c>
      <c r="G1780">
        <v>109.40548571914201</v>
      </c>
      <c r="H1780">
        <v>39.528034114082097</v>
      </c>
      <c r="I1780">
        <v>2.6483278719763299</v>
      </c>
      <c r="J1780">
        <v>-4.4145170355318797</v>
      </c>
      <c r="K1780">
        <v>57.4274233673639</v>
      </c>
      <c r="L1780">
        <v>48.350065669574697</v>
      </c>
      <c r="M1780">
        <v>61.830951488795797</v>
      </c>
      <c r="N1780">
        <v>1.40570466624297</v>
      </c>
      <c r="O1780">
        <v>11.111111111111001</v>
      </c>
      <c r="P1780">
        <v>168.44529750479799</v>
      </c>
      <c r="Q1780">
        <v>6.6631453612470998E-2</v>
      </c>
    </row>
    <row r="1781" spans="1:17" hidden="1" x14ac:dyDescent="0.3">
      <c r="A1781" t="s">
        <v>3718</v>
      </c>
      <c r="B1781" t="s">
        <v>3719</v>
      </c>
      <c r="C1781" t="s">
        <v>10222</v>
      </c>
      <c r="D1781" t="s">
        <v>46</v>
      </c>
      <c r="E1781">
        <v>534.1</v>
      </c>
      <c r="F1781">
        <v>245</v>
      </c>
      <c r="G1781">
        <v>184.585422741184</v>
      </c>
      <c r="H1781">
        <v>8.0970331891330094</v>
      </c>
      <c r="I1781">
        <v>195.61448206468901</v>
      </c>
      <c r="J1781">
        <v>11.6716359973815</v>
      </c>
      <c r="K1781">
        <v>195.08742060612801</v>
      </c>
      <c r="M1781">
        <v>60.864877675138402</v>
      </c>
      <c r="O1781">
        <v>15.510204081632599</v>
      </c>
      <c r="P1781">
        <v>226.666666666666</v>
      </c>
    </row>
    <row r="1782" spans="1:17" hidden="1" x14ac:dyDescent="0.3">
      <c r="A1782" t="s">
        <v>3720</v>
      </c>
      <c r="B1782" t="s">
        <v>3721</v>
      </c>
      <c r="C1782" t="s">
        <v>10222</v>
      </c>
      <c r="D1782" t="s">
        <v>285</v>
      </c>
      <c r="E1782">
        <v>533.99517633000005</v>
      </c>
      <c r="F1782">
        <v>101.03</v>
      </c>
      <c r="G1782">
        <v>-40.798068514177899</v>
      </c>
      <c r="H1782">
        <v>0.71979465479669302</v>
      </c>
      <c r="I1782">
        <v>8.2691433411805395</v>
      </c>
      <c r="J1782">
        <v>2.06336383741781</v>
      </c>
      <c r="K1782">
        <v>98.665314514000798</v>
      </c>
      <c r="L1782">
        <v>100.971636291016</v>
      </c>
      <c r="M1782">
        <v>59.328133820488198</v>
      </c>
      <c r="N1782">
        <v>0.9429940032352</v>
      </c>
      <c r="O1782">
        <v>31.099673364347201</v>
      </c>
      <c r="P1782">
        <v>31.224834394077099</v>
      </c>
      <c r="Q1782">
        <v>0.17192503661081901</v>
      </c>
    </row>
    <row r="1783" spans="1:17" hidden="1" x14ac:dyDescent="0.3">
      <c r="A1783" t="s">
        <v>3722</v>
      </c>
      <c r="B1783" t="s">
        <v>3723</v>
      </c>
      <c r="C1783" t="s">
        <v>10222</v>
      </c>
      <c r="D1783" t="s">
        <v>146</v>
      </c>
      <c r="E1783">
        <v>532.12540523999996</v>
      </c>
      <c r="F1783">
        <v>213.4</v>
      </c>
      <c r="G1783">
        <v>123.210999751781</v>
      </c>
      <c r="H1783">
        <v>31.172435989365699</v>
      </c>
      <c r="I1783">
        <v>29.525457260067899</v>
      </c>
      <c r="J1783">
        <v>18.2833113284942</v>
      </c>
      <c r="K1783">
        <v>184.78618979233499</v>
      </c>
      <c r="L1783">
        <v>151.077779161726</v>
      </c>
      <c r="M1783">
        <v>61.771729171865601</v>
      </c>
      <c r="N1783">
        <v>1.59901103216823</v>
      </c>
      <c r="O1783">
        <v>9.4189315838800294</v>
      </c>
      <c r="P1783">
        <v>171.50127226463101</v>
      </c>
    </row>
    <row r="1784" spans="1:17" hidden="1" x14ac:dyDescent="0.3">
      <c r="A1784" t="s">
        <v>3724</v>
      </c>
      <c r="B1784" t="s">
        <v>3725</v>
      </c>
      <c r="C1784" t="s">
        <v>10222</v>
      </c>
      <c r="D1784" t="s">
        <v>133</v>
      </c>
      <c r="E1784">
        <v>531.35653079999997</v>
      </c>
      <c r="F1784">
        <v>13.49</v>
      </c>
      <c r="G1784">
        <v>137.984115551641</v>
      </c>
      <c r="H1784">
        <v>5.7007701461822702</v>
      </c>
      <c r="I1784">
        <v>4.4144820646890599</v>
      </c>
      <c r="J1784">
        <v>6.6579261462863002</v>
      </c>
      <c r="K1784">
        <v>12.4555581847809</v>
      </c>
      <c r="L1784">
        <v>10.594684859316599</v>
      </c>
      <c r="M1784">
        <v>52.771217392373998</v>
      </c>
      <c r="N1784">
        <v>1.6709874742584401</v>
      </c>
      <c r="O1784">
        <v>10.4521868050407</v>
      </c>
      <c r="P1784">
        <v>175.30612244897901</v>
      </c>
      <c r="Q1784">
        <v>5.9972938159307002E-2</v>
      </c>
    </row>
    <row r="1785" spans="1:17" hidden="1" x14ac:dyDescent="0.3">
      <c r="A1785" t="s">
        <v>3726</v>
      </c>
      <c r="B1785" t="s">
        <v>3727</v>
      </c>
      <c r="C1785" t="s">
        <v>10222</v>
      </c>
      <c r="E1785">
        <v>530.21399642400002</v>
      </c>
      <c r="F1785">
        <v>26.97</v>
      </c>
      <c r="G1785">
        <v>67.085223331437106</v>
      </c>
      <c r="H1785">
        <v>0.55841922868139005</v>
      </c>
      <c r="I1785">
        <v>-16.705420255213198</v>
      </c>
      <c r="J1785">
        <v>2.5395795663248499</v>
      </c>
      <c r="K1785">
        <v>26.239676921931</v>
      </c>
      <c r="L1785">
        <v>24.363015564885998</v>
      </c>
      <c r="M1785">
        <v>69.451325870073305</v>
      </c>
      <c r="N1785">
        <v>0.89435385498666398</v>
      </c>
      <c r="O1785">
        <v>19.577308120133399</v>
      </c>
      <c r="P1785">
        <v>101.268656716417</v>
      </c>
      <c r="Q1785">
        <v>0.164561853463148</v>
      </c>
    </row>
    <row r="1786" spans="1:17" hidden="1" x14ac:dyDescent="0.3">
      <c r="A1786" t="s">
        <v>3728</v>
      </c>
      <c r="B1786" t="s">
        <v>3729</v>
      </c>
      <c r="C1786" t="s">
        <v>10222</v>
      </c>
      <c r="E1786">
        <v>530.12531000000001</v>
      </c>
      <c r="F1786">
        <v>35.75</v>
      </c>
      <c r="G1786">
        <v>600.54366286049799</v>
      </c>
      <c r="H1786">
        <v>-9.5381077227907198</v>
      </c>
      <c r="I1786">
        <v>70.798316237579996</v>
      </c>
      <c r="J1786">
        <v>-2.3367555819458601</v>
      </c>
      <c r="K1786">
        <v>36.353214762242203</v>
      </c>
      <c r="L1786">
        <v>25.6089508199283</v>
      </c>
      <c r="M1786">
        <v>41.988376588741602</v>
      </c>
      <c r="N1786">
        <v>0.97755948480182497</v>
      </c>
      <c r="O1786">
        <v>35.8041958041958</v>
      </c>
      <c r="P1786">
        <v>627.06935123042399</v>
      </c>
      <c r="Q1786">
        <v>0.201379800957912</v>
      </c>
    </row>
    <row r="1787" spans="1:17" hidden="1" x14ac:dyDescent="0.3">
      <c r="A1787" t="s">
        <v>3730</v>
      </c>
      <c r="B1787" t="s">
        <v>3731</v>
      </c>
      <c r="C1787" t="s">
        <v>10222</v>
      </c>
      <c r="D1787" t="s">
        <v>231</v>
      </c>
      <c r="E1787">
        <v>529.51909999999998</v>
      </c>
      <c r="F1787">
        <v>163.18</v>
      </c>
      <c r="G1787">
        <v>49.694614005883103</v>
      </c>
      <c r="H1787">
        <v>22.904736215003201</v>
      </c>
      <c r="I1787">
        <v>7.8908945830675501</v>
      </c>
      <c r="J1787">
        <v>8.6073632315295292</v>
      </c>
      <c r="K1787">
        <v>136.80036004893199</v>
      </c>
      <c r="L1787">
        <v>122.16075892454199</v>
      </c>
      <c r="M1787">
        <v>86.900472882374004</v>
      </c>
      <c r="N1787">
        <v>3.0039478907001</v>
      </c>
      <c r="O1787">
        <v>3.6033827674960102</v>
      </c>
      <c r="P1787">
        <v>132.28469750889599</v>
      </c>
      <c r="Q1787">
        <v>5.4312801016443001E-2</v>
      </c>
    </row>
    <row r="1788" spans="1:17" hidden="1" x14ac:dyDescent="0.3">
      <c r="A1788" t="s">
        <v>3732</v>
      </c>
      <c r="B1788" t="s">
        <v>3733</v>
      </c>
      <c r="C1788" t="s">
        <v>10222</v>
      </c>
      <c r="D1788" t="s">
        <v>622</v>
      </c>
      <c r="E1788">
        <v>527.19375000000002</v>
      </c>
      <c r="F1788">
        <v>136.05000000000001</v>
      </c>
      <c r="G1788">
        <v>-23.807681574909701</v>
      </c>
      <c r="H1788">
        <v>11.9781882317697</v>
      </c>
      <c r="I1788">
        <v>-22.407337222953</v>
      </c>
      <c r="J1788">
        <v>2.6751997394867701</v>
      </c>
      <c r="K1788">
        <v>122.625589043834</v>
      </c>
      <c r="L1788">
        <v>122.101290465986</v>
      </c>
      <c r="M1788">
        <v>68.808141009412694</v>
      </c>
      <c r="N1788">
        <v>0.73697690331175003</v>
      </c>
      <c r="O1788">
        <v>13.634693127526599</v>
      </c>
      <c r="P1788">
        <v>34.370370370370303</v>
      </c>
      <c r="Q1788">
        <v>9.8686026599307003E-2</v>
      </c>
    </row>
    <row r="1789" spans="1:17" hidden="1" x14ac:dyDescent="0.3">
      <c r="A1789" t="s">
        <v>3734</v>
      </c>
      <c r="B1789" t="s">
        <v>3735</v>
      </c>
      <c r="C1789" t="s">
        <v>10222</v>
      </c>
      <c r="D1789" t="s">
        <v>231</v>
      </c>
      <c r="E1789">
        <v>524.98243583999999</v>
      </c>
      <c r="F1789">
        <v>230.4</v>
      </c>
      <c r="G1789">
        <v>103.874311630073</v>
      </c>
      <c r="H1789">
        <v>32.970646796666699</v>
      </c>
      <c r="I1789">
        <v>14.0507423339546</v>
      </c>
      <c r="J1789">
        <v>28.7119440034291</v>
      </c>
      <c r="K1789">
        <v>180.97617338146401</v>
      </c>
      <c r="L1789">
        <v>149.24301802982399</v>
      </c>
      <c r="M1789">
        <v>76.967785828071797</v>
      </c>
      <c r="N1789">
        <v>1.3240175911476799</v>
      </c>
      <c r="O1789">
        <v>0</v>
      </c>
      <c r="P1789">
        <v>230.79684134960499</v>
      </c>
      <c r="Q1789">
        <v>0.142346721194403</v>
      </c>
    </row>
    <row r="1790" spans="1:17" hidden="1" x14ac:dyDescent="0.3">
      <c r="A1790" t="s">
        <v>3736</v>
      </c>
      <c r="B1790" t="s">
        <v>3737</v>
      </c>
      <c r="C1790" t="s">
        <v>10222</v>
      </c>
      <c r="E1790">
        <v>524.95946033999996</v>
      </c>
      <c r="F1790">
        <v>39.479999999999997</v>
      </c>
      <c r="G1790">
        <v>-34.797063834610697</v>
      </c>
      <c r="H1790">
        <v>-8.0542042276767596</v>
      </c>
      <c r="I1790">
        <v>-30.993204388887801</v>
      </c>
      <c r="J1790">
        <v>-2.84682588750593</v>
      </c>
      <c r="K1790">
        <v>40.585815741137402</v>
      </c>
      <c r="L1790">
        <v>41.5474010689477</v>
      </c>
      <c r="M1790">
        <v>37.147243733071903</v>
      </c>
      <c r="N1790">
        <v>0.61508271638003098</v>
      </c>
      <c r="O1790">
        <v>31.9148936170212</v>
      </c>
      <c r="P1790">
        <v>19.636363636363601</v>
      </c>
      <c r="Q1790">
        <v>-1.6186095747264002E-2</v>
      </c>
    </row>
    <row r="1791" spans="1:17" hidden="1" x14ac:dyDescent="0.3">
      <c r="A1791" t="s">
        <v>3738</v>
      </c>
      <c r="B1791" t="s">
        <v>3739</v>
      </c>
      <c r="C1791" t="s">
        <v>10222</v>
      </c>
      <c r="D1791" t="s">
        <v>60</v>
      </c>
      <c r="E1791">
        <v>524.04612956999995</v>
      </c>
      <c r="F1791">
        <v>115.22</v>
      </c>
      <c r="G1791">
        <v>-43.274243283221502</v>
      </c>
      <c r="H1791">
        <v>0.79796513296716798</v>
      </c>
      <c r="I1791">
        <v>-8.1654692886204607</v>
      </c>
      <c r="J1791">
        <v>0.93267725248100197</v>
      </c>
      <c r="K1791">
        <v>109.072393113609</v>
      </c>
      <c r="L1791">
        <v>108.12546832515</v>
      </c>
      <c r="M1791">
        <v>46.403374988422698</v>
      </c>
      <c r="N1791">
        <v>0.94834909537244305</v>
      </c>
      <c r="O1791">
        <v>32.529074813400399</v>
      </c>
      <c r="P1791">
        <v>28.737430167597701</v>
      </c>
    </row>
    <row r="1792" spans="1:17" hidden="1" x14ac:dyDescent="0.3">
      <c r="A1792" t="s">
        <v>3740</v>
      </c>
      <c r="B1792" t="s">
        <v>3741</v>
      </c>
      <c r="C1792" t="s">
        <v>10222</v>
      </c>
      <c r="D1792" t="s">
        <v>635</v>
      </c>
      <c r="E1792">
        <v>523.62817870000003</v>
      </c>
      <c r="F1792">
        <v>686.45</v>
      </c>
      <c r="G1792">
        <v>170.125132719096</v>
      </c>
      <c r="H1792">
        <v>8.8064433564135491</v>
      </c>
      <c r="I1792">
        <v>83.042778039622704</v>
      </c>
      <c r="J1792">
        <v>20.094597680470201</v>
      </c>
      <c r="K1792">
        <v>615.05950962302495</v>
      </c>
      <c r="L1792">
        <v>465.13791052496703</v>
      </c>
      <c r="M1792">
        <v>62.896184140420701</v>
      </c>
      <c r="N1792">
        <v>1.05166089244515</v>
      </c>
      <c r="O1792">
        <v>5.3244955932696998</v>
      </c>
      <c r="P1792">
        <v>214.885321100917</v>
      </c>
      <c r="Q1792">
        <v>0.17603678448141399</v>
      </c>
    </row>
    <row r="1793" spans="1:17" hidden="1" x14ac:dyDescent="0.3">
      <c r="A1793" t="s">
        <v>3742</v>
      </c>
      <c r="B1793" t="s">
        <v>3743</v>
      </c>
      <c r="C1793" t="s">
        <v>10222</v>
      </c>
      <c r="D1793" t="s">
        <v>349</v>
      </c>
      <c r="E1793">
        <v>523.50644864499998</v>
      </c>
      <c r="F1793">
        <v>85.55</v>
      </c>
      <c r="G1793">
        <v>-11.275789407243201</v>
      </c>
      <c r="H1793">
        <v>-7.8286206364757396</v>
      </c>
      <c r="I1793">
        <v>-36.283666083459003</v>
      </c>
      <c r="J1793">
        <v>3.2379875214523799</v>
      </c>
      <c r="K1793">
        <v>86.805643191595905</v>
      </c>
      <c r="L1793">
        <v>90.816981097320394</v>
      </c>
      <c r="M1793">
        <v>48.892789550707001</v>
      </c>
      <c r="N1793">
        <v>1.29062886699822</v>
      </c>
      <c r="O1793">
        <v>57.101110461718299</v>
      </c>
      <c r="P1793">
        <v>16.7918088737201</v>
      </c>
      <c r="Q1793">
        <v>2.5556965596492998E-2</v>
      </c>
    </row>
    <row r="1794" spans="1:17" hidden="1" x14ac:dyDescent="0.3">
      <c r="A1794" t="s">
        <v>3744</v>
      </c>
      <c r="B1794" t="s">
        <v>3745</v>
      </c>
      <c r="C1794" t="s">
        <v>10222</v>
      </c>
      <c r="D1794" t="s">
        <v>420</v>
      </c>
      <c r="E1794">
        <v>522.35621959499997</v>
      </c>
      <c r="F1794">
        <v>191.45</v>
      </c>
      <c r="G1794">
        <v>2.3101124376102198</v>
      </c>
      <c r="H1794">
        <v>0.74110479342132995</v>
      </c>
      <c r="I1794">
        <v>-13.417183565217</v>
      </c>
      <c r="J1794">
        <v>-3.43778197391828</v>
      </c>
      <c r="K1794">
        <v>182.01503485456499</v>
      </c>
      <c r="L1794">
        <v>169.63162725240599</v>
      </c>
      <c r="M1794">
        <v>59.823686023708397</v>
      </c>
      <c r="N1794">
        <v>1.3111749768154</v>
      </c>
      <c r="O1794">
        <v>7.0775659441107299</v>
      </c>
      <c r="P1794">
        <v>40.051207022677303</v>
      </c>
      <c r="Q1794">
        <v>-1.1523795263673999E-2</v>
      </c>
    </row>
    <row r="1795" spans="1:17" hidden="1" x14ac:dyDescent="0.3">
      <c r="A1795" t="s">
        <v>3746</v>
      </c>
      <c r="B1795" t="s">
        <v>3747</v>
      </c>
      <c r="C1795" t="s">
        <v>10222</v>
      </c>
      <c r="D1795" t="s">
        <v>143</v>
      </c>
      <c r="E1795">
        <v>522.21517326000003</v>
      </c>
      <c r="F1795">
        <v>64.02</v>
      </c>
      <c r="G1795">
        <v>-54.593104100263801</v>
      </c>
      <c r="H1795">
        <v>-9.5263591913571499</v>
      </c>
      <c r="I1795">
        <v>-40.2232604397201</v>
      </c>
      <c r="J1795">
        <v>0.10874516664254601</v>
      </c>
      <c r="K1795">
        <v>69.546456277939001</v>
      </c>
      <c r="L1795">
        <v>75.433865486262107</v>
      </c>
      <c r="M1795">
        <v>47.016448777248698</v>
      </c>
      <c r="N1795">
        <v>0.96584488495208198</v>
      </c>
      <c r="O1795">
        <v>73.227116526085595</v>
      </c>
      <c r="P1795">
        <v>6.0636182902584501</v>
      </c>
      <c r="Q1795">
        <v>4.3073935360482998E-2</v>
      </c>
    </row>
    <row r="1796" spans="1:17" hidden="1" x14ac:dyDescent="0.3">
      <c r="A1796" t="s">
        <v>3748</v>
      </c>
      <c r="B1796" t="s">
        <v>3749</v>
      </c>
      <c r="C1796" t="s">
        <v>10222</v>
      </c>
      <c r="D1796" t="s">
        <v>21</v>
      </c>
      <c r="E1796">
        <v>520.61537060000001</v>
      </c>
      <c r="F1796">
        <v>74.650000000000006</v>
      </c>
      <c r="G1796">
        <v>27.253870382457801</v>
      </c>
      <c r="H1796">
        <v>-7.1930258580238204</v>
      </c>
      <c r="I1796">
        <v>15.5832655980028</v>
      </c>
      <c r="J1796">
        <v>11.3454261462863</v>
      </c>
      <c r="K1796">
        <v>74.116584514633999</v>
      </c>
      <c r="L1796">
        <v>66.773349137233495</v>
      </c>
      <c r="M1796">
        <v>57.234043445747297</v>
      </c>
      <c r="N1796">
        <v>0.96543853928920698</v>
      </c>
      <c r="O1796">
        <v>21.165438713998601</v>
      </c>
      <c r="P1796">
        <v>101.484480431848</v>
      </c>
      <c r="Q1796">
        <v>0.21699752840221001</v>
      </c>
    </row>
    <row r="1797" spans="1:17" hidden="1" x14ac:dyDescent="0.3">
      <c r="A1797" t="s">
        <v>3750</v>
      </c>
      <c r="B1797" t="s">
        <v>3751</v>
      </c>
      <c r="C1797" t="s">
        <v>10222</v>
      </c>
      <c r="D1797" t="s">
        <v>21</v>
      </c>
      <c r="E1797">
        <v>519.66200000000003</v>
      </c>
      <c r="F1797">
        <v>399.74</v>
      </c>
      <c r="G1797">
        <v>127.76184343668901</v>
      </c>
      <c r="H1797">
        <v>59.868490594050499</v>
      </c>
      <c r="I1797">
        <v>77.056357466102</v>
      </c>
      <c r="J1797">
        <v>-3.9272501357649698</v>
      </c>
      <c r="K1797">
        <v>296.80468366046102</v>
      </c>
      <c r="L1797">
        <v>227.89172215587001</v>
      </c>
      <c r="M1797">
        <v>69.385852351222596</v>
      </c>
      <c r="N1797">
        <v>1.1894624468111801</v>
      </c>
      <c r="O1797">
        <v>4.9407114624505803</v>
      </c>
      <c r="Q1797">
        <v>0.184087139992653</v>
      </c>
    </row>
    <row r="1798" spans="1:17" hidden="1" x14ac:dyDescent="0.3">
      <c r="A1798" t="s">
        <v>3752</v>
      </c>
      <c r="B1798" t="s">
        <v>3753</v>
      </c>
      <c r="C1798" t="s">
        <v>10222</v>
      </c>
      <c r="D1798" t="s">
        <v>274</v>
      </c>
      <c r="E1798">
        <v>519.26579828499996</v>
      </c>
      <c r="F1798">
        <v>554.35</v>
      </c>
      <c r="G1798">
        <v>-25.135656362610799</v>
      </c>
      <c r="H1798">
        <v>20.537871151942898</v>
      </c>
      <c r="I1798">
        <v>-2.0630297012204899</v>
      </c>
      <c r="J1798">
        <v>1.80350963337118</v>
      </c>
      <c r="K1798">
        <v>512.07617363450299</v>
      </c>
      <c r="L1798">
        <v>487.71818707874098</v>
      </c>
      <c r="M1798">
        <v>48.990968208057801</v>
      </c>
      <c r="N1798">
        <v>0.295631033649428</v>
      </c>
      <c r="O1798">
        <v>17.921890502390099</v>
      </c>
      <c r="P1798">
        <v>42.8737113402061</v>
      </c>
      <c r="Q1798">
        <v>-3.8490537684121001E-2</v>
      </c>
    </row>
    <row r="1799" spans="1:17" hidden="1" x14ac:dyDescent="0.3">
      <c r="A1799" t="s">
        <v>3754</v>
      </c>
      <c r="B1799" t="s">
        <v>3755</v>
      </c>
      <c r="C1799" t="s">
        <v>10222</v>
      </c>
      <c r="D1799" t="s">
        <v>285</v>
      </c>
      <c r="E1799">
        <v>519.12318241399998</v>
      </c>
      <c r="F1799">
        <v>95.66</v>
      </c>
      <c r="G1799">
        <v>3.1827862063443901</v>
      </c>
      <c r="H1799">
        <v>0.67718063165169695</v>
      </c>
      <c r="I1799">
        <v>-10.3063937264308</v>
      </c>
      <c r="J1799">
        <v>-1.0354181779578899</v>
      </c>
      <c r="K1799">
        <v>81.699840888480495</v>
      </c>
      <c r="L1799">
        <v>79.054813314466699</v>
      </c>
      <c r="M1799">
        <v>77.327034171179307</v>
      </c>
      <c r="N1799">
        <v>2.12920483779715</v>
      </c>
      <c r="O1799">
        <v>2.13255279113526</v>
      </c>
      <c r="P1799">
        <v>44.939393939393902</v>
      </c>
      <c r="Q1799">
        <v>-5.8388342722856999E-2</v>
      </c>
    </row>
    <row r="1800" spans="1:17" hidden="1" x14ac:dyDescent="0.3">
      <c r="A1800" t="s">
        <v>3756</v>
      </c>
      <c r="B1800" t="s">
        <v>3757</v>
      </c>
      <c r="C1800" t="s">
        <v>10222</v>
      </c>
      <c r="D1800" t="s">
        <v>261</v>
      </c>
      <c r="E1800">
        <v>516.59280000000001</v>
      </c>
      <c r="F1800">
        <v>365.6</v>
      </c>
      <c r="G1800">
        <v>57.1929045948973</v>
      </c>
      <c r="H1800">
        <v>-2.3482186661619799</v>
      </c>
      <c r="I1800">
        <v>-20.535590085382999</v>
      </c>
      <c r="J1800">
        <v>3.2167059081910701</v>
      </c>
      <c r="K1800">
        <v>353.73568077002</v>
      </c>
      <c r="L1800">
        <v>320.24556159045301</v>
      </c>
      <c r="M1800">
        <v>59.619991432531201</v>
      </c>
      <c r="N1800">
        <v>1.07600572242129</v>
      </c>
      <c r="O1800">
        <v>19.502188183807402</v>
      </c>
      <c r="P1800">
        <v>87.391081496668306</v>
      </c>
      <c r="Q1800">
        <v>6.2500111032463002E-2</v>
      </c>
    </row>
    <row r="1801" spans="1:17" hidden="1" x14ac:dyDescent="0.3">
      <c r="A1801" t="s">
        <v>3758</v>
      </c>
      <c r="B1801" t="s">
        <v>3759</v>
      </c>
      <c r="C1801" t="s">
        <v>10222</v>
      </c>
      <c r="D1801" t="s">
        <v>46</v>
      </c>
      <c r="E1801">
        <v>516.25653720000003</v>
      </c>
      <c r="F1801">
        <v>30.09</v>
      </c>
      <c r="G1801">
        <v>160.04574020150099</v>
      </c>
      <c r="H1801">
        <v>4.1852620425022504</v>
      </c>
      <c r="I1801">
        <v>26.772874499677201</v>
      </c>
      <c r="J1801">
        <v>2.1853710944728402</v>
      </c>
      <c r="K1801">
        <v>29.192863321950998</v>
      </c>
      <c r="L1801">
        <v>25.657212937494201</v>
      </c>
      <c r="M1801">
        <v>55.511836558162699</v>
      </c>
      <c r="N1801">
        <v>2.0540406328754499</v>
      </c>
      <c r="O1801">
        <v>33.931538717181702</v>
      </c>
      <c r="P1801">
        <v>189.32692307692301</v>
      </c>
      <c r="Q1801">
        <v>-5.1585021894723998E-2</v>
      </c>
    </row>
    <row r="1802" spans="1:17" hidden="1" x14ac:dyDescent="0.3">
      <c r="A1802" t="s">
        <v>3760</v>
      </c>
      <c r="B1802" t="s">
        <v>3761</v>
      </c>
      <c r="C1802" t="s">
        <v>10222</v>
      </c>
      <c r="D1802" t="s">
        <v>202</v>
      </c>
      <c r="E1802">
        <v>515.28888795199998</v>
      </c>
      <c r="F1802">
        <v>42.16</v>
      </c>
      <c r="G1802">
        <v>32.269038560393298</v>
      </c>
      <c r="H1802">
        <v>0.27573683593995102</v>
      </c>
      <c r="I1802">
        <v>-9.9647141528050494</v>
      </c>
      <c r="J1802">
        <v>11.335797700752201</v>
      </c>
      <c r="K1802">
        <v>39.587613827579297</v>
      </c>
      <c r="L1802">
        <v>37.878518551857098</v>
      </c>
      <c r="M1802">
        <v>70.086926811835596</v>
      </c>
      <c r="N1802">
        <v>1.13361101185476</v>
      </c>
      <c r="O1802">
        <v>18.002846299810201</v>
      </c>
      <c r="P1802">
        <v>66.311637080867797</v>
      </c>
      <c r="Q1802">
        <v>5.4589992984353998E-2</v>
      </c>
    </row>
    <row r="1803" spans="1:17" hidden="1" x14ac:dyDescent="0.3">
      <c r="A1803" t="s">
        <v>3762</v>
      </c>
      <c r="B1803" t="s">
        <v>3763</v>
      </c>
      <c r="C1803" t="s">
        <v>10222</v>
      </c>
      <c r="D1803" t="s">
        <v>46</v>
      </c>
      <c r="E1803">
        <v>514.596</v>
      </c>
      <c r="F1803">
        <v>289.75</v>
      </c>
      <c r="G1803">
        <v>117.064055219816</v>
      </c>
      <c r="H1803">
        <v>-26.6547014373464</v>
      </c>
      <c r="I1803">
        <v>128.09311454332101</v>
      </c>
      <c r="J1803">
        <v>-6.6607104048687997</v>
      </c>
      <c r="K1803">
        <v>314.09002323766799</v>
      </c>
      <c r="M1803">
        <v>34.423586122404203</v>
      </c>
      <c r="N1803">
        <v>0.39111943946553601</v>
      </c>
      <c r="O1803">
        <v>71.458153580672999</v>
      </c>
      <c r="P1803">
        <v>201.822916666666</v>
      </c>
    </row>
    <row r="1804" spans="1:17" hidden="1" x14ac:dyDescent="0.3">
      <c r="A1804" t="s">
        <v>3764</v>
      </c>
      <c r="B1804" t="s">
        <v>3765</v>
      </c>
      <c r="C1804" t="s">
        <v>10222</v>
      </c>
      <c r="D1804" t="s">
        <v>130</v>
      </c>
      <c r="E1804">
        <v>514.45295999999996</v>
      </c>
      <c r="F1804">
        <v>19.32</v>
      </c>
      <c r="G1804">
        <v>252.29784104183699</v>
      </c>
      <c r="H1804">
        <v>-6.4153607118842704</v>
      </c>
      <c r="I1804">
        <v>54.7236352707585</v>
      </c>
      <c r="J1804">
        <v>-7.6236302262626898</v>
      </c>
      <c r="K1804">
        <v>19.871957611649499</v>
      </c>
      <c r="L1804">
        <v>16.126714495660199</v>
      </c>
      <c r="M1804">
        <v>42.044701081126398</v>
      </c>
      <c r="N1804">
        <v>0.84558485481032597</v>
      </c>
      <c r="O1804">
        <v>26.811594202898501</v>
      </c>
      <c r="P1804">
        <v>286.39999999999998</v>
      </c>
      <c r="Q1804">
        <v>0.14855288232333499</v>
      </c>
    </row>
    <row r="1805" spans="1:17" hidden="1" x14ac:dyDescent="0.3">
      <c r="A1805" t="s">
        <v>3766</v>
      </c>
      <c r="B1805" t="s">
        <v>3767</v>
      </c>
      <c r="C1805" t="s">
        <v>10222</v>
      </c>
      <c r="E1805">
        <v>514.41</v>
      </c>
      <c r="F1805">
        <v>131.9</v>
      </c>
      <c r="G1805">
        <v>185.78200393776501</v>
      </c>
      <c r="H1805">
        <v>-13.723503990813301</v>
      </c>
      <c r="I1805">
        <v>17.534132426094299</v>
      </c>
      <c r="J1805">
        <v>-2.8894856348936702</v>
      </c>
      <c r="K1805">
        <v>165.60646191883399</v>
      </c>
      <c r="L1805">
        <v>146.875288593557</v>
      </c>
      <c r="M1805">
        <v>32.028450882438896</v>
      </c>
      <c r="N1805">
        <v>0.36478356399309098</v>
      </c>
      <c r="O1805">
        <v>213.343442001516</v>
      </c>
      <c r="P1805">
        <v>247.105263157894</v>
      </c>
      <c r="Q1805">
        <v>0.203441576440301</v>
      </c>
    </row>
    <row r="1806" spans="1:17" hidden="1" x14ac:dyDescent="0.3">
      <c r="A1806" t="s">
        <v>3768</v>
      </c>
      <c r="B1806" t="s">
        <v>3769</v>
      </c>
      <c r="C1806" t="s">
        <v>10222</v>
      </c>
      <c r="D1806" t="s">
        <v>133</v>
      </c>
      <c r="E1806">
        <v>513.81390706100001</v>
      </c>
      <c r="F1806">
        <v>33.67</v>
      </c>
      <c r="G1806">
        <v>3.22382993450482</v>
      </c>
      <c r="H1806">
        <v>-1.2640641093899301</v>
      </c>
      <c r="I1806">
        <v>-28.6063064657768</v>
      </c>
      <c r="J1806">
        <v>1.59633553782071</v>
      </c>
      <c r="K1806">
        <v>31.195097822931</v>
      </c>
      <c r="L1806">
        <v>31.876047126227899</v>
      </c>
      <c r="M1806">
        <v>70.149392306513505</v>
      </c>
      <c r="N1806">
        <v>1.5398004239730201</v>
      </c>
      <c r="O1806">
        <v>33.056133056133</v>
      </c>
      <c r="P1806">
        <v>34.411177644710499</v>
      </c>
      <c r="Q1806">
        <v>-1.06193990436E-4</v>
      </c>
    </row>
    <row r="1807" spans="1:17" hidden="1" x14ac:dyDescent="0.3">
      <c r="A1807" t="s">
        <v>3770</v>
      </c>
      <c r="B1807" t="s">
        <v>3771</v>
      </c>
      <c r="C1807" t="s">
        <v>10222</v>
      </c>
      <c r="E1807">
        <v>513.22359374999996</v>
      </c>
      <c r="F1807">
        <v>472.5</v>
      </c>
      <c r="G1807">
        <v>177.332832530394</v>
      </c>
      <c r="H1807">
        <v>0.927983793052645</v>
      </c>
      <c r="I1807">
        <v>100.651586873065</v>
      </c>
      <c r="J1807">
        <v>-0.67413744926159103</v>
      </c>
      <c r="K1807">
        <v>402.04727898549601</v>
      </c>
      <c r="L1807">
        <v>289.05859667986999</v>
      </c>
      <c r="M1807">
        <v>76.175387869373097</v>
      </c>
      <c r="N1807">
        <v>0.57637343241987904</v>
      </c>
      <c r="O1807">
        <v>4.28571428571429</v>
      </c>
      <c r="P1807">
        <v>223.51934269085899</v>
      </c>
      <c r="Q1807">
        <v>0.349324685836714</v>
      </c>
    </row>
    <row r="1808" spans="1:17" hidden="1" x14ac:dyDescent="0.3">
      <c r="A1808" t="s">
        <v>3772</v>
      </c>
      <c r="B1808" t="s">
        <v>3773</v>
      </c>
      <c r="C1808" t="s">
        <v>10222</v>
      </c>
      <c r="D1808" t="s">
        <v>202</v>
      </c>
      <c r="E1808">
        <v>512.52145925599996</v>
      </c>
      <c r="F1808">
        <v>131.54</v>
      </c>
      <c r="G1808">
        <v>34.873084636208098</v>
      </c>
      <c r="H1808">
        <v>-4.4263990161281503</v>
      </c>
      <c r="I1808">
        <v>-14.4286305831105</v>
      </c>
      <c r="J1808">
        <v>-2.0887640015953699</v>
      </c>
      <c r="K1808">
        <v>125.77239075347801</v>
      </c>
      <c r="L1808">
        <v>119.260779816805</v>
      </c>
      <c r="M1808">
        <v>62.665691760962403</v>
      </c>
      <c r="N1808">
        <v>1.4927582337904</v>
      </c>
      <c r="O1808">
        <v>25.665196898281899</v>
      </c>
      <c r="P1808">
        <v>67.780612244897895</v>
      </c>
      <c r="Q1808">
        <v>6.1755313621072998E-2</v>
      </c>
    </row>
    <row r="1809" spans="1:17" hidden="1" x14ac:dyDescent="0.3">
      <c r="A1809" t="s">
        <v>3774</v>
      </c>
      <c r="B1809" t="s">
        <v>3775</v>
      </c>
      <c r="C1809" t="s">
        <v>10222</v>
      </c>
      <c r="D1809" t="s">
        <v>622</v>
      </c>
      <c r="E1809">
        <v>511.354515797999</v>
      </c>
      <c r="F1809">
        <v>63.63</v>
      </c>
      <c r="G1809">
        <v>-10.0938493946294</v>
      </c>
      <c r="H1809">
        <v>12.6376285276242</v>
      </c>
      <c r="I1809">
        <v>-17.226358776151699</v>
      </c>
      <c r="J1809">
        <v>-0.57188645182986997</v>
      </c>
      <c r="K1809">
        <v>59.464785981222903</v>
      </c>
      <c r="L1809">
        <v>58.026570424762703</v>
      </c>
      <c r="M1809">
        <v>54.8795412676617</v>
      </c>
      <c r="N1809">
        <v>2.3899902677257399</v>
      </c>
      <c r="O1809">
        <v>17.711771177117701</v>
      </c>
      <c r="P1809">
        <v>27.5150300601202</v>
      </c>
      <c r="Q1809">
        <v>-4.8952339302387002E-2</v>
      </c>
    </row>
    <row r="1810" spans="1:17" hidden="1" x14ac:dyDescent="0.3">
      <c r="A1810" t="s">
        <v>3776</v>
      </c>
      <c r="B1810" t="s">
        <v>3777</v>
      </c>
      <c r="C1810" t="s">
        <v>10222</v>
      </c>
      <c r="E1810">
        <v>509.79177221999998</v>
      </c>
      <c r="F1810">
        <v>266.10000000000002</v>
      </c>
      <c r="G1810">
        <v>182.35417233813999</v>
      </c>
      <c r="H1810">
        <v>15.6700693800714</v>
      </c>
      <c r="I1810">
        <v>-16.019993532403301</v>
      </c>
      <c r="J1810">
        <v>6.1160914688669497</v>
      </c>
      <c r="K1810">
        <v>256.87752676111899</v>
      </c>
      <c r="L1810">
        <v>237.067681629916</v>
      </c>
      <c r="M1810">
        <v>76.965398787465801</v>
      </c>
      <c r="N1810">
        <v>1.17373000540076</v>
      </c>
      <c r="O1810">
        <v>37.3167981961668</v>
      </c>
      <c r="P1810">
        <v>225.20623281393199</v>
      </c>
    </row>
    <row r="1811" spans="1:17" hidden="1" x14ac:dyDescent="0.3">
      <c r="A1811" t="s">
        <v>3778</v>
      </c>
      <c r="B1811" t="s">
        <v>3779</v>
      </c>
      <c r="C1811" t="s">
        <v>10222</v>
      </c>
      <c r="D1811" t="s">
        <v>1444</v>
      </c>
      <c r="E1811">
        <v>509.11836357499999</v>
      </c>
      <c r="F1811">
        <v>470.35</v>
      </c>
      <c r="G1811">
        <v>59.420150728709302</v>
      </c>
      <c r="H1811">
        <v>28.6941377030527</v>
      </c>
      <c r="I1811">
        <v>22.537120036483302</v>
      </c>
      <c r="J1811">
        <v>5.1590617979153803</v>
      </c>
      <c r="K1811">
        <v>359.18828004717</v>
      </c>
      <c r="L1811">
        <v>316.42869758269802</v>
      </c>
      <c r="M1811">
        <v>81.270996776302994</v>
      </c>
      <c r="N1811">
        <v>0.89432666782352199</v>
      </c>
      <c r="O1811">
        <v>2.47687891995322</v>
      </c>
      <c r="P1811">
        <v>113.79545454545401</v>
      </c>
      <c r="Q1811">
        <v>0.15617195842671999</v>
      </c>
    </row>
    <row r="1812" spans="1:17" hidden="1" x14ac:dyDescent="0.3">
      <c r="A1812" t="s">
        <v>3780</v>
      </c>
      <c r="B1812" t="s">
        <v>3781</v>
      </c>
      <c r="C1812" t="s">
        <v>10222</v>
      </c>
      <c r="D1812" t="s">
        <v>557</v>
      </c>
      <c r="E1812">
        <v>509.02016953499998</v>
      </c>
      <c r="F1812">
        <v>554.54999999999995</v>
      </c>
      <c r="G1812">
        <v>-5.0204298247909298</v>
      </c>
      <c r="H1812">
        <v>-1.85283637909087</v>
      </c>
      <c r="I1812">
        <v>-2.46156993512977</v>
      </c>
      <c r="J1812">
        <v>2.3031586711144199</v>
      </c>
      <c r="K1812">
        <v>510.75396947059897</v>
      </c>
      <c r="L1812">
        <v>475.70797571277899</v>
      </c>
      <c r="M1812">
        <v>65.616211174609703</v>
      </c>
      <c r="N1812">
        <v>1.70932102594229</v>
      </c>
      <c r="O1812">
        <v>4.4089802542602197</v>
      </c>
      <c r="P1812">
        <v>35.091352009744199</v>
      </c>
      <c r="Q1812">
        <v>-3.2084143860896003E-2</v>
      </c>
    </row>
    <row r="1813" spans="1:17" hidden="1" x14ac:dyDescent="0.3">
      <c r="A1813" t="s">
        <v>3782</v>
      </c>
      <c r="B1813" t="s">
        <v>3783</v>
      </c>
      <c r="C1813" t="s">
        <v>10222</v>
      </c>
      <c r="D1813" t="s">
        <v>54</v>
      </c>
      <c r="E1813">
        <v>508.34455235199999</v>
      </c>
      <c r="F1813">
        <v>119.12</v>
      </c>
      <c r="G1813">
        <v>-37.1968544741637</v>
      </c>
      <c r="H1813">
        <v>0.89981295699834096</v>
      </c>
      <c r="I1813">
        <v>-26.167795150659</v>
      </c>
      <c r="J1813">
        <v>6.2958128897370704</v>
      </c>
      <c r="M1813">
        <v>62.959918010534899</v>
      </c>
      <c r="O1813">
        <v>12.491605104096701</v>
      </c>
      <c r="P1813">
        <v>28.486678891166001</v>
      </c>
    </row>
    <row r="1814" spans="1:17" hidden="1" x14ac:dyDescent="0.3">
      <c r="A1814" t="s">
        <v>3784</v>
      </c>
      <c r="B1814" t="s">
        <v>3785</v>
      </c>
      <c r="C1814" t="s">
        <v>10222</v>
      </c>
      <c r="D1814" t="s">
        <v>21</v>
      </c>
      <c r="E1814">
        <v>508.32324865200002</v>
      </c>
      <c r="F1814">
        <v>12.12</v>
      </c>
      <c r="G1814">
        <v>-76.004637932244407</v>
      </c>
      <c r="H1814">
        <v>-1.9432457348927601</v>
      </c>
      <c r="I1814">
        <v>-62.686171530082099</v>
      </c>
      <c r="J1814">
        <v>-3.4976606533741101</v>
      </c>
      <c r="K1814">
        <v>12.126490350656701</v>
      </c>
      <c r="L1814">
        <v>17.207932191879401</v>
      </c>
      <c r="M1814">
        <v>62.168603777119003</v>
      </c>
      <c r="N1814">
        <v>1.2082741896853399</v>
      </c>
      <c r="O1814">
        <v>141.58415841584099</v>
      </c>
      <c r="P1814">
        <v>26.910994764397799</v>
      </c>
      <c r="Q1814">
        <v>0.111369924907497</v>
      </c>
    </row>
    <row r="1815" spans="1:17" hidden="1" x14ac:dyDescent="0.3">
      <c r="A1815" t="s">
        <v>3786</v>
      </c>
      <c r="B1815" t="s">
        <v>3787</v>
      </c>
      <c r="C1815" t="s">
        <v>10222</v>
      </c>
      <c r="E1815">
        <v>507.81095099999999</v>
      </c>
      <c r="F1815">
        <v>74.52</v>
      </c>
      <c r="G1815">
        <v>61.8940335011225</v>
      </c>
      <c r="H1815">
        <v>112.691456730513</v>
      </c>
      <c r="I1815">
        <v>179.86603444941599</v>
      </c>
      <c r="J1815">
        <v>6.6758054419462098</v>
      </c>
      <c r="K1815">
        <v>45.946677037729401</v>
      </c>
      <c r="M1815">
        <v>100</v>
      </c>
      <c r="N1815">
        <v>2.0181724227025999</v>
      </c>
      <c r="O1815">
        <v>0</v>
      </c>
      <c r="P1815">
        <v>225.55701179554299</v>
      </c>
    </row>
    <row r="1816" spans="1:17" hidden="1" x14ac:dyDescent="0.3">
      <c r="A1816" t="s">
        <v>3788</v>
      </c>
      <c r="B1816" t="s">
        <v>3789</v>
      </c>
      <c r="C1816" t="s">
        <v>10222</v>
      </c>
      <c r="D1816" t="s">
        <v>622</v>
      </c>
      <c r="E1816">
        <v>506.51969903999998</v>
      </c>
      <c r="F1816">
        <v>280.64</v>
      </c>
      <c r="G1816">
        <v>84.481830427065603</v>
      </c>
      <c r="H1816">
        <v>40.410951779222998</v>
      </c>
      <c r="I1816">
        <v>33.899165470479701</v>
      </c>
      <c r="J1816">
        <v>7.5218456064721497</v>
      </c>
      <c r="K1816">
        <v>204.910933933244</v>
      </c>
      <c r="L1816">
        <v>176.67562696001599</v>
      </c>
      <c r="M1816">
        <v>89.840539586625695</v>
      </c>
      <c r="N1816">
        <v>4.6621462688293001</v>
      </c>
      <c r="O1816">
        <v>3.69156214367161</v>
      </c>
      <c r="P1816">
        <v>141.93103448275801</v>
      </c>
    </row>
    <row r="1817" spans="1:17" hidden="1" x14ac:dyDescent="0.3">
      <c r="A1817" t="s">
        <v>3790</v>
      </c>
      <c r="B1817" t="s">
        <v>3791</v>
      </c>
      <c r="C1817" t="s">
        <v>10222</v>
      </c>
      <c r="D1817" t="s">
        <v>130</v>
      </c>
      <c r="E1817">
        <v>506.29487999999998</v>
      </c>
      <c r="F1817">
        <v>96.88</v>
      </c>
      <c r="G1817">
        <v>41.697961569298698</v>
      </c>
      <c r="H1817">
        <v>-1.40807962146468</v>
      </c>
      <c r="I1817">
        <v>-26.329578885354401</v>
      </c>
      <c r="J1817">
        <v>1.54859185405877</v>
      </c>
      <c r="K1817">
        <v>93.892084786313603</v>
      </c>
      <c r="L1817">
        <v>88.242802807015295</v>
      </c>
      <c r="M1817">
        <v>66.418737276657296</v>
      </c>
      <c r="N1817">
        <v>0.75169642299732997</v>
      </c>
      <c r="O1817">
        <v>30.573905862923201</v>
      </c>
      <c r="P1817">
        <v>566.57492775560695</v>
      </c>
      <c r="Q1817">
        <v>0.13158383726241901</v>
      </c>
    </row>
    <row r="1818" spans="1:17" hidden="1" x14ac:dyDescent="0.3">
      <c r="A1818" t="s">
        <v>3792</v>
      </c>
      <c r="B1818" t="s">
        <v>3793</v>
      </c>
      <c r="C1818" t="s">
        <v>10222</v>
      </c>
      <c r="D1818" t="s">
        <v>95</v>
      </c>
      <c r="E1818">
        <v>504.94986</v>
      </c>
      <c r="F1818">
        <v>1032</v>
      </c>
      <c r="G1818">
        <v>12.183989049428</v>
      </c>
      <c r="H1818">
        <v>-0.91853572094591995</v>
      </c>
      <c r="I1818">
        <v>26.8481985397848</v>
      </c>
      <c r="J1818">
        <v>-1.83759651453239</v>
      </c>
      <c r="K1818">
        <v>983.02543005601206</v>
      </c>
      <c r="L1818">
        <v>858.87050951543301</v>
      </c>
      <c r="M1818">
        <v>59.415778749988</v>
      </c>
      <c r="N1818">
        <v>3.4904884318765999</v>
      </c>
      <c r="O1818">
        <v>6.4922480620154897</v>
      </c>
      <c r="P1818">
        <v>54.0298507462686</v>
      </c>
      <c r="Q1818">
        <v>0.14878288649226901</v>
      </c>
    </row>
    <row r="1819" spans="1:17" hidden="1" x14ac:dyDescent="0.3">
      <c r="A1819" t="s">
        <v>3794</v>
      </c>
      <c r="B1819" t="s">
        <v>3795</v>
      </c>
      <c r="C1819" t="s">
        <v>10222</v>
      </c>
      <c r="D1819" t="s">
        <v>130</v>
      </c>
      <c r="E1819">
        <v>503.224297419999</v>
      </c>
      <c r="F1819">
        <v>50.15</v>
      </c>
      <c r="G1819">
        <v>45.914782703742901</v>
      </c>
      <c r="H1819">
        <v>-11.5435388620801</v>
      </c>
      <c r="I1819">
        <v>31.269540107806701</v>
      </c>
      <c r="J1819">
        <v>-1.15457385371369</v>
      </c>
      <c r="K1819">
        <v>48.528811895222802</v>
      </c>
      <c r="L1819">
        <v>40.390075974833401</v>
      </c>
      <c r="M1819">
        <v>40.769273966330097</v>
      </c>
      <c r="N1819">
        <v>0.53506439308264497</v>
      </c>
      <c r="O1819">
        <v>15.6530408773678</v>
      </c>
      <c r="P1819">
        <v>111.04681746449199</v>
      </c>
      <c r="Q1819">
        <v>0.13636395513918501</v>
      </c>
    </row>
    <row r="1820" spans="1:17" hidden="1" x14ac:dyDescent="0.3">
      <c r="A1820" t="s">
        <v>3796</v>
      </c>
      <c r="B1820" t="s">
        <v>3797</v>
      </c>
      <c r="C1820" t="s">
        <v>10222</v>
      </c>
      <c r="D1820" t="s">
        <v>1843</v>
      </c>
      <c r="E1820">
        <v>502.908431019999</v>
      </c>
      <c r="F1820">
        <v>247.7</v>
      </c>
      <c r="G1820">
        <v>-17.0933932517469</v>
      </c>
      <c r="H1820">
        <v>0.25683628099809103</v>
      </c>
      <c r="I1820">
        <v>-25.259834875201602</v>
      </c>
      <c r="J1820">
        <v>-0.54104666322136397</v>
      </c>
      <c r="K1820">
        <v>239.708905026835</v>
      </c>
      <c r="L1820">
        <v>247.656851461218</v>
      </c>
      <c r="M1820">
        <v>63.580874701788403</v>
      </c>
      <c r="N1820">
        <v>1.5650761515615801</v>
      </c>
      <c r="O1820">
        <v>28.784820347194099</v>
      </c>
      <c r="P1820">
        <v>27.025641025641001</v>
      </c>
      <c r="Q1820">
        <v>-4.9874960958251002E-2</v>
      </c>
    </row>
    <row r="1821" spans="1:17" hidden="1" x14ac:dyDescent="0.3">
      <c r="A1821" t="s">
        <v>3798</v>
      </c>
      <c r="B1821" t="s">
        <v>3799</v>
      </c>
      <c r="C1821" t="s">
        <v>10222</v>
      </c>
      <c r="D1821" t="s">
        <v>977</v>
      </c>
      <c r="E1821">
        <v>502.80212627999998</v>
      </c>
      <c r="F1821">
        <v>60.66</v>
      </c>
      <c r="G1821">
        <v>9.6359277916893795</v>
      </c>
      <c r="H1821">
        <v>-1.4331789077649899</v>
      </c>
      <c r="I1821">
        <v>-4.70210849847685</v>
      </c>
      <c r="J1821">
        <v>0.56521816468914998</v>
      </c>
      <c r="K1821">
        <v>59.030968817620199</v>
      </c>
      <c r="L1821">
        <v>56.058654954780799</v>
      </c>
      <c r="M1821">
        <v>60.8709594646838</v>
      </c>
      <c r="N1821">
        <v>0.96312234248016704</v>
      </c>
      <c r="O1821">
        <v>18.199802176063301</v>
      </c>
      <c r="P1821">
        <v>41.0697674418604</v>
      </c>
      <c r="Q1821">
        <v>3.8393065022996997E-2</v>
      </c>
    </row>
    <row r="1822" spans="1:17" hidden="1" x14ac:dyDescent="0.3">
      <c r="A1822" t="s">
        <v>3800</v>
      </c>
      <c r="B1822" t="s">
        <v>3801</v>
      </c>
      <c r="C1822" t="s">
        <v>10222</v>
      </c>
      <c r="D1822" t="s">
        <v>622</v>
      </c>
      <c r="E1822">
        <v>502.31812500000001</v>
      </c>
      <c r="F1822">
        <v>437.75</v>
      </c>
      <c r="G1822">
        <v>132.95860327204099</v>
      </c>
      <c r="H1822">
        <v>23.636964590877799</v>
      </c>
      <c r="I1822">
        <v>106.598754007865</v>
      </c>
      <c r="J1822">
        <v>5.1503174343016997</v>
      </c>
      <c r="K1822">
        <v>362.94339107664899</v>
      </c>
      <c r="L1822">
        <v>278.44721363409502</v>
      </c>
      <c r="M1822">
        <v>69.364737369280903</v>
      </c>
      <c r="N1822">
        <v>1.90702939060863</v>
      </c>
      <c r="O1822">
        <v>4.3974871501998702</v>
      </c>
      <c r="P1822">
        <v>199.41860465116201</v>
      </c>
      <c r="Q1822">
        <v>0.102781485124312</v>
      </c>
    </row>
    <row r="1823" spans="1:17" hidden="1" x14ac:dyDescent="0.3">
      <c r="A1823" t="s">
        <v>3802</v>
      </c>
      <c r="B1823" t="s">
        <v>3803</v>
      </c>
      <c r="C1823" t="s">
        <v>10222</v>
      </c>
      <c r="D1823" t="s">
        <v>1458</v>
      </c>
      <c r="E1823">
        <v>501.72544163999999</v>
      </c>
      <c r="F1823">
        <v>244.61</v>
      </c>
      <c r="G1823">
        <v>-20.9082445011875</v>
      </c>
      <c r="H1823">
        <v>-5.3412702447251297</v>
      </c>
      <c r="I1823">
        <v>-22.876409432639399</v>
      </c>
      <c r="J1823">
        <v>-0.88536278813990898</v>
      </c>
      <c r="K1823">
        <v>249.23916351342999</v>
      </c>
      <c r="L1823">
        <v>254.72444653920101</v>
      </c>
      <c r="M1823">
        <v>48.119399386068302</v>
      </c>
      <c r="N1823">
        <v>0.45233871265556302</v>
      </c>
      <c r="O1823">
        <v>28.490249785372601</v>
      </c>
      <c r="P1823">
        <v>8.2345132743362797</v>
      </c>
      <c r="Q1823">
        <v>7.737002900487E-2</v>
      </c>
    </row>
    <row r="1824" spans="1:17" hidden="1" x14ac:dyDescent="0.3">
      <c r="A1824" t="s">
        <v>3804</v>
      </c>
      <c r="B1824" t="s">
        <v>3805</v>
      </c>
      <c r="C1824" t="s">
        <v>10222</v>
      </c>
      <c r="D1824" t="s">
        <v>46</v>
      </c>
      <c r="E1824">
        <v>501.03181518000002</v>
      </c>
      <c r="F1824">
        <v>232.7</v>
      </c>
      <c r="G1824">
        <v>-5.01132805661085</v>
      </c>
      <c r="H1824">
        <v>17.992281159520001</v>
      </c>
      <c r="I1824">
        <v>6.0177312668938603</v>
      </c>
      <c r="J1824">
        <v>19.973441497163499</v>
      </c>
      <c r="O1824">
        <v>0</v>
      </c>
      <c r="P1824">
        <v>27.576754385964801</v>
      </c>
    </row>
    <row r="1825" spans="1:17" hidden="1" x14ac:dyDescent="0.3">
      <c r="A1825" t="s">
        <v>3806</v>
      </c>
      <c r="B1825" t="s">
        <v>3807</v>
      </c>
      <c r="C1825" t="s">
        <v>10222</v>
      </c>
      <c r="D1825" t="s">
        <v>420</v>
      </c>
      <c r="E1825">
        <v>500.51704359899998</v>
      </c>
      <c r="F1825">
        <v>26.31</v>
      </c>
      <c r="G1825">
        <v>-34.112621984257601</v>
      </c>
      <c r="H1825">
        <v>0.86968041260323903</v>
      </c>
      <c r="I1825">
        <v>-33.406145427077199</v>
      </c>
      <c r="J1825">
        <v>7.0215227278348999</v>
      </c>
      <c r="K1825">
        <v>25.416437204593599</v>
      </c>
      <c r="L1825">
        <v>25.536105447656901</v>
      </c>
      <c r="M1825">
        <v>58.755678174978499</v>
      </c>
      <c r="N1825">
        <v>2.7560737684315502</v>
      </c>
      <c r="O1825">
        <v>38.578487267198703</v>
      </c>
      <c r="P1825">
        <v>17.823555754590199</v>
      </c>
      <c r="Q1825">
        <v>8.5345834242874993E-2</v>
      </c>
    </row>
    <row r="1826" spans="1:17" hidden="1" x14ac:dyDescent="0.3">
      <c r="A1826" t="s">
        <v>3808</v>
      </c>
      <c r="B1826" t="s">
        <v>3809</v>
      </c>
      <c r="C1826" t="s">
        <v>10222</v>
      </c>
      <c r="D1826" t="s">
        <v>124</v>
      </c>
      <c r="E1826">
        <v>499.299682695</v>
      </c>
      <c r="F1826">
        <v>223.95</v>
      </c>
      <c r="G1826">
        <v>-42.333959046618503</v>
      </c>
      <c r="H1826">
        <v>0.154196364198396</v>
      </c>
      <c r="I1826">
        <v>-33.162070222892602</v>
      </c>
      <c r="J1826">
        <v>2.61759184396072</v>
      </c>
      <c r="K1826">
        <v>235.98101028385301</v>
      </c>
      <c r="L1826">
        <v>253.364840549543</v>
      </c>
      <c r="M1826">
        <v>52.920260506576199</v>
      </c>
      <c r="N1826">
        <v>0.33142128744423199</v>
      </c>
      <c r="O1826">
        <v>38.312123241795</v>
      </c>
      <c r="P1826">
        <v>5.1408450704225297</v>
      </c>
      <c r="Q1826">
        <v>0.16268952805026499</v>
      </c>
    </row>
    <row r="1827" spans="1:17" hidden="1" x14ac:dyDescent="0.3">
      <c r="A1827" t="s">
        <v>3810</v>
      </c>
      <c r="B1827" t="s">
        <v>3811</v>
      </c>
      <c r="C1827" t="s">
        <v>10222</v>
      </c>
      <c r="D1827" t="s">
        <v>895</v>
      </c>
      <c r="E1827">
        <v>499.16460000000001</v>
      </c>
      <c r="F1827">
        <v>1569.7</v>
      </c>
      <c r="G1827">
        <v>-13.630118749673599</v>
      </c>
      <c r="H1827">
        <v>5.0119401761762203</v>
      </c>
      <c r="I1827">
        <v>-17.270666154147001</v>
      </c>
      <c r="J1827">
        <v>1.4214678129529801</v>
      </c>
      <c r="K1827">
        <v>1497.52443953231</v>
      </c>
      <c r="L1827">
        <v>1462.36887516615</v>
      </c>
      <c r="M1827">
        <v>60.187390485328599</v>
      </c>
      <c r="N1827">
        <v>0.40360638639281099</v>
      </c>
      <c r="O1827">
        <v>14.671593298082399</v>
      </c>
      <c r="P1827">
        <v>21.635025184037101</v>
      </c>
      <c r="Q1827">
        <v>0.15013991595046799</v>
      </c>
    </row>
    <row r="1828" spans="1:17" hidden="1" x14ac:dyDescent="0.3">
      <c r="A1828" t="s">
        <v>3812</v>
      </c>
      <c r="B1828" t="s">
        <v>3813</v>
      </c>
      <c r="C1828" t="s">
        <v>10222</v>
      </c>
      <c r="D1828" t="s">
        <v>261</v>
      </c>
      <c r="E1828">
        <v>497</v>
      </c>
      <c r="F1828">
        <v>142</v>
      </c>
      <c r="G1828">
        <v>-13.916647925834701</v>
      </c>
      <c r="H1828">
        <v>-6.5980315463059496</v>
      </c>
      <c r="I1828">
        <v>-20.640249620904299</v>
      </c>
      <c r="J1828">
        <v>-2.7969373794438699</v>
      </c>
      <c r="K1828">
        <v>142.84552313614401</v>
      </c>
      <c r="L1828">
        <v>136.90125323484099</v>
      </c>
      <c r="M1828">
        <v>43.220161222965203</v>
      </c>
      <c r="N1828">
        <v>0.53389418729587901</v>
      </c>
      <c r="O1828">
        <v>19.507042253521099</v>
      </c>
      <c r="P1828">
        <v>38.4690394929302</v>
      </c>
      <c r="Q1828">
        <v>4.3357298812153E-2</v>
      </c>
    </row>
    <row r="1829" spans="1:17" hidden="1" x14ac:dyDescent="0.3">
      <c r="A1829" t="s">
        <v>3814</v>
      </c>
      <c r="B1829" t="s">
        <v>3815</v>
      </c>
      <c r="C1829" t="s">
        <v>10222</v>
      </c>
      <c r="D1829" t="s">
        <v>301</v>
      </c>
      <c r="E1829">
        <v>496.85817500000002</v>
      </c>
      <c r="F1829">
        <v>621.5</v>
      </c>
      <c r="G1829">
        <v>59.3295747879679</v>
      </c>
      <c r="H1829">
        <v>-0.75939705068942998</v>
      </c>
      <c r="I1829">
        <v>-19.2519523139404</v>
      </c>
      <c r="J1829">
        <v>-1.5371369382025599</v>
      </c>
      <c r="K1829">
        <v>621.40521077053404</v>
      </c>
      <c r="L1829">
        <v>556.60673317742601</v>
      </c>
      <c r="M1829">
        <v>45.402461392994802</v>
      </c>
      <c r="N1829">
        <v>1.3909688371529001</v>
      </c>
      <c r="O1829">
        <v>25.663716814159201</v>
      </c>
      <c r="P1829">
        <v>100.807754442649</v>
      </c>
      <c r="Q1829">
        <v>0.18054989039134201</v>
      </c>
    </row>
    <row r="1830" spans="1:17" hidden="1" x14ac:dyDescent="0.3">
      <c r="A1830" t="s">
        <v>3816</v>
      </c>
      <c r="B1830" t="s">
        <v>3817</v>
      </c>
      <c r="C1830" t="s">
        <v>10222</v>
      </c>
      <c r="D1830" t="s">
        <v>1532</v>
      </c>
      <c r="E1830">
        <v>494.56678658800001</v>
      </c>
      <c r="F1830">
        <v>91.42</v>
      </c>
      <c r="G1830">
        <v>-5.7595060713798798</v>
      </c>
      <c r="H1830">
        <v>5.7359945923621103</v>
      </c>
      <c r="I1830">
        <v>-27.253385803178801</v>
      </c>
      <c r="J1830">
        <v>-2.0451988537136701</v>
      </c>
      <c r="K1830">
        <v>87.911067894569001</v>
      </c>
      <c r="L1830">
        <v>84.813888000510701</v>
      </c>
      <c r="M1830">
        <v>49.044840020203502</v>
      </c>
      <c r="N1830">
        <v>2.3258774801071902</v>
      </c>
      <c r="O1830">
        <v>24.699190549113901</v>
      </c>
      <c r="P1830">
        <v>43.291536050156701</v>
      </c>
      <c r="Q1830">
        <v>8.6925398351133998E-2</v>
      </c>
    </row>
    <row r="1831" spans="1:17" hidden="1" x14ac:dyDescent="0.3">
      <c r="A1831" t="s">
        <v>3818</v>
      </c>
      <c r="B1831" t="s">
        <v>3819</v>
      </c>
      <c r="C1831" t="s">
        <v>10222</v>
      </c>
      <c r="D1831" t="s">
        <v>261</v>
      </c>
      <c r="E1831">
        <v>492.96236472999999</v>
      </c>
      <c r="F1831">
        <v>1508.3</v>
      </c>
      <c r="G1831">
        <v>-17.780194498261299</v>
      </c>
      <c r="H1831">
        <v>-10.9638591913571</v>
      </c>
      <c r="I1831">
        <v>-29.298206369544602</v>
      </c>
      <c r="J1831">
        <v>-0.17627346014763501</v>
      </c>
      <c r="K1831">
        <v>1524.57713347869</v>
      </c>
      <c r="L1831">
        <v>1482.5614619012099</v>
      </c>
      <c r="M1831">
        <v>51.036021817085597</v>
      </c>
      <c r="N1831">
        <v>0.42545227698066101</v>
      </c>
      <c r="O1831">
        <v>28.290127958628901</v>
      </c>
      <c r="P1831">
        <v>20.760608486789401</v>
      </c>
      <c r="Q1831">
        <v>0.18188625323761201</v>
      </c>
    </row>
    <row r="1832" spans="1:17" hidden="1" x14ac:dyDescent="0.3">
      <c r="A1832" t="s">
        <v>3820</v>
      </c>
      <c r="B1832" t="s">
        <v>3821</v>
      </c>
      <c r="C1832" t="s">
        <v>10222</v>
      </c>
      <c r="D1832" t="s">
        <v>183</v>
      </c>
      <c r="E1832">
        <v>492.45</v>
      </c>
      <c r="F1832">
        <v>201</v>
      </c>
      <c r="G1832">
        <v>30.6897985287826</v>
      </c>
      <c r="H1832">
        <v>-6.12058337148442</v>
      </c>
      <c r="I1832">
        <v>-7.43211291738979</v>
      </c>
      <c r="J1832">
        <v>-2.0451988537136798</v>
      </c>
      <c r="K1832">
        <v>196.84883880621399</v>
      </c>
      <c r="L1832">
        <v>177.66942376543099</v>
      </c>
      <c r="M1832">
        <v>43.472510343677797</v>
      </c>
      <c r="N1832">
        <v>0.23676584234930401</v>
      </c>
      <c r="O1832">
        <v>14.427860696517399</v>
      </c>
      <c r="P1832">
        <v>60.8</v>
      </c>
      <c r="Q1832">
        <v>0.100078621405225</v>
      </c>
    </row>
    <row r="1833" spans="1:17" hidden="1" x14ac:dyDescent="0.3">
      <c r="A1833" t="s">
        <v>3822</v>
      </c>
      <c r="B1833" t="s">
        <v>3823</v>
      </c>
      <c r="C1833" t="s">
        <v>10222</v>
      </c>
      <c r="D1833" t="s">
        <v>977</v>
      </c>
      <c r="E1833">
        <v>486.54148253</v>
      </c>
      <c r="F1833">
        <v>565.85</v>
      </c>
      <c r="G1833">
        <v>15.6298197320704</v>
      </c>
      <c r="H1833">
        <v>10.9933028509918</v>
      </c>
      <c r="I1833">
        <v>20.329103070716599</v>
      </c>
      <c r="J1833">
        <v>5.5356555303690298</v>
      </c>
      <c r="K1833">
        <v>497.279870674893</v>
      </c>
      <c r="L1833">
        <v>446.27265130984301</v>
      </c>
      <c r="M1833">
        <v>65.814282455925905</v>
      </c>
      <c r="N1833">
        <v>0.91203054634113601</v>
      </c>
      <c r="O1833">
        <v>5.8407705222231998</v>
      </c>
      <c r="P1833">
        <v>55.7742601514108</v>
      </c>
      <c r="Q1833">
        <v>6.0310345288148E-2</v>
      </c>
    </row>
    <row r="1834" spans="1:17" hidden="1" x14ac:dyDescent="0.3">
      <c r="A1834" t="s">
        <v>3824</v>
      </c>
      <c r="B1834" t="s">
        <v>3825</v>
      </c>
      <c r="C1834" t="s">
        <v>10222</v>
      </c>
      <c r="D1834" t="s">
        <v>70</v>
      </c>
      <c r="E1834">
        <v>486.15604500000001</v>
      </c>
      <c r="F1834">
        <v>135.75</v>
      </c>
      <c r="G1834">
        <v>280.27682886111899</v>
      </c>
      <c r="H1834">
        <v>22.097223575082701</v>
      </c>
      <c r="I1834">
        <v>203.464837118991</v>
      </c>
      <c r="J1834">
        <v>-7.3915618720685403</v>
      </c>
      <c r="K1834">
        <v>122.19841469751501</v>
      </c>
      <c r="L1834">
        <v>78.167911381842103</v>
      </c>
      <c r="M1834">
        <v>44.869686680603401</v>
      </c>
      <c r="N1834">
        <v>0.19114639982597301</v>
      </c>
      <c r="O1834">
        <v>10.7918968692449</v>
      </c>
      <c r="P1834">
        <v>306.80251723104499</v>
      </c>
      <c r="Q1834">
        <v>0.121070817461543</v>
      </c>
    </row>
    <row r="1835" spans="1:17" hidden="1" x14ac:dyDescent="0.3">
      <c r="A1835" t="s">
        <v>3826</v>
      </c>
      <c r="B1835" t="s">
        <v>3827</v>
      </c>
      <c r="C1835" t="s">
        <v>10222</v>
      </c>
      <c r="D1835" t="s">
        <v>21</v>
      </c>
      <c r="E1835">
        <v>485.56678870600001</v>
      </c>
      <c r="F1835">
        <v>140.41</v>
      </c>
      <c r="G1835">
        <v>14.448207212402499</v>
      </c>
      <c r="H1835">
        <v>-6.7268634283485298</v>
      </c>
      <c r="I1835">
        <v>-26.319112374462598</v>
      </c>
      <c r="J1835">
        <v>7.2894468155776497</v>
      </c>
      <c r="K1835">
        <v>133.20763641212</v>
      </c>
      <c r="L1835">
        <v>125.44289890837599</v>
      </c>
      <c r="M1835">
        <v>56.4433252685631</v>
      </c>
      <c r="N1835">
        <v>1.6288661993929501</v>
      </c>
      <c r="O1835">
        <v>23.709137525817201</v>
      </c>
      <c r="P1835">
        <v>78.072289156626496</v>
      </c>
      <c r="Q1835">
        <v>0.162640103983442</v>
      </c>
    </row>
    <row r="1836" spans="1:17" hidden="1" x14ac:dyDescent="0.3">
      <c r="A1836" t="s">
        <v>3828</v>
      </c>
      <c r="B1836" t="s">
        <v>3829</v>
      </c>
      <c r="C1836" t="s">
        <v>10222</v>
      </c>
      <c r="D1836" t="s">
        <v>231</v>
      </c>
      <c r="E1836">
        <v>484.46550000000002</v>
      </c>
      <c r="F1836">
        <v>811.5</v>
      </c>
      <c r="G1836">
        <v>342.54945613874298</v>
      </c>
      <c r="H1836">
        <v>-17.0398727048706</v>
      </c>
      <c r="I1836">
        <v>131.15990590798501</v>
      </c>
      <c r="J1836">
        <v>-0.29219290509958901</v>
      </c>
      <c r="K1836">
        <v>775.41721722777004</v>
      </c>
      <c r="L1836">
        <v>477.944330096084</v>
      </c>
      <c r="M1836">
        <v>41.134073034904901</v>
      </c>
      <c r="N1836">
        <v>0.50071661237785003</v>
      </c>
      <c r="O1836">
        <v>35.200246457177997</v>
      </c>
      <c r="P1836">
        <v>520.65009560229396</v>
      </c>
    </row>
    <row r="1837" spans="1:17" hidden="1" x14ac:dyDescent="0.3">
      <c r="A1837" t="s">
        <v>3830</v>
      </c>
      <c r="B1837" t="s">
        <v>3831</v>
      </c>
      <c r="C1837" t="s">
        <v>10222</v>
      </c>
      <c r="E1837">
        <v>482.46029515200001</v>
      </c>
      <c r="F1837">
        <v>35.26</v>
      </c>
      <c r="G1837">
        <v>137.85821565406701</v>
      </c>
      <c r="H1837">
        <v>-26.534657946543799</v>
      </c>
      <c r="I1837">
        <v>-32.073916112668101</v>
      </c>
      <c r="J1837">
        <v>-7.7146046691371897</v>
      </c>
      <c r="K1837">
        <v>43.511796690748298</v>
      </c>
      <c r="L1837">
        <v>39.362220310969597</v>
      </c>
      <c r="M1837">
        <v>18.781884286219999</v>
      </c>
      <c r="N1837">
        <v>1.1027963289423901</v>
      </c>
      <c r="O1837">
        <v>61.372660238230203</v>
      </c>
      <c r="P1837">
        <v>164.38390402399401</v>
      </c>
      <c r="Q1837">
        <v>0.264713602530532</v>
      </c>
    </row>
    <row r="1838" spans="1:17" hidden="1" x14ac:dyDescent="0.3">
      <c r="A1838" t="s">
        <v>3832</v>
      </c>
      <c r="B1838" t="s">
        <v>3833</v>
      </c>
      <c r="C1838" t="s">
        <v>10222</v>
      </c>
      <c r="D1838" t="s">
        <v>70</v>
      </c>
      <c r="E1838">
        <v>482.18742717999999</v>
      </c>
      <c r="F1838">
        <v>676.3</v>
      </c>
      <c r="G1838">
        <v>60.840982914184501</v>
      </c>
      <c r="H1838">
        <v>9.8001048306246403</v>
      </c>
      <c r="I1838">
        <v>-2.5257779648217902</v>
      </c>
      <c r="J1838">
        <v>-5.3358388887042096</v>
      </c>
      <c r="K1838">
        <v>617.91024359378298</v>
      </c>
      <c r="L1838">
        <v>546.35466600642303</v>
      </c>
      <c r="M1838">
        <v>60.307322737236603</v>
      </c>
      <c r="N1838">
        <v>0.80255627937659701</v>
      </c>
      <c r="O1838">
        <v>8.6795800680171595</v>
      </c>
      <c r="P1838">
        <v>95.943792553961998</v>
      </c>
      <c r="Q1838">
        <v>4.2966532353305997E-2</v>
      </c>
    </row>
    <row r="1839" spans="1:17" hidden="1" x14ac:dyDescent="0.3">
      <c r="A1839" t="s">
        <v>3834</v>
      </c>
      <c r="B1839" t="s">
        <v>3835</v>
      </c>
      <c r="C1839" t="s">
        <v>10222</v>
      </c>
      <c r="D1839" t="s">
        <v>722</v>
      </c>
      <c r="E1839">
        <v>481.92970355999898</v>
      </c>
      <c r="F1839">
        <v>28.47</v>
      </c>
      <c r="G1839">
        <v>0.91388190760230903</v>
      </c>
      <c r="H1839">
        <v>-0.74154906477486404</v>
      </c>
      <c r="I1839">
        <v>0.75490219081763799</v>
      </c>
      <c r="J1839">
        <v>-0.83648163188518498</v>
      </c>
      <c r="K1839">
        <v>27.269836105220602</v>
      </c>
      <c r="L1839">
        <v>25.233265245575002</v>
      </c>
      <c r="M1839">
        <v>56.344784633490001</v>
      </c>
      <c r="N1839">
        <v>1.3168062146234201</v>
      </c>
      <c r="O1839">
        <v>5.40920266947664</v>
      </c>
      <c r="P1839">
        <v>42.35</v>
      </c>
      <c r="Q1839">
        <v>3.3094991646369998E-3</v>
      </c>
    </row>
    <row r="1840" spans="1:17" hidden="1" x14ac:dyDescent="0.3">
      <c r="A1840" t="s">
        <v>3836</v>
      </c>
      <c r="B1840" t="s">
        <v>3837</v>
      </c>
      <c r="C1840" t="s">
        <v>10222</v>
      </c>
      <c r="D1840" t="s">
        <v>231</v>
      </c>
      <c r="E1840">
        <v>481.12599999999998</v>
      </c>
      <c r="F1840">
        <v>272.5</v>
      </c>
      <c r="G1840">
        <v>51.230345550490597</v>
      </c>
      <c r="H1840">
        <v>-5.2445722497763896</v>
      </c>
      <c r="I1840">
        <v>3.03316651686632</v>
      </c>
      <c r="J1840">
        <v>4.38072707221224</v>
      </c>
      <c r="K1840">
        <v>270.28083669119002</v>
      </c>
      <c r="L1840">
        <v>242.04770308649</v>
      </c>
      <c r="M1840">
        <v>40.806928877197699</v>
      </c>
      <c r="N1840">
        <v>0.35728547153780799</v>
      </c>
      <c r="O1840">
        <v>35.412844036697201</v>
      </c>
      <c r="P1840">
        <v>86.643835616438295</v>
      </c>
    </row>
    <row r="1841" spans="1:17" hidden="1" x14ac:dyDescent="0.3">
      <c r="A1841" t="s">
        <v>3838</v>
      </c>
      <c r="B1841" t="s">
        <v>3839</v>
      </c>
      <c r="C1841" t="s">
        <v>10222</v>
      </c>
      <c r="E1841">
        <v>479.98439999999999</v>
      </c>
      <c r="F1841">
        <v>245</v>
      </c>
      <c r="G1841">
        <v>8.83342765217267</v>
      </c>
      <c r="H1841">
        <v>-2.2497634466763001</v>
      </c>
      <c r="I1841">
        <v>-2.1231908233771599</v>
      </c>
      <c r="J1841">
        <v>0.60072389306742902</v>
      </c>
      <c r="K1841">
        <v>239.15855237679699</v>
      </c>
      <c r="L1841">
        <v>225.51041212990401</v>
      </c>
      <c r="M1841">
        <v>68.013798532403499</v>
      </c>
      <c r="N1841">
        <v>0.78668730650154794</v>
      </c>
      <c r="O1841">
        <v>21.612244897959101</v>
      </c>
      <c r="P1841">
        <v>53.364632237871596</v>
      </c>
      <c r="Q1841">
        <v>0.17313219484372599</v>
      </c>
    </row>
    <row r="1842" spans="1:17" hidden="1" x14ac:dyDescent="0.3">
      <c r="A1842" t="s">
        <v>3840</v>
      </c>
      <c r="B1842" t="s">
        <v>3841</v>
      </c>
      <c r="C1842" t="s">
        <v>10222</v>
      </c>
      <c r="D1842" t="s">
        <v>1124</v>
      </c>
      <c r="E1842">
        <v>479.531999044999</v>
      </c>
      <c r="F1842">
        <v>228.91</v>
      </c>
      <c r="G1842">
        <v>87.609016962159203</v>
      </c>
      <c r="H1842">
        <v>3.91228746101359</v>
      </c>
      <c r="I1842">
        <v>23.785391032677399</v>
      </c>
      <c r="J1842">
        <v>-0.74491271788857705</v>
      </c>
      <c r="K1842">
        <v>213.454476710786</v>
      </c>
      <c r="L1842">
        <v>181.24342600299701</v>
      </c>
      <c r="M1842">
        <v>61.144200198010502</v>
      </c>
      <c r="N1842">
        <v>0.65574676726690295</v>
      </c>
      <c r="O1842">
        <v>10.9169542615001</v>
      </c>
      <c r="P1842">
        <v>128.91</v>
      </c>
      <c r="Q1842">
        <v>7.5794962393296E-2</v>
      </c>
    </row>
    <row r="1843" spans="1:17" hidden="1" x14ac:dyDescent="0.3">
      <c r="A1843" t="s">
        <v>3842</v>
      </c>
      <c r="B1843" t="s">
        <v>3843</v>
      </c>
      <c r="C1843" t="s">
        <v>10222</v>
      </c>
      <c r="D1843" t="s">
        <v>373</v>
      </c>
      <c r="E1843">
        <v>478.92273349999999</v>
      </c>
      <c r="F1843">
        <v>579.54999999999995</v>
      </c>
      <c r="G1843">
        <v>92.461653402225096</v>
      </c>
      <c r="H1843">
        <v>-10.094986642337499</v>
      </c>
      <c r="I1843">
        <v>7.2243873643773</v>
      </c>
      <c r="J1843">
        <v>-5.8304348764789999</v>
      </c>
      <c r="K1843">
        <v>571.051296145999</v>
      </c>
      <c r="L1843">
        <v>495.255722340727</v>
      </c>
      <c r="M1843">
        <v>44.1683302704566</v>
      </c>
      <c r="N1843">
        <v>0.67183055616767995</v>
      </c>
      <c r="O1843">
        <v>11.293244758864599</v>
      </c>
      <c r="P1843">
        <v>122.433314143158</v>
      </c>
      <c r="Q1843">
        <v>2.493889459566E-2</v>
      </c>
    </row>
    <row r="1844" spans="1:17" hidden="1" x14ac:dyDescent="0.3">
      <c r="A1844" t="s">
        <v>3844</v>
      </c>
      <c r="B1844" t="s">
        <v>3845</v>
      </c>
      <c r="C1844" t="s">
        <v>10222</v>
      </c>
      <c r="E1844">
        <v>478.73891359999999</v>
      </c>
      <c r="F1844">
        <v>250.55</v>
      </c>
      <c r="G1844">
        <v>80.797439474508494</v>
      </c>
      <c r="H1844">
        <v>29.3236408086428</v>
      </c>
      <c r="I1844">
        <v>68.056484506691504</v>
      </c>
      <c r="J1844">
        <v>21.9213438972156</v>
      </c>
      <c r="K1844">
        <v>202.64990578096399</v>
      </c>
      <c r="L1844">
        <v>161.70238095517499</v>
      </c>
      <c r="M1844">
        <v>59.263679986835903</v>
      </c>
      <c r="N1844">
        <v>0.85650875740635601</v>
      </c>
      <c r="O1844">
        <v>10.915984833366499</v>
      </c>
      <c r="P1844">
        <v>112.691001697792</v>
      </c>
      <c r="Q1844">
        <v>0.117237082633595</v>
      </c>
    </row>
    <row r="1845" spans="1:17" hidden="1" x14ac:dyDescent="0.3">
      <c r="A1845" t="s">
        <v>3846</v>
      </c>
      <c r="B1845" t="s">
        <v>3847</v>
      </c>
      <c r="C1845" t="s">
        <v>10222</v>
      </c>
      <c r="D1845" t="s">
        <v>922</v>
      </c>
      <c r="E1845">
        <v>477.16449627499998</v>
      </c>
      <c r="F1845">
        <v>258.55</v>
      </c>
      <c r="G1845">
        <v>62.1969393672995</v>
      </c>
      <c r="H1845">
        <v>18.110049662161799</v>
      </c>
      <c r="I1845">
        <v>20.977374648484201</v>
      </c>
      <c r="J1845">
        <v>7.1436900351752</v>
      </c>
      <c r="K1845">
        <v>211.31084040374699</v>
      </c>
      <c r="L1845">
        <v>180.599884719698</v>
      </c>
      <c r="M1845">
        <v>76.096271521544296</v>
      </c>
      <c r="N1845">
        <v>0.882797614761204</v>
      </c>
      <c r="O1845">
        <v>2.5333591181589701</v>
      </c>
      <c r="P1845">
        <v>100.193573364305</v>
      </c>
      <c r="Q1845">
        <v>-3.5270504790599999E-3</v>
      </c>
    </row>
    <row r="1846" spans="1:17" hidden="1" x14ac:dyDescent="0.3">
      <c r="A1846" t="s">
        <v>3848</v>
      </c>
      <c r="B1846" t="s">
        <v>3849</v>
      </c>
      <c r="C1846" t="s">
        <v>10222</v>
      </c>
      <c r="D1846" t="s">
        <v>977</v>
      </c>
      <c r="E1846">
        <v>476.10923821599999</v>
      </c>
      <c r="F1846">
        <v>40.06</v>
      </c>
      <c r="G1846">
        <v>33.714311630073198</v>
      </c>
      <c r="H1846">
        <v>-4.00555212956648</v>
      </c>
      <c r="I1846">
        <v>19.3855258357328</v>
      </c>
      <c r="J1846">
        <v>1.91573454953749</v>
      </c>
      <c r="K1846">
        <v>37.917226775590997</v>
      </c>
      <c r="L1846">
        <v>33.932923538944003</v>
      </c>
      <c r="M1846">
        <v>59.471064339451097</v>
      </c>
      <c r="N1846">
        <v>0.71426238448195301</v>
      </c>
      <c r="O1846">
        <v>16.6999500748876</v>
      </c>
      <c r="P1846">
        <v>66.9166666666666</v>
      </c>
      <c r="Q1846">
        <v>7.2746940845808003E-2</v>
      </c>
    </row>
    <row r="1847" spans="1:17" hidden="1" x14ac:dyDescent="0.3">
      <c r="A1847" t="s">
        <v>3850</v>
      </c>
      <c r="B1847" t="s">
        <v>3851</v>
      </c>
      <c r="C1847" t="s">
        <v>10222</v>
      </c>
      <c r="D1847" t="s">
        <v>256</v>
      </c>
      <c r="E1847">
        <v>475.44556835999998</v>
      </c>
      <c r="F1847">
        <v>15.14</v>
      </c>
      <c r="G1847">
        <v>42.636322803257599</v>
      </c>
      <c r="H1847">
        <v>17.364577828612099</v>
      </c>
      <c r="I1847">
        <v>12.2670840337467</v>
      </c>
      <c r="J1847">
        <v>19.160322618678901</v>
      </c>
      <c r="K1847">
        <v>12.7192248045725</v>
      </c>
      <c r="L1847">
        <v>10.940154181541301</v>
      </c>
      <c r="M1847">
        <v>67.517745609468406</v>
      </c>
      <c r="N1847">
        <v>3.2360297518057299</v>
      </c>
      <c r="O1847">
        <v>21.466314398943101</v>
      </c>
      <c r="P1847">
        <v>111.74825174825099</v>
      </c>
      <c r="Q1847">
        <v>6.1960903778646E-2</v>
      </c>
    </row>
    <row r="1848" spans="1:17" hidden="1" x14ac:dyDescent="0.3">
      <c r="A1848" t="s">
        <v>3852</v>
      </c>
      <c r="B1848" t="s">
        <v>3853</v>
      </c>
      <c r="C1848" t="s">
        <v>10222</v>
      </c>
      <c r="D1848" t="s">
        <v>130</v>
      </c>
      <c r="E1848">
        <v>475.33019999999999</v>
      </c>
      <c r="F1848">
        <v>163.19999999999999</v>
      </c>
      <c r="G1848">
        <v>753.258678206892</v>
      </c>
      <c r="H1848">
        <v>-11.7832399253021</v>
      </c>
      <c r="I1848">
        <v>69.600342712679605</v>
      </c>
      <c r="J1848">
        <v>-3.59600999543391</v>
      </c>
      <c r="K1848">
        <v>163.06758673788201</v>
      </c>
      <c r="L1848">
        <v>119.259622512805</v>
      </c>
      <c r="M1848">
        <v>49.6324313904706</v>
      </c>
      <c r="N1848">
        <v>0.76878388472566905</v>
      </c>
      <c r="O1848">
        <v>30.3615196078431</v>
      </c>
      <c r="P1848">
        <v>806.66666666666595</v>
      </c>
      <c r="Q1848">
        <v>0.16977842827795001</v>
      </c>
    </row>
    <row r="1849" spans="1:17" hidden="1" x14ac:dyDescent="0.3">
      <c r="A1849" t="s">
        <v>3854</v>
      </c>
      <c r="B1849" t="s">
        <v>3855</v>
      </c>
      <c r="C1849" t="s">
        <v>10222</v>
      </c>
      <c r="D1849" t="s">
        <v>153</v>
      </c>
      <c r="E1849">
        <v>474.35642235</v>
      </c>
      <c r="F1849">
        <v>63.87</v>
      </c>
      <c r="G1849">
        <v>250.28847092210799</v>
      </c>
      <c r="H1849">
        <v>-1.48586819821191</v>
      </c>
      <c r="I1849">
        <v>70.442235582398794</v>
      </c>
      <c r="J1849">
        <v>-6.0078854208778498</v>
      </c>
      <c r="K1849">
        <v>60.404574058942401</v>
      </c>
      <c r="L1849">
        <v>44.781752727904099</v>
      </c>
      <c r="M1849">
        <v>54.746589858957101</v>
      </c>
      <c r="N1849">
        <v>0.59783621235416395</v>
      </c>
      <c r="O1849">
        <v>14.091122592766499</v>
      </c>
      <c r="P1849">
        <v>285.921450151057</v>
      </c>
      <c r="Q1849">
        <v>0.12252767978163701</v>
      </c>
    </row>
    <row r="1850" spans="1:17" hidden="1" x14ac:dyDescent="0.3">
      <c r="A1850" t="s">
        <v>3856</v>
      </c>
      <c r="B1850" t="s">
        <v>3857</v>
      </c>
      <c r="C1850" t="s">
        <v>10222</v>
      </c>
      <c r="E1850">
        <v>472.30312500000002</v>
      </c>
      <c r="F1850">
        <v>839.65</v>
      </c>
      <c r="G1850">
        <v>443.69502470307799</v>
      </c>
      <c r="H1850">
        <v>35.874271723469299</v>
      </c>
      <c r="I1850">
        <v>233.99348541767699</v>
      </c>
      <c r="J1850">
        <v>16.609881360189998</v>
      </c>
      <c r="K1850">
        <v>626.77434735834504</v>
      </c>
      <c r="M1850">
        <v>63.689581521539402</v>
      </c>
      <c r="N1850">
        <v>0.52032751868992499</v>
      </c>
      <c r="O1850">
        <v>11.945453462752299</v>
      </c>
      <c r="P1850">
        <v>620.72961373390501</v>
      </c>
    </row>
    <row r="1851" spans="1:17" hidden="1" x14ac:dyDescent="0.3">
      <c r="A1851" t="s">
        <v>3858</v>
      </c>
      <c r="B1851" t="s">
        <v>3859</v>
      </c>
      <c r="C1851" t="s">
        <v>10222</v>
      </c>
      <c r="D1851" t="s">
        <v>202</v>
      </c>
      <c r="E1851">
        <v>470.16899999999998</v>
      </c>
      <c r="F1851">
        <v>92.19</v>
      </c>
      <c r="G1851">
        <v>41.2144863025622</v>
      </c>
      <c r="H1851">
        <v>-0.96767635678156405</v>
      </c>
      <c r="I1851">
        <v>-28.7050643693367</v>
      </c>
      <c r="J1851">
        <v>4.4203183876656196</v>
      </c>
      <c r="K1851">
        <v>90.642042971119494</v>
      </c>
      <c r="L1851">
        <v>86.564415814166196</v>
      </c>
      <c r="M1851">
        <v>62.675340762353798</v>
      </c>
      <c r="N1851">
        <v>1.1380305370825201</v>
      </c>
      <c r="O1851">
        <v>36.565788046425801</v>
      </c>
      <c r="P1851">
        <v>88.142857142857096</v>
      </c>
      <c r="Q1851">
        <v>7.5012580969901002E-2</v>
      </c>
    </row>
    <row r="1852" spans="1:17" hidden="1" x14ac:dyDescent="0.3">
      <c r="A1852" t="s">
        <v>3860</v>
      </c>
      <c r="B1852" t="s">
        <v>3861</v>
      </c>
      <c r="C1852" t="s">
        <v>10222</v>
      </c>
      <c r="D1852" t="s">
        <v>622</v>
      </c>
      <c r="E1852">
        <v>468.06438993999899</v>
      </c>
      <c r="F1852">
        <v>250.6</v>
      </c>
      <c r="G1852">
        <v>44.824738980500499</v>
      </c>
      <c r="H1852">
        <v>8.5006506188097504</v>
      </c>
      <c r="I1852">
        <v>19.561306819921199</v>
      </c>
      <c r="J1852">
        <v>4.8217366301572904</v>
      </c>
      <c r="K1852">
        <v>234.10151982947301</v>
      </c>
      <c r="L1852">
        <v>203.479981847311</v>
      </c>
      <c r="M1852">
        <v>49.485192409668301</v>
      </c>
      <c r="N1852">
        <v>0.41756016613343599</v>
      </c>
      <c r="O1852">
        <v>18.834796488427699</v>
      </c>
      <c r="P1852">
        <v>80.222941387989906</v>
      </c>
      <c r="Q1852">
        <v>1.2511681269535E-2</v>
      </c>
    </row>
    <row r="1853" spans="1:17" hidden="1" x14ac:dyDescent="0.3">
      <c r="A1853" t="s">
        <v>3862</v>
      </c>
      <c r="B1853" t="s">
        <v>3863</v>
      </c>
      <c r="C1853" t="s">
        <v>10222</v>
      </c>
      <c r="D1853" t="s">
        <v>622</v>
      </c>
      <c r="E1853">
        <v>467.09671049600001</v>
      </c>
      <c r="F1853">
        <v>176.48</v>
      </c>
      <c r="G1853">
        <v>-30.1675120117504</v>
      </c>
      <c r="H1853">
        <v>-4.49955460899701</v>
      </c>
      <c r="I1853">
        <v>-19.1384526882457</v>
      </c>
      <c r="J1853">
        <v>1.22504411968042</v>
      </c>
      <c r="K1853">
        <v>175.34587470449199</v>
      </c>
      <c r="L1853">
        <v>173.106379088099</v>
      </c>
      <c r="M1853">
        <v>49.5246158433728</v>
      </c>
      <c r="N1853">
        <v>0.55145280447346601</v>
      </c>
      <c r="O1853">
        <v>29.986400725294601</v>
      </c>
      <c r="P1853">
        <v>30.147492625368699</v>
      </c>
      <c r="Q1853">
        <v>5.7056818908277997E-2</v>
      </c>
    </row>
    <row r="1854" spans="1:17" hidden="1" x14ac:dyDescent="0.3">
      <c r="A1854" t="s">
        <v>3864</v>
      </c>
      <c r="B1854" t="s">
        <v>3865</v>
      </c>
      <c r="C1854" t="s">
        <v>10222</v>
      </c>
      <c r="D1854" t="s">
        <v>420</v>
      </c>
      <c r="E1854">
        <v>466.62</v>
      </c>
      <c r="F1854">
        <v>666.6</v>
      </c>
      <c r="G1854">
        <v>154.56223066865601</v>
      </c>
      <c r="H1854">
        <v>1.17858498727123</v>
      </c>
      <c r="I1854">
        <v>15.982660894406299</v>
      </c>
      <c r="J1854">
        <v>0.23774688272042199</v>
      </c>
      <c r="K1854">
        <v>615.83045448807195</v>
      </c>
      <c r="L1854">
        <v>512.40662767161405</v>
      </c>
      <c r="M1854">
        <v>74.563436363838306</v>
      </c>
      <c r="N1854">
        <v>2.35472043060917</v>
      </c>
      <c r="O1854">
        <v>2.7302730273027098</v>
      </c>
      <c r="P1854">
        <v>200.27027027027</v>
      </c>
      <c r="Q1854">
        <v>0.155470684285924</v>
      </c>
    </row>
    <row r="1855" spans="1:17" hidden="1" x14ac:dyDescent="0.3">
      <c r="A1855" t="s">
        <v>3866</v>
      </c>
      <c r="B1855" t="s">
        <v>3867</v>
      </c>
      <c r="C1855" t="s">
        <v>10222</v>
      </c>
      <c r="D1855" t="s">
        <v>156</v>
      </c>
      <c r="E1855">
        <v>465.408478151</v>
      </c>
      <c r="F1855">
        <v>40.97</v>
      </c>
      <c r="G1855">
        <v>-46.662140611642101</v>
      </c>
      <c r="H1855">
        <v>-6.1454068104047703</v>
      </c>
      <c r="I1855">
        <v>-40.184129046422001</v>
      </c>
      <c r="J1855">
        <v>-1.91060689269053</v>
      </c>
      <c r="K1855">
        <v>43.134124303694101</v>
      </c>
      <c r="L1855">
        <v>49.843462326970901</v>
      </c>
      <c r="M1855">
        <v>41.386917006386597</v>
      </c>
      <c r="N1855">
        <v>1.0949712256848601</v>
      </c>
      <c r="O1855">
        <v>83.060776177690997</v>
      </c>
      <c r="P1855">
        <v>3.72151898734176</v>
      </c>
      <c r="Q1855">
        <v>-7.6632911984553007E-2</v>
      </c>
    </row>
    <row r="1856" spans="1:17" hidden="1" x14ac:dyDescent="0.3">
      <c r="A1856" t="s">
        <v>3868</v>
      </c>
      <c r="B1856" t="s">
        <v>3869</v>
      </c>
      <c r="C1856" t="s">
        <v>10222</v>
      </c>
      <c r="D1856" t="s">
        <v>202</v>
      </c>
      <c r="E1856">
        <v>464.32672000000002</v>
      </c>
      <c r="F1856">
        <v>200.75</v>
      </c>
      <c r="G1856">
        <v>-23.6561008731294</v>
      </c>
      <c r="H1856">
        <v>-6.6664558097146402</v>
      </c>
      <c r="I1856">
        <v>-12.6270415496247</v>
      </c>
      <c r="J1856">
        <v>0.62040624182771498</v>
      </c>
      <c r="K1856">
        <v>197.81465268516601</v>
      </c>
      <c r="M1856">
        <v>48.361417921130901</v>
      </c>
      <c r="N1856">
        <v>0.45713129678332998</v>
      </c>
      <c r="O1856">
        <v>30.336239103362299</v>
      </c>
      <c r="P1856">
        <v>53.127383676582703</v>
      </c>
    </row>
    <row r="1857" spans="1:17" hidden="1" x14ac:dyDescent="0.3">
      <c r="A1857" t="s">
        <v>3870</v>
      </c>
      <c r="B1857" t="s">
        <v>3871</v>
      </c>
      <c r="C1857" t="s">
        <v>10222</v>
      </c>
      <c r="D1857" t="s">
        <v>977</v>
      </c>
      <c r="E1857">
        <v>464.04335763199998</v>
      </c>
      <c r="F1857">
        <v>118.63</v>
      </c>
      <c r="G1857">
        <v>-9.4180871853265806</v>
      </c>
      <c r="H1857">
        <v>-7.7742930756546702</v>
      </c>
      <c r="I1857">
        <v>7.5635369286816703</v>
      </c>
      <c r="J1857">
        <v>0.579084971760088</v>
      </c>
      <c r="K1857">
        <v>113.34992227041199</v>
      </c>
      <c r="L1857">
        <v>103.539608559087</v>
      </c>
      <c r="M1857">
        <v>55.881369813679498</v>
      </c>
      <c r="N1857">
        <v>0.71818172072536202</v>
      </c>
      <c r="O1857">
        <v>14.726460423164401</v>
      </c>
      <c r="P1857">
        <v>42.242206235011899</v>
      </c>
      <c r="Q1857">
        <v>1.6194557938797E-2</v>
      </c>
    </row>
    <row r="1858" spans="1:17" hidden="1" x14ac:dyDescent="0.3">
      <c r="A1858" t="s">
        <v>3872</v>
      </c>
      <c r="B1858" t="s">
        <v>3873</v>
      </c>
      <c r="C1858" t="s">
        <v>10222</v>
      </c>
      <c r="D1858" t="s">
        <v>27</v>
      </c>
      <c r="E1858">
        <v>463.77893445000001</v>
      </c>
      <c r="F1858">
        <v>1.69</v>
      </c>
      <c r="G1858">
        <v>8.6743116300732108</v>
      </c>
      <c r="H1858">
        <v>-14.5789907703045</v>
      </c>
      <c r="I1858">
        <v>-21.607740157533101</v>
      </c>
      <c r="J1858">
        <v>8.1950608865460399</v>
      </c>
      <c r="K1858">
        <v>1.73347113754174</v>
      </c>
      <c r="L1858">
        <v>1.7323603660737901</v>
      </c>
      <c r="M1858">
        <v>45.253247035904302</v>
      </c>
      <c r="N1858">
        <v>1.5767381867697801</v>
      </c>
      <c r="O1858">
        <v>36.094674556213</v>
      </c>
      <c r="P1858">
        <v>40.8333333333333</v>
      </c>
      <c r="Q1858">
        <v>-3.8724446076874003E-2</v>
      </c>
    </row>
    <row r="1859" spans="1:17" hidden="1" x14ac:dyDescent="0.3">
      <c r="A1859" t="s">
        <v>3874</v>
      </c>
      <c r="B1859" t="s">
        <v>3875</v>
      </c>
      <c r="C1859" t="s">
        <v>10222</v>
      </c>
      <c r="E1859">
        <v>463.2628441</v>
      </c>
      <c r="F1859">
        <v>185.53</v>
      </c>
      <c r="G1859">
        <v>-26.525688369926701</v>
      </c>
      <c r="I1859">
        <v>-15.496629046421999</v>
      </c>
      <c r="M1859">
        <v>50</v>
      </c>
      <c r="O1859">
        <v>0</v>
      </c>
      <c r="P1859">
        <v>4.9971703452178904</v>
      </c>
    </row>
    <row r="1860" spans="1:17" hidden="1" x14ac:dyDescent="0.3">
      <c r="A1860" t="s">
        <v>3876</v>
      </c>
      <c r="B1860" t="s">
        <v>3877</v>
      </c>
      <c r="C1860" t="s">
        <v>10222</v>
      </c>
      <c r="D1860" t="s">
        <v>153</v>
      </c>
      <c r="E1860">
        <v>462.489502364999</v>
      </c>
      <c r="F1860">
        <v>202.95</v>
      </c>
      <c r="G1860">
        <v>78.993298971845306</v>
      </c>
      <c r="H1860">
        <v>5.3940953540973799</v>
      </c>
      <c r="I1860">
        <v>-1.6396865499283699</v>
      </c>
      <c r="J1860">
        <v>-0.116627425142263</v>
      </c>
      <c r="K1860">
        <v>183.22149160537899</v>
      </c>
      <c r="L1860">
        <v>163.92122109874299</v>
      </c>
      <c r="M1860">
        <v>73.882083941679994</v>
      </c>
      <c r="N1860">
        <v>2.0380612436595902</v>
      </c>
      <c r="O1860">
        <v>3.4737620103473899</v>
      </c>
      <c r="P1860">
        <v>111.40624999999901</v>
      </c>
    </row>
    <row r="1861" spans="1:17" hidden="1" x14ac:dyDescent="0.3">
      <c r="A1861" t="s">
        <v>3878</v>
      </c>
      <c r="B1861" t="s">
        <v>3879</v>
      </c>
      <c r="C1861" t="s">
        <v>10222</v>
      </c>
      <c r="D1861" t="s">
        <v>261</v>
      </c>
      <c r="E1861">
        <v>462.32568689999999</v>
      </c>
      <c r="F1861">
        <v>134.75</v>
      </c>
      <c r="G1861">
        <v>58.876072774817203</v>
      </c>
      <c r="H1861">
        <v>6.4736408086428296</v>
      </c>
      <c r="I1861">
        <v>20.1349763889075</v>
      </c>
      <c r="J1861">
        <v>6.3326146511094503</v>
      </c>
      <c r="K1861">
        <v>126.69702927159901</v>
      </c>
      <c r="L1861">
        <v>114.849093465755</v>
      </c>
      <c r="M1861">
        <v>70.749428534857401</v>
      </c>
      <c r="N1861">
        <v>1.8040485695099799</v>
      </c>
      <c r="O1861">
        <v>20.705009276437799</v>
      </c>
      <c r="P1861">
        <v>107.148347425057</v>
      </c>
      <c r="Q1861">
        <v>0.126828352763517</v>
      </c>
    </row>
    <row r="1862" spans="1:17" hidden="1" x14ac:dyDescent="0.3">
      <c r="A1862" t="s">
        <v>3880</v>
      </c>
      <c r="B1862" t="s">
        <v>3881</v>
      </c>
      <c r="C1862" t="s">
        <v>10222</v>
      </c>
      <c r="D1862" t="s">
        <v>1139</v>
      </c>
      <c r="E1862">
        <v>461.11306563900001</v>
      </c>
      <c r="F1862">
        <v>169.11</v>
      </c>
      <c r="G1862">
        <v>-9.3323411765795807</v>
      </c>
      <c r="H1862">
        <v>8.3640517675469592</v>
      </c>
      <c r="I1862">
        <v>-42.304679252005201</v>
      </c>
      <c r="J1862">
        <v>2.9049290235241698</v>
      </c>
      <c r="K1862">
        <v>154.60884370686901</v>
      </c>
      <c r="L1862">
        <v>154.84012447827601</v>
      </c>
      <c r="M1862">
        <v>66.605298394963796</v>
      </c>
      <c r="N1862">
        <v>2.83368684614668</v>
      </c>
      <c r="O1862">
        <v>41.9194607060493</v>
      </c>
      <c r="P1862">
        <v>36.599353796445897</v>
      </c>
      <c r="Q1862">
        <v>1.6142474698983E-2</v>
      </c>
    </row>
    <row r="1863" spans="1:17" hidden="1" x14ac:dyDescent="0.3">
      <c r="A1863" t="s">
        <v>3882</v>
      </c>
      <c r="B1863" t="s">
        <v>3883</v>
      </c>
      <c r="C1863" t="s">
        <v>10222</v>
      </c>
      <c r="D1863" t="s">
        <v>285</v>
      </c>
      <c r="E1863">
        <v>460.807505969999</v>
      </c>
      <c r="F1863">
        <v>383.1</v>
      </c>
      <c r="G1863">
        <v>1.9666812426843301</v>
      </c>
      <c r="H1863">
        <v>25.8012270155394</v>
      </c>
      <c r="I1863">
        <v>19.874395688560199</v>
      </c>
      <c r="J1863">
        <v>2.6932669606276098</v>
      </c>
      <c r="K1863">
        <v>322.677794243253</v>
      </c>
      <c r="L1863">
        <v>303.31486506168801</v>
      </c>
      <c r="M1863">
        <v>72.459952804688598</v>
      </c>
      <c r="N1863">
        <v>0.49004912794595001</v>
      </c>
      <c r="O1863">
        <v>9.2926128948055098</v>
      </c>
      <c r="P1863">
        <v>63.021276595744602</v>
      </c>
      <c r="Q1863">
        <v>-4.6515484533271E-2</v>
      </c>
    </row>
    <row r="1864" spans="1:17" hidden="1" x14ac:dyDescent="0.3">
      <c r="A1864" t="s">
        <v>3884</v>
      </c>
      <c r="B1864" t="s">
        <v>3885</v>
      </c>
      <c r="C1864" t="s">
        <v>10222</v>
      </c>
      <c r="D1864" t="s">
        <v>40</v>
      </c>
      <c r="E1864">
        <v>460.58144399999998</v>
      </c>
      <c r="F1864">
        <v>12.27</v>
      </c>
      <c r="G1864">
        <v>-78.711179049929299</v>
      </c>
      <c r="H1864">
        <v>-9.3477308022024292</v>
      </c>
      <c r="I1864">
        <v>-37.591867141660103</v>
      </c>
      <c r="J1864">
        <v>4.8511975426827103</v>
      </c>
      <c r="K1864">
        <v>11.956413405104</v>
      </c>
      <c r="L1864">
        <v>15.4594098573784</v>
      </c>
      <c r="M1864">
        <v>73.550404023697794</v>
      </c>
      <c r="N1864">
        <v>0.98434863397124295</v>
      </c>
      <c r="O1864">
        <v>171.801140994295</v>
      </c>
      <c r="P1864">
        <v>29.841269841269799</v>
      </c>
      <c r="Q1864">
        <v>0.195965077903756</v>
      </c>
    </row>
    <row r="1865" spans="1:17" hidden="1" x14ac:dyDescent="0.3">
      <c r="A1865" t="s">
        <v>3886</v>
      </c>
      <c r="B1865" t="s">
        <v>3887</v>
      </c>
      <c r="C1865" t="s">
        <v>10222</v>
      </c>
      <c r="D1865" t="s">
        <v>1148</v>
      </c>
      <c r="E1865">
        <v>460.32504</v>
      </c>
      <c r="F1865">
        <v>262.5</v>
      </c>
      <c r="G1865">
        <v>478.31302130749202</v>
      </c>
      <c r="H1865">
        <v>12.1599153184467</v>
      </c>
      <c r="I1865">
        <v>108.766506365794</v>
      </c>
      <c r="J1865">
        <v>-12.8308890040769</v>
      </c>
      <c r="K1865">
        <v>252.22701322463499</v>
      </c>
      <c r="L1865">
        <v>178.818577409093</v>
      </c>
      <c r="M1865">
        <v>41.258668893890899</v>
      </c>
      <c r="N1865">
        <v>0.61118378024852804</v>
      </c>
      <c r="O1865">
        <v>29.504761904761899</v>
      </c>
      <c r="P1865">
        <v>521.30177514792899</v>
      </c>
      <c r="Q1865">
        <v>0.13332228594749301</v>
      </c>
    </row>
    <row r="1866" spans="1:17" hidden="1" x14ac:dyDescent="0.3">
      <c r="A1866" t="s">
        <v>3888</v>
      </c>
      <c r="B1866" t="s">
        <v>3889</v>
      </c>
      <c r="C1866" t="s">
        <v>10222</v>
      </c>
      <c r="D1866" t="s">
        <v>523</v>
      </c>
      <c r="E1866">
        <v>460.20389906399998</v>
      </c>
      <c r="F1866">
        <v>185.64</v>
      </c>
      <c r="G1866">
        <v>104.083007282247</v>
      </c>
      <c r="H1866">
        <v>3.73566835217254</v>
      </c>
      <c r="I1866">
        <v>11.306649642102499</v>
      </c>
      <c r="J1866">
        <v>0.65133293819383498</v>
      </c>
      <c r="K1866">
        <v>165.723670462119</v>
      </c>
      <c r="L1866">
        <v>140.23637381520101</v>
      </c>
      <c r="M1866">
        <v>73.823846968814294</v>
      </c>
      <c r="N1866">
        <v>0.44155976591568102</v>
      </c>
      <c r="O1866">
        <v>6.5556992027580199</v>
      </c>
      <c r="P1866">
        <v>149.51612903225799</v>
      </c>
      <c r="Q1866">
        <v>3.0995475497077998E-2</v>
      </c>
    </row>
    <row r="1867" spans="1:17" hidden="1" x14ac:dyDescent="0.3">
      <c r="A1867" t="s">
        <v>3890</v>
      </c>
      <c r="B1867" t="s">
        <v>3891</v>
      </c>
      <c r="C1867" t="s">
        <v>10222</v>
      </c>
      <c r="D1867" t="s">
        <v>370</v>
      </c>
      <c r="E1867">
        <v>458.72106256499899</v>
      </c>
      <c r="F1867">
        <v>128.85</v>
      </c>
      <c r="G1867">
        <v>-36.136351295216102</v>
      </c>
      <c r="H1867">
        <v>-8.6715264092917295</v>
      </c>
      <c r="I1867">
        <v>-1.82216940813356</v>
      </c>
      <c r="J1867">
        <v>-2.8831193430103199</v>
      </c>
      <c r="K1867">
        <v>135.02031639416899</v>
      </c>
      <c r="L1867">
        <v>125.512810156683</v>
      </c>
      <c r="M1867">
        <v>35.675633361811698</v>
      </c>
      <c r="N1867">
        <v>0.88855656898716195</v>
      </c>
      <c r="O1867">
        <v>33.527357392316603</v>
      </c>
      <c r="P1867">
        <v>30.151515151515099</v>
      </c>
      <c r="Q1867">
        <v>0.159112956726185</v>
      </c>
    </row>
    <row r="1868" spans="1:17" hidden="1" x14ac:dyDescent="0.3">
      <c r="A1868" t="s">
        <v>3892</v>
      </c>
      <c r="B1868" t="s">
        <v>3893</v>
      </c>
      <c r="C1868" t="s">
        <v>10222</v>
      </c>
      <c r="D1868" t="s">
        <v>130</v>
      </c>
      <c r="E1868">
        <v>457.13690000000003</v>
      </c>
      <c r="F1868">
        <v>264.7</v>
      </c>
      <c r="G1868">
        <v>32.644486013717199</v>
      </c>
      <c r="H1868">
        <v>4.0918911225817398</v>
      </c>
      <c r="I1868">
        <v>3.0700002928836501</v>
      </c>
      <c r="J1868">
        <v>2.7761645059941702</v>
      </c>
      <c r="K1868">
        <v>243.403033026987</v>
      </c>
      <c r="L1868">
        <v>221.79283283613401</v>
      </c>
      <c r="M1868">
        <v>79.445420861377997</v>
      </c>
      <c r="N1868">
        <v>1.3914918697686101</v>
      </c>
      <c r="O1868">
        <v>7.2912731394030903</v>
      </c>
      <c r="P1868">
        <v>92.930029154518905</v>
      </c>
      <c r="Q1868">
        <v>0.11580488485177</v>
      </c>
    </row>
    <row r="1869" spans="1:17" hidden="1" x14ac:dyDescent="0.3">
      <c r="A1869" t="s">
        <v>3894</v>
      </c>
      <c r="B1869" t="s">
        <v>3895</v>
      </c>
      <c r="C1869" t="s">
        <v>10222</v>
      </c>
      <c r="D1869" t="s">
        <v>261</v>
      </c>
      <c r="E1869">
        <v>456.76447830000001</v>
      </c>
      <c r="F1869">
        <v>934.2</v>
      </c>
      <c r="G1869">
        <v>88.851833243906</v>
      </c>
      <c r="H1869">
        <v>-10.2424361495783</v>
      </c>
      <c r="I1869">
        <v>27.216478194641098</v>
      </c>
      <c r="J1869">
        <v>-1.6593478997538</v>
      </c>
      <c r="K1869">
        <v>939.33927257293396</v>
      </c>
      <c r="L1869">
        <v>777.29109048271903</v>
      </c>
      <c r="M1869">
        <v>49.4437213946211</v>
      </c>
      <c r="N1869">
        <v>0.39025242467452198</v>
      </c>
      <c r="O1869">
        <v>22.1151787625776</v>
      </c>
      <c r="P1869">
        <v>155.840065726413</v>
      </c>
      <c r="Q1869">
        <v>0.12196040567425701</v>
      </c>
    </row>
    <row r="1870" spans="1:17" hidden="1" x14ac:dyDescent="0.3">
      <c r="A1870" t="s">
        <v>3896</v>
      </c>
      <c r="B1870" t="s">
        <v>3897</v>
      </c>
      <c r="C1870" t="s">
        <v>10222</v>
      </c>
      <c r="D1870" t="s">
        <v>290</v>
      </c>
      <c r="E1870">
        <v>456.19799010000003</v>
      </c>
      <c r="F1870">
        <v>309</v>
      </c>
      <c r="G1870">
        <v>-17.7994392495889</v>
      </c>
      <c r="H1870">
        <v>-13.350557743580501</v>
      </c>
      <c r="I1870">
        <v>-5.7470286202100098</v>
      </c>
      <c r="J1870">
        <v>6.2802736776411896</v>
      </c>
      <c r="K1870">
        <v>289.72498569248199</v>
      </c>
      <c r="L1870">
        <v>257.00265606200003</v>
      </c>
      <c r="M1870">
        <v>50.070969126190199</v>
      </c>
      <c r="N1870">
        <v>0.15846310454614301</v>
      </c>
      <c r="O1870">
        <v>19.045307443365701</v>
      </c>
      <c r="P1870">
        <v>69.1760197098275</v>
      </c>
      <c r="Q1870">
        <v>4.1283664214376001E-2</v>
      </c>
    </row>
    <row r="1871" spans="1:17" hidden="1" x14ac:dyDescent="0.3">
      <c r="A1871" t="s">
        <v>3898</v>
      </c>
      <c r="B1871" t="s">
        <v>3899</v>
      </c>
      <c r="C1871" t="s">
        <v>10222</v>
      </c>
      <c r="E1871">
        <v>456.14879999999999</v>
      </c>
      <c r="F1871">
        <v>527.95000000000005</v>
      </c>
      <c r="G1871">
        <v>301.13733309625297</v>
      </c>
      <c r="H1871">
        <v>4.6546041353589702</v>
      </c>
      <c r="I1871">
        <v>17.304276500050001</v>
      </c>
      <c r="J1871">
        <v>0.85812425972712802</v>
      </c>
      <c r="K1871">
        <v>480.07793161658901</v>
      </c>
      <c r="L1871">
        <v>368.26728802965999</v>
      </c>
      <c r="M1871">
        <v>59.203685828415303</v>
      </c>
      <c r="N1871">
        <v>0.24493244873341299</v>
      </c>
      <c r="O1871">
        <v>3.7977081162988902</v>
      </c>
      <c r="P1871">
        <v>437.35368956743002</v>
      </c>
      <c r="Q1871">
        <v>0.18213879568114499</v>
      </c>
    </row>
    <row r="1872" spans="1:17" hidden="1" x14ac:dyDescent="0.3">
      <c r="A1872" t="s">
        <v>3900</v>
      </c>
      <c r="B1872" t="s">
        <v>3901</v>
      </c>
      <c r="C1872" t="s">
        <v>10222</v>
      </c>
      <c r="D1872" t="s">
        <v>285</v>
      </c>
      <c r="E1872">
        <v>456.0675</v>
      </c>
      <c r="F1872">
        <v>182.5</v>
      </c>
      <c r="G1872">
        <v>99.200965928156094</v>
      </c>
      <c r="H1872">
        <v>-4.1142800892727003</v>
      </c>
      <c r="I1872">
        <v>-28.715839697872301</v>
      </c>
      <c r="J1872">
        <v>7.5457102371953999</v>
      </c>
      <c r="K1872">
        <v>176.15870894224099</v>
      </c>
      <c r="L1872">
        <v>174.76756536613701</v>
      </c>
      <c r="M1872">
        <v>65.217232393091294</v>
      </c>
      <c r="N1872">
        <v>1.0626989178866899</v>
      </c>
      <c r="O1872">
        <v>33.205479452054703</v>
      </c>
      <c r="P1872">
        <v>141.882041086812</v>
      </c>
    </row>
    <row r="1873" spans="1:17" hidden="1" x14ac:dyDescent="0.3">
      <c r="A1873" t="s">
        <v>3902</v>
      </c>
      <c r="B1873" t="s">
        <v>3903</v>
      </c>
      <c r="C1873" t="s">
        <v>10222</v>
      </c>
      <c r="D1873" t="s">
        <v>1532</v>
      </c>
      <c r="E1873">
        <v>453.42736200000002</v>
      </c>
      <c r="F1873">
        <v>285</v>
      </c>
      <c r="G1873">
        <v>-29.751494821539598</v>
      </c>
      <c r="H1873">
        <v>-9.7355095181545401</v>
      </c>
      <c r="I1873">
        <v>-18.722435498034901</v>
      </c>
      <c r="J1873">
        <v>-1.87511724232281</v>
      </c>
      <c r="K1873">
        <v>297.241886938785</v>
      </c>
      <c r="M1873">
        <v>38.074504872982402</v>
      </c>
      <c r="N1873">
        <v>0.590141277641277</v>
      </c>
      <c r="O1873">
        <v>27.719298245613999</v>
      </c>
      <c r="P1873">
        <v>52</v>
      </c>
    </row>
    <row r="1874" spans="1:17" hidden="1" x14ac:dyDescent="0.3">
      <c r="A1874" t="s">
        <v>3904</v>
      </c>
      <c r="B1874" t="s">
        <v>3905</v>
      </c>
      <c r="C1874" t="s">
        <v>10222</v>
      </c>
      <c r="D1874" t="s">
        <v>922</v>
      </c>
      <c r="E1874">
        <v>452.96033999999997</v>
      </c>
      <c r="F1874">
        <v>238.35</v>
      </c>
      <c r="G1874">
        <v>-12.099380160613199</v>
      </c>
      <c r="H1874">
        <v>9.7045973140972102</v>
      </c>
      <c r="I1874">
        <v>-6.4369173099773098</v>
      </c>
      <c r="J1874">
        <v>1.5056341600491401</v>
      </c>
      <c r="K1874">
        <v>224.14372601647301</v>
      </c>
      <c r="L1874">
        <v>206.93122005045299</v>
      </c>
      <c r="M1874">
        <v>48.173871530886601</v>
      </c>
      <c r="N1874">
        <v>0.36683846750789101</v>
      </c>
      <c r="O1874">
        <v>10.891546045730999</v>
      </c>
      <c r="P1874">
        <v>42.596470236314602</v>
      </c>
      <c r="Q1874">
        <v>-8.3563899446612994E-2</v>
      </c>
    </row>
    <row r="1875" spans="1:17" hidden="1" x14ac:dyDescent="0.3">
      <c r="A1875" t="s">
        <v>3906</v>
      </c>
      <c r="B1875" t="s">
        <v>3907</v>
      </c>
      <c r="C1875" t="s">
        <v>10222</v>
      </c>
      <c r="D1875" t="s">
        <v>46</v>
      </c>
      <c r="E1875">
        <v>452.41233999999997</v>
      </c>
      <c r="F1875">
        <v>447.8</v>
      </c>
      <c r="G1875">
        <v>728.05446430182894</v>
      </c>
      <c r="H1875">
        <v>-27.391905409844501</v>
      </c>
      <c r="I1875">
        <v>-48.072101454763498</v>
      </c>
      <c r="J1875">
        <v>-7.7563789779372803</v>
      </c>
      <c r="K1875">
        <v>533.13719778546499</v>
      </c>
      <c r="L1875">
        <v>461.95502221704902</v>
      </c>
      <c r="M1875">
        <v>13.905354872303301</v>
      </c>
      <c r="N1875">
        <v>0.90128755364806801</v>
      </c>
      <c r="O1875">
        <v>66.145600714604697</v>
      </c>
      <c r="P1875">
        <v>785.85558852621102</v>
      </c>
    </row>
    <row r="1876" spans="1:17" hidden="1" x14ac:dyDescent="0.3">
      <c r="A1876" t="s">
        <v>3908</v>
      </c>
      <c r="B1876" t="s">
        <v>3909</v>
      </c>
      <c r="C1876" t="s">
        <v>10222</v>
      </c>
      <c r="D1876" t="s">
        <v>557</v>
      </c>
      <c r="E1876">
        <v>451.77379999999999</v>
      </c>
      <c r="F1876">
        <v>425.8</v>
      </c>
      <c r="G1876">
        <v>0.92118382402711696</v>
      </c>
      <c r="H1876">
        <v>-5.5557971931412604</v>
      </c>
      <c r="I1876">
        <v>-2.76165419865927</v>
      </c>
      <c r="J1876">
        <v>4.38680018173363</v>
      </c>
      <c r="K1876">
        <v>415.35803695623002</v>
      </c>
      <c r="L1876">
        <v>376.32093985928998</v>
      </c>
      <c r="M1876">
        <v>48.448156833745699</v>
      </c>
      <c r="N1876">
        <v>0.44348473120773702</v>
      </c>
      <c r="O1876">
        <v>11.8248003757632</v>
      </c>
      <c r="P1876">
        <v>36.518114780378298</v>
      </c>
      <c r="Q1876">
        <v>-1.6646742068557999E-2</v>
      </c>
    </row>
    <row r="1877" spans="1:17" hidden="1" x14ac:dyDescent="0.3">
      <c r="A1877" t="s">
        <v>3910</v>
      </c>
      <c r="B1877" t="s">
        <v>3911</v>
      </c>
      <c r="C1877" t="s">
        <v>10222</v>
      </c>
      <c r="D1877" t="s">
        <v>922</v>
      </c>
      <c r="E1877">
        <v>451.67129999999997</v>
      </c>
      <c r="F1877">
        <v>225.25</v>
      </c>
      <c r="G1877">
        <v>20.8892330960417</v>
      </c>
      <c r="H1877">
        <v>3.7355455705475999</v>
      </c>
      <c r="I1877">
        <v>-21.642462379755301</v>
      </c>
      <c r="J1877">
        <v>2.7372085536937201</v>
      </c>
      <c r="K1877">
        <v>218.52776186396599</v>
      </c>
      <c r="L1877">
        <v>211.73394154358999</v>
      </c>
      <c r="M1877">
        <v>59.4429591313598</v>
      </c>
      <c r="N1877">
        <v>0.77459016393442603</v>
      </c>
      <c r="O1877">
        <v>34.938956714761296</v>
      </c>
      <c r="P1877">
        <v>63.818181818181799</v>
      </c>
      <c r="Q1877">
        <v>0.11281506977976299</v>
      </c>
    </row>
    <row r="1878" spans="1:17" hidden="1" x14ac:dyDescent="0.3">
      <c r="A1878" t="s">
        <v>3912</v>
      </c>
      <c r="B1878" t="s">
        <v>3913</v>
      </c>
      <c r="C1878" t="s">
        <v>10222</v>
      </c>
      <c r="E1878">
        <v>449.39791087999998</v>
      </c>
      <c r="F1878">
        <v>180.1</v>
      </c>
      <c r="G1878">
        <v>-31.511180324556101</v>
      </c>
      <c r="H1878">
        <v>-8.5138278630363402</v>
      </c>
      <c r="I1878">
        <v>-20.4821210010514</v>
      </c>
      <c r="J1878">
        <v>-6.5326675253928697</v>
      </c>
      <c r="O1878">
        <v>11.0216546363131</v>
      </c>
      <c r="P1878">
        <v>0</v>
      </c>
    </row>
    <row r="1879" spans="1:17" hidden="1" x14ac:dyDescent="0.3">
      <c r="A1879" t="s">
        <v>3914</v>
      </c>
      <c r="B1879" t="s">
        <v>3915</v>
      </c>
      <c r="C1879" t="s">
        <v>10222</v>
      </c>
      <c r="D1879" t="s">
        <v>393</v>
      </c>
      <c r="E1879">
        <v>449.04860000000002</v>
      </c>
      <c r="F1879">
        <v>89.72</v>
      </c>
      <c r="G1879">
        <v>84.580193983014397</v>
      </c>
      <c r="H1879">
        <v>9.7725005275502994</v>
      </c>
      <c r="I1879">
        <v>35.6743903301575</v>
      </c>
      <c r="J1879">
        <v>6.2237505724434499</v>
      </c>
      <c r="K1879">
        <v>73.702520902473495</v>
      </c>
      <c r="L1879">
        <v>62.086522475593299</v>
      </c>
      <c r="M1879">
        <v>82.261150400630896</v>
      </c>
      <c r="N1879">
        <v>0.54100190922046798</v>
      </c>
      <c r="O1879">
        <v>0</v>
      </c>
      <c r="P1879">
        <v>118.829268292682</v>
      </c>
      <c r="Q1879">
        <v>7.0087900943772999E-2</v>
      </c>
    </row>
    <row r="1880" spans="1:17" hidden="1" x14ac:dyDescent="0.3">
      <c r="A1880" t="s">
        <v>3916</v>
      </c>
      <c r="B1880" t="s">
        <v>3917</v>
      </c>
      <c r="C1880" t="s">
        <v>10222</v>
      </c>
      <c r="D1880" t="s">
        <v>557</v>
      </c>
      <c r="E1880">
        <v>447.94443630000001</v>
      </c>
      <c r="F1880">
        <v>366.5</v>
      </c>
      <c r="G1880">
        <v>-45.351823475131603</v>
      </c>
      <c r="H1880">
        <v>-14.3959244087484</v>
      </c>
      <c r="I1880">
        <v>-34.322764151626899</v>
      </c>
      <c r="J1880">
        <v>2.98737904996903</v>
      </c>
      <c r="M1880">
        <v>40.204703253863698</v>
      </c>
      <c r="O1880">
        <v>49.222373806275499</v>
      </c>
      <c r="P1880">
        <v>35.4898336414048</v>
      </c>
    </row>
    <row r="1881" spans="1:17" hidden="1" x14ac:dyDescent="0.3">
      <c r="A1881" t="s">
        <v>3918</v>
      </c>
      <c r="B1881" t="s">
        <v>3919</v>
      </c>
      <c r="C1881" t="s">
        <v>10222</v>
      </c>
      <c r="D1881" t="s">
        <v>482</v>
      </c>
      <c r="E1881">
        <v>446.55</v>
      </c>
      <c r="F1881">
        <v>595.4</v>
      </c>
      <c r="G1881">
        <v>3.1204738510857299</v>
      </c>
      <c r="H1881">
        <v>-5.0500092541449302</v>
      </c>
      <c r="I1881">
        <v>-24.2405941012155</v>
      </c>
      <c r="J1881">
        <v>1.7931126634610399</v>
      </c>
      <c r="K1881">
        <v>588.08587428851899</v>
      </c>
      <c r="L1881">
        <v>590.83415328862304</v>
      </c>
      <c r="M1881">
        <v>66.452288393235904</v>
      </c>
      <c r="N1881">
        <v>0.375601749708525</v>
      </c>
      <c r="O1881">
        <v>44.071212630164602</v>
      </c>
      <c r="Q1881">
        <v>7.0836338300000004E-5</v>
      </c>
    </row>
    <row r="1882" spans="1:17" hidden="1" x14ac:dyDescent="0.3">
      <c r="A1882" t="s">
        <v>3920</v>
      </c>
      <c r="B1882" t="s">
        <v>3921</v>
      </c>
      <c r="C1882" t="s">
        <v>10222</v>
      </c>
      <c r="D1882" t="s">
        <v>290</v>
      </c>
      <c r="E1882">
        <v>446.42655050000002</v>
      </c>
      <c r="F1882">
        <v>348.25</v>
      </c>
      <c r="G1882">
        <v>111.025471248081</v>
      </c>
      <c r="H1882">
        <v>-11.548525704089601</v>
      </c>
      <c r="I1882">
        <v>9.7055999667003601</v>
      </c>
      <c r="J1882">
        <v>-2.6657662296001998</v>
      </c>
      <c r="K1882">
        <v>345.14828221549402</v>
      </c>
      <c r="L1882">
        <v>293.022377298908</v>
      </c>
      <c r="M1882">
        <v>43.7499009245102</v>
      </c>
      <c r="N1882">
        <v>0.48541496869098499</v>
      </c>
      <c r="O1882">
        <v>13.697056712131999</v>
      </c>
      <c r="P1882">
        <v>152.26367258239699</v>
      </c>
      <c r="Q1882">
        <v>9.6285637050992995E-2</v>
      </c>
    </row>
    <row r="1883" spans="1:17" hidden="1" x14ac:dyDescent="0.3">
      <c r="A1883" t="s">
        <v>3922</v>
      </c>
      <c r="B1883" t="s">
        <v>3923</v>
      </c>
      <c r="C1883" t="s">
        <v>10222</v>
      </c>
      <c r="D1883" t="s">
        <v>301</v>
      </c>
      <c r="E1883">
        <v>446.09526181499899</v>
      </c>
      <c r="F1883">
        <v>27.29</v>
      </c>
      <c r="G1883">
        <v>260.56651021163299</v>
      </c>
      <c r="H1883">
        <v>42.769937104939103</v>
      </c>
      <c r="I1883">
        <v>46.943847144054097</v>
      </c>
      <c r="J1883">
        <v>19.317109908455901</v>
      </c>
      <c r="K1883">
        <v>21.115884899602602</v>
      </c>
      <c r="L1883">
        <v>15.9242840609304</v>
      </c>
      <c r="M1883">
        <v>72.844621545369904</v>
      </c>
      <c r="N1883">
        <v>0.35164718037713399</v>
      </c>
      <c r="O1883">
        <v>12.3122022718944</v>
      </c>
      <c r="P1883">
        <v>292.66187050359702</v>
      </c>
      <c r="Q1883">
        <v>0.10451466678243999</v>
      </c>
    </row>
    <row r="1884" spans="1:17" hidden="1" x14ac:dyDescent="0.3">
      <c r="A1884" t="s">
        <v>3924</v>
      </c>
      <c r="B1884" t="s">
        <v>3925</v>
      </c>
      <c r="C1884" t="s">
        <v>10222</v>
      </c>
      <c r="D1884" t="s">
        <v>285</v>
      </c>
      <c r="E1884">
        <v>445.88872679999997</v>
      </c>
      <c r="F1884">
        <v>27.06</v>
      </c>
      <c r="G1884">
        <v>21.2555741141739</v>
      </c>
      <c r="H1884">
        <v>16.0858047575189</v>
      </c>
      <c r="I1884">
        <v>9.6788238796084602</v>
      </c>
      <c r="J1884">
        <v>2.0425874058283</v>
      </c>
      <c r="K1884">
        <v>24.476941743725899</v>
      </c>
      <c r="L1884">
        <v>21.5568306596364</v>
      </c>
      <c r="M1884">
        <v>50.1476304300622</v>
      </c>
      <c r="N1884">
        <v>0.44533984140341598</v>
      </c>
      <c r="O1884">
        <v>18.2557280118255</v>
      </c>
      <c r="P1884">
        <v>116.706910599214</v>
      </c>
      <c r="Q1884">
        <v>7.9637046258066002E-2</v>
      </c>
    </row>
    <row r="1885" spans="1:17" hidden="1" x14ac:dyDescent="0.3">
      <c r="A1885" t="s">
        <v>3926</v>
      </c>
      <c r="B1885" t="s">
        <v>3927</v>
      </c>
      <c r="C1885" t="s">
        <v>10222</v>
      </c>
      <c r="D1885" t="s">
        <v>124</v>
      </c>
      <c r="E1885">
        <v>444.57</v>
      </c>
      <c r="F1885">
        <v>423.4</v>
      </c>
      <c r="G1885">
        <v>-26.525688369926701</v>
      </c>
      <c r="H1885">
        <v>-26.4938027067458</v>
      </c>
      <c r="I1885">
        <v>12.033491435505599</v>
      </c>
      <c r="J1885">
        <v>-2.86698554468907</v>
      </c>
      <c r="K1885">
        <v>498.415552526167</v>
      </c>
      <c r="L1885">
        <v>454.64527657247697</v>
      </c>
      <c r="M1885">
        <v>25.196820741065299</v>
      </c>
      <c r="N1885">
        <v>1.0455634382760699</v>
      </c>
      <c r="O1885">
        <v>49.8582900330656</v>
      </c>
      <c r="P1885">
        <v>33.040062843676303</v>
      </c>
    </row>
    <row r="1886" spans="1:17" hidden="1" x14ac:dyDescent="0.3">
      <c r="A1886" t="s">
        <v>3928</v>
      </c>
      <c r="B1886" t="s">
        <v>3929</v>
      </c>
      <c r="C1886" t="s">
        <v>10222</v>
      </c>
      <c r="D1886" t="s">
        <v>133</v>
      </c>
      <c r="E1886">
        <v>443.30359049999998</v>
      </c>
      <c r="F1886">
        <v>180.9</v>
      </c>
      <c r="G1886">
        <v>23.661111131941201</v>
      </c>
      <c r="H1886">
        <v>12.8789105702488</v>
      </c>
      <c r="I1886">
        <v>-25.182100838733501</v>
      </c>
      <c r="J1886">
        <v>3.9108966279572499</v>
      </c>
      <c r="K1886">
        <v>167.893746899306</v>
      </c>
      <c r="L1886">
        <v>165.51079416078801</v>
      </c>
      <c r="M1886">
        <v>59.409858714629102</v>
      </c>
      <c r="N1886">
        <v>2.8148345763316498</v>
      </c>
      <c r="O1886">
        <v>30.901050304035302</v>
      </c>
      <c r="P1886">
        <v>52.016806722688997</v>
      </c>
      <c r="Q1886">
        <v>0.13753819262959599</v>
      </c>
    </row>
    <row r="1887" spans="1:17" hidden="1" x14ac:dyDescent="0.3">
      <c r="A1887" t="s">
        <v>3930</v>
      </c>
      <c r="B1887" t="s">
        <v>3931</v>
      </c>
      <c r="C1887" t="s">
        <v>10222</v>
      </c>
      <c r="D1887" t="s">
        <v>3932</v>
      </c>
      <c r="E1887">
        <v>443.1609555</v>
      </c>
      <c r="F1887">
        <v>404.85</v>
      </c>
      <c r="G1887">
        <v>-26.661356845506401</v>
      </c>
      <c r="H1887">
        <v>-10.150964869590499</v>
      </c>
      <c r="I1887">
        <v>-23.117849810825899</v>
      </c>
      <c r="J1887">
        <v>-0.38064189168836299</v>
      </c>
      <c r="K1887">
        <v>400.80619982186602</v>
      </c>
      <c r="L1887">
        <v>394.82957769920898</v>
      </c>
      <c r="M1887">
        <v>53.7360164535</v>
      </c>
      <c r="N1887">
        <v>0.51969380957004097</v>
      </c>
      <c r="O1887">
        <v>19.575151290601401</v>
      </c>
      <c r="P1887">
        <v>24.550069220119902</v>
      </c>
    </row>
    <row r="1888" spans="1:17" hidden="1" x14ac:dyDescent="0.3">
      <c r="A1888" t="s">
        <v>3933</v>
      </c>
      <c r="B1888" t="s">
        <v>3934</v>
      </c>
      <c r="C1888" t="s">
        <v>10222</v>
      </c>
      <c r="D1888" t="s">
        <v>133</v>
      </c>
      <c r="E1888">
        <v>443.03072518599998</v>
      </c>
      <c r="F1888">
        <v>129.29</v>
      </c>
      <c r="G1888">
        <v>23.724166365692</v>
      </c>
      <c r="H1888">
        <v>-2.4311612132610998</v>
      </c>
      <c r="I1888">
        <v>-29.332017250353999</v>
      </c>
      <c r="J1888">
        <v>1.77352375117046</v>
      </c>
      <c r="K1888">
        <v>130.58158822912799</v>
      </c>
      <c r="L1888">
        <v>125.384830705166</v>
      </c>
      <c r="M1888">
        <v>44.318448291579301</v>
      </c>
      <c r="N1888">
        <v>0.82232579279923701</v>
      </c>
      <c r="O1888">
        <v>43.0118338618609</v>
      </c>
      <c r="Q1888">
        <v>1.5850390952505001E-2</v>
      </c>
    </row>
    <row r="1889" spans="1:17" hidden="1" x14ac:dyDescent="0.3">
      <c r="A1889" t="s">
        <v>3935</v>
      </c>
      <c r="B1889" t="s">
        <v>3936</v>
      </c>
      <c r="C1889" t="s">
        <v>10222</v>
      </c>
      <c r="D1889" t="s">
        <v>285</v>
      </c>
      <c r="E1889">
        <v>442.33604636000001</v>
      </c>
      <c r="F1889">
        <v>357.8</v>
      </c>
      <c r="G1889">
        <v>12.183363771961099</v>
      </c>
      <c r="H1889">
        <v>-7.5522108138157602</v>
      </c>
      <c r="I1889">
        <v>-28.057723865581298</v>
      </c>
      <c r="J1889">
        <v>-2.0199265833981399</v>
      </c>
      <c r="K1889">
        <v>369.48352267904602</v>
      </c>
      <c r="L1889">
        <v>359.37146595801801</v>
      </c>
      <c r="M1889">
        <v>43.067538863648103</v>
      </c>
      <c r="N1889">
        <v>0.75728290829413303</v>
      </c>
      <c r="O1889">
        <v>36.6126327557294</v>
      </c>
      <c r="P1889">
        <v>40.589390962671899</v>
      </c>
      <c r="Q1889">
        <v>-1.3919747647855E-2</v>
      </c>
    </row>
    <row r="1890" spans="1:17" hidden="1" x14ac:dyDescent="0.3">
      <c r="A1890" t="s">
        <v>3937</v>
      </c>
      <c r="B1890" t="s">
        <v>3938</v>
      </c>
      <c r="C1890" t="s">
        <v>10222</v>
      </c>
      <c r="D1890" t="s">
        <v>490</v>
      </c>
      <c r="E1890">
        <v>441.51947999999999</v>
      </c>
      <c r="F1890">
        <v>181.8</v>
      </c>
      <c r="G1890">
        <v>-23.376752199714002</v>
      </c>
      <c r="H1890">
        <v>-6.2637893589549201</v>
      </c>
      <c r="I1890">
        <v>-12.3476928762092</v>
      </c>
      <c r="J1890">
        <v>-0.90936070342467101</v>
      </c>
      <c r="K1890">
        <v>192.539283263073</v>
      </c>
      <c r="M1890">
        <v>51.2113819152339</v>
      </c>
      <c r="N1890">
        <v>0.676267177292182</v>
      </c>
      <c r="O1890">
        <v>82.453245324532404</v>
      </c>
      <c r="P1890">
        <v>22.3830360148098</v>
      </c>
    </row>
    <row r="1891" spans="1:17" hidden="1" x14ac:dyDescent="0.3">
      <c r="A1891" t="s">
        <v>3939</v>
      </c>
      <c r="B1891" t="s">
        <v>3940</v>
      </c>
      <c r="C1891" t="s">
        <v>10222</v>
      </c>
      <c r="D1891" t="s">
        <v>46</v>
      </c>
      <c r="E1891">
        <v>441.163724</v>
      </c>
      <c r="F1891">
        <v>382.45</v>
      </c>
      <c r="G1891">
        <v>-26.734429400585601</v>
      </c>
      <c r="H1891">
        <v>-23.526359191357098</v>
      </c>
      <c r="I1891">
        <v>-15.705370077080801</v>
      </c>
      <c r="J1891">
        <v>-4.1093014178162504</v>
      </c>
      <c r="K1891">
        <v>423.40361976163001</v>
      </c>
      <c r="M1891">
        <v>38.095700454930999</v>
      </c>
      <c r="O1891">
        <v>54.791476009935899</v>
      </c>
      <c r="P1891">
        <v>25.393442622950801</v>
      </c>
    </row>
    <row r="1892" spans="1:17" hidden="1" x14ac:dyDescent="0.3">
      <c r="A1892" t="s">
        <v>3941</v>
      </c>
      <c r="B1892" t="s">
        <v>3942</v>
      </c>
      <c r="C1892" t="s">
        <v>10222</v>
      </c>
      <c r="D1892" t="s">
        <v>301</v>
      </c>
      <c r="E1892">
        <v>438.78016489999999</v>
      </c>
      <c r="F1892">
        <v>83.93</v>
      </c>
      <c r="G1892">
        <v>109.56432569477001</v>
      </c>
      <c r="H1892">
        <v>-4.8228155439932703</v>
      </c>
      <c r="I1892">
        <v>10.429852573983</v>
      </c>
      <c r="J1892">
        <v>2.5162434790121702</v>
      </c>
      <c r="K1892">
        <v>77.144229263979497</v>
      </c>
      <c r="L1892">
        <v>66.664544725677203</v>
      </c>
      <c r="M1892">
        <v>72.600541028359302</v>
      </c>
      <c r="N1892">
        <v>0.37876159319889102</v>
      </c>
      <c r="O1892">
        <v>7.8279518646491004</v>
      </c>
      <c r="P1892">
        <v>140.48710601719199</v>
      </c>
      <c r="Q1892">
        <v>9.0981722257520006E-2</v>
      </c>
    </row>
    <row r="1893" spans="1:17" hidden="1" x14ac:dyDescent="0.3">
      <c r="A1893" t="s">
        <v>3943</v>
      </c>
      <c r="B1893" t="s">
        <v>3944</v>
      </c>
      <c r="C1893" t="s">
        <v>10222</v>
      </c>
      <c r="D1893" t="s">
        <v>420</v>
      </c>
      <c r="E1893">
        <v>438.55663328399999</v>
      </c>
      <c r="F1893">
        <v>4.04</v>
      </c>
      <c r="G1893">
        <v>19.2779945274984</v>
      </c>
      <c r="H1893">
        <v>-5.9359977455740296</v>
      </c>
      <c r="I1893">
        <v>-50.335338723841403</v>
      </c>
      <c r="J1893">
        <v>-3.7191118971919401</v>
      </c>
      <c r="K1893">
        <v>4.3042552967814096</v>
      </c>
      <c r="L1893">
        <v>4.2880904741541404</v>
      </c>
      <c r="M1893">
        <v>31.8943375197167</v>
      </c>
      <c r="N1893">
        <v>0.85791301848638002</v>
      </c>
      <c r="O1893">
        <v>72.524752475247496</v>
      </c>
      <c r="P1893">
        <v>50.212132081794401</v>
      </c>
      <c r="Q1893">
        <v>3.4210548856701002E-2</v>
      </c>
    </row>
    <row r="1894" spans="1:17" hidden="1" x14ac:dyDescent="0.3">
      <c r="A1894" t="s">
        <v>3945</v>
      </c>
      <c r="B1894" t="s">
        <v>3946</v>
      </c>
      <c r="C1894" t="s">
        <v>10222</v>
      </c>
      <c r="D1894" t="s">
        <v>622</v>
      </c>
      <c r="E1894">
        <v>438.39026999999999</v>
      </c>
      <c r="F1894">
        <v>186.7</v>
      </c>
      <c r="G1894">
        <v>268.606586762348</v>
      </c>
      <c r="H1894">
        <v>33.637016033059297</v>
      </c>
      <c r="I1894">
        <v>249.50825853910999</v>
      </c>
      <c r="J1894">
        <v>9.0192005674151101</v>
      </c>
      <c r="K1894">
        <v>135.63488970535801</v>
      </c>
      <c r="L1894">
        <v>87.263623076547802</v>
      </c>
      <c r="M1894">
        <v>73.895513925531006</v>
      </c>
      <c r="N1894">
        <v>1.0864541832669301</v>
      </c>
      <c r="O1894">
        <v>5.7846813069094702</v>
      </c>
      <c r="P1894">
        <v>360.419235511713</v>
      </c>
      <c r="Q1894">
        <v>8.5161667817550996E-2</v>
      </c>
    </row>
    <row r="1895" spans="1:17" hidden="1" x14ac:dyDescent="0.3">
      <c r="A1895" t="s">
        <v>3947</v>
      </c>
      <c r="B1895" t="s">
        <v>3948</v>
      </c>
      <c r="C1895" t="s">
        <v>10222</v>
      </c>
      <c r="E1895">
        <v>438.36677081800002</v>
      </c>
      <c r="F1895">
        <v>67.459999999999994</v>
      </c>
      <c r="G1895">
        <v>-71.331300726878496</v>
      </c>
      <c r="H1895">
        <v>-0.339839338170627</v>
      </c>
      <c r="I1895">
        <v>-37.608442226878402</v>
      </c>
      <c r="J1895">
        <v>0.11489319099374</v>
      </c>
      <c r="K1895">
        <v>61.109225744921197</v>
      </c>
      <c r="L1895">
        <v>78.162895052724394</v>
      </c>
      <c r="M1895">
        <v>82.936276930579893</v>
      </c>
      <c r="N1895">
        <v>2.3100095445534801</v>
      </c>
      <c r="O1895">
        <v>176.12097722300601</v>
      </c>
      <c r="P1895">
        <v>33.7430610626486</v>
      </c>
      <c r="Q1895">
        <v>-0.14855010934395699</v>
      </c>
    </row>
    <row r="1896" spans="1:17" hidden="1" x14ac:dyDescent="0.3">
      <c r="A1896" t="s">
        <v>3949</v>
      </c>
      <c r="B1896" t="s">
        <v>3950</v>
      </c>
      <c r="C1896" t="s">
        <v>10222</v>
      </c>
      <c r="D1896" t="s">
        <v>622</v>
      </c>
      <c r="E1896">
        <v>438.23127749999998</v>
      </c>
      <c r="F1896">
        <v>6300.5</v>
      </c>
      <c r="G1896">
        <v>43.758095413856999</v>
      </c>
      <c r="H1896">
        <v>3.4514310336260698</v>
      </c>
      <c r="I1896">
        <v>37.113277699369299</v>
      </c>
      <c r="J1896">
        <v>1.7938731252992599</v>
      </c>
      <c r="K1896">
        <v>5482.3886581264696</v>
      </c>
      <c r="L1896">
        <v>4659.0775824494904</v>
      </c>
      <c r="M1896">
        <v>72.024383702168507</v>
      </c>
      <c r="N1896">
        <v>0.53586529884032097</v>
      </c>
      <c r="O1896">
        <v>12.210935640028501</v>
      </c>
      <c r="P1896">
        <v>88.074626865671604</v>
      </c>
      <c r="Q1896">
        <v>4.1804845677328999E-2</v>
      </c>
    </row>
    <row r="1897" spans="1:17" hidden="1" x14ac:dyDescent="0.3">
      <c r="A1897" t="s">
        <v>3951</v>
      </c>
      <c r="B1897" t="s">
        <v>3952</v>
      </c>
      <c r="C1897" t="s">
        <v>10222</v>
      </c>
      <c r="D1897" t="s">
        <v>121</v>
      </c>
      <c r="E1897">
        <v>437.12175000000002</v>
      </c>
      <c r="F1897">
        <v>29141.45</v>
      </c>
      <c r="G1897">
        <v>132.87835293325901</v>
      </c>
      <c r="H1897">
        <v>-15.1992006073155</v>
      </c>
      <c r="I1897">
        <v>52.707988558195503</v>
      </c>
      <c r="J1897">
        <v>6.0401016912856802</v>
      </c>
      <c r="K1897">
        <v>24672.5937043841</v>
      </c>
      <c r="L1897">
        <v>19193.906154233198</v>
      </c>
      <c r="M1897">
        <v>66.540178259031606</v>
      </c>
      <c r="N1897">
        <v>0.52075674225144197</v>
      </c>
      <c r="O1897">
        <v>33.143683653352802</v>
      </c>
      <c r="P1897">
        <v>197.019253309958</v>
      </c>
      <c r="Q1897">
        <v>6.1587247986629998E-2</v>
      </c>
    </row>
    <row r="1898" spans="1:17" hidden="1" x14ac:dyDescent="0.3">
      <c r="A1898" t="s">
        <v>3953</v>
      </c>
      <c r="B1898" t="s">
        <v>3954</v>
      </c>
      <c r="C1898" t="s">
        <v>10222</v>
      </c>
      <c r="E1898">
        <v>437.00755770000001</v>
      </c>
      <c r="F1898">
        <v>255.5</v>
      </c>
      <c r="G1898">
        <v>333.83467199043298</v>
      </c>
      <c r="H1898">
        <v>-5.30585629000318</v>
      </c>
      <c r="I1898">
        <v>-1.9410734908664899</v>
      </c>
      <c r="J1898">
        <v>-0.79123059974542898</v>
      </c>
      <c r="K1898">
        <v>237.71613302217199</v>
      </c>
      <c r="L1898">
        <v>189.45848096548099</v>
      </c>
      <c r="M1898">
        <v>57.263640495134297</v>
      </c>
      <c r="N1898">
        <v>1.2417808219177999</v>
      </c>
      <c r="O1898">
        <v>22.8962818003913</v>
      </c>
      <c r="P1898">
        <v>365.60364464692401</v>
      </c>
    </row>
    <row r="1899" spans="1:17" hidden="1" x14ac:dyDescent="0.3">
      <c r="A1899" t="s">
        <v>3955</v>
      </c>
      <c r="B1899" t="s">
        <v>3956</v>
      </c>
      <c r="C1899" t="s">
        <v>10222</v>
      </c>
      <c r="D1899" t="s">
        <v>60</v>
      </c>
      <c r="E1899">
        <v>436.77422000000001</v>
      </c>
      <c r="F1899">
        <v>122.38</v>
      </c>
      <c r="G1899">
        <v>-17.5982295359258</v>
      </c>
      <c r="H1899">
        <v>10.073344155263699</v>
      </c>
      <c r="I1899">
        <v>-14.8965468433805</v>
      </c>
      <c r="J1899">
        <v>5.76717525960622</v>
      </c>
      <c r="K1899">
        <v>113.440157317482</v>
      </c>
      <c r="L1899">
        <v>116.27091825263599</v>
      </c>
      <c r="M1899">
        <v>69.788211015089203</v>
      </c>
      <c r="N1899">
        <v>2.06444634020081</v>
      </c>
      <c r="O1899">
        <v>17.911423435201801</v>
      </c>
      <c r="P1899">
        <v>25.005107252298199</v>
      </c>
      <c r="Q1899">
        <v>2.5893576654497999E-2</v>
      </c>
    </row>
    <row r="1900" spans="1:17" hidden="1" x14ac:dyDescent="0.3">
      <c r="A1900" t="s">
        <v>3957</v>
      </c>
      <c r="B1900" t="s">
        <v>3958</v>
      </c>
      <c r="C1900" t="s">
        <v>10222</v>
      </c>
      <c r="D1900" t="s">
        <v>130</v>
      </c>
      <c r="E1900">
        <v>436.33101599999998</v>
      </c>
      <c r="F1900">
        <v>237.6</v>
      </c>
      <c r="G1900">
        <v>4.6001394446427604</v>
      </c>
      <c r="H1900">
        <v>-1.1116165520858099</v>
      </c>
      <c r="I1900">
        <v>-9.7791651977012499</v>
      </c>
      <c r="J1900">
        <v>1.32714157181822</v>
      </c>
      <c r="K1900">
        <v>240.43415567412001</v>
      </c>
      <c r="L1900">
        <v>218.86870408158899</v>
      </c>
      <c r="M1900">
        <v>49.940304658391597</v>
      </c>
      <c r="N1900">
        <v>0.48590425531914799</v>
      </c>
      <c r="O1900">
        <v>34.238215488215403</v>
      </c>
      <c r="P1900">
        <v>85.335413416536596</v>
      </c>
      <c r="Q1900">
        <v>0.100931430915188</v>
      </c>
    </row>
    <row r="1901" spans="1:17" hidden="1" x14ac:dyDescent="0.3">
      <c r="A1901" t="s">
        <v>3959</v>
      </c>
      <c r="B1901" t="s">
        <v>3960</v>
      </c>
      <c r="C1901" t="s">
        <v>10222</v>
      </c>
      <c r="D1901" t="s">
        <v>523</v>
      </c>
      <c r="E1901">
        <v>435.79847386499898</v>
      </c>
      <c r="F1901">
        <v>249.05</v>
      </c>
      <c r="G1901">
        <v>134.259651944209</v>
      </c>
      <c r="H1901">
        <v>-4.2095016466514998</v>
      </c>
      <c r="I1901">
        <v>45.492381942588899</v>
      </c>
      <c r="J1901">
        <v>-0.54397286270427903</v>
      </c>
      <c r="K1901">
        <v>230.58387587084499</v>
      </c>
      <c r="L1901">
        <v>188.73031424760401</v>
      </c>
      <c r="M1901">
        <v>58.688311830319698</v>
      </c>
      <c r="N1901">
        <v>0.453029994961058</v>
      </c>
      <c r="O1901">
        <v>15.8803453121863</v>
      </c>
      <c r="P1901">
        <v>184.95423340961099</v>
      </c>
      <c r="Q1901">
        <v>0.10666823386008201</v>
      </c>
    </row>
    <row r="1902" spans="1:17" hidden="1" x14ac:dyDescent="0.3">
      <c r="A1902" t="s">
        <v>3961</v>
      </c>
      <c r="B1902" t="s">
        <v>3962</v>
      </c>
      <c r="C1902" t="s">
        <v>10222</v>
      </c>
      <c r="D1902" t="s">
        <v>261</v>
      </c>
      <c r="E1902">
        <v>435.61718999999999</v>
      </c>
      <c r="F1902">
        <v>384.6</v>
      </c>
      <c r="G1902">
        <v>-26.4346018377211</v>
      </c>
      <c r="H1902">
        <v>-8.7495559448589102</v>
      </c>
      <c r="I1902">
        <v>-15.4055425142164</v>
      </c>
      <c r="J1902">
        <v>6.08078598350943</v>
      </c>
      <c r="K1902">
        <v>364.11123683198701</v>
      </c>
      <c r="M1902">
        <v>72.655919400738298</v>
      </c>
      <c r="O1902">
        <v>21.632865314612499</v>
      </c>
      <c r="P1902">
        <v>32.620689655172399</v>
      </c>
    </row>
    <row r="1903" spans="1:17" hidden="1" x14ac:dyDescent="0.3">
      <c r="A1903" t="s">
        <v>3963</v>
      </c>
      <c r="B1903" t="s">
        <v>3964</v>
      </c>
      <c r="C1903" t="s">
        <v>10222</v>
      </c>
      <c r="D1903" t="s">
        <v>156</v>
      </c>
      <c r="E1903">
        <v>434.42</v>
      </c>
      <c r="F1903">
        <v>310.3</v>
      </c>
      <c r="G1903">
        <v>286.381829926813</v>
      </c>
      <c r="H1903">
        <v>43.4353514003882</v>
      </c>
      <c r="I1903">
        <v>133.141191466398</v>
      </c>
      <c r="J1903">
        <v>19.99617308246</v>
      </c>
      <c r="K1903">
        <v>218.72800429483499</v>
      </c>
      <c r="L1903">
        <v>160.54979699222599</v>
      </c>
      <c r="M1903">
        <v>95.313624060768603</v>
      </c>
      <c r="N1903">
        <v>2.2911654866109799</v>
      </c>
      <c r="O1903">
        <v>3.2226877215491001E-3</v>
      </c>
      <c r="P1903">
        <v>325.06849315068399</v>
      </c>
      <c r="Q1903">
        <v>0.14014396852309799</v>
      </c>
    </row>
    <row r="1904" spans="1:17" hidden="1" x14ac:dyDescent="0.3">
      <c r="A1904" t="s">
        <v>3965</v>
      </c>
      <c r="B1904" t="s">
        <v>3966</v>
      </c>
      <c r="C1904" t="s">
        <v>10222</v>
      </c>
      <c r="D1904" t="s">
        <v>202</v>
      </c>
      <c r="E1904">
        <v>434.13138589499999</v>
      </c>
      <c r="F1904">
        <v>26.85</v>
      </c>
      <c r="G1904">
        <v>35.709961176900997</v>
      </c>
      <c r="H1904">
        <v>-8.6135167865190105</v>
      </c>
      <c r="I1904">
        <v>-55.023656073448997</v>
      </c>
      <c r="J1904">
        <v>9.2896384381551095E-2</v>
      </c>
      <c r="K1904">
        <v>27.506482034415299</v>
      </c>
      <c r="L1904">
        <v>28.517437250372499</v>
      </c>
      <c r="M1904">
        <v>57.905724997244299</v>
      </c>
      <c r="N1904">
        <v>1.53124241059533</v>
      </c>
      <c r="O1904">
        <v>99.255121042830496</v>
      </c>
      <c r="P1904">
        <v>65.230769230769198</v>
      </c>
      <c r="Q1904">
        <v>3.6883972702138001E-2</v>
      </c>
    </row>
    <row r="1905" spans="1:17" hidden="1" x14ac:dyDescent="0.3">
      <c r="A1905" t="s">
        <v>3967</v>
      </c>
      <c r="B1905" t="s">
        <v>3968</v>
      </c>
      <c r="C1905" t="s">
        <v>10222</v>
      </c>
      <c r="D1905" t="s">
        <v>124</v>
      </c>
      <c r="E1905">
        <v>430.183458825</v>
      </c>
      <c r="F1905">
        <v>705.85</v>
      </c>
      <c r="G1905">
        <v>-18.762329591300801</v>
      </c>
      <c r="H1905">
        <v>-6.1775546906539196</v>
      </c>
      <c r="I1905">
        <v>6.67559077183844</v>
      </c>
      <c r="J1905">
        <v>1.49931506619102</v>
      </c>
      <c r="K1905">
        <v>637.19797982282296</v>
      </c>
      <c r="L1905">
        <v>586.32140750210397</v>
      </c>
      <c r="M1905">
        <v>71.380985090496395</v>
      </c>
      <c r="N1905">
        <v>0.30145578309868698</v>
      </c>
      <c r="O1905">
        <v>16.802436778352298</v>
      </c>
      <c r="P1905">
        <v>44.051020408163197</v>
      </c>
      <c r="Q1905">
        <v>5.9035126361349999E-2</v>
      </c>
    </row>
    <row r="1906" spans="1:17" hidden="1" x14ac:dyDescent="0.3">
      <c r="A1906" t="s">
        <v>3969</v>
      </c>
      <c r="B1906" t="s">
        <v>3970</v>
      </c>
      <c r="C1906" t="s">
        <v>10222</v>
      </c>
      <c r="D1906" t="s">
        <v>622</v>
      </c>
      <c r="E1906">
        <v>428.327856505</v>
      </c>
      <c r="F1906">
        <v>186.95</v>
      </c>
      <c r="G1906">
        <v>-12.7745475120016</v>
      </c>
      <c r="H1906">
        <v>8.9621904269634491</v>
      </c>
      <c r="I1906">
        <v>-16.055139684719901</v>
      </c>
      <c r="J1906">
        <v>-1.4365032015397701</v>
      </c>
      <c r="K1906">
        <v>177.33595148312699</v>
      </c>
      <c r="L1906">
        <v>180.65515872460301</v>
      </c>
      <c r="M1906">
        <v>55.669895383489703</v>
      </c>
      <c r="N1906">
        <v>1.1248166173765199</v>
      </c>
      <c r="O1906">
        <v>33.351163412677202</v>
      </c>
      <c r="P1906">
        <v>24.633333333333301</v>
      </c>
      <c r="Q1906">
        <v>0.283291419447806</v>
      </c>
    </row>
    <row r="1907" spans="1:17" hidden="1" x14ac:dyDescent="0.3">
      <c r="A1907" t="s">
        <v>3971</v>
      </c>
      <c r="B1907" t="s">
        <v>3972</v>
      </c>
      <c r="C1907" t="s">
        <v>10222</v>
      </c>
      <c r="D1907" t="s">
        <v>1036</v>
      </c>
      <c r="E1907">
        <v>428.22895</v>
      </c>
      <c r="F1907">
        <v>51.01</v>
      </c>
      <c r="G1907">
        <v>41.546799274224703</v>
      </c>
      <c r="H1907">
        <v>6.7581047036100097</v>
      </c>
      <c r="I1907">
        <v>-59.808856120657801</v>
      </c>
      <c r="J1907">
        <v>-5.65478789480958</v>
      </c>
      <c r="K1907">
        <v>54.507244037116003</v>
      </c>
      <c r="L1907">
        <v>54.491666810274602</v>
      </c>
      <c r="M1907">
        <v>33.351862777014098</v>
      </c>
      <c r="N1907">
        <v>0.455234079674323</v>
      </c>
      <c r="O1907">
        <v>93.099392276024304</v>
      </c>
      <c r="P1907">
        <v>71.750841750841701</v>
      </c>
      <c r="Q1907">
        <v>3.9926857748261997E-2</v>
      </c>
    </row>
    <row r="1908" spans="1:17" hidden="1" x14ac:dyDescent="0.3">
      <c r="A1908" t="s">
        <v>3973</v>
      </c>
      <c r="B1908" t="s">
        <v>3974</v>
      </c>
      <c r="C1908" t="s">
        <v>10222</v>
      </c>
      <c r="D1908" t="s">
        <v>415</v>
      </c>
      <c r="E1908">
        <v>427.84546619999998</v>
      </c>
      <c r="F1908">
        <v>346.6</v>
      </c>
      <c r="G1908">
        <v>42.547482361780503</v>
      </c>
      <c r="H1908">
        <v>-9.0710791690668096</v>
      </c>
      <c r="I1908">
        <v>-46.321895985849203</v>
      </c>
      <c r="J1908">
        <v>4.39230114628631</v>
      </c>
      <c r="K1908">
        <v>365.15343155979599</v>
      </c>
      <c r="L1908">
        <v>370.56202203672399</v>
      </c>
      <c r="M1908">
        <v>58.892578313764801</v>
      </c>
      <c r="N1908">
        <v>0.46992116434202502</v>
      </c>
      <c r="O1908">
        <v>111.94460473167899</v>
      </c>
      <c r="P1908">
        <v>86.143931256713202</v>
      </c>
      <c r="Q1908">
        <v>0.201973702363104</v>
      </c>
    </row>
    <row r="1909" spans="1:17" hidden="1" x14ac:dyDescent="0.3">
      <c r="A1909" t="s">
        <v>3975</v>
      </c>
      <c r="B1909" t="s">
        <v>3976</v>
      </c>
      <c r="C1909" t="s">
        <v>10222</v>
      </c>
      <c r="E1909">
        <v>426.94299584999999</v>
      </c>
      <c r="F1909">
        <v>241.5</v>
      </c>
      <c r="G1909">
        <v>44.387262797801398</v>
      </c>
      <c r="H1909">
        <v>50.836056916025399</v>
      </c>
      <c r="I1909">
        <v>58.9345735537946</v>
      </c>
      <c r="J1909">
        <v>14.0326905935224</v>
      </c>
      <c r="K1909">
        <v>177.40607473919999</v>
      </c>
      <c r="L1909">
        <v>149.83728783759301</v>
      </c>
      <c r="M1909">
        <v>80.090810047446396</v>
      </c>
      <c r="N1909">
        <v>1.0756964085788601</v>
      </c>
      <c r="O1909">
        <v>0</v>
      </c>
      <c r="P1909">
        <v>106.322084579239</v>
      </c>
      <c r="Q1909">
        <v>0.12867961409290099</v>
      </c>
    </row>
    <row r="1910" spans="1:17" hidden="1" x14ac:dyDescent="0.3">
      <c r="A1910" t="s">
        <v>3977</v>
      </c>
      <c r="B1910" t="s">
        <v>3978</v>
      </c>
      <c r="C1910" t="s">
        <v>10222</v>
      </c>
      <c r="D1910" t="s">
        <v>46</v>
      </c>
      <c r="E1910">
        <v>426.50679983999999</v>
      </c>
      <c r="F1910">
        <v>226.05</v>
      </c>
      <c r="G1910">
        <v>20.498701873975602</v>
      </c>
      <c r="H1910">
        <v>1.1480594132940101</v>
      </c>
      <c r="I1910">
        <v>-16.1339916837846</v>
      </c>
      <c r="J1910">
        <v>-1.0091255903676799</v>
      </c>
      <c r="K1910">
        <v>213.95509028530199</v>
      </c>
      <c r="L1910">
        <v>195.63966672804401</v>
      </c>
      <c r="M1910">
        <v>50.188570393857503</v>
      </c>
      <c r="N1910">
        <v>0.692544693799924</v>
      </c>
      <c r="O1910">
        <v>27.626631276266298</v>
      </c>
      <c r="P1910">
        <v>60.262318326834396</v>
      </c>
      <c r="Q1910">
        <v>0.11323802997219599</v>
      </c>
    </row>
    <row r="1911" spans="1:17" hidden="1" x14ac:dyDescent="0.3">
      <c r="A1911" t="s">
        <v>3979</v>
      </c>
      <c r="B1911" t="s">
        <v>3980</v>
      </c>
      <c r="C1911" t="s">
        <v>10222</v>
      </c>
      <c r="D1911" t="s">
        <v>537</v>
      </c>
      <c r="E1911">
        <v>426.47860200000002</v>
      </c>
      <c r="F1911">
        <v>1640.05</v>
      </c>
      <c r="G1911">
        <v>-5.3770272434263102</v>
      </c>
      <c r="H1911">
        <v>7.0144503640509299</v>
      </c>
      <c r="I1911">
        <v>-32.554812979463698</v>
      </c>
      <c r="J1911">
        <v>15.9377871472031</v>
      </c>
      <c r="K1911">
        <v>1552.7471990471699</v>
      </c>
      <c r="L1911">
        <v>1653.9287210172799</v>
      </c>
      <c r="M1911">
        <v>77.124582796330003</v>
      </c>
      <c r="N1911">
        <v>2.1727651356051298</v>
      </c>
      <c r="O1911">
        <v>61.702387122343801</v>
      </c>
      <c r="P1911">
        <v>26.1479886162602</v>
      </c>
      <c r="Q1911">
        <v>6.1583673279937003E-2</v>
      </c>
    </row>
    <row r="1912" spans="1:17" hidden="1" x14ac:dyDescent="0.3">
      <c r="A1912" t="s">
        <v>3981</v>
      </c>
      <c r="B1912" t="s">
        <v>3982</v>
      </c>
      <c r="C1912" t="s">
        <v>10222</v>
      </c>
      <c r="D1912" t="s">
        <v>261</v>
      </c>
      <c r="E1912">
        <v>426.13272819999997</v>
      </c>
      <c r="F1912">
        <v>14.68</v>
      </c>
      <c r="G1912">
        <v>-0.94827177454612799</v>
      </c>
      <c r="H1912">
        <v>10.1901159044282</v>
      </c>
      <c r="I1912">
        <v>-28.037588236174798</v>
      </c>
      <c r="J1912">
        <v>-1.47776797036911</v>
      </c>
      <c r="K1912">
        <v>14.341092877508601</v>
      </c>
      <c r="L1912">
        <v>13.958712912785799</v>
      </c>
      <c r="M1912">
        <v>48.074290580634496</v>
      </c>
      <c r="N1912">
        <v>0.86179919910087499</v>
      </c>
      <c r="O1912">
        <v>46.457765667574897</v>
      </c>
      <c r="P1912">
        <v>51.340206185566899</v>
      </c>
      <c r="Q1912">
        <v>9.2732048326674005E-2</v>
      </c>
    </row>
    <row r="1913" spans="1:17" hidden="1" x14ac:dyDescent="0.3">
      <c r="A1913" t="s">
        <v>3983</v>
      </c>
      <c r="B1913" t="s">
        <v>3984</v>
      </c>
      <c r="C1913" t="s">
        <v>10222</v>
      </c>
      <c r="E1913">
        <v>425.83375826399998</v>
      </c>
      <c r="F1913">
        <v>90.33</v>
      </c>
      <c r="G1913">
        <v>-66.164846405342701</v>
      </c>
      <c r="H1913">
        <v>-7.0747462881313403</v>
      </c>
      <c r="I1913">
        <v>-50.813492633962298</v>
      </c>
      <c r="J1913">
        <v>-1.4000609727267299</v>
      </c>
      <c r="K1913">
        <v>94.439109338794694</v>
      </c>
      <c r="L1913">
        <v>116.656283331238</v>
      </c>
      <c r="M1913">
        <v>49.419889861929903</v>
      </c>
      <c r="N1913">
        <v>0.42489218120798899</v>
      </c>
      <c r="O1913">
        <v>95.948189970109595</v>
      </c>
      <c r="P1913">
        <v>12.9124999999999</v>
      </c>
      <c r="Q1913">
        <v>-3.4224636938901001E-2</v>
      </c>
    </row>
    <row r="1914" spans="1:17" hidden="1" x14ac:dyDescent="0.3">
      <c r="A1914" t="s">
        <v>3985</v>
      </c>
      <c r="B1914" t="s">
        <v>3986</v>
      </c>
      <c r="C1914" t="s">
        <v>10222</v>
      </c>
      <c r="D1914" t="s">
        <v>398</v>
      </c>
      <c r="E1914">
        <v>425.344247609999</v>
      </c>
      <c r="F1914">
        <v>1238.3499999999999</v>
      </c>
      <c r="G1914">
        <v>-2.6906883699267801</v>
      </c>
      <c r="H1914">
        <v>26.166710115573501</v>
      </c>
      <c r="I1914">
        <v>8.5244025008989102</v>
      </c>
      <c r="J1914">
        <v>17.5366193281045</v>
      </c>
      <c r="K1914">
        <v>1042.00035474945</v>
      </c>
      <c r="L1914">
        <v>1031.36582013866</v>
      </c>
      <c r="M1914">
        <v>71.882225919685098</v>
      </c>
      <c r="N1914">
        <v>2.5225531914893602</v>
      </c>
      <c r="O1914">
        <v>9.0160293939516301</v>
      </c>
      <c r="P1914">
        <v>46.550295857988097</v>
      </c>
    </row>
    <row r="1915" spans="1:17" hidden="1" x14ac:dyDescent="0.3">
      <c r="A1915" t="s">
        <v>3987</v>
      </c>
      <c r="B1915" t="s">
        <v>3988</v>
      </c>
      <c r="C1915" t="s">
        <v>10222</v>
      </c>
      <c r="D1915" t="s">
        <v>228</v>
      </c>
      <c r="E1915">
        <v>422.82</v>
      </c>
      <c r="F1915">
        <v>195.75</v>
      </c>
      <c r="G1915">
        <v>-18.7338381496624</v>
      </c>
      <c r="H1915">
        <v>-1.66829467522812</v>
      </c>
      <c r="I1915">
        <v>-20.495415748678699</v>
      </c>
      <c r="J1915">
        <v>2.8451740635039702</v>
      </c>
      <c r="K1915">
        <v>191.031349779745</v>
      </c>
      <c r="L1915">
        <v>187.91508759248299</v>
      </c>
      <c r="M1915">
        <v>50.000576326285902</v>
      </c>
      <c r="N1915">
        <v>0.57306040781672596</v>
      </c>
      <c r="O1915">
        <v>14.9425287356321</v>
      </c>
      <c r="P1915">
        <v>23.1132075471698</v>
      </c>
      <c r="Q1915">
        <v>-0.113015419355275</v>
      </c>
    </row>
    <row r="1916" spans="1:17" hidden="1" x14ac:dyDescent="0.3">
      <c r="A1916" t="s">
        <v>3989</v>
      </c>
      <c r="B1916" t="s">
        <v>3990</v>
      </c>
      <c r="C1916" t="s">
        <v>10222</v>
      </c>
      <c r="D1916" t="s">
        <v>1667</v>
      </c>
      <c r="E1916">
        <v>422.03710000000001</v>
      </c>
      <c r="F1916">
        <v>168.95</v>
      </c>
      <c r="G1916">
        <v>231.04044919621001</v>
      </c>
      <c r="H1916">
        <v>11.733050778123999</v>
      </c>
      <c r="I1916">
        <v>48.532497167170099</v>
      </c>
      <c r="J1916">
        <v>11.378389186153401</v>
      </c>
      <c r="K1916">
        <v>147.906769296683</v>
      </c>
      <c r="L1916">
        <v>111.294034688179</v>
      </c>
      <c r="M1916">
        <v>74.071203113929997</v>
      </c>
      <c r="N1916">
        <v>0.38771428571428501</v>
      </c>
      <c r="O1916">
        <v>0.62148564664101702</v>
      </c>
      <c r="P1916">
        <v>312.07317073170702</v>
      </c>
      <c r="Q1916">
        <v>0.183374293023878</v>
      </c>
    </row>
    <row r="1917" spans="1:17" hidden="1" x14ac:dyDescent="0.3">
      <c r="A1917" t="s">
        <v>3991</v>
      </c>
      <c r="B1917" t="s">
        <v>3992</v>
      </c>
      <c r="C1917" t="s">
        <v>10222</v>
      </c>
      <c r="D1917" t="s">
        <v>398</v>
      </c>
      <c r="E1917">
        <v>421.32272</v>
      </c>
      <c r="F1917">
        <v>42.56</v>
      </c>
      <c r="G1917">
        <v>9.2318873876489693</v>
      </c>
      <c r="H1917">
        <v>7.37589644774057</v>
      </c>
      <c r="I1917">
        <v>-46.573552123345102</v>
      </c>
      <c r="J1917">
        <v>2.0934460647304598</v>
      </c>
      <c r="K1917">
        <v>40.777777616349397</v>
      </c>
      <c r="L1917">
        <v>41.556469505979898</v>
      </c>
      <c r="M1917">
        <v>70.210285535169703</v>
      </c>
      <c r="N1917">
        <v>1.6563795513081501</v>
      </c>
      <c r="O1917">
        <v>52.490601503759301</v>
      </c>
      <c r="P1917">
        <v>44.0270727580372</v>
      </c>
      <c r="Q1917">
        <v>2.5061494150501001E-2</v>
      </c>
    </row>
    <row r="1918" spans="1:17" hidden="1" x14ac:dyDescent="0.3">
      <c r="A1918" t="s">
        <v>3993</v>
      </c>
      <c r="B1918" t="s">
        <v>3994</v>
      </c>
      <c r="C1918" t="s">
        <v>10222</v>
      </c>
      <c r="D1918" t="s">
        <v>202</v>
      </c>
      <c r="E1918">
        <v>421.29011500000001</v>
      </c>
      <c r="F1918">
        <v>190.1</v>
      </c>
      <c r="G1918">
        <v>26.4722995576386</v>
      </c>
      <c r="H1918">
        <v>-14.7080917713948</v>
      </c>
      <c r="I1918">
        <v>22.1572449579226</v>
      </c>
      <c r="J1918">
        <v>0.42777411925928999</v>
      </c>
      <c r="K1918">
        <v>188.373923599672</v>
      </c>
      <c r="L1918">
        <v>165.17008582583901</v>
      </c>
      <c r="M1918">
        <v>47.463582936355301</v>
      </c>
      <c r="N1918">
        <v>0.59420658741155397</v>
      </c>
      <c r="O1918">
        <v>24.092582851130899</v>
      </c>
      <c r="P1918">
        <v>65.160729800173698</v>
      </c>
      <c r="Q1918">
        <v>0.10243514136442999</v>
      </c>
    </row>
    <row r="1919" spans="1:17" hidden="1" x14ac:dyDescent="0.3">
      <c r="A1919" t="s">
        <v>3995</v>
      </c>
      <c r="B1919" t="s">
        <v>3996</v>
      </c>
      <c r="C1919" t="s">
        <v>10222</v>
      </c>
      <c r="D1919" t="s">
        <v>840</v>
      </c>
      <c r="E1919">
        <v>420.677991719999</v>
      </c>
      <c r="F1919">
        <v>384.3</v>
      </c>
      <c r="G1919">
        <v>-32.930948964179002</v>
      </c>
      <c r="H1919">
        <v>-8.6762438954309395</v>
      </c>
      <c r="I1919">
        <v>-20.1604841692203</v>
      </c>
      <c r="J1919">
        <v>-2.40218867695953</v>
      </c>
      <c r="K1919">
        <v>371.32770432621601</v>
      </c>
      <c r="L1919">
        <v>386.27212867048098</v>
      </c>
      <c r="M1919">
        <v>65.358409264856505</v>
      </c>
      <c r="N1919">
        <v>1.3989479147008801</v>
      </c>
      <c r="O1919">
        <v>25.8652094717668</v>
      </c>
      <c r="P1919">
        <v>23.887814313346201</v>
      </c>
      <c r="Q1919">
        <v>1.6449750301871999E-2</v>
      </c>
    </row>
    <row r="1920" spans="1:17" hidden="1" x14ac:dyDescent="0.3">
      <c r="A1920" t="s">
        <v>3997</v>
      </c>
      <c r="B1920" t="s">
        <v>3998</v>
      </c>
      <c r="C1920" t="s">
        <v>10222</v>
      </c>
      <c r="D1920" t="s">
        <v>922</v>
      </c>
      <c r="E1920">
        <v>418.534693248</v>
      </c>
      <c r="F1920">
        <v>3.92</v>
      </c>
      <c r="G1920">
        <v>6.4683085955722701</v>
      </c>
      <c r="H1920">
        <v>-1.5213466600288299</v>
      </c>
      <c r="I1920">
        <v>-55.4993371822871</v>
      </c>
      <c r="J1920">
        <v>6.1267588182440003</v>
      </c>
      <c r="K1920">
        <v>3.9111029742585202</v>
      </c>
      <c r="L1920">
        <v>3.9061191119808401</v>
      </c>
      <c r="M1920">
        <v>52.593096304849503</v>
      </c>
      <c r="N1920">
        <v>1.4216377375261799</v>
      </c>
      <c r="O1920">
        <v>92.991166912030195</v>
      </c>
      <c r="P1920">
        <v>50.559241847734697</v>
      </c>
      <c r="Q1920">
        <v>0.13003437806492099</v>
      </c>
    </row>
    <row r="1921" spans="1:17" hidden="1" x14ac:dyDescent="0.3">
      <c r="A1921" t="s">
        <v>3999</v>
      </c>
      <c r="B1921" t="s">
        <v>4000</v>
      </c>
      <c r="C1921" t="s">
        <v>10222</v>
      </c>
      <c r="D1921" t="s">
        <v>60</v>
      </c>
      <c r="E1921">
        <v>417.56437949999997</v>
      </c>
      <c r="F1921">
        <v>946.15</v>
      </c>
      <c r="G1921">
        <v>-0.38917323861096098</v>
      </c>
      <c r="H1921">
        <v>3.6033978008482599</v>
      </c>
      <c r="I1921">
        <v>-5.7535448963321603</v>
      </c>
      <c r="J1921">
        <v>5.4435253177704901</v>
      </c>
      <c r="K1921">
        <v>858.04217963176905</v>
      </c>
      <c r="L1921">
        <v>783.45278547701696</v>
      </c>
      <c r="M1921">
        <v>84.520269863672993</v>
      </c>
      <c r="N1921">
        <v>1.10591873401976</v>
      </c>
      <c r="O1921">
        <v>0.40691222322042297</v>
      </c>
      <c r="P1921">
        <v>61.211449991480599</v>
      </c>
      <c r="Q1921">
        <v>5.4107783696914998E-2</v>
      </c>
    </row>
    <row r="1922" spans="1:17" hidden="1" x14ac:dyDescent="0.3">
      <c r="A1922" t="s">
        <v>4001</v>
      </c>
      <c r="B1922" t="s">
        <v>4002</v>
      </c>
      <c r="C1922" t="s">
        <v>10222</v>
      </c>
      <c r="D1922" t="s">
        <v>60</v>
      </c>
      <c r="E1922">
        <v>417.44213741999999</v>
      </c>
      <c r="F1922">
        <v>884.1</v>
      </c>
      <c r="G1922">
        <v>-50.686100122017699</v>
      </c>
      <c r="H1922">
        <v>-4.1059046459026103</v>
      </c>
      <c r="I1922">
        <v>-9.0747211318869905</v>
      </c>
      <c r="J1922">
        <v>2.93294779066176</v>
      </c>
      <c r="K1922">
        <v>852.84819235728605</v>
      </c>
      <c r="L1922">
        <v>859.17988684928105</v>
      </c>
      <c r="M1922">
        <v>62.398905852504598</v>
      </c>
      <c r="N1922">
        <v>0.72948591681516795</v>
      </c>
      <c r="O1922">
        <v>41.2736115824001</v>
      </c>
      <c r="P1922">
        <v>36.015384615384598</v>
      </c>
      <c r="Q1922">
        <v>6.2281513126134003E-2</v>
      </c>
    </row>
    <row r="1923" spans="1:17" hidden="1" x14ac:dyDescent="0.3">
      <c r="A1923" t="s">
        <v>4003</v>
      </c>
      <c r="B1923" t="s">
        <v>4004</v>
      </c>
      <c r="C1923" t="s">
        <v>10222</v>
      </c>
      <c r="D1923" t="s">
        <v>124</v>
      </c>
      <c r="E1923">
        <v>417.41145599999999</v>
      </c>
      <c r="F1923">
        <v>260.05</v>
      </c>
      <c r="G1923">
        <v>-44.787514552544998</v>
      </c>
      <c r="H1923">
        <v>29.460192445283202</v>
      </c>
      <c r="I1923">
        <v>-23.116522474485901</v>
      </c>
      <c r="J1923">
        <v>5.4795101517999001</v>
      </c>
      <c r="K1923">
        <v>232.30617213982001</v>
      </c>
      <c r="L1923">
        <v>250.58615425074501</v>
      </c>
      <c r="M1923">
        <v>58.803453379996803</v>
      </c>
      <c r="N1923">
        <v>0.78889809444904702</v>
      </c>
      <c r="O1923">
        <v>121.553547394731</v>
      </c>
      <c r="P1923">
        <v>61.421477343265003</v>
      </c>
      <c r="Q1923">
        <v>0.14605200299138499</v>
      </c>
    </row>
    <row r="1924" spans="1:17" hidden="1" x14ac:dyDescent="0.3">
      <c r="A1924" t="s">
        <v>4005</v>
      </c>
      <c r="B1924" t="s">
        <v>4006</v>
      </c>
      <c r="C1924" t="s">
        <v>10222</v>
      </c>
      <c r="D1924" t="s">
        <v>21</v>
      </c>
      <c r="E1924">
        <v>417.023579855999</v>
      </c>
      <c r="F1924">
        <v>135.46</v>
      </c>
      <c r="G1924">
        <v>-20.9450180659517</v>
      </c>
      <c r="H1924">
        <v>-4.9972624401968497</v>
      </c>
      <c r="I1924">
        <v>-29.490279840072802</v>
      </c>
      <c r="J1924">
        <v>-8.1963559596031896E-2</v>
      </c>
      <c r="K1924">
        <v>130.330714961159</v>
      </c>
      <c r="L1924">
        <v>124.564074740647</v>
      </c>
      <c r="M1924">
        <v>51.312878672221103</v>
      </c>
      <c r="N1924">
        <v>0.31422374350184501</v>
      </c>
      <c r="O1924">
        <v>24.021851469068299</v>
      </c>
      <c r="P1924">
        <v>47.079261672095498</v>
      </c>
      <c r="Q1924">
        <v>-1.6983470696477002E-2</v>
      </c>
    </row>
    <row r="1925" spans="1:17" hidden="1" x14ac:dyDescent="0.3">
      <c r="A1925" t="s">
        <v>4007</v>
      </c>
      <c r="B1925" t="s">
        <v>4008</v>
      </c>
      <c r="C1925" t="s">
        <v>10222</v>
      </c>
      <c r="D1925" t="s">
        <v>482</v>
      </c>
      <c r="E1925">
        <v>416.32499999999999</v>
      </c>
      <c r="F1925">
        <v>555.1</v>
      </c>
      <c r="G1925">
        <v>45.513989249415999</v>
      </c>
      <c r="H1925">
        <v>4.3003151958267702</v>
      </c>
      <c r="I1925">
        <v>23.9757327626231</v>
      </c>
      <c r="J1925">
        <v>-6.0494723579871899</v>
      </c>
      <c r="K1925">
        <v>527.28584023692895</v>
      </c>
      <c r="L1925">
        <v>457.827569114764</v>
      </c>
      <c r="M1925">
        <v>59.6602766877539</v>
      </c>
      <c r="N1925">
        <v>1.55928145551094</v>
      </c>
      <c r="O1925">
        <v>10.7908484957665</v>
      </c>
      <c r="P1925">
        <v>90.233036326250797</v>
      </c>
      <c r="Q1925">
        <v>4.7263978214080002E-2</v>
      </c>
    </row>
    <row r="1926" spans="1:17" hidden="1" x14ac:dyDescent="0.3">
      <c r="A1926" t="s">
        <v>4009</v>
      </c>
      <c r="B1926" t="s">
        <v>4010</v>
      </c>
      <c r="C1926" t="s">
        <v>10222</v>
      </c>
      <c r="D1926" t="s">
        <v>21</v>
      </c>
      <c r="E1926">
        <v>416.23866900000002</v>
      </c>
      <c r="F1926">
        <v>405</v>
      </c>
      <c r="G1926">
        <v>-38.986511886624001</v>
      </c>
      <c r="H1926">
        <v>-5.3099214955268197</v>
      </c>
      <c r="I1926">
        <v>-27.6631872767408</v>
      </c>
      <c r="J1926">
        <v>-1.59425453190843</v>
      </c>
      <c r="K1926">
        <v>408.52356364625001</v>
      </c>
      <c r="L1926">
        <v>407.78529990638901</v>
      </c>
      <c r="M1926">
        <v>38.334854409981098</v>
      </c>
      <c r="N1926">
        <v>0.66214595887528005</v>
      </c>
      <c r="O1926">
        <v>40.740740740740698</v>
      </c>
      <c r="P1926">
        <v>18.7335092348284</v>
      </c>
      <c r="Q1926">
        <v>0.126246592111878</v>
      </c>
    </row>
    <row r="1927" spans="1:17" hidden="1" x14ac:dyDescent="0.3">
      <c r="A1927" t="s">
        <v>4011</v>
      </c>
      <c r="B1927" t="s">
        <v>4012</v>
      </c>
      <c r="C1927" t="s">
        <v>10222</v>
      </c>
      <c r="D1927" t="s">
        <v>1458</v>
      </c>
      <c r="E1927">
        <v>414.89620919999999</v>
      </c>
      <c r="F1927">
        <v>241.56</v>
      </c>
      <c r="G1927">
        <v>-22.785082829879499</v>
      </c>
      <c r="H1927">
        <v>9.9105108837757001</v>
      </c>
      <c r="I1927">
        <v>-18.073761532810401</v>
      </c>
      <c r="J1927">
        <v>4.7251874123807402</v>
      </c>
      <c r="K1927">
        <v>231.021850898624</v>
      </c>
      <c r="L1927">
        <v>230.48222357136001</v>
      </c>
      <c r="M1927">
        <v>51.467873543321502</v>
      </c>
      <c r="N1927">
        <v>1.1286289703511101</v>
      </c>
      <c r="O1927">
        <v>27.9185295578738</v>
      </c>
      <c r="P1927">
        <v>34.274596998332399</v>
      </c>
      <c r="Q1927">
        <v>-1.4377305472752001E-2</v>
      </c>
    </row>
    <row r="1928" spans="1:17" hidden="1" x14ac:dyDescent="0.3">
      <c r="A1928" t="s">
        <v>4013</v>
      </c>
      <c r="B1928" t="s">
        <v>4014</v>
      </c>
      <c r="C1928" t="s">
        <v>10222</v>
      </c>
      <c r="D1928" t="s">
        <v>298</v>
      </c>
      <c r="E1928">
        <v>412.86425400000002</v>
      </c>
      <c r="F1928">
        <v>352.55</v>
      </c>
      <c r="G1928">
        <v>-36.989180433418802</v>
      </c>
      <c r="H1928">
        <v>-10.314187912271301</v>
      </c>
      <c r="I1928">
        <v>-25.960121109914098</v>
      </c>
      <c r="J1928">
        <v>-9.3108664286455607</v>
      </c>
      <c r="M1928">
        <v>41.382409132379699</v>
      </c>
      <c r="O1928">
        <v>33.3144234860303</v>
      </c>
      <c r="P1928">
        <v>6.8333333333333304</v>
      </c>
    </row>
    <row r="1929" spans="1:17" hidden="1" x14ac:dyDescent="0.3">
      <c r="A1929" t="s">
        <v>4015</v>
      </c>
      <c r="B1929" t="s">
        <v>4016</v>
      </c>
      <c r="C1929" t="s">
        <v>10222</v>
      </c>
      <c r="D1929" t="s">
        <v>290</v>
      </c>
      <c r="E1929">
        <v>412.17595999999998</v>
      </c>
      <c r="F1929">
        <v>173</v>
      </c>
      <c r="G1929">
        <v>-11.4990926252459</v>
      </c>
      <c r="H1929">
        <v>-19.716835381833299</v>
      </c>
      <c r="I1929">
        <v>-0.470033301741207</v>
      </c>
      <c r="J1929">
        <v>-1.00249676859515</v>
      </c>
      <c r="K1929">
        <v>208.88870325673699</v>
      </c>
      <c r="M1929">
        <v>24.818473008122002</v>
      </c>
      <c r="N1929">
        <v>0.32127454135822298</v>
      </c>
      <c r="O1929">
        <v>82.658959537572201</v>
      </c>
      <c r="P1929">
        <v>27.019089574155601</v>
      </c>
    </row>
    <row r="1930" spans="1:17" hidden="1" x14ac:dyDescent="0.3">
      <c r="A1930" t="s">
        <v>4017</v>
      </c>
      <c r="B1930" t="s">
        <v>4018</v>
      </c>
      <c r="C1930" t="s">
        <v>10222</v>
      </c>
      <c r="D1930" t="s">
        <v>398</v>
      </c>
      <c r="E1930">
        <v>411.08018548500002</v>
      </c>
      <c r="F1930">
        <v>303.08</v>
      </c>
      <c r="G1930">
        <v>-1.05270141070509</v>
      </c>
      <c r="H1930">
        <v>26.039313231458099</v>
      </c>
      <c r="I1930">
        <v>-13.757790510000399</v>
      </c>
      <c r="J1930">
        <v>1.9809335504675001</v>
      </c>
      <c r="K1930">
        <v>256.344694544709</v>
      </c>
      <c r="L1930">
        <v>256.59152690223698</v>
      </c>
      <c r="M1930">
        <v>72.890645764530106</v>
      </c>
      <c r="N1930">
        <v>3.6623987105328402</v>
      </c>
      <c r="O1930">
        <v>16.850336544806598</v>
      </c>
      <c r="P1930">
        <v>45.362110311750499</v>
      </c>
      <c r="Q1930">
        <v>1.4767345643894E-2</v>
      </c>
    </row>
    <row r="1931" spans="1:17" hidden="1" x14ac:dyDescent="0.3">
      <c r="A1931" t="s">
        <v>4019</v>
      </c>
      <c r="B1931" t="s">
        <v>4020</v>
      </c>
      <c r="C1931" t="s">
        <v>10222</v>
      </c>
      <c r="D1931" t="s">
        <v>523</v>
      </c>
      <c r="E1931">
        <v>410.56389000000001</v>
      </c>
      <c r="F1931">
        <v>351.45</v>
      </c>
      <c r="G1931">
        <v>133.80764496340601</v>
      </c>
      <c r="H1931">
        <v>3.5528719385068901</v>
      </c>
      <c r="I1931">
        <v>60.228370953577901</v>
      </c>
      <c r="J1931">
        <v>-7.6821851550835403</v>
      </c>
      <c r="K1931">
        <v>314.96012493909802</v>
      </c>
      <c r="L1931">
        <v>246.526054711233</v>
      </c>
      <c r="M1931">
        <v>55.076150417838598</v>
      </c>
      <c r="N1931">
        <v>0.14727457760267501</v>
      </c>
      <c r="O1931">
        <v>5.2781334471475301</v>
      </c>
      <c r="P1931">
        <v>181.16</v>
      </c>
      <c r="Q1931">
        <v>0.16465395862125601</v>
      </c>
    </row>
    <row r="1932" spans="1:17" hidden="1" x14ac:dyDescent="0.3">
      <c r="A1932" t="s">
        <v>4021</v>
      </c>
      <c r="B1932" t="s">
        <v>4022</v>
      </c>
      <c r="C1932" t="s">
        <v>10222</v>
      </c>
      <c r="D1932" t="s">
        <v>127</v>
      </c>
      <c r="E1932">
        <v>410.34932459999999</v>
      </c>
      <c r="F1932">
        <v>52.37</v>
      </c>
      <c r="G1932">
        <v>982.54558592812896</v>
      </c>
      <c r="H1932">
        <v>44.669889004890997</v>
      </c>
      <c r="I1932">
        <v>112.496405346264</v>
      </c>
      <c r="J1932">
        <v>6.6283844620646999</v>
      </c>
      <c r="K1932">
        <v>38.664386101366603</v>
      </c>
      <c r="L1932">
        <v>26.605589683691399</v>
      </c>
      <c r="M1932">
        <v>98.863216059418605</v>
      </c>
      <c r="N1932">
        <v>1.15322047188735</v>
      </c>
      <c r="O1932">
        <v>0</v>
      </c>
      <c r="P1932">
        <v>1274.5406824146901</v>
      </c>
      <c r="Q1932">
        <v>0.30502575181471497</v>
      </c>
    </row>
    <row r="1933" spans="1:17" hidden="1" x14ac:dyDescent="0.3">
      <c r="A1933" t="s">
        <v>4023</v>
      </c>
      <c r="B1933" t="s">
        <v>4024</v>
      </c>
      <c r="C1933" t="s">
        <v>10222</v>
      </c>
      <c r="D1933" t="s">
        <v>46</v>
      </c>
      <c r="E1933">
        <v>409.47677937399999</v>
      </c>
      <c r="F1933">
        <v>73.97</v>
      </c>
      <c r="G1933">
        <v>121.280006772451</v>
      </c>
      <c r="H1933">
        <v>-4.7938708658067899</v>
      </c>
      <c r="I1933">
        <v>31.123787207294399</v>
      </c>
      <c r="J1933">
        <v>-1.1108883216832901</v>
      </c>
      <c r="K1933">
        <v>68.972353532055806</v>
      </c>
      <c r="L1933">
        <v>54.116008915684098</v>
      </c>
      <c r="M1933">
        <v>47.4808719038015</v>
      </c>
      <c r="N1933">
        <v>0.32124344302631902</v>
      </c>
      <c r="O1933">
        <v>19.643098553467599</v>
      </c>
      <c r="P1933">
        <v>150.74576271186399</v>
      </c>
    </row>
    <row r="1934" spans="1:17" hidden="1" x14ac:dyDescent="0.3">
      <c r="A1934" t="s">
        <v>4025</v>
      </c>
      <c r="B1934" t="s">
        <v>4026</v>
      </c>
      <c r="C1934" t="s">
        <v>10222</v>
      </c>
      <c r="D1934" t="s">
        <v>256</v>
      </c>
      <c r="E1934">
        <v>409.08019965</v>
      </c>
      <c r="F1934">
        <v>181.43</v>
      </c>
      <c r="G1934">
        <v>46.677175591887</v>
      </c>
      <c r="H1934">
        <v>-0.95413696913493395</v>
      </c>
      <c r="I1934">
        <v>-41.894194969342898</v>
      </c>
      <c r="J1934">
        <v>0.99284402088366597</v>
      </c>
      <c r="K1934">
        <v>182.73658937353801</v>
      </c>
      <c r="L1934">
        <v>175.75378831385299</v>
      </c>
      <c r="M1934">
        <v>36.269168510789399</v>
      </c>
      <c r="N1934">
        <v>0.88624753842690496</v>
      </c>
      <c r="O1934">
        <v>54.329493468555299</v>
      </c>
      <c r="P1934">
        <v>85.038245792962798</v>
      </c>
      <c r="Q1934">
        <v>8.6482510444917005E-2</v>
      </c>
    </row>
    <row r="1935" spans="1:17" hidden="1" x14ac:dyDescent="0.3">
      <c r="A1935" t="s">
        <v>4027</v>
      </c>
      <c r="B1935" t="s">
        <v>4028</v>
      </c>
      <c r="C1935" t="s">
        <v>10222</v>
      </c>
      <c r="D1935" t="s">
        <v>711</v>
      </c>
      <c r="E1935">
        <v>408.12804053999997</v>
      </c>
      <c r="F1935">
        <v>91.22</v>
      </c>
      <c r="G1935">
        <v>-47.819907524370201</v>
      </c>
      <c r="H1935">
        <v>-4.7932785199981804</v>
      </c>
      <c r="I1935">
        <v>-38.485231832407699</v>
      </c>
      <c r="J1935">
        <v>0.61726613228071903</v>
      </c>
      <c r="K1935">
        <v>93.494176893393302</v>
      </c>
      <c r="L1935">
        <v>104.424766665313</v>
      </c>
      <c r="M1935">
        <v>53.174422970431102</v>
      </c>
      <c r="N1935">
        <v>0.44729873073905002</v>
      </c>
      <c r="O1935">
        <v>66.630124972593705</v>
      </c>
      <c r="P1935">
        <v>10.9732360097323</v>
      </c>
      <c r="Q1935">
        <v>-5.7669421798770999E-2</v>
      </c>
    </row>
    <row r="1936" spans="1:17" hidden="1" x14ac:dyDescent="0.3">
      <c r="A1936" t="s">
        <v>4029</v>
      </c>
      <c r="B1936" t="s">
        <v>4030</v>
      </c>
      <c r="C1936" t="s">
        <v>10222</v>
      </c>
      <c r="D1936" t="s">
        <v>285</v>
      </c>
      <c r="E1936">
        <v>406.78645</v>
      </c>
      <c r="F1936">
        <v>52.85</v>
      </c>
      <c r="G1936">
        <v>1414.2906381606799</v>
      </c>
      <c r="H1936">
        <v>38.914542402925399</v>
      </c>
      <c r="I1936">
        <v>910.71696318658701</v>
      </c>
      <c r="J1936">
        <v>6.63851722144289</v>
      </c>
      <c r="K1936">
        <v>36.4027256335457</v>
      </c>
      <c r="L1936">
        <v>19.093907780021201</v>
      </c>
      <c r="M1936">
        <v>98.6404308070734</v>
      </c>
      <c r="N1936">
        <v>1.2601761405796601</v>
      </c>
      <c r="O1936">
        <v>0</v>
      </c>
      <c r="P1936">
        <v>1886.84210526315</v>
      </c>
      <c r="Q1936">
        <v>0.184064164420598</v>
      </c>
    </row>
    <row r="1937" spans="1:17" hidden="1" x14ac:dyDescent="0.3">
      <c r="A1937" t="s">
        <v>4031</v>
      </c>
      <c r="B1937" t="s">
        <v>4032</v>
      </c>
      <c r="C1937" t="s">
        <v>10222</v>
      </c>
      <c r="D1937" t="s">
        <v>677</v>
      </c>
      <c r="E1937">
        <v>406.59325000000001</v>
      </c>
      <c r="F1937">
        <v>294.10000000000002</v>
      </c>
      <c r="G1937">
        <v>17.888748163340999</v>
      </c>
      <c r="H1937">
        <v>7.1029082011506901</v>
      </c>
      <c r="I1937">
        <v>-13.942761643107101</v>
      </c>
      <c r="J1937">
        <v>2.5708136506281001</v>
      </c>
      <c r="K1937">
        <v>277.34033408037902</v>
      </c>
      <c r="L1937">
        <v>252.301921631276</v>
      </c>
      <c r="M1937">
        <v>51.343684913744703</v>
      </c>
      <c r="N1937">
        <v>0.65962903809440598</v>
      </c>
      <c r="O1937">
        <v>17.987079224753401</v>
      </c>
      <c r="P1937">
        <v>51.597938144329902</v>
      </c>
      <c r="Q1937">
        <v>6.7229943850476995E-2</v>
      </c>
    </row>
    <row r="1938" spans="1:17" hidden="1" x14ac:dyDescent="0.3">
      <c r="A1938" t="s">
        <v>4033</v>
      </c>
      <c r="B1938" t="s">
        <v>4034</v>
      </c>
      <c r="C1938" t="s">
        <v>10222</v>
      </c>
      <c r="D1938" t="s">
        <v>677</v>
      </c>
      <c r="E1938">
        <v>406.30962578999998</v>
      </c>
      <c r="F1938">
        <v>136.13999999999999</v>
      </c>
      <c r="G1938">
        <v>-3.7664458090611501</v>
      </c>
      <c r="H1938">
        <v>-4.7736398295007296</v>
      </c>
      <c r="I1938">
        <v>-27.918629689715701</v>
      </c>
      <c r="J1938">
        <v>-2.4835854107806701</v>
      </c>
      <c r="K1938">
        <v>135.32510501728601</v>
      </c>
      <c r="L1938">
        <v>130.600477037633</v>
      </c>
      <c r="M1938">
        <v>40.551912483520603</v>
      </c>
      <c r="N1938">
        <v>0.51984891111243103</v>
      </c>
      <c r="O1938">
        <v>20.611135595710302</v>
      </c>
      <c r="P1938">
        <v>26.5829846582984</v>
      </c>
      <c r="Q1938">
        <v>3.6475528379901E-2</v>
      </c>
    </row>
    <row r="1939" spans="1:17" hidden="1" x14ac:dyDescent="0.3">
      <c r="A1939" t="s">
        <v>4035</v>
      </c>
      <c r="B1939" t="s">
        <v>4036</v>
      </c>
      <c r="C1939" t="s">
        <v>10222</v>
      </c>
      <c r="D1939" t="s">
        <v>130</v>
      </c>
      <c r="E1939">
        <v>404.84214137999999</v>
      </c>
      <c r="F1939">
        <v>212.2</v>
      </c>
      <c r="G1939">
        <v>38.867920359613301</v>
      </c>
      <c r="H1939">
        <v>-13.9448613940003</v>
      </c>
      <c r="I1939">
        <v>27.206800677855</v>
      </c>
      <c r="J1939">
        <v>-4.4344061125484497</v>
      </c>
      <c r="K1939">
        <v>211.83638430675501</v>
      </c>
      <c r="L1939">
        <v>182.89418316198299</v>
      </c>
      <c r="M1939">
        <v>57.945880436133798</v>
      </c>
      <c r="N1939">
        <v>0.73450699423316701</v>
      </c>
      <c r="O1939">
        <v>22.478793590951899</v>
      </c>
      <c r="P1939">
        <v>106.82261208577</v>
      </c>
      <c r="Q1939">
        <v>6.6168511705648997E-2</v>
      </c>
    </row>
    <row r="1940" spans="1:17" hidden="1" x14ac:dyDescent="0.3">
      <c r="A1940" t="s">
        <v>4037</v>
      </c>
      <c r="B1940" t="s">
        <v>4038</v>
      </c>
      <c r="C1940" t="s">
        <v>10222</v>
      </c>
      <c r="D1940" t="s">
        <v>285</v>
      </c>
      <c r="E1940">
        <v>404.44923510000001</v>
      </c>
      <c r="F1940">
        <v>60.21</v>
      </c>
      <c r="G1940">
        <v>87.212330799402196</v>
      </c>
      <c r="H1940">
        <v>33.365771666290897</v>
      </c>
      <c r="I1940">
        <v>-11.128454319432899</v>
      </c>
      <c r="J1940">
        <v>11.2599013284356</v>
      </c>
      <c r="K1940">
        <v>49.453864802951301</v>
      </c>
      <c r="L1940">
        <v>44.375627470337697</v>
      </c>
      <c r="M1940">
        <v>73.389426431810307</v>
      </c>
      <c r="N1940">
        <v>2.7363438672051101</v>
      </c>
      <c r="O1940">
        <v>9.5333001162597597</v>
      </c>
      <c r="P1940">
        <v>115.03571428571399</v>
      </c>
      <c r="Q1940">
        <v>3.6375535423291999E-2</v>
      </c>
    </row>
    <row r="1941" spans="1:17" hidden="1" x14ac:dyDescent="0.3">
      <c r="A1941" t="s">
        <v>4039</v>
      </c>
      <c r="B1941" t="s">
        <v>4040</v>
      </c>
      <c r="C1941" t="s">
        <v>10222</v>
      </c>
      <c r="D1941" t="s">
        <v>606</v>
      </c>
      <c r="E1941">
        <v>403.78434810499999</v>
      </c>
      <c r="F1941">
        <v>398.05</v>
      </c>
      <c r="G1941">
        <v>133.12858429804399</v>
      </c>
      <c r="H1941">
        <v>-3.7500434018834699</v>
      </c>
      <c r="I1941">
        <v>38.935960672297597</v>
      </c>
      <c r="J1941">
        <v>-3.3198102526774198</v>
      </c>
      <c r="K1941">
        <v>362.53094196796201</v>
      </c>
      <c r="L1941">
        <v>288.130781123134</v>
      </c>
      <c r="M1941">
        <v>66.799724546987406</v>
      </c>
      <c r="N1941">
        <v>0.296152682315307</v>
      </c>
      <c r="O1941">
        <v>4.0447180002512102</v>
      </c>
      <c r="P1941">
        <v>172.17094017094001</v>
      </c>
      <c r="Q1941">
        <v>0.12316010153429501</v>
      </c>
    </row>
    <row r="1942" spans="1:17" hidden="1" x14ac:dyDescent="0.3">
      <c r="A1942" t="s">
        <v>4041</v>
      </c>
      <c r="B1942" t="s">
        <v>4042</v>
      </c>
      <c r="C1942" t="s">
        <v>10222</v>
      </c>
      <c r="D1942" t="s">
        <v>1667</v>
      </c>
      <c r="E1942">
        <v>403.42558642199998</v>
      </c>
      <c r="F1942">
        <v>144.41999999999999</v>
      </c>
      <c r="G1942">
        <v>9.0163106915466908</v>
      </c>
      <c r="H1942">
        <v>-11.743821298334399</v>
      </c>
      <c r="I1942">
        <v>-19.120252670045598</v>
      </c>
      <c r="J1942">
        <v>0.93032562181078404</v>
      </c>
      <c r="K1942">
        <v>149.096851906186</v>
      </c>
      <c r="L1942">
        <v>135.78620042376701</v>
      </c>
      <c r="M1942">
        <v>39.365321928580101</v>
      </c>
      <c r="N1942">
        <v>0.34128487565053001</v>
      </c>
      <c r="O1942">
        <v>24.3941282370862</v>
      </c>
      <c r="P1942">
        <v>37.542857142857102</v>
      </c>
      <c r="Q1942">
        <v>-3.2497715583511E-2</v>
      </c>
    </row>
    <row r="1943" spans="1:17" hidden="1" x14ac:dyDescent="0.3">
      <c r="A1943" t="s">
        <v>4043</v>
      </c>
      <c r="B1943" t="s">
        <v>4044</v>
      </c>
      <c r="C1943" t="s">
        <v>10222</v>
      </c>
      <c r="E1943">
        <v>402.72918611399899</v>
      </c>
      <c r="F1943">
        <v>22.05</v>
      </c>
      <c r="G1943">
        <v>5.5102397737858002</v>
      </c>
      <c r="K1943">
        <v>22.064075533845699</v>
      </c>
      <c r="L1943">
        <v>20.559754299100199</v>
      </c>
      <c r="M1943">
        <v>35.6509857849477</v>
      </c>
      <c r="N1943">
        <v>1</v>
      </c>
      <c r="O1943">
        <v>18.367346938775501</v>
      </c>
      <c r="P1943">
        <v>55.281690140845001</v>
      </c>
      <c r="Q1943">
        <v>2.5042493907753999E-2</v>
      </c>
    </row>
    <row r="1944" spans="1:17" hidden="1" x14ac:dyDescent="0.3">
      <c r="A1944" t="s">
        <v>4045</v>
      </c>
      <c r="B1944" t="s">
        <v>4046</v>
      </c>
      <c r="C1944" t="s">
        <v>10222</v>
      </c>
      <c r="D1944" t="s">
        <v>285</v>
      </c>
      <c r="E1944">
        <v>401.29250000000002</v>
      </c>
      <c r="F1944">
        <v>348.95</v>
      </c>
      <c r="G1944">
        <v>-33.744513150570199</v>
      </c>
      <c r="H1944">
        <v>-3.5550948235410602</v>
      </c>
      <c r="I1944">
        <v>-20.518403678975101</v>
      </c>
      <c r="J1944">
        <v>-0.99606590573681297</v>
      </c>
      <c r="K1944">
        <v>347.30541777458302</v>
      </c>
      <c r="L1944">
        <v>353.147955903244</v>
      </c>
      <c r="M1944">
        <v>65.314033797016293</v>
      </c>
      <c r="N1944">
        <v>1.02848509305025</v>
      </c>
      <c r="O1944">
        <v>26.078234704112301</v>
      </c>
      <c r="P1944">
        <v>11.485623003194799</v>
      </c>
      <c r="Q1944">
        <v>6.4098839113408995E-2</v>
      </c>
    </row>
    <row r="1945" spans="1:17" hidden="1" x14ac:dyDescent="0.3">
      <c r="A1945" t="s">
        <v>4047</v>
      </c>
      <c r="B1945" t="s">
        <v>4048</v>
      </c>
      <c r="C1945" t="s">
        <v>10222</v>
      </c>
      <c r="D1945" t="s">
        <v>46</v>
      </c>
      <c r="E1945">
        <v>401.14299999999997</v>
      </c>
      <c r="F1945">
        <v>49.22</v>
      </c>
      <c r="G1945">
        <v>218.87782040200301</v>
      </c>
      <c r="H1945">
        <v>1.5857484319612301</v>
      </c>
      <c r="I1945">
        <v>107.723325602104</v>
      </c>
      <c r="J1945">
        <v>13.356761930599999</v>
      </c>
      <c r="K1945">
        <v>39.864345503013404</v>
      </c>
      <c r="L1945">
        <v>29.707935844270001</v>
      </c>
      <c r="M1945">
        <v>81.5652807471659</v>
      </c>
      <c r="N1945">
        <v>1.39155911944927</v>
      </c>
      <c r="O1945">
        <v>0</v>
      </c>
      <c r="P1945">
        <v>275.72519083969399</v>
      </c>
      <c r="Q1945">
        <v>0.102658222357373</v>
      </c>
    </row>
    <row r="1946" spans="1:17" hidden="1" x14ac:dyDescent="0.3">
      <c r="A1946" t="s">
        <v>4049</v>
      </c>
      <c r="B1946" t="s">
        <v>4050</v>
      </c>
      <c r="C1946" t="s">
        <v>10222</v>
      </c>
      <c r="D1946" t="s">
        <v>1354</v>
      </c>
      <c r="E1946">
        <v>400.41574000000003</v>
      </c>
      <c r="F1946">
        <v>321.8</v>
      </c>
      <c r="G1946">
        <v>243.35936910133699</v>
      </c>
      <c r="H1946">
        <v>0.983186562428227</v>
      </c>
      <c r="I1946">
        <v>-28.758084572028501</v>
      </c>
      <c r="J1946">
        <v>11.043453628555801</v>
      </c>
      <c r="K1946">
        <v>333.11173977561401</v>
      </c>
      <c r="L1946">
        <v>289.19252034636997</v>
      </c>
      <c r="M1946">
        <v>63.315056562426001</v>
      </c>
      <c r="N1946">
        <v>0.83936096956342099</v>
      </c>
      <c r="O1946">
        <v>41.361093847109998</v>
      </c>
      <c r="P1946">
        <v>287.24428399518598</v>
      </c>
      <c r="Q1946">
        <v>0.15330643783211301</v>
      </c>
    </row>
    <row r="1947" spans="1:17" hidden="1" x14ac:dyDescent="0.3">
      <c r="A1947" t="s">
        <v>4051</v>
      </c>
      <c r="B1947" t="s">
        <v>4052</v>
      </c>
      <c r="C1947" t="s">
        <v>10222</v>
      </c>
      <c r="D1947" t="s">
        <v>70</v>
      </c>
      <c r="E1947">
        <v>399.85176000000001</v>
      </c>
      <c r="F1947">
        <v>294</v>
      </c>
      <c r="G1947">
        <v>-36.064149908388302</v>
      </c>
      <c r="H1947">
        <v>-6.4966562210601202</v>
      </c>
      <c r="I1947">
        <v>-17.496629046422001</v>
      </c>
      <c r="K1947">
        <v>240.93553543611401</v>
      </c>
      <c r="M1947" s="1">
        <v>6.0965434000000003E-8</v>
      </c>
      <c r="N1947">
        <v>1.29729729729729</v>
      </c>
      <c r="O1947">
        <v>10.5442176870748</v>
      </c>
      <c r="P1947">
        <v>0.34129692832765002</v>
      </c>
    </row>
    <row r="1948" spans="1:17" hidden="1" x14ac:dyDescent="0.3">
      <c r="A1948" t="s">
        <v>4053</v>
      </c>
      <c r="B1948" t="s">
        <v>4054</v>
      </c>
      <c r="C1948" t="s">
        <v>10222</v>
      </c>
      <c r="E1948">
        <v>399.67659359999999</v>
      </c>
      <c r="F1948">
        <v>196.22</v>
      </c>
      <c r="G1948">
        <v>-13.2673911116295</v>
      </c>
      <c r="H1948">
        <v>16.358489293491299</v>
      </c>
      <c r="I1948">
        <v>-2.2383317881247899</v>
      </c>
      <c r="J1948">
        <v>7.1953871503542599</v>
      </c>
      <c r="M1948">
        <v>75.629587690959895</v>
      </c>
      <c r="O1948">
        <v>4.9587198043012899</v>
      </c>
      <c r="P1948">
        <v>25.180223285486399</v>
      </c>
    </row>
    <row r="1949" spans="1:17" hidden="1" x14ac:dyDescent="0.3">
      <c r="A1949" t="s">
        <v>4055</v>
      </c>
      <c r="B1949" t="s">
        <v>4056</v>
      </c>
      <c r="C1949" t="s">
        <v>10222</v>
      </c>
      <c r="D1949" t="s">
        <v>497</v>
      </c>
      <c r="E1949">
        <v>398.65167017599998</v>
      </c>
      <c r="F1949">
        <v>65.319999999999993</v>
      </c>
      <c r="G1949">
        <v>-21.2127449677511</v>
      </c>
      <c r="H1949">
        <v>8.3289656579395608</v>
      </c>
      <c r="I1949">
        <v>-29.002984978625399</v>
      </c>
      <c r="J1949">
        <v>-1.7692466505770199</v>
      </c>
      <c r="K1949">
        <v>63.888074880266899</v>
      </c>
      <c r="L1949">
        <v>63.886484009979597</v>
      </c>
      <c r="M1949">
        <v>47.881784394278398</v>
      </c>
      <c r="N1949">
        <v>1.55494278261723</v>
      </c>
      <c r="O1949">
        <v>24.0048989589712</v>
      </c>
      <c r="P1949">
        <v>25.6153846153845</v>
      </c>
      <c r="Q1949">
        <v>-4.3861876827630004E-3</v>
      </c>
    </row>
    <row r="1950" spans="1:17" hidden="1" x14ac:dyDescent="0.3">
      <c r="A1950" t="s">
        <v>4057</v>
      </c>
      <c r="B1950" t="s">
        <v>4058</v>
      </c>
      <c r="C1950" t="s">
        <v>10222</v>
      </c>
      <c r="D1950" t="s">
        <v>165</v>
      </c>
      <c r="E1950">
        <v>398.38054849999997</v>
      </c>
      <c r="F1950">
        <v>2761</v>
      </c>
      <c r="G1950">
        <v>-16.0856883699267</v>
      </c>
      <c r="H1950">
        <v>-3.1915377627857202</v>
      </c>
      <c r="I1950">
        <v>5.7540845805596303</v>
      </c>
      <c r="J1950">
        <v>-5.2701885908047199</v>
      </c>
      <c r="K1950">
        <v>2708.1680345004602</v>
      </c>
      <c r="L1950">
        <v>2477.7470794086798</v>
      </c>
      <c r="M1950">
        <v>43.885501451264702</v>
      </c>
      <c r="N1950">
        <v>0.33669802168135898</v>
      </c>
      <c r="O1950">
        <v>19.485693589279201</v>
      </c>
      <c r="P1950">
        <v>41.727837380011202</v>
      </c>
      <c r="Q1950">
        <v>-5.7566760169853001E-2</v>
      </c>
    </row>
    <row r="1951" spans="1:17" hidden="1" x14ac:dyDescent="0.3">
      <c r="A1951" t="s">
        <v>4059</v>
      </c>
      <c r="B1951" t="s">
        <v>4060</v>
      </c>
      <c r="C1951" t="s">
        <v>10222</v>
      </c>
      <c r="D1951" t="s">
        <v>977</v>
      </c>
      <c r="E1951">
        <v>398.20784528000002</v>
      </c>
      <c r="F1951">
        <v>25.94</v>
      </c>
      <c r="G1951">
        <v>-15.433611282132301</v>
      </c>
      <c r="H1951">
        <v>-1.55452820544166</v>
      </c>
      <c r="I1951">
        <v>-2.95866809197519</v>
      </c>
      <c r="J1951">
        <v>-0.185198853713686</v>
      </c>
      <c r="K1951">
        <v>24.4649055061819</v>
      </c>
      <c r="L1951">
        <v>23.856291994966998</v>
      </c>
      <c r="M1951">
        <v>61.439829450138497</v>
      </c>
      <c r="N1951">
        <v>0.85599987589859805</v>
      </c>
      <c r="O1951">
        <v>17.193523515805602</v>
      </c>
      <c r="P1951">
        <v>42.527472527472497</v>
      </c>
      <c r="Q1951">
        <v>-1.8302335046554999E-2</v>
      </c>
    </row>
    <row r="1952" spans="1:17" hidden="1" x14ac:dyDescent="0.3">
      <c r="A1952" t="s">
        <v>4061</v>
      </c>
      <c r="B1952" t="s">
        <v>4062</v>
      </c>
      <c r="C1952" t="s">
        <v>10222</v>
      </c>
      <c r="D1952" t="s">
        <v>388</v>
      </c>
      <c r="E1952">
        <v>397.63172500000002</v>
      </c>
      <c r="F1952">
        <v>37.61</v>
      </c>
      <c r="G1952">
        <v>-25.4235378322923</v>
      </c>
      <c r="H1952">
        <v>-4.8798209300349296</v>
      </c>
      <c r="I1952">
        <v>-69.759063680983601</v>
      </c>
      <c r="J1952">
        <v>11.017913709398799</v>
      </c>
      <c r="K1952">
        <v>40.072903816496797</v>
      </c>
      <c r="L1952">
        <v>48.541809392331999</v>
      </c>
      <c r="M1952">
        <v>56.737607414794198</v>
      </c>
      <c r="N1952">
        <v>2.2003560307948402</v>
      </c>
      <c r="O1952">
        <v>131.32145705929199</v>
      </c>
      <c r="P1952">
        <v>17.567989996874001</v>
      </c>
      <c r="Q1952">
        <v>0.150608523355516</v>
      </c>
    </row>
    <row r="1953" spans="1:17" hidden="1" x14ac:dyDescent="0.3">
      <c r="A1953" t="s">
        <v>4063</v>
      </c>
      <c r="B1953" t="s">
        <v>4064</v>
      </c>
      <c r="C1953" t="s">
        <v>10222</v>
      </c>
      <c r="D1953" t="s">
        <v>915</v>
      </c>
      <c r="E1953">
        <v>396.98312712000001</v>
      </c>
      <c r="F1953">
        <v>123.35</v>
      </c>
      <c r="G1953">
        <v>47.697475471881098</v>
      </c>
      <c r="H1953">
        <v>-5.4161229708847101</v>
      </c>
      <c r="I1953">
        <v>-14.884883532555801</v>
      </c>
      <c r="J1953">
        <v>-5.6252604395489501</v>
      </c>
      <c r="K1953">
        <v>114.035258354221</v>
      </c>
      <c r="L1953">
        <v>118.948275343783</v>
      </c>
      <c r="M1953">
        <v>46.246870041144099</v>
      </c>
      <c r="N1953">
        <v>0.390049751243781</v>
      </c>
      <c r="O1953">
        <v>41.872719902715801</v>
      </c>
      <c r="P1953">
        <v>83.283803863298601</v>
      </c>
    </row>
    <row r="1954" spans="1:17" hidden="1" x14ac:dyDescent="0.3">
      <c r="A1954" t="s">
        <v>4065</v>
      </c>
      <c r="B1954" t="s">
        <v>4066</v>
      </c>
      <c r="C1954" t="s">
        <v>10222</v>
      </c>
      <c r="E1954">
        <v>396.872802648</v>
      </c>
      <c r="F1954">
        <v>50.26</v>
      </c>
      <c r="G1954">
        <v>-43.258624088946</v>
      </c>
      <c r="H1954">
        <v>-7.8868773449787497</v>
      </c>
      <c r="I1954">
        <v>-39.460320423124003</v>
      </c>
      <c r="J1954">
        <v>8.7662489577341205</v>
      </c>
      <c r="K1954">
        <v>52.765393222709903</v>
      </c>
      <c r="L1954">
        <v>56.867869106875403</v>
      </c>
      <c r="M1954">
        <v>47.468547429625197</v>
      </c>
      <c r="N1954">
        <v>1.9140211630458801</v>
      </c>
      <c r="O1954">
        <v>64.146438519697497</v>
      </c>
      <c r="P1954">
        <v>47.390029325513197</v>
      </c>
      <c r="Q1954">
        <v>7.0120317667299994E-2</v>
      </c>
    </row>
    <row r="1955" spans="1:17" hidden="1" x14ac:dyDescent="0.3">
      <c r="A1955" t="s">
        <v>4067</v>
      </c>
      <c r="B1955" t="s">
        <v>4068</v>
      </c>
      <c r="C1955" t="s">
        <v>10222</v>
      </c>
      <c r="D1955" t="s">
        <v>285</v>
      </c>
      <c r="E1955">
        <v>395.71499999999997</v>
      </c>
      <c r="F1955">
        <v>3957.15</v>
      </c>
      <c r="G1955">
        <v>120.95859819313</v>
      </c>
      <c r="H1955">
        <v>-5.0947357061920897</v>
      </c>
      <c r="I1955">
        <v>22.962083339862001</v>
      </c>
      <c r="J1955">
        <v>9.1376205295462203</v>
      </c>
      <c r="K1955">
        <v>3716.6516901097698</v>
      </c>
      <c r="L1955">
        <v>3108.4053709702598</v>
      </c>
      <c r="M1955">
        <v>75.881558616335596</v>
      </c>
      <c r="N1955">
        <v>0.41805565011038598</v>
      </c>
      <c r="O1955">
        <v>28.754280226931002</v>
      </c>
      <c r="P1955">
        <v>163.10837765957399</v>
      </c>
      <c r="Q1955">
        <v>0.131699480887085</v>
      </c>
    </row>
    <row r="1956" spans="1:17" hidden="1" x14ac:dyDescent="0.3">
      <c r="A1956" t="s">
        <v>4069</v>
      </c>
      <c r="B1956" t="s">
        <v>4070</v>
      </c>
      <c r="C1956" t="s">
        <v>10222</v>
      </c>
      <c r="E1956">
        <v>394.25</v>
      </c>
      <c r="F1956">
        <v>394.25</v>
      </c>
      <c r="G1956">
        <v>12.3436318132363</v>
      </c>
      <c r="H1956">
        <v>-4.9616443431417201</v>
      </c>
      <c r="I1956">
        <v>-6.6479266720432504</v>
      </c>
      <c r="J1956">
        <v>-0.84444619344895999</v>
      </c>
      <c r="K1956">
        <v>382.41851454082399</v>
      </c>
      <c r="L1956">
        <v>346.83074216959199</v>
      </c>
      <c r="M1956">
        <v>63.593037384194801</v>
      </c>
      <c r="N1956">
        <v>0.62667513881918702</v>
      </c>
      <c r="O1956">
        <v>11.337983512999299</v>
      </c>
      <c r="P1956">
        <v>57.009159697331697</v>
      </c>
      <c r="Q1956">
        <v>6.0294589685534E-2</v>
      </c>
    </row>
    <row r="1957" spans="1:17" hidden="1" x14ac:dyDescent="0.3">
      <c r="A1957" t="s">
        <v>4071</v>
      </c>
      <c r="B1957" t="s">
        <v>4072</v>
      </c>
      <c r="C1957" t="s">
        <v>10222</v>
      </c>
      <c r="D1957" t="s">
        <v>202</v>
      </c>
      <c r="E1957">
        <v>393.741679994999</v>
      </c>
      <c r="F1957">
        <v>3326.85</v>
      </c>
      <c r="G1957">
        <v>70.802227641817296</v>
      </c>
      <c r="H1957">
        <v>4.0748869145618496</v>
      </c>
      <c r="I1957">
        <v>77.964249620748504</v>
      </c>
      <c r="J1957">
        <v>8.1055947970799593</v>
      </c>
      <c r="K1957">
        <v>3027.3815156587302</v>
      </c>
      <c r="L1957">
        <v>2516.2092850848098</v>
      </c>
      <c r="M1957">
        <v>64.651577153390704</v>
      </c>
      <c r="N1957">
        <v>1.3618554104839</v>
      </c>
      <c r="O1957">
        <v>10.013977185626</v>
      </c>
      <c r="P1957">
        <v>129.43793103448201</v>
      </c>
      <c r="Q1957">
        <v>6.0782239776443002E-2</v>
      </c>
    </row>
    <row r="1958" spans="1:17" hidden="1" x14ac:dyDescent="0.3">
      <c r="A1958" t="s">
        <v>4073</v>
      </c>
      <c r="B1958" t="s">
        <v>4074</v>
      </c>
      <c r="C1958" t="s">
        <v>10222</v>
      </c>
      <c r="D1958" t="s">
        <v>60</v>
      </c>
      <c r="E1958">
        <v>393.10017417</v>
      </c>
      <c r="F1958">
        <v>326.7</v>
      </c>
      <c r="G1958">
        <v>160.68310283886399</v>
      </c>
      <c r="H1958">
        <v>-1.75771674393841</v>
      </c>
      <c r="I1958">
        <v>2.4456092207259501</v>
      </c>
      <c r="J1958">
        <v>2.8175462443255301</v>
      </c>
      <c r="K1958">
        <v>319.00636237836898</v>
      </c>
      <c r="L1958">
        <v>270.83146150183097</v>
      </c>
      <c r="M1958">
        <v>52.695714505369097</v>
      </c>
      <c r="N1958">
        <v>0.71080673731315402</v>
      </c>
      <c r="O1958">
        <v>27.640036730945798</v>
      </c>
      <c r="P1958">
        <v>195.656108597285</v>
      </c>
      <c r="Q1958">
        <v>0.14722808104688001</v>
      </c>
    </row>
    <row r="1959" spans="1:17" hidden="1" x14ac:dyDescent="0.3">
      <c r="A1959" t="s">
        <v>4075</v>
      </c>
      <c r="B1959" t="s">
        <v>4076</v>
      </c>
      <c r="C1959" t="s">
        <v>10222</v>
      </c>
      <c r="D1959" t="s">
        <v>301</v>
      </c>
      <c r="E1959">
        <v>391.16552873199998</v>
      </c>
      <c r="F1959">
        <v>201.08</v>
      </c>
      <c r="G1959">
        <v>3.2033438881377401</v>
      </c>
      <c r="H1959">
        <v>42.814406960729698</v>
      </c>
      <c r="I1959">
        <v>-6.2733808117669598</v>
      </c>
      <c r="J1959">
        <v>10.3149486469691</v>
      </c>
      <c r="K1959">
        <v>160.86893690881899</v>
      </c>
      <c r="L1959">
        <v>155.084706765627</v>
      </c>
      <c r="M1959">
        <v>72.662320001307606</v>
      </c>
      <c r="N1959">
        <v>3.0400225457231098</v>
      </c>
      <c r="O1959">
        <v>18.833300179033099</v>
      </c>
      <c r="P1959">
        <v>84.731281580156093</v>
      </c>
      <c r="Q1959">
        <v>6.687828439606E-2</v>
      </c>
    </row>
    <row r="1960" spans="1:17" hidden="1" x14ac:dyDescent="0.3">
      <c r="A1960" t="s">
        <v>4077</v>
      </c>
      <c r="B1960" t="s">
        <v>4078</v>
      </c>
      <c r="C1960" t="s">
        <v>10222</v>
      </c>
      <c r="E1960">
        <v>391.027366981</v>
      </c>
      <c r="F1960">
        <v>94.39</v>
      </c>
      <c r="G1960">
        <v>-8.0820609189463699</v>
      </c>
      <c r="H1960">
        <v>12.3609309765085</v>
      </c>
      <c r="I1960">
        <v>1.69979509065268</v>
      </c>
      <c r="J1960">
        <v>13.6514638399692</v>
      </c>
      <c r="K1960">
        <v>82.647068952694497</v>
      </c>
      <c r="L1960">
        <v>78.817018197318504</v>
      </c>
      <c r="M1960">
        <v>62.667957159022102</v>
      </c>
      <c r="N1960">
        <v>3.88149785162424</v>
      </c>
      <c r="O1960">
        <v>11.2511918635448</v>
      </c>
      <c r="P1960">
        <v>45.2153846153846</v>
      </c>
      <c r="Q1960">
        <v>-7.3268384030136996E-2</v>
      </c>
    </row>
    <row r="1961" spans="1:17" hidden="1" x14ac:dyDescent="0.3">
      <c r="A1961" t="s">
        <v>4079</v>
      </c>
      <c r="B1961" t="s">
        <v>4080</v>
      </c>
      <c r="C1961" t="s">
        <v>10222</v>
      </c>
      <c r="D1961" t="s">
        <v>261</v>
      </c>
      <c r="E1961">
        <v>389.481088</v>
      </c>
      <c r="F1961">
        <v>712</v>
      </c>
      <c r="G1961">
        <v>87.545267733500694</v>
      </c>
      <c r="H1961">
        <v>0.15221223721427399</v>
      </c>
      <c r="I1961">
        <v>58.543947829647301</v>
      </c>
      <c r="J1961">
        <v>11.8532386462863</v>
      </c>
      <c r="K1961">
        <v>641.40191067128296</v>
      </c>
      <c r="L1961">
        <v>501.20601207001403</v>
      </c>
      <c r="M1961">
        <v>57.901791859444003</v>
      </c>
      <c r="N1961">
        <v>0.51122446074570305</v>
      </c>
      <c r="O1961">
        <v>10.912921348314599</v>
      </c>
      <c r="P1961">
        <v>145.51724137931001</v>
      </c>
      <c r="Q1961">
        <v>9.7752583055598002E-2</v>
      </c>
    </row>
    <row r="1962" spans="1:17" hidden="1" x14ac:dyDescent="0.3">
      <c r="A1962" t="s">
        <v>4081</v>
      </c>
      <c r="B1962" t="s">
        <v>4082</v>
      </c>
      <c r="C1962" t="s">
        <v>10222</v>
      </c>
      <c r="D1962" t="s">
        <v>677</v>
      </c>
      <c r="E1962">
        <v>389.19420724999998</v>
      </c>
      <c r="F1962">
        <v>249.35</v>
      </c>
      <c r="G1962">
        <v>18.361005412757699</v>
      </c>
      <c r="H1962">
        <v>-7.4716716913571499</v>
      </c>
      <c r="I1962">
        <v>-17.443148904856901</v>
      </c>
      <c r="J1962">
        <v>-5.1138263046940704</v>
      </c>
      <c r="K1962">
        <v>249.735002193317</v>
      </c>
      <c r="L1962">
        <v>234.53342306210999</v>
      </c>
      <c r="M1962">
        <v>41.6320577501426</v>
      </c>
      <c r="N1962">
        <v>0.49117933506352701</v>
      </c>
      <c r="O1962">
        <v>15.5003007820332</v>
      </c>
      <c r="P1962">
        <v>47.022405660377302</v>
      </c>
      <c r="Q1962">
        <v>2.5530335947204E-2</v>
      </c>
    </row>
    <row r="1963" spans="1:17" hidden="1" x14ac:dyDescent="0.3">
      <c r="A1963" t="s">
        <v>4083</v>
      </c>
      <c r="B1963" t="s">
        <v>4084</v>
      </c>
      <c r="C1963" t="s">
        <v>10222</v>
      </c>
      <c r="E1963">
        <v>388.96850000000001</v>
      </c>
      <c r="F1963">
        <v>284.75</v>
      </c>
      <c r="G1963">
        <v>59.2575699324154</v>
      </c>
      <c r="H1963">
        <v>34.069794654796603</v>
      </c>
      <c r="I1963">
        <v>20.260224350479</v>
      </c>
      <c r="J1963">
        <v>33.391151924221198</v>
      </c>
      <c r="K1963">
        <v>210.679685626305</v>
      </c>
      <c r="L1963">
        <v>190.552549498025</v>
      </c>
      <c r="M1963">
        <v>85.742415514957699</v>
      </c>
      <c r="N1963">
        <v>1.40106707317073</v>
      </c>
      <c r="O1963">
        <v>3.3538191395961299</v>
      </c>
      <c r="P1963">
        <v>92.398648648648603</v>
      </c>
    </row>
    <row r="1964" spans="1:17" hidden="1" x14ac:dyDescent="0.3">
      <c r="A1964" t="s">
        <v>4085</v>
      </c>
      <c r="B1964" t="s">
        <v>4086</v>
      </c>
      <c r="C1964" t="s">
        <v>10222</v>
      </c>
      <c r="D1964" t="s">
        <v>46</v>
      </c>
      <c r="E1964">
        <v>388.92614400000002</v>
      </c>
      <c r="F1964">
        <v>155.69999999999999</v>
      </c>
      <c r="G1964">
        <v>80.936003835269702</v>
      </c>
      <c r="H1964">
        <v>-1.6918268172564199</v>
      </c>
      <c r="I1964">
        <v>91.965063158774399</v>
      </c>
      <c r="J1964">
        <v>-5.2199181459899497</v>
      </c>
      <c r="K1964">
        <v>129.44877098918701</v>
      </c>
      <c r="M1964">
        <v>72.557863219560303</v>
      </c>
      <c r="N1964">
        <v>0.63564179104477603</v>
      </c>
      <c r="O1964">
        <v>4.6563904945407799</v>
      </c>
      <c r="P1964">
        <v>147.142857142857</v>
      </c>
    </row>
    <row r="1965" spans="1:17" hidden="1" x14ac:dyDescent="0.3">
      <c r="A1965" t="s">
        <v>4087</v>
      </c>
      <c r="B1965" t="s">
        <v>4088</v>
      </c>
      <c r="C1965" t="s">
        <v>10222</v>
      </c>
      <c r="D1965" t="s">
        <v>285</v>
      </c>
      <c r="E1965">
        <v>388.704935992</v>
      </c>
      <c r="F1965">
        <v>76.239999999999995</v>
      </c>
      <c r="G1965">
        <v>63.926082081843603</v>
      </c>
      <c r="H1965">
        <v>14.2833084823588</v>
      </c>
      <c r="I1965">
        <v>-16.290383112785001</v>
      </c>
      <c r="J1965">
        <v>7.6844930230369899</v>
      </c>
      <c r="K1965">
        <v>69.656236246898004</v>
      </c>
      <c r="L1965">
        <v>62.7368742853794</v>
      </c>
      <c r="M1965">
        <v>57.615209601483002</v>
      </c>
      <c r="N1965">
        <v>1.95656345314275</v>
      </c>
      <c r="O1965">
        <v>18.310598111227701</v>
      </c>
      <c r="P1965">
        <v>89.887920298879195</v>
      </c>
      <c r="Q1965">
        <v>4.9301879775429996E-3</v>
      </c>
    </row>
    <row r="1966" spans="1:17" hidden="1" x14ac:dyDescent="0.3">
      <c r="A1966" t="s">
        <v>4089</v>
      </c>
      <c r="B1966" t="s">
        <v>4090</v>
      </c>
      <c r="C1966" t="s">
        <v>10222</v>
      </c>
      <c r="D1966" t="s">
        <v>130</v>
      </c>
      <c r="E1966">
        <v>387.76497384999999</v>
      </c>
      <c r="F1966">
        <v>59.17</v>
      </c>
      <c r="G1966">
        <v>12.045740201501699</v>
      </c>
      <c r="H1966">
        <v>2.0986408086428399</v>
      </c>
      <c r="I1966">
        <v>-52.816544300659302</v>
      </c>
      <c r="J1966">
        <v>2.8678638117761599</v>
      </c>
      <c r="K1966">
        <v>57.058134722290099</v>
      </c>
      <c r="L1966">
        <v>56.653124440724802</v>
      </c>
      <c r="M1966">
        <v>66.898249655408605</v>
      </c>
      <c r="N1966">
        <v>2.7562189430615498</v>
      </c>
      <c r="O1966">
        <v>80.834882541828605</v>
      </c>
      <c r="P1966">
        <v>49.608091024020197</v>
      </c>
      <c r="Q1966">
        <v>5.0773172730812E-2</v>
      </c>
    </row>
    <row r="1967" spans="1:17" hidden="1" x14ac:dyDescent="0.3">
      <c r="A1967" t="s">
        <v>4091</v>
      </c>
      <c r="B1967" t="s">
        <v>4092</v>
      </c>
      <c r="C1967" t="s">
        <v>10222</v>
      </c>
      <c r="D1967" t="s">
        <v>370</v>
      </c>
      <c r="E1967">
        <v>387.43340000000001</v>
      </c>
      <c r="F1967">
        <v>335.15</v>
      </c>
      <c r="G1967">
        <v>-58.818617662855999</v>
      </c>
      <c r="H1967">
        <v>4.04939838440042</v>
      </c>
      <c r="I1967">
        <v>-44.188118408124097</v>
      </c>
      <c r="J1967">
        <v>7.6855703770555399</v>
      </c>
      <c r="K1967">
        <v>364.52759224985903</v>
      </c>
      <c r="L1967">
        <v>424.35323644138299</v>
      </c>
      <c r="M1967">
        <v>42.438027288750803</v>
      </c>
      <c r="N1967">
        <v>1.296992481203</v>
      </c>
      <c r="O1967">
        <v>90.9294345815306</v>
      </c>
      <c r="P1967">
        <v>8.1129032258064395</v>
      </c>
      <c r="Q1967">
        <v>0.224667520939589</v>
      </c>
    </row>
    <row r="1968" spans="1:17" hidden="1" x14ac:dyDescent="0.3">
      <c r="A1968" t="s">
        <v>4093</v>
      </c>
      <c r="B1968" t="s">
        <v>4094</v>
      </c>
      <c r="C1968" t="s">
        <v>10222</v>
      </c>
      <c r="E1968">
        <v>387.02160900000001</v>
      </c>
      <c r="F1968">
        <v>19.89</v>
      </c>
      <c r="G1968">
        <v>10.3635063995157</v>
      </c>
      <c r="H1968">
        <v>-3.789517086094</v>
      </c>
      <c r="I1968">
        <v>-14.480885013918201</v>
      </c>
      <c r="J1968">
        <v>7.3628471232978097</v>
      </c>
      <c r="K1968">
        <v>19.709902646656701</v>
      </c>
      <c r="L1968">
        <v>21.467927651978702</v>
      </c>
      <c r="M1968">
        <v>77.467235507664</v>
      </c>
      <c r="N1968">
        <v>0.66272770908800005</v>
      </c>
      <c r="O1968">
        <v>70.940170940170901</v>
      </c>
      <c r="P1968">
        <v>79.027902790279001</v>
      </c>
      <c r="Q1968">
        <v>0.12780542119039001</v>
      </c>
    </row>
    <row r="1969" spans="1:17" hidden="1" x14ac:dyDescent="0.3">
      <c r="A1969" t="s">
        <v>4095</v>
      </c>
      <c r="B1969" t="s">
        <v>4096</v>
      </c>
      <c r="C1969" t="s">
        <v>10222</v>
      </c>
      <c r="D1969" t="s">
        <v>301</v>
      </c>
      <c r="E1969">
        <v>385.84690454399998</v>
      </c>
      <c r="F1969">
        <v>223.14</v>
      </c>
      <c r="G1969">
        <v>100.473294336075</v>
      </c>
      <c r="H1969">
        <v>24.899981903127099</v>
      </c>
      <c r="I1969">
        <v>23.6180841705355</v>
      </c>
      <c r="J1969">
        <v>38.634056998635998</v>
      </c>
      <c r="K1969">
        <v>180.870535787618</v>
      </c>
      <c r="L1969">
        <v>159.119564481574</v>
      </c>
      <c r="M1969">
        <v>72.8331021121178</v>
      </c>
      <c r="N1969">
        <v>3.9899883764227502</v>
      </c>
      <c r="O1969">
        <v>6.7401631262884401</v>
      </c>
      <c r="P1969">
        <v>136.12698412698401</v>
      </c>
    </row>
    <row r="1970" spans="1:17" hidden="1" x14ac:dyDescent="0.3">
      <c r="A1970" t="s">
        <v>4097</v>
      </c>
      <c r="B1970" t="s">
        <v>4098</v>
      </c>
      <c r="C1970" t="s">
        <v>10222</v>
      </c>
      <c r="D1970" t="s">
        <v>46</v>
      </c>
      <c r="E1970">
        <v>385.49655999999999</v>
      </c>
      <c r="F1970">
        <v>156.35</v>
      </c>
      <c r="G1970">
        <v>54.330297749217202</v>
      </c>
      <c r="H1970">
        <v>-8.9155807482433804</v>
      </c>
      <c r="I1970">
        <v>27.484623811374</v>
      </c>
      <c r="J1970">
        <v>-3.4085528909807601</v>
      </c>
      <c r="K1970">
        <v>152.05835119082101</v>
      </c>
      <c r="L1970">
        <v>118.68847012751</v>
      </c>
      <c r="M1970">
        <v>46.802772156339202</v>
      </c>
      <c r="N1970">
        <v>0.59111948331539199</v>
      </c>
      <c r="O1970">
        <v>18.324272465621998</v>
      </c>
      <c r="P1970">
        <v>103.051948051948</v>
      </c>
    </row>
    <row r="1971" spans="1:17" hidden="1" x14ac:dyDescent="0.3">
      <c r="A1971" t="s">
        <v>4099</v>
      </c>
      <c r="B1971" t="s">
        <v>4100</v>
      </c>
      <c r="C1971" t="s">
        <v>10222</v>
      </c>
      <c r="D1971" t="s">
        <v>285</v>
      </c>
      <c r="E1971">
        <v>384.92412403999998</v>
      </c>
      <c r="F1971">
        <v>492.2</v>
      </c>
      <c r="G1971">
        <v>-11.8472167949034</v>
      </c>
      <c r="H1971">
        <v>-3.95550090792401</v>
      </c>
      <c r="I1971">
        <v>-20.229039769348599</v>
      </c>
      <c r="J1971">
        <v>-0.86911409084788904</v>
      </c>
      <c r="K1971">
        <v>497.59502197687902</v>
      </c>
      <c r="L1971">
        <v>481.84366693507502</v>
      </c>
      <c r="M1971">
        <v>50.378784723569403</v>
      </c>
      <c r="N1971">
        <v>0.48750250835845299</v>
      </c>
      <c r="O1971">
        <v>19.2604632263307</v>
      </c>
      <c r="P1971">
        <v>22.712540513587602</v>
      </c>
      <c r="Q1971">
        <v>5.7520880953325998E-2</v>
      </c>
    </row>
    <row r="1972" spans="1:17" hidden="1" x14ac:dyDescent="0.3">
      <c r="A1972" t="s">
        <v>4101</v>
      </c>
      <c r="B1972" t="s">
        <v>4102</v>
      </c>
      <c r="C1972" t="s">
        <v>10222</v>
      </c>
      <c r="D1972" t="s">
        <v>46</v>
      </c>
      <c r="E1972">
        <v>383.65480000000002</v>
      </c>
      <c r="F1972">
        <v>350.05</v>
      </c>
      <c r="G1972">
        <v>19.694027586631201</v>
      </c>
      <c r="H1972">
        <v>6.1259189861008698</v>
      </c>
      <c r="I1972">
        <v>-6.5146863316026202</v>
      </c>
      <c r="J1972">
        <v>-1.3122902360948201</v>
      </c>
      <c r="K1972">
        <v>318.826384260834</v>
      </c>
      <c r="M1972">
        <v>44.178003286553498</v>
      </c>
      <c r="N1972">
        <v>0.34290339989206597</v>
      </c>
      <c r="O1972">
        <v>21.2683902299671</v>
      </c>
      <c r="P1972">
        <v>104.229871645274</v>
      </c>
    </row>
    <row r="1973" spans="1:17" hidden="1" x14ac:dyDescent="0.3">
      <c r="A1973" t="s">
        <v>4103</v>
      </c>
      <c r="B1973" t="s">
        <v>4104</v>
      </c>
      <c r="C1973" t="s">
        <v>10222</v>
      </c>
      <c r="D1973" t="s">
        <v>622</v>
      </c>
      <c r="E1973">
        <v>383.34514135199998</v>
      </c>
      <c r="F1973">
        <v>59.12</v>
      </c>
      <c r="G1973">
        <v>5.1446902492268904</v>
      </c>
      <c r="H1973">
        <v>14.4773915900556</v>
      </c>
      <c r="I1973">
        <v>-12.320363775915901</v>
      </c>
      <c r="J1973">
        <v>14.2388943787541</v>
      </c>
      <c r="K1973">
        <v>48.611302743889198</v>
      </c>
      <c r="L1973">
        <v>47.776445820772899</v>
      </c>
      <c r="M1973">
        <v>81.715152294553604</v>
      </c>
      <c r="N1973">
        <v>3.2245118620507398</v>
      </c>
      <c r="O1973">
        <v>5.2097428958051504</v>
      </c>
      <c r="P1973">
        <v>57.6533333333333</v>
      </c>
      <c r="Q1973">
        <v>-1.6113851072281998E-2</v>
      </c>
    </row>
    <row r="1974" spans="1:17" hidden="1" x14ac:dyDescent="0.3">
      <c r="A1974" t="s">
        <v>4105</v>
      </c>
      <c r="B1974" t="s">
        <v>4106</v>
      </c>
      <c r="C1974" t="s">
        <v>10222</v>
      </c>
      <c r="D1974" t="s">
        <v>21</v>
      </c>
      <c r="E1974">
        <v>382.851</v>
      </c>
      <c r="F1974">
        <v>309.75</v>
      </c>
      <c r="G1974">
        <v>-14.093746446151799</v>
      </c>
      <c r="H1974">
        <v>0.96124964990204698</v>
      </c>
      <c r="I1974">
        <v>-3.06468712264709</v>
      </c>
      <c r="J1974">
        <v>-8.5912289445821397</v>
      </c>
      <c r="K1974">
        <v>272.57681221919802</v>
      </c>
      <c r="M1974">
        <v>46.379340647295201</v>
      </c>
      <c r="N1974">
        <v>0.36708521444695202</v>
      </c>
      <c r="O1974">
        <v>21.969330104923301</v>
      </c>
      <c r="P1974">
        <v>118.133802816901</v>
      </c>
    </row>
    <row r="1975" spans="1:17" hidden="1" x14ac:dyDescent="0.3">
      <c r="A1975" t="s">
        <v>4107</v>
      </c>
      <c r="B1975" t="s">
        <v>4108</v>
      </c>
      <c r="C1975" t="s">
        <v>10222</v>
      </c>
      <c r="D1975" t="s">
        <v>977</v>
      </c>
      <c r="E1975">
        <v>382.81270737</v>
      </c>
      <c r="F1975">
        <v>41.61</v>
      </c>
      <c r="G1975">
        <v>29.609396057840499</v>
      </c>
      <c r="H1975">
        <v>-7.3380698687394599</v>
      </c>
      <c r="I1975">
        <v>13.5266267675314</v>
      </c>
      <c r="J1975">
        <v>-1.2098695123963099</v>
      </c>
      <c r="K1975">
        <v>41.266251352585201</v>
      </c>
      <c r="L1975">
        <v>36.321422132338398</v>
      </c>
      <c r="M1975">
        <v>41.872518229047998</v>
      </c>
      <c r="N1975">
        <v>0.205210726753001</v>
      </c>
      <c r="O1975">
        <v>21.1247296322999</v>
      </c>
      <c r="P1975">
        <v>61.279069767441797</v>
      </c>
      <c r="Q1975">
        <v>3.0513780176309999E-2</v>
      </c>
    </row>
    <row r="1976" spans="1:17" hidden="1" x14ac:dyDescent="0.3">
      <c r="A1976" t="s">
        <v>4109</v>
      </c>
      <c r="B1976" t="s">
        <v>4110</v>
      </c>
      <c r="C1976" t="s">
        <v>10222</v>
      </c>
      <c r="E1976">
        <v>382.56686031199899</v>
      </c>
      <c r="F1976">
        <v>22.96</v>
      </c>
      <c r="G1976">
        <v>45.724973589473002</v>
      </c>
      <c r="H1976">
        <v>-1.3911278746311699</v>
      </c>
      <c r="I1976">
        <v>-20.084861464716301</v>
      </c>
      <c r="J1976">
        <v>-9.5580193665341895</v>
      </c>
      <c r="K1976">
        <v>24.063343862349601</v>
      </c>
      <c r="L1976">
        <v>21.912950006256398</v>
      </c>
      <c r="M1976">
        <v>34.976545772956101</v>
      </c>
      <c r="N1976">
        <v>1.3025769948166701</v>
      </c>
      <c r="O1976">
        <v>43.728222996515598</v>
      </c>
      <c r="P1976">
        <v>95.7717868338557</v>
      </c>
    </row>
    <row r="1977" spans="1:17" hidden="1" x14ac:dyDescent="0.3">
      <c r="A1977" t="s">
        <v>4111</v>
      </c>
      <c r="B1977" t="s">
        <v>4112</v>
      </c>
      <c r="C1977" t="s">
        <v>10222</v>
      </c>
      <c r="D1977" t="s">
        <v>469</v>
      </c>
      <c r="E1977">
        <v>382.33928645100002</v>
      </c>
      <c r="F1977">
        <v>46.29</v>
      </c>
      <c r="G1977">
        <v>-23.314986028789601</v>
      </c>
      <c r="H1977">
        <v>12.388427776061301</v>
      </c>
      <c r="I1977">
        <v>-14.8661942638133</v>
      </c>
      <c r="J1977">
        <v>-2.9100954201457601</v>
      </c>
      <c r="K1977">
        <v>42.274682753506198</v>
      </c>
      <c r="L1977">
        <v>41.9744267551078</v>
      </c>
      <c r="M1977">
        <v>50.608949877634799</v>
      </c>
      <c r="N1977">
        <v>0.81479724141502496</v>
      </c>
      <c r="O1977">
        <v>28.9695398574206</v>
      </c>
      <c r="P1977">
        <v>61.853146853146797</v>
      </c>
      <c r="Q1977">
        <v>6.5306125035689999E-2</v>
      </c>
    </row>
    <row r="1978" spans="1:17" hidden="1" x14ac:dyDescent="0.3">
      <c r="A1978" t="s">
        <v>4113</v>
      </c>
      <c r="B1978" t="s">
        <v>4114</v>
      </c>
      <c r="C1978" t="s">
        <v>10222</v>
      </c>
      <c r="D1978" t="s">
        <v>922</v>
      </c>
      <c r="E1978">
        <v>380.82908214000003</v>
      </c>
      <c r="F1978">
        <v>286.2</v>
      </c>
      <c r="G1978">
        <v>-1.0819013876782599</v>
      </c>
      <c r="H1978">
        <v>4.47917549929317</v>
      </c>
      <c r="I1978">
        <v>-11.101225070496399</v>
      </c>
      <c r="J1978">
        <v>7.4731570920165602</v>
      </c>
      <c r="K1978">
        <v>247.78742291066499</v>
      </c>
      <c r="L1978">
        <v>241.01782619750699</v>
      </c>
      <c r="M1978">
        <v>73.685501327532506</v>
      </c>
      <c r="N1978">
        <v>1.004273340014</v>
      </c>
      <c r="O1978">
        <v>19.147449336128499</v>
      </c>
      <c r="P1978">
        <v>52.234042553191401</v>
      </c>
      <c r="Q1978">
        <v>5.7621213155050997E-2</v>
      </c>
    </row>
    <row r="1979" spans="1:17" hidden="1" x14ac:dyDescent="0.3">
      <c r="A1979" t="s">
        <v>4115</v>
      </c>
      <c r="B1979" t="s">
        <v>4116</v>
      </c>
      <c r="C1979" t="s">
        <v>10222</v>
      </c>
      <c r="D1979" t="s">
        <v>301</v>
      </c>
      <c r="E1979">
        <v>380.73280986499998</v>
      </c>
      <c r="F1979">
        <v>53.99</v>
      </c>
      <c r="G1979">
        <v>37.2292403531548</v>
      </c>
      <c r="H1979">
        <v>26.798640808642801</v>
      </c>
      <c r="I1979">
        <v>9.2780416260993199</v>
      </c>
      <c r="J1979">
        <v>-12.066997686532</v>
      </c>
      <c r="K1979">
        <v>46.062041538548002</v>
      </c>
      <c r="L1979">
        <v>45.243026520519699</v>
      </c>
      <c r="M1979">
        <v>61.820843170593101</v>
      </c>
      <c r="N1979">
        <v>3.9708706490628698</v>
      </c>
      <c r="O1979">
        <v>22.781996666049199</v>
      </c>
      <c r="P1979">
        <v>127.61382799325401</v>
      </c>
      <c r="Q1979">
        <v>8.8614723527538006E-2</v>
      </c>
    </row>
    <row r="1980" spans="1:17" hidden="1" x14ac:dyDescent="0.3">
      <c r="A1980" t="s">
        <v>4117</v>
      </c>
      <c r="B1980" t="s">
        <v>4118</v>
      </c>
      <c r="C1980" t="s">
        <v>10222</v>
      </c>
      <c r="D1980" t="s">
        <v>373</v>
      </c>
      <c r="E1980">
        <v>380.44193744500001</v>
      </c>
      <c r="F1980">
        <v>292.55</v>
      </c>
      <c r="G1980">
        <v>43.265373731059803</v>
      </c>
      <c r="H1980">
        <v>2.7092509391109898</v>
      </c>
      <c r="I1980">
        <v>5.4917911355465101</v>
      </c>
      <c r="J1980">
        <v>-5.8982822878128198</v>
      </c>
      <c r="K1980">
        <v>266.918761499467</v>
      </c>
      <c r="L1980">
        <v>240.911881056395</v>
      </c>
      <c r="M1980">
        <v>60.968492557404304</v>
      </c>
      <c r="N1980">
        <v>1.14183854883619</v>
      </c>
      <c r="O1980">
        <v>17.1423688258417</v>
      </c>
      <c r="P1980">
        <v>85.099652008857902</v>
      </c>
      <c r="Q1980">
        <v>4.2844002402801E-2</v>
      </c>
    </row>
    <row r="1981" spans="1:17" hidden="1" x14ac:dyDescent="0.3">
      <c r="A1981" t="s">
        <v>4119</v>
      </c>
      <c r="B1981" t="s">
        <v>4120</v>
      </c>
      <c r="C1981" t="s">
        <v>10222</v>
      </c>
      <c r="D1981" t="s">
        <v>153</v>
      </c>
      <c r="E1981">
        <v>380.16</v>
      </c>
      <c r="F1981">
        <v>13.75</v>
      </c>
      <c r="G1981">
        <v>25.408013287531698</v>
      </c>
      <c r="H1981">
        <v>24.882731717733702</v>
      </c>
      <c r="I1981">
        <v>-30.0929023383475</v>
      </c>
      <c r="J1981">
        <v>-5.9175542838970303</v>
      </c>
      <c r="K1981">
        <v>12.293160891451</v>
      </c>
      <c r="L1981">
        <v>12.0349193898246</v>
      </c>
      <c r="M1981">
        <v>60.609351459664701</v>
      </c>
      <c r="N1981">
        <v>2.13260779532829</v>
      </c>
      <c r="O1981">
        <v>55.272727272727202</v>
      </c>
      <c r="P1981">
        <v>61.764705882352899</v>
      </c>
      <c r="Q1981">
        <v>4.8615228008943003E-2</v>
      </c>
    </row>
    <row r="1982" spans="1:17" hidden="1" x14ac:dyDescent="0.3">
      <c r="A1982" t="s">
        <v>4121</v>
      </c>
      <c r="B1982" t="s">
        <v>4122</v>
      </c>
      <c r="C1982" t="s">
        <v>10222</v>
      </c>
      <c r="D1982" t="s">
        <v>370</v>
      </c>
      <c r="E1982">
        <v>378.91566619499997</v>
      </c>
      <c r="F1982">
        <v>28.39</v>
      </c>
      <c r="G1982">
        <v>32.521930677692197</v>
      </c>
      <c r="H1982">
        <v>1.7463680813701099</v>
      </c>
      <c r="I1982">
        <v>-21.645389377000502</v>
      </c>
      <c r="J1982">
        <v>6.4771892059878002</v>
      </c>
      <c r="K1982">
        <v>27.196732697439099</v>
      </c>
      <c r="L1982">
        <v>25.551917553254299</v>
      </c>
      <c r="M1982">
        <v>56.015893660284</v>
      </c>
      <c r="N1982">
        <v>0.38459349016918198</v>
      </c>
      <c r="O1982">
        <v>24.8679112363508</v>
      </c>
      <c r="P1982">
        <v>65.5393586005831</v>
      </c>
      <c r="Q1982">
        <v>6.7895341288598005E-2</v>
      </c>
    </row>
    <row r="1983" spans="1:17" hidden="1" x14ac:dyDescent="0.3">
      <c r="A1983" t="s">
        <v>4123</v>
      </c>
      <c r="B1983" t="s">
        <v>4124</v>
      </c>
      <c r="C1983" t="s">
        <v>10222</v>
      </c>
      <c r="D1983" t="s">
        <v>574</v>
      </c>
      <c r="E1983">
        <v>378.81167116799998</v>
      </c>
      <c r="F1983">
        <v>72.97</v>
      </c>
      <c r="G1983">
        <v>38.751774823731097</v>
      </c>
      <c r="H1983">
        <v>-32.353095863408797</v>
      </c>
      <c r="I1983">
        <v>-8.4239951506040107</v>
      </c>
      <c r="J1983">
        <v>-12.9899224718041</v>
      </c>
      <c r="K1983">
        <v>94.261242582969103</v>
      </c>
      <c r="L1983">
        <v>79.805632169277303</v>
      </c>
      <c r="M1983">
        <v>31.9153475582258</v>
      </c>
      <c r="N1983">
        <v>1.27795856663301</v>
      </c>
      <c r="O1983">
        <v>92.270796217623698</v>
      </c>
      <c r="P1983">
        <v>70.889929742388702</v>
      </c>
      <c r="Q1983">
        <v>5.0847489875317002E-2</v>
      </c>
    </row>
    <row r="1984" spans="1:17" hidden="1" x14ac:dyDescent="0.3">
      <c r="A1984" t="s">
        <v>4125</v>
      </c>
      <c r="B1984" t="s">
        <v>4126</v>
      </c>
      <c r="C1984" t="s">
        <v>10222</v>
      </c>
      <c r="D1984" t="s">
        <v>1532</v>
      </c>
      <c r="E1984">
        <v>377.70949059999998</v>
      </c>
      <c r="F1984">
        <v>185.51</v>
      </c>
      <c r="G1984">
        <v>-20.821984666222999</v>
      </c>
      <c r="H1984">
        <v>0.311430993773613</v>
      </c>
      <c r="I1984">
        <v>-53.494623698828399</v>
      </c>
      <c r="J1984">
        <v>1.1160446093891601</v>
      </c>
      <c r="K1984">
        <v>190.71695161270699</v>
      </c>
      <c r="L1984">
        <v>220.88756150505799</v>
      </c>
      <c r="M1984">
        <v>64.624286756898201</v>
      </c>
      <c r="N1984">
        <v>1.0126224796865</v>
      </c>
      <c r="O1984">
        <v>106.296156541426</v>
      </c>
      <c r="P1984">
        <v>14.477013267509999</v>
      </c>
      <c r="Q1984">
        <v>0.154841796896526</v>
      </c>
    </row>
    <row r="1985" spans="1:17" hidden="1" x14ac:dyDescent="0.3">
      <c r="A1985" t="s">
        <v>4127</v>
      </c>
      <c r="B1985" t="s">
        <v>4128</v>
      </c>
      <c r="C1985" t="s">
        <v>10222</v>
      </c>
      <c r="D1985" t="s">
        <v>261</v>
      </c>
      <c r="E1985">
        <v>376.617887424</v>
      </c>
      <c r="F1985">
        <v>86.08</v>
      </c>
      <c r="G1985">
        <v>-19.194017546984099</v>
      </c>
      <c r="H1985">
        <v>-4.6939416089395598</v>
      </c>
      <c r="I1985">
        <v>-31.761220486110702</v>
      </c>
      <c r="J1985">
        <v>-4.0378726744486303E-2</v>
      </c>
      <c r="K1985">
        <v>87.5127814120262</v>
      </c>
      <c r="M1985">
        <v>51.677567733958199</v>
      </c>
      <c r="N1985">
        <v>1.2311621272781701</v>
      </c>
      <c r="O1985">
        <v>101.556691449814</v>
      </c>
      <c r="P1985">
        <v>14.9265687583444</v>
      </c>
    </row>
    <row r="1986" spans="1:17" hidden="1" x14ac:dyDescent="0.3">
      <c r="A1986" t="s">
        <v>4129</v>
      </c>
      <c r="B1986" t="s">
        <v>4130</v>
      </c>
      <c r="C1986" t="s">
        <v>10222</v>
      </c>
      <c r="D1986" t="s">
        <v>21</v>
      </c>
      <c r="E1986">
        <v>375.93513999999999</v>
      </c>
      <c r="F1986">
        <v>30.07</v>
      </c>
      <c r="G1986">
        <v>21.968138790567</v>
      </c>
      <c r="H1986">
        <v>-9.4311210961190497</v>
      </c>
      <c r="I1986">
        <v>-18.496629046422001</v>
      </c>
      <c r="J1986">
        <v>-1.1386947886730301</v>
      </c>
      <c r="K1986">
        <v>29.1689853060536</v>
      </c>
      <c r="L1986">
        <v>26.434007268147099</v>
      </c>
      <c r="M1986">
        <v>48.408400439779001</v>
      </c>
      <c r="N1986">
        <v>1.07779206586476</v>
      </c>
      <c r="O1986">
        <v>23.0462254738942</v>
      </c>
      <c r="P1986">
        <v>55</v>
      </c>
      <c r="Q1986">
        <v>3.1800912015959998E-3</v>
      </c>
    </row>
    <row r="1987" spans="1:17" hidden="1" x14ac:dyDescent="0.3">
      <c r="A1987" t="s">
        <v>4131</v>
      </c>
      <c r="B1987" t="s">
        <v>4132</v>
      </c>
      <c r="C1987" t="s">
        <v>10222</v>
      </c>
      <c r="D1987" t="s">
        <v>1139</v>
      </c>
      <c r="E1987">
        <v>375.77874500000001</v>
      </c>
      <c r="F1987">
        <v>153.5</v>
      </c>
      <c r="G1987">
        <v>373.63723114783102</v>
      </c>
      <c r="H1987">
        <v>35.501418586420598</v>
      </c>
      <c r="I1987">
        <v>111.742453114939</v>
      </c>
      <c r="J1987">
        <v>-0.43408774260256999</v>
      </c>
      <c r="K1987">
        <v>128.255610193725</v>
      </c>
      <c r="L1987">
        <v>89.331243802215397</v>
      </c>
      <c r="M1987">
        <v>52.321805680168197</v>
      </c>
      <c r="N1987">
        <v>0.93866972516326697</v>
      </c>
      <c r="O1987">
        <v>11.563517915309401</v>
      </c>
      <c r="P1987">
        <v>482.98518799848</v>
      </c>
      <c r="Q1987">
        <v>0.31460677113246099</v>
      </c>
    </row>
    <row r="1988" spans="1:17" hidden="1" x14ac:dyDescent="0.3">
      <c r="A1988" t="s">
        <v>4133</v>
      </c>
      <c r="B1988" t="s">
        <v>4134</v>
      </c>
      <c r="C1988" t="s">
        <v>10222</v>
      </c>
      <c r="D1988" t="s">
        <v>60</v>
      </c>
      <c r="E1988">
        <v>374.82480063999998</v>
      </c>
      <c r="F1988">
        <v>85.6</v>
      </c>
      <c r="G1988">
        <v>138.59239138229901</v>
      </c>
      <c r="H1988">
        <v>-22.646646444498899</v>
      </c>
      <c r="I1988">
        <v>131.01165029123001</v>
      </c>
      <c r="J1988">
        <v>9.7580747719811693</v>
      </c>
      <c r="K1988">
        <v>96.208273681583407</v>
      </c>
      <c r="L1988">
        <v>72.894898933156995</v>
      </c>
      <c r="M1988">
        <v>39.989541360640501</v>
      </c>
      <c r="N1988">
        <v>3.3327659357949599</v>
      </c>
      <c r="O1988">
        <v>51.752336448598101</v>
      </c>
      <c r="P1988">
        <v>319.09424724602201</v>
      </c>
      <c r="Q1988">
        <v>0.20468320527117001</v>
      </c>
    </row>
    <row r="1989" spans="1:17" hidden="1" x14ac:dyDescent="0.3">
      <c r="A1989" t="s">
        <v>4135</v>
      </c>
      <c r="B1989" t="s">
        <v>4136</v>
      </c>
      <c r="C1989" t="s">
        <v>10222</v>
      </c>
      <c r="D1989" t="s">
        <v>523</v>
      </c>
      <c r="E1989">
        <v>374.81918100000001</v>
      </c>
      <c r="F1989">
        <v>16.05</v>
      </c>
      <c r="G1989">
        <v>56.276133953535599</v>
      </c>
      <c r="H1989">
        <v>15.020781457792699</v>
      </c>
      <c r="I1989">
        <v>24.8005737507807</v>
      </c>
      <c r="J1989">
        <v>8.3401879657705393</v>
      </c>
      <c r="K1989">
        <v>13.224350158541</v>
      </c>
      <c r="L1989">
        <v>10.9255623208459</v>
      </c>
      <c r="M1989">
        <v>82.742737372665005</v>
      </c>
      <c r="N1989">
        <v>0.43727067676544301</v>
      </c>
      <c r="O1989">
        <v>0.31152647975078901</v>
      </c>
      <c r="P1989">
        <v>148.83720930232499</v>
      </c>
    </row>
    <row r="1990" spans="1:17" hidden="1" x14ac:dyDescent="0.3">
      <c r="A1990" t="s">
        <v>4137</v>
      </c>
      <c r="B1990" t="s">
        <v>4138</v>
      </c>
      <c r="C1990" t="s">
        <v>10222</v>
      </c>
      <c r="D1990" t="s">
        <v>46</v>
      </c>
      <c r="E1990">
        <v>374.71836839999997</v>
      </c>
      <c r="F1990">
        <v>13.9</v>
      </c>
      <c r="G1990">
        <v>120.365963495082</v>
      </c>
      <c r="H1990">
        <v>32.999462404886899</v>
      </c>
      <c r="I1990">
        <v>-20.938805917170299</v>
      </c>
      <c r="J1990">
        <v>4.58618800760018</v>
      </c>
      <c r="K1990">
        <v>11.6664829428549</v>
      </c>
      <c r="L1990">
        <v>10.2240689288854</v>
      </c>
      <c r="M1990">
        <v>62.989349407831199</v>
      </c>
      <c r="N1990">
        <v>3.0968062929819999</v>
      </c>
      <c r="O1990">
        <v>15.539568345323699</v>
      </c>
      <c r="P1990">
        <v>151.35623869801</v>
      </c>
      <c r="Q1990">
        <v>8.4021976207538998E-2</v>
      </c>
    </row>
    <row r="1991" spans="1:17" hidden="1" x14ac:dyDescent="0.3">
      <c r="A1991" t="s">
        <v>4139</v>
      </c>
      <c r="B1991" t="s">
        <v>4140</v>
      </c>
      <c r="C1991" t="s">
        <v>10222</v>
      </c>
      <c r="D1991" t="s">
        <v>285</v>
      </c>
      <c r="E1991">
        <v>373.53805060000002</v>
      </c>
      <c r="F1991">
        <v>436.15</v>
      </c>
      <c r="G1991">
        <v>-28.832777629642301</v>
      </c>
      <c r="H1991">
        <v>16.431858078837799</v>
      </c>
      <c r="I1991">
        <v>-3.4765956574404302</v>
      </c>
      <c r="J1991">
        <v>4.1098551207710896</v>
      </c>
      <c r="K1991">
        <v>389.10667605349403</v>
      </c>
      <c r="L1991">
        <v>382.25240197406998</v>
      </c>
      <c r="M1991">
        <v>66.250919677457702</v>
      </c>
      <c r="N1991">
        <v>2.3736095935587</v>
      </c>
      <c r="O1991">
        <v>8.9074859566662798</v>
      </c>
      <c r="P1991">
        <v>61.537037037037003</v>
      </c>
      <c r="Q1991">
        <v>-9.1479251056690997E-2</v>
      </c>
    </row>
    <row r="1992" spans="1:17" hidden="1" x14ac:dyDescent="0.3">
      <c r="A1992" t="s">
        <v>4141</v>
      </c>
      <c r="B1992" t="s">
        <v>4142</v>
      </c>
      <c r="C1992" t="s">
        <v>10222</v>
      </c>
      <c r="D1992" t="s">
        <v>722</v>
      </c>
      <c r="E1992">
        <v>373.16630627000001</v>
      </c>
      <c r="F1992">
        <v>223.49</v>
      </c>
      <c r="G1992">
        <v>27.871548244926402</v>
      </c>
      <c r="H1992">
        <v>0.24942723634750499</v>
      </c>
      <c r="I1992">
        <v>8.2382840307565495</v>
      </c>
      <c r="J1992">
        <v>1.1853500281935301</v>
      </c>
      <c r="K1992">
        <v>211.10386958035599</v>
      </c>
      <c r="L1992">
        <v>186.76205804657701</v>
      </c>
      <c r="M1992">
        <v>43.478451693180702</v>
      </c>
      <c r="N1992">
        <v>0.96370967973365596</v>
      </c>
      <c r="O1992">
        <v>2.4654346950646602</v>
      </c>
      <c r="P1992">
        <v>61.832005792903701</v>
      </c>
      <c r="Q1992">
        <v>8.1463636799704003E-2</v>
      </c>
    </row>
    <row r="1993" spans="1:17" hidden="1" x14ac:dyDescent="0.3">
      <c r="A1993" t="s">
        <v>4143</v>
      </c>
      <c r="B1993" t="s">
        <v>4144</v>
      </c>
      <c r="C1993" t="s">
        <v>10222</v>
      </c>
      <c r="D1993" t="s">
        <v>124</v>
      </c>
      <c r="E1993">
        <v>371.80160000000001</v>
      </c>
      <c r="F1993">
        <v>149.91999999999999</v>
      </c>
      <c r="G1993">
        <v>-27.568592660355801</v>
      </c>
      <c r="H1993">
        <v>-2.24182880461683</v>
      </c>
      <c r="I1993">
        <v>-9.4336647733410501</v>
      </c>
      <c r="J1993">
        <v>-4.2583000145760401</v>
      </c>
      <c r="K1993">
        <v>140.94232183154301</v>
      </c>
      <c r="L1993">
        <v>139.733030203667</v>
      </c>
      <c r="M1993">
        <v>61.353120848116099</v>
      </c>
      <c r="N1993">
        <v>1.4884626847801901</v>
      </c>
      <c r="O1993">
        <v>12.626734258271</v>
      </c>
      <c r="P1993">
        <v>20.903225806451601</v>
      </c>
      <c r="Q1993">
        <v>4.4666691145199999E-2</v>
      </c>
    </row>
    <row r="1994" spans="1:17" hidden="1" x14ac:dyDescent="0.3">
      <c r="A1994" t="s">
        <v>4145</v>
      </c>
      <c r="B1994" t="s">
        <v>4146</v>
      </c>
      <c r="C1994" t="s">
        <v>10222</v>
      </c>
      <c r="D1994" t="s">
        <v>21</v>
      </c>
      <c r="E1994">
        <v>371.34067199999998</v>
      </c>
      <c r="F1994">
        <v>253.15</v>
      </c>
      <c r="G1994">
        <v>-17.9940699347713</v>
      </c>
      <c r="H1994">
        <v>-7.1165488381121902E-3</v>
      </c>
      <c r="I1994">
        <v>-41.7027214527768</v>
      </c>
      <c r="J1994">
        <v>-0.94519885371368495</v>
      </c>
      <c r="K1994">
        <v>258.57094553867103</v>
      </c>
      <c r="L1994">
        <v>264.44446000974801</v>
      </c>
      <c r="M1994">
        <v>45.346391490415201</v>
      </c>
      <c r="N1994">
        <v>0.657662737057919</v>
      </c>
      <c r="O1994">
        <v>61.050760418724003</v>
      </c>
      <c r="P1994">
        <v>21.124401913875499</v>
      </c>
    </row>
    <row r="1995" spans="1:17" hidden="1" x14ac:dyDescent="0.3">
      <c r="A1995" t="s">
        <v>4147</v>
      </c>
      <c r="B1995" t="s">
        <v>4148</v>
      </c>
      <c r="C1995" t="s">
        <v>10222</v>
      </c>
      <c r="D1995" t="s">
        <v>202</v>
      </c>
      <c r="E1995">
        <v>371.1899646</v>
      </c>
      <c r="F1995">
        <v>357</v>
      </c>
      <c r="G1995">
        <v>81.246933439817994</v>
      </c>
      <c r="H1995">
        <v>-5.3047449642709701</v>
      </c>
      <c r="I1995">
        <v>17.365298754098902</v>
      </c>
      <c r="J1995">
        <v>-0.41843829033340402</v>
      </c>
      <c r="K1995">
        <v>351.388858974664</v>
      </c>
      <c r="L1995">
        <v>299.00053048706798</v>
      </c>
      <c r="M1995">
        <v>44.920925086415103</v>
      </c>
      <c r="N1995">
        <v>0.64501535398687104</v>
      </c>
      <c r="O1995">
        <v>17.380952380952301</v>
      </c>
      <c r="P1995">
        <v>134.86842105263099</v>
      </c>
      <c r="Q1995">
        <v>7.0643744943755998E-2</v>
      </c>
    </row>
    <row r="1996" spans="1:17" hidden="1" x14ac:dyDescent="0.3">
      <c r="A1996" t="s">
        <v>4149</v>
      </c>
      <c r="B1996" t="s">
        <v>4150</v>
      </c>
      <c r="C1996" t="s">
        <v>10222</v>
      </c>
      <c r="D1996" t="s">
        <v>290</v>
      </c>
      <c r="E1996">
        <v>370.94939763999997</v>
      </c>
      <c r="F1996">
        <v>36.44</v>
      </c>
      <c r="G1996">
        <v>-35.197367567921702</v>
      </c>
      <c r="H1996">
        <v>-3.38109481018342</v>
      </c>
      <c r="I1996">
        <v>-18.193558285407299</v>
      </c>
      <c r="J1996">
        <v>5.3385220765188599</v>
      </c>
      <c r="K1996">
        <v>34.906925427928201</v>
      </c>
      <c r="L1996">
        <v>35.646552112436503</v>
      </c>
      <c r="M1996">
        <v>74.717987228621098</v>
      </c>
      <c r="N1996">
        <v>1.19328573897776</v>
      </c>
      <c r="O1996">
        <v>20.746432491767202</v>
      </c>
      <c r="P1996">
        <v>28.991150442477799</v>
      </c>
    </row>
    <row r="1997" spans="1:17" hidden="1" x14ac:dyDescent="0.3">
      <c r="A1997" t="s">
        <v>4151</v>
      </c>
      <c r="B1997" t="s">
        <v>4152</v>
      </c>
      <c r="C1997" t="s">
        <v>10222</v>
      </c>
      <c r="D1997" t="s">
        <v>4153</v>
      </c>
      <c r="E1997">
        <v>370.66418635000002</v>
      </c>
      <c r="F1997">
        <v>720.95</v>
      </c>
      <c r="G1997">
        <v>26.965902006909499</v>
      </c>
      <c r="H1997">
        <v>-19.404266168101302</v>
      </c>
      <c r="I1997">
        <v>26.744665222099201</v>
      </c>
      <c r="J1997">
        <v>-5.0851988537136696</v>
      </c>
      <c r="K1997">
        <v>753.18171618279098</v>
      </c>
      <c r="L1997">
        <v>622.11899383481102</v>
      </c>
      <c r="M1997">
        <v>25.5643026788245</v>
      </c>
      <c r="N1997">
        <v>0.350166746069556</v>
      </c>
      <c r="O1997">
        <v>22.754698661488298</v>
      </c>
      <c r="P1997">
        <v>63.184698958804802</v>
      </c>
      <c r="Q1997">
        <v>0.168598812103609</v>
      </c>
    </row>
    <row r="1998" spans="1:17" hidden="1" x14ac:dyDescent="0.3">
      <c r="A1998" t="s">
        <v>4154</v>
      </c>
      <c r="B1998" t="s">
        <v>4155</v>
      </c>
      <c r="C1998" t="s">
        <v>10222</v>
      </c>
      <c r="D1998" t="s">
        <v>21</v>
      </c>
      <c r="E1998">
        <v>370.36328011799998</v>
      </c>
      <c r="F1998">
        <v>157.82</v>
      </c>
      <c r="G1998">
        <v>66.290438691771399</v>
      </c>
      <c r="H1998">
        <v>8.9164452366871298</v>
      </c>
      <c r="I1998">
        <v>5.6238621277912797</v>
      </c>
      <c r="J1998">
        <v>-5.7212994826444898</v>
      </c>
      <c r="K1998">
        <v>143.26581038414</v>
      </c>
      <c r="L1998">
        <v>120.647586211608</v>
      </c>
      <c r="M1998">
        <v>54.431414551717602</v>
      </c>
      <c r="N1998">
        <v>1.31634367505468</v>
      </c>
      <c r="O1998">
        <v>12.9894816879989</v>
      </c>
      <c r="P1998">
        <v>114.13839891451801</v>
      </c>
      <c r="Q1998">
        <v>4.1868984613287002E-2</v>
      </c>
    </row>
    <row r="1999" spans="1:17" hidden="1" x14ac:dyDescent="0.3">
      <c r="A1999" t="s">
        <v>4156</v>
      </c>
      <c r="B1999" t="s">
        <v>4157</v>
      </c>
      <c r="C1999" t="s">
        <v>10222</v>
      </c>
      <c r="D1999" t="s">
        <v>388</v>
      </c>
      <c r="E1999">
        <v>370.02821838800003</v>
      </c>
      <c r="F1999">
        <v>38.51</v>
      </c>
      <c r="G1999">
        <v>77.771393858189896</v>
      </c>
      <c r="H1999">
        <v>37.279782843191697</v>
      </c>
      <c r="I1999">
        <v>13.9487491048384</v>
      </c>
      <c r="J1999">
        <v>-17.1068931446897</v>
      </c>
      <c r="K1999">
        <v>30.301705233941899</v>
      </c>
      <c r="L1999">
        <v>27.370143316544802</v>
      </c>
      <c r="M1999">
        <v>61.0600379683722</v>
      </c>
      <c r="N1999">
        <v>4.49303946666197</v>
      </c>
      <c r="O1999">
        <v>15.398597766813801</v>
      </c>
      <c r="P1999">
        <v>113.35180055401599</v>
      </c>
      <c r="Q1999">
        <v>7.4775523418805001E-2</v>
      </c>
    </row>
    <row r="2000" spans="1:17" hidden="1" x14ac:dyDescent="0.3">
      <c r="A2000" t="s">
        <v>4158</v>
      </c>
      <c r="B2000" t="s">
        <v>4159</v>
      </c>
      <c r="C2000" t="s">
        <v>10222</v>
      </c>
      <c r="D2000" t="s">
        <v>1843</v>
      </c>
      <c r="E2000">
        <v>369.74432120500001</v>
      </c>
      <c r="F2000">
        <v>63.35</v>
      </c>
      <c r="G2000">
        <v>25.9412189706267</v>
      </c>
      <c r="H2000">
        <v>-8.2839893529370503</v>
      </c>
      <c r="I2000">
        <v>-43.220530928909199</v>
      </c>
      <c r="J2000">
        <v>1.1322205011250099</v>
      </c>
      <c r="K2000">
        <v>65.428489827681901</v>
      </c>
      <c r="L2000">
        <v>61.218525249007698</v>
      </c>
      <c r="M2000">
        <v>40.059468790458403</v>
      </c>
      <c r="N2000">
        <v>0.84575550080279105</v>
      </c>
      <c r="O2000">
        <v>47.355958958168799</v>
      </c>
      <c r="P2000">
        <v>60.786802030456798</v>
      </c>
      <c r="Q2000">
        <v>3.0408350426451E-2</v>
      </c>
    </row>
    <row r="2001" spans="1:17" hidden="1" x14ac:dyDescent="0.3">
      <c r="A2001" t="s">
        <v>4160</v>
      </c>
      <c r="B2001" t="s">
        <v>4161</v>
      </c>
      <c r="C2001" t="s">
        <v>10222</v>
      </c>
      <c r="D2001" t="s">
        <v>202</v>
      </c>
      <c r="E2001">
        <v>369.62924187499999</v>
      </c>
      <c r="F2001">
        <v>167.15</v>
      </c>
      <c r="G2001">
        <v>-12.0393870000637</v>
      </c>
      <c r="H2001">
        <v>-7.0946895366234699</v>
      </c>
      <c r="I2001">
        <v>-12.8561623592866</v>
      </c>
      <c r="J2001">
        <v>5.2709446440441701</v>
      </c>
      <c r="K2001">
        <v>168.15448124159499</v>
      </c>
      <c r="L2001">
        <v>157.437341009037</v>
      </c>
      <c r="M2001">
        <v>50.408224939757197</v>
      </c>
      <c r="N2001">
        <v>0.86986521096077096</v>
      </c>
      <c r="O2001">
        <v>16.960813640442701</v>
      </c>
      <c r="P2001">
        <v>30.331384015594502</v>
      </c>
      <c r="Q2001">
        <v>-1.7556565653553E-2</v>
      </c>
    </row>
    <row r="2002" spans="1:17" hidden="1" x14ac:dyDescent="0.3">
      <c r="A2002" t="s">
        <v>4162</v>
      </c>
      <c r="B2002" t="s">
        <v>4163</v>
      </c>
      <c r="C2002" t="s">
        <v>10222</v>
      </c>
      <c r="D2002" t="s">
        <v>133</v>
      </c>
      <c r="E2002">
        <v>368.78869830500003</v>
      </c>
      <c r="F2002">
        <v>97.45</v>
      </c>
      <c r="G2002">
        <v>13.8921790652317</v>
      </c>
      <c r="H2002">
        <v>-8.7690776379591</v>
      </c>
      <c r="I2002">
        <v>-30.3874587407451</v>
      </c>
      <c r="J2002">
        <v>-0.25835784084528002</v>
      </c>
      <c r="K2002">
        <v>101.38195674265801</v>
      </c>
      <c r="L2002">
        <v>100.69864900476701</v>
      </c>
      <c r="M2002">
        <v>47.394300291388603</v>
      </c>
      <c r="N2002">
        <v>0.63493658698990096</v>
      </c>
      <c r="O2002">
        <v>56.131349409953799</v>
      </c>
      <c r="P2002">
        <v>47.428139183055997</v>
      </c>
      <c r="Q2002">
        <v>1.9401619205280999E-2</v>
      </c>
    </row>
    <row r="2003" spans="1:17" hidden="1" x14ac:dyDescent="0.3">
      <c r="A2003" t="s">
        <v>4164</v>
      </c>
      <c r="B2003" t="s">
        <v>4165</v>
      </c>
      <c r="C2003" t="s">
        <v>10222</v>
      </c>
      <c r="D2003" t="s">
        <v>373</v>
      </c>
      <c r="E2003">
        <v>368.58501321599999</v>
      </c>
      <c r="F2003">
        <v>208.32</v>
      </c>
      <c r="G2003">
        <v>-46.541046404098402</v>
      </c>
      <c r="H2003">
        <v>3.1018828835707901</v>
      </c>
      <c r="I2003">
        <v>-21.722152341492901</v>
      </c>
      <c r="J2003">
        <v>2.21141490290006</v>
      </c>
      <c r="K2003">
        <v>186.70011720031599</v>
      </c>
      <c r="L2003">
        <v>197.82168359131501</v>
      </c>
      <c r="M2003">
        <v>73.241183252309199</v>
      </c>
      <c r="N2003">
        <v>0.94134517286188202</v>
      </c>
      <c r="O2003">
        <v>29.608294930875498</v>
      </c>
      <c r="P2003">
        <v>44.116222760290498</v>
      </c>
      <c r="Q2003">
        <v>-6.9398547222372001E-2</v>
      </c>
    </row>
    <row r="2004" spans="1:17" hidden="1" x14ac:dyDescent="0.3">
      <c r="A2004" t="s">
        <v>4166</v>
      </c>
      <c r="B2004" t="s">
        <v>4167</v>
      </c>
      <c r="C2004" t="s">
        <v>10222</v>
      </c>
      <c r="D2004" t="s">
        <v>622</v>
      </c>
      <c r="E2004">
        <v>367.95516249999997</v>
      </c>
      <c r="F2004">
        <v>296.75</v>
      </c>
      <c r="G2004">
        <v>232.73581284072699</v>
      </c>
      <c r="H2004">
        <v>13.970196604745899</v>
      </c>
      <c r="I2004">
        <v>117.889135798249</v>
      </c>
      <c r="J2004">
        <v>-5.8721219306367596</v>
      </c>
      <c r="K2004">
        <v>291.08192717498099</v>
      </c>
      <c r="M2004">
        <v>38.368343275209398</v>
      </c>
      <c r="N2004">
        <v>0.32817851582771101</v>
      </c>
      <c r="O2004">
        <v>14.574557708508801</v>
      </c>
      <c r="P2004">
        <v>295.666666666666</v>
      </c>
    </row>
    <row r="2005" spans="1:17" hidden="1" x14ac:dyDescent="0.3">
      <c r="A2005" t="s">
        <v>4168</v>
      </c>
      <c r="B2005" t="s">
        <v>4169</v>
      </c>
      <c r="C2005" t="s">
        <v>10222</v>
      </c>
      <c r="D2005" t="s">
        <v>231</v>
      </c>
      <c r="E2005">
        <v>367.65454499999998</v>
      </c>
      <c r="F2005">
        <v>114.91</v>
      </c>
      <c r="G2005">
        <v>45.753172199788303</v>
      </c>
      <c r="H2005">
        <v>6.8834893670572897E-2</v>
      </c>
      <c r="I2005">
        <v>4.7650140723639201</v>
      </c>
      <c r="J2005">
        <v>-1.1331232467979699</v>
      </c>
      <c r="K2005">
        <v>111.22462663216299</v>
      </c>
      <c r="L2005">
        <v>97.245636029573802</v>
      </c>
      <c r="M2005">
        <v>58.068135082624998</v>
      </c>
      <c r="N2005">
        <v>1.0779516120530099</v>
      </c>
      <c r="O2005">
        <v>12.166042990166201</v>
      </c>
      <c r="P2005">
        <v>105.196428571428</v>
      </c>
      <c r="Q2005">
        <v>7.3479019881171004E-2</v>
      </c>
    </row>
    <row r="2006" spans="1:17" hidden="1" x14ac:dyDescent="0.3">
      <c r="A2006" t="s">
        <v>4170</v>
      </c>
      <c r="B2006" t="s">
        <v>4171</v>
      </c>
      <c r="C2006" t="s">
        <v>10222</v>
      </c>
      <c r="D2006" t="s">
        <v>133</v>
      </c>
      <c r="E2006">
        <v>366.75374799999997</v>
      </c>
      <c r="F2006">
        <v>212.2</v>
      </c>
      <c r="G2006">
        <v>268.48548065464502</v>
      </c>
      <c r="H2006">
        <v>24.547151581773299</v>
      </c>
      <c r="I2006">
        <v>82.561985849975102</v>
      </c>
      <c r="J2006">
        <v>28.631934801680799</v>
      </c>
      <c r="K2006">
        <v>157.33862242638301</v>
      </c>
      <c r="L2006">
        <v>125.88342707808999</v>
      </c>
      <c r="M2006">
        <v>93.021312557497893</v>
      </c>
      <c r="N2006">
        <v>5.1304653204565396</v>
      </c>
      <c r="O2006">
        <v>0</v>
      </c>
      <c r="P2006">
        <v>350.435151772447</v>
      </c>
      <c r="Q2006">
        <v>0.157144231920538</v>
      </c>
    </row>
    <row r="2007" spans="1:17" hidden="1" x14ac:dyDescent="0.3">
      <c r="A2007" t="s">
        <v>4172</v>
      </c>
      <c r="B2007" t="s">
        <v>4173</v>
      </c>
      <c r="C2007" t="s">
        <v>10222</v>
      </c>
      <c r="D2007" t="s">
        <v>228</v>
      </c>
      <c r="E2007">
        <v>365.87777296000002</v>
      </c>
      <c r="F2007">
        <v>126.7</v>
      </c>
      <c r="G2007">
        <v>16.962420350344999</v>
      </c>
      <c r="H2007">
        <v>9.2531370525668297</v>
      </c>
      <c r="I2007">
        <v>-11.898918498588801</v>
      </c>
      <c r="J2007">
        <v>3.0531618020240101</v>
      </c>
      <c r="K2007">
        <v>114.57070500648</v>
      </c>
      <c r="L2007">
        <v>107.189969181724</v>
      </c>
      <c r="M2007">
        <v>60.7385637237727</v>
      </c>
      <c r="N2007">
        <v>1.6734530349952299</v>
      </c>
      <c r="O2007">
        <v>5.7616416732438802</v>
      </c>
      <c r="P2007">
        <v>47.325581395348799</v>
      </c>
      <c r="Q2007">
        <v>-4.0952039726069998E-2</v>
      </c>
    </row>
    <row r="2008" spans="1:17" hidden="1" x14ac:dyDescent="0.3">
      <c r="A2008" t="s">
        <v>4174</v>
      </c>
      <c r="B2008" t="s">
        <v>4175</v>
      </c>
      <c r="C2008" t="s">
        <v>10222</v>
      </c>
      <c r="E2008">
        <v>365.76371999999998</v>
      </c>
      <c r="F2008">
        <v>6.79</v>
      </c>
      <c r="G2008">
        <v>65.825586417608605</v>
      </c>
      <c r="H2008">
        <v>45.846025745881299</v>
      </c>
      <c r="I2008">
        <v>9.0905269168806893</v>
      </c>
      <c r="J2008">
        <v>20.715075118889001</v>
      </c>
      <c r="K2008">
        <v>5.0580521298327401</v>
      </c>
      <c r="L2008">
        <v>4.3453501858903403</v>
      </c>
      <c r="M2008">
        <v>75.972997977262807</v>
      </c>
      <c r="N2008">
        <v>1.9210187283325499</v>
      </c>
      <c r="O2008">
        <v>10.309278350515401</v>
      </c>
      <c r="P2008">
        <v>181.742738589211</v>
      </c>
      <c r="Q2008">
        <v>-2.7997768691203E-2</v>
      </c>
    </row>
    <row r="2009" spans="1:17" hidden="1" x14ac:dyDescent="0.3">
      <c r="A2009" t="s">
        <v>4176</v>
      </c>
      <c r="B2009" t="s">
        <v>4177</v>
      </c>
      <c r="C2009" t="s">
        <v>10222</v>
      </c>
      <c r="D2009" t="s">
        <v>622</v>
      </c>
      <c r="E2009">
        <v>365.624062342</v>
      </c>
      <c r="F2009">
        <v>41.02</v>
      </c>
      <c r="G2009">
        <v>9.3021261996096598</v>
      </c>
      <c r="H2009">
        <v>4.4413393281583202</v>
      </c>
      <c r="I2009">
        <v>-17.009234088438799</v>
      </c>
      <c r="J2009">
        <v>2.3667182447319002</v>
      </c>
      <c r="K2009">
        <v>38.993103251608701</v>
      </c>
      <c r="L2009">
        <v>38.302632396997701</v>
      </c>
      <c r="M2009">
        <v>63.918301881111397</v>
      </c>
      <c r="N2009">
        <v>1.1375652062066</v>
      </c>
      <c r="O2009">
        <v>25.060945880058402</v>
      </c>
      <c r="P2009">
        <v>47.5539568345323</v>
      </c>
      <c r="Q2009">
        <v>1.7003107909142001E-2</v>
      </c>
    </row>
    <row r="2010" spans="1:17" hidden="1" x14ac:dyDescent="0.3">
      <c r="A2010" t="s">
        <v>4178</v>
      </c>
      <c r="B2010" t="s">
        <v>4179</v>
      </c>
      <c r="C2010" t="s">
        <v>10222</v>
      </c>
      <c r="D2010" t="s">
        <v>98</v>
      </c>
      <c r="E2010">
        <v>365.281723296</v>
      </c>
      <c r="F2010">
        <v>28.36</v>
      </c>
      <c r="G2010">
        <v>100.540007178192</v>
      </c>
      <c r="H2010">
        <v>9.6471013200418803</v>
      </c>
      <c r="I2010">
        <v>-21.154957752337801</v>
      </c>
      <c r="J2010">
        <v>-3.8837677891412499</v>
      </c>
      <c r="K2010">
        <v>26.212165407802999</v>
      </c>
      <c r="L2010">
        <v>21.8271149351507</v>
      </c>
      <c r="M2010">
        <v>46.7698436476174</v>
      </c>
      <c r="N2010">
        <v>0.52140265742210301</v>
      </c>
      <c r="O2010">
        <v>15.1741181847117</v>
      </c>
      <c r="P2010">
        <v>141.77440457147901</v>
      </c>
      <c r="Q2010">
        <v>0.119231312568161</v>
      </c>
    </row>
    <row r="2011" spans="1:17" hidden="1" x14ac:dyDescent="0.3">
      <c r="A2011" t="s">
        <v>4180</v>
      </c>
      <c r="B2011" t="s">
        <v>4181</v>
      </c>
      <c r="C2011" t="s">
        <v>10222</v>
      </c>
      <c r="D2011" t="s">
        <v>60</v>
      </c>
      <c r="E2011">
        <v>364.9891925</v>
      </c>
      <c r="F2011">
        <v>277.10000000000002</v>
      </c>
      <c r="G2011">
        <v>19.662652437248099</v>
      </c>
      <c r="H2011">
        <v>45.174939509941503</v>
      </c>
      <c r="I2011">
        <v>24.346923817569799</v>
      </c>
      <c r="J2011">
        <v>9.2612527591895404</v>
      </c>
      <c r="K2011">
        <v>222.24633283287599</v>
      </c>
      <c r="L2011">
        <v>205.08647112200299</v>
      </c>
      <c r="M2011">
        <v>76.587974183649905</v>
      </c>
      <c r="N2011">
        <v>1.19281462887908</v>
      </c>
      <c r="O2011">
        <v>3.9335979790689102</v>
      </c>
      <c r="P2011">
        <v>73.1875</v>
      </c>
      <c r="Q2011">
        <v>0.14261617713386401</v>
      </c>
    </row>
    <row r="2012" spans="1:17" hidden="1" x14ac:dyDescent="0.3">
      <c r="A2012" t="s">
        <v>4182</v>
      </c>
      <c r="B2012" t="s">
        <v>4183</v>
      </c>
      <c r="C2012" t="s">
        <v>10222</v>
      </c>
      <c r="D2012" t="s">
        <v>121</v>
      </c>
      <c r="E2012">
        <v>364.60847699999999</v>
      </c>
      <c r="F2012">
        <v>14.59</v>
      </c>
      <c r="G2012">
        <v>-43.106591743282898</v>
      </c>
      <c r="H2012">
        <v>3.83078366578569</v>
      </c>
      <c r="I2012">
        <v>-22.802855221771399</v>
      </c>
      <c r="J2012">
        <v>6.6621445588133001</v>
      </c>
      <c r="K2012">
        <v>14.061680018471399</v>
      </c>
      <c r="L2012">
        <v>14.493767466197401</v>
      </c>
      <c r="M2012">
        <v>53.7770050761169</v>
      </c>
      <c r="N2012">
        <v>1.52890215526359</v>
      </c>
      <c r="O2012">
        <v>28.8553803975325</v>
      </c>
      <c r="P2012">
        <v>29.688888888888801</v>
      </c>
      <c r="Q2012">
        <v>-2.2307673146149998E-2</v>
      </c>
    </row>
    <row r="2013" spans="1:17" hidden="1" x14ac:dyDescent="0.3">
      <c r="A2013" t="s">
        <v>4184</v>
      </c>
      <c r="B2013" t="s">
        <v>4185</v>
      </c>
      <c r="C2013" t="s">
        <v>10222</v>
      </c>
      <c r="D2013" t="s">
        <v>922</v>
      </c>
      <c r="E2013">
        <v>358.98963282</v>
      </c>
      <c r="F2013">
        <v>1121.4000000000001</v>
      </c>
      <c r="G2013">
        <v>3.4841661312615702</v>
      </c>
      <c r="H2013">
        <v>-9.6646557524319707</v>
      </c>
      <c r="I2013">
        <v>9.5758670499419907</v>
      </c>
      <c r="J2013">
        <v>5.2071375948844398</v>
      </c>
      <c r="K2013">
        <v>1021.9355139268</v>
      </c>
      <c r="L2013">
        <v>925.12723028539006</v>
      </c>
      <c r="M2013">
        <v>56.297569244386999</v>
      </c>
      <c r="N2013">
        <v>0.82715036600394898</v>
      </c>
      <c r="O2013">
        <v>23.684679864455099</v>
      </c>
      <c r="P2013">
        <v>49.52</v>
      </c>
      <c r="Q2013">
        <v>-0.11511550243178501</v>
      </c>
    </row>
    <row r="2014" spans="1:17" hidden="1" x14ac:dyDescent="0.3">
      <c r="A2014" t="s">
        <v>4186</v>
      </c>
      <c r="B2014" t="s">
        <v>4187</v>
      </c>
      <c r="C2014" t="s">
        <v>10222</v>
      </c>
      <c r="D2014" t="s">
        <v>77</v>
      </c>
      <c r="E2014">
        <v>358.92385223999997</v>
      </c>
      <c r="F2014">
        <v>204.95</v>
      </c>
      <c r="G2014">
        <v>31.128157783919299</v>
      </c>
      <c r="H2014">
        <v>-11.0139213804118</v>
      </c>
      <c r="I2014">
        <v>-32.872158173614103</v>
      </c>
      <c r="J2014">
        <v>-6.7453008164972701</v>
      </c>
      <c r="K2014">
        <v>198.30396311515</v>
      </c>
      <c r="L2014">
        <v>198.102517053708</v>
      </c>
      <c r="M2014">
        <v>66.323812350612101</v>
      </c>
      <c r="N2014">
        <v>1.0041087771489701</v>
      </c>
      <c r="O2014">
        <v>55.769699926811398</v>
      </c>
      <c r="P2014">
        <v>63.959999999999901</v>
      </c>
      <c r="Q2014">
        <v>0.116998968307383</v>
      </c>
    </row>
    <row r="2015" spans="1:17" hidden="1" x14ac:dyDescent="0.3">
      <c r="A2015" t="s">
        <v>4188</v>
      </c>
      <c r="B2015" t="s">
        <v>4189</v>
      </c>
      <c r="C2015" t="s">
        <v>10222</v>
      </c>
      <c r="D2015" t="s">
        <v>1574</v>
      </c>
      <c r="E2015">
        <v>358.77274999999997</v>
      </c>
      <c r="F2015">
        <v>583.75</v>
      </c>
      <c r="G2015">
        <v>58.4980834208814</v>
      </c>
      <c r="H2015">
        <v>-4.4260796665493203</v>
      </c>
      <c r="I2015">
        <v>18.976994542612701</v>
      </c>
      <c r="J2015">
        <v>0.920480337037755</v>
      </c>
      <c r="K2015">
        <v>558.93984222618406</v>
      </c>
      <c r="L2015">
        <v>481.48650422799301</v>
      </c>
      <c r="M2015">
        <v>67.548378869507403</v>
      </c>
      <c r="N2015">
        <v>0.81207984215363005</v>
      </c>
      <c r="O2015">
        <v>7.5802997858672203</v>
      </c>
      <c r="P2015">
        <v>93.936877076411903</v>
      </c>
      <c r="Q2015">
        <v>7.9735177187279002E-2</v>
      </c>
    </row>
    <row r="2016" spans="1:17" hidden="1" x14ac:dyDescent="0.3">
      <c r="A2016" t="s">
        <v>4190</v>
      </c>
      <c r="B2016" t="s">
        <v>4191</v>
      </c>
      <c r="C2016" t="s">
        <v>10222</v>
      </c>
      <c r="D2016" t="s">
        <v>3020</v>
      </c>
      <c r="E2016">
        <v>358.55</v>
      </c>
      <c r="F2016">
        <v>355</v>
      </c>
      <c r="G2016">
        <v>30.519213200522199</v>
      </c>
      <c r="H2016">
        <v>-8.9144626856222793</v>
      </c>
      <c r="I2016">
        <v>2.5416086925638099</v>
      </c>
      <c r="J2016">
        <v>8.2010882749991794</v>
      </c>
      <c r="K2016">
        <v>335.94765523576899</v>
      </c>
      <c r="L2016">
        <v>308.23980708005303</v>
      </c>
      <c r="M2016">
        <v>68.334826576792494</v>
      </c>
      <c r="N2016">
        <v>0.88093549631643697</v>
      </c>
      <c r="O2016">
        <v>14.0704225352112</v>
      </c>
      <c r="P2016">
        <v>68.967158495954294</v>
      </c>
      <c r="Q2016">
        <v>0.24913911924527399</v>
      </c>
    </row>
    <row r="2017" spans="1:17" hidden="1" x14ac:dyDescent="0.3">
      <c r="A2017" t="s">
        <v>4192</v>
      </c>
      <c r="B2017" t="s">
        <v>4193</v>
      </c>
      <c r="C2017" t="s">
        <v>10222</v>
      </c>
      <c r="D2017" t="s">
        <v>130</v>
      </c>
      <c r="E2017">
        <v>357.72366113999999</v>
      </c>
      <c r="F2017">
        <v>16.86</v>
      </c>
      <c r="G2017">
        <v>-40.9419320247491</v>
      </c>
      <c r="H2017">
        <v>-5.6193824471711</v>
      </c>
      <c r="I2017">
        <v>-54.298806904861202</v>
      </c>
      <c r="J2017">
        <v>-2.4863753243019202</v>
      </c>
      <c r="K2017">
        <v>17.541079161520901</v>
      </c>
      <c r="L2017">
        <v>19.290314881289401</v>
      </c>
      <c r="M2017">
        <v>45.592711936850598</v>
      </c>
      <c r="N2017">
        <v>1.2025947381426301</v>
      </c>
      <c r="O2017">
        <v>92.170818505338005</v>
      </c>
      <c r="P2017">
        <v>5.3749999999999902</v>
      </c>
      <c r="Q2017">
        <v>8.1281713424969995E-3</v>
      </c>
    </row>
    <row r="2018" spans="1:17" hidden="1" x14ac:dyDescent="0.3">
      <c r="A2018" t="s">
        <v>4194</v>
      </c>
      <c r="B2018" t="s">
        <v>4195</v>
      </c>
      <c r="C2018" t="s">
        <v>10222</v>
      </c>
      <c r="D2018" t="s">
        <v>922</v>
      </c>
      <c r="E2018">
        <v>357.14428389599999</v>
      </c>
      <c r="F2018">
        <v>15.88</v>
      </c>
      <c r="G2018">
        <v>59.2053057821199</v>
      </c>
      <c r="H2018">
        <v>22.688780250873901</v>
      </c>
      <c r="I2018">
        <v>-5.9793876671117001</v>
      </c>
      <c r="J2018">
        <v>0.64834953338308698</v>
      </c>
      <c r="K2018">
        <v>13.898987762525</v>
      </c>
      <c r="L2018">
        <v>12.7675230497415</v>
      </c>
      <c r="M2018">
        <v>62.4568785467008</v>
      </c>
      <c r="N2018">
        <v>1.99417267459935</v>
      </c>
      <c r="O2018">
        <v>17.758186397984801</v>
      </c>
      <c r="P2018">
        <v>96.049382716049394</v>
      </c>
      <c r="Q2018">
        <v>6.1983930588023997E-2</v>
      </c>
    </row>
    <row r="2019" spans="1:17" hidden="1" x14ac:dyDescent="0.3">
      <c r="A2019" t="s">
        <v>4196</v>
      </c>
      <c r="B2019" t="s">
        <v>4197</v>
      </c>
      <c r="C2019" t="s">
        <v>10222</v>
      </c>
      <c r="D2019" t="s">
        <v>261</v>
      </c>
      <c r="E2019">
        <v>356.78810094200003</v>
      </c>
      <c r="F2019">
        <v>129.61000000000001</v>
      </c>
      <c r="G2019">
        <v>-22.671521703260101</v>
      </c>
      <c r="H2019">
        <v>-9.8444419800281704</v>
      </c>
      <c r="I2019">
        <v>-17.083569061607999</v>
      </c>
      <c r="J2019">
        <v>-5.8762578866416</v>
      </c>
      <c r="K2019">
        <v>133.12339291973399</v>
      </c>
      <c r="L2019">
        <v>128.87958649635999</v>
      </c>
      <c r="M2019">
        <v>33.112348668600802</v>
      </c>
      <c r="N2019">
        <v>1.2243272525489799</v>
      </c>
      <c r="O2019">
        <v>10.554741146516401</v>
      </c>
      <c r="P2019">
        <v>7.47097844112771</v>
      </c>
      <c r="Q2019">
        <v>6.2051315350239999E-3</v>
      </c>
    </row>
    <row r="2020" spans="1:17" hidden="1" x14ac:dyDescent="0.3">
      <c r="A2020" t="s">
        <v>4198</v>
      </c>
      <c r="B2020" t="s">
        <v>4199</v>
      </c>
      <c r="C2020" t="s">
        <v>10222</v>
      </c>
      <c r="D2020" t="s">
        <v>261</v>
      </c>
      <c r="E2020">
        <v>356.31900000000002</v>
      </c>
      <c r="F2020">
        <v>214.65</v>
      </c>
      <c r="G2020">
        <v>-20.473316828424799</v>
      </c>
      <c r="H2020">
        <v>-8.5591819484687495</v>
      </c>
      <c r="I2020">
        <v>-31.648972796422001</v>
      </c>
      <c r="J2020">
        <v>-1.5912605764221099</v>
      </c>
      <c r="K2020">
        <v>228.00527373798701</v>
      </c>
      <c r="L2020">
        <v>228.43463756784701</v>
      </c>
      <c r="M2020">
        <v>28.8118987142044</v>
      </c>
      <c r="N2020">
        <v>0.79895454545454503</v>
      </c>
      <c r="O2020">
        <v>60.7034707663638</v>
      </c>
      <c r="P2020">
        <v>16.027027027027</v>
      </c>
      <c r="Q2020">
        <v>0.114379293158518</v>
      </c>
    </row>
    <row r="2021" spans="1:17" hidden="1" x14ac:dyDescent="0.3">
      <c r="A2021" t="s">
        <v>4200</v>
      </c>
      <c r="B2021" t="s">
        <v>4201</v>
      </c>
      <c r="C2021" t="s">
        <v>10222</v>
      </c>
      <c r="D2021" t="s">
        <v>677</v>
      </c>
      <c r="E2021">
        <v>356.296715705</v>
      </c>
      <c r="F2021">
        <v>53.65</v>
      </c>
      <c r="G2021">
        <v>37.029483401975298</v>
      </c>
      <c r="H2021">
        <v>0.84028124924079794</v>
      </c>
      <c r="I2021">
        <v>-37.232588200324301</v>
      </c>
      <c r="J2021">
        <v>1.4839273598785501</v>
      </c>
      <c r="K2021">
        <v>52.519214647105997</v>
      </c>
      <c r="L2021">
        <v>50.829034368557103</v>
      </c>
      <c r="M2021">
        <v>65.961944978991099</v>
      </c>
      <c r="N2021">
        <v>0.63323869159097501</v>
      </c>
      <c r="O2021">
        <v>45.033201797127496</v>
      </c>
      <c r="P2021">
        <v>73.383602741245994</v>
      </c>
      <c r="Q2021">
        <v>0.119157743132689</v>
      </c>
    </row>
    <row r="2022" spans="1:17" hidden="1" x14ac:dyDescent="0.3">
      <c r="A2022" t="s">
        <v>4202</v>
      </c>
      <c r="B2022" t="s">
        <v>4203</v>
      </c>
      <c r="C2022" t="s">
        <v>10222</v>
      </c>
      <c r="D2022" t="s">
        <v>186</v>
      </c>
      <c r="E2022">
        <v>355.80376758</v>
      </c>
      <c r="F2022">
        <v>4.63</v>
      </c>
      <c r="G2022">
        <v>-90.800379727951494</v>
      </c>
      <c r="H2022">
        <v>-28.653693656552299</v>
      </c>
      <c r="I2022">
        <v>-72.426861604561594</v>
      </c>
      <c r="J2022">
        <v>-1.9966661223366999</v>
      </c>
      <c r="K2022">
        <v>5.4239962860048099</v>
      </c>
      <c r="L2022">
        <v>8.20434963021488</v>
      </c>
      <c r="M2022">
        <v>55.499707035900798</v>
      </c>
      <c r="N2022">
        <v>1.63048963104375</v>
      </c>
      <c r="O2022">
        <v>230.453563714902</v>
      </c>
      <c r="P2022">
        <v>17.512690355329902</v>
      </c>
      <c r="Q2022">
        <v>0.18256900945355201</v>
      </c>
    </row>
    <row r="2023" spans="1:17" hidden="1" x14ac:dyDescent="0.3">
      <c r="A2023" t="s">
        <v>4204</v>
      </c>
      <c r="B2023" t="s">
        <v>4205</v>
      </c>
      <c r="C2023" t="s">
        <v>10222</v>
      </c>
      <c r="D2023" t="s">
        <v>261</v>
      </c>
      <c r="E2023">
        <v>355.49181900000002</v>
      </c>
      <c r="F2023">
        <v>1625.7</v>
      </c>
      <c r="G2023">
        <v>111.167125432251</v>
      </c>
      <c r="H2023">
        <v>13.8990953540973</v>
      </c>
      <c r="I2023">
        <v>50.764365021894498</v>
      </c>
      <c r="J2023">
        <v>12.9735613420448</v>
      </c>
      <c r="K2023">
        <v>1341.80455659532</v>
      </c>
      <c r="L2023">
        <v>1090.5802467991</v>
      </c>
      <c r="M2023">
        <v>86.994952443078901</v>
      </c>
      <c r="N2023">
        <v>1.75228706977576</v>
      </c>
      <c r="O2023">
        <v>4.2812326997600998</v>
      </c>
      <c r="P2023">
        <v>161.787439613526</v>
      </c>
      <c r="Q2023">
        <v>0.12673986309256499</v>
      </c>
    </row>
    <row r="2024" spans="1:17" hidden="1" x14ac:dyDescent="0.3">
      <c r="A2024" t="s">
        <v>4206</v>
      </c>
      <c r="B2024" t="s">
        <v>4207</v>
      </c>
      <c r="C2024" t="s">
        <v>10222</v>
      </c>
      <c r="D2024" t="s">
        <v>133</v>
      </c>
      <c r="E2024">
        <v>354.39381102499999</v>
      </c>
      <c r="F2024">
        <v>105.25</v>
      </c>
      <c r="G2024">
        <v>-44.904905120605299</v>
      </c>
      <c r="H2024">
        <v>22.619474141976099</v>
      </c>
      <c r="I2024">
        <v>-25.692874780210399</v>
      </c>
      <c r="J2024">
        <v>21.398963582834501</v>
      </c>
      <c r="K2024">
        <v>98.245271052321996</v>
      </c>
      <c r="L2024">
        <v>113.742282099183</v>
      </c>
      <c r="M2024">
        <v>55.510252479987301</v>
      </c>
      <c r="N2024">
        <v>4.6616422524820598</v>
      </c>
      <c r="O2024">
        <v>55.8194774346793</v>
      </c>
      <c r="P2024">
        <v>29.379225568531002</v>
      </c>
      <c r="Q2024">
        <v>8.1750996262028003E-2</v>
      </c>
    </row>
    <row r="2025" spans="1:17" hidden="1" x14ac:dyDescent="0.3">
      <c r="A2025" t="s">
        <v>4208</v>
      </c>
      <c r="B2025" t="s">
        <v>4209</v>
      </c>
      <c r="C2025" t="s">
        <v>10222</v>
      </c>
      <c r="D2025" t="s">
        <v>46</v>
      </c>
      <c r="E2025">
        <v>354.17703443800002</v>
      </c>
      <c r="F2025">
        <v>20.11</v>
      </c>
      <c r="G2025">
        <v>164.92358699239199</v>
      </c>
      <c r="H2025">
        <v>-10.0784038010225</v>
      </c>
      <c r="I2025">
        <v>31.8293782795852</v>
      </c>
      <c r="J2025">
        <v>7.2162938450423999</v>
      </c>
      <c r="K2025">
        <v>19.214039432537</v>
      </c>
      <c r="L2025">
        <v>15.203558294358899</v>
      </c>
      <c r="M2025">
        <v>60.0646757258313</v>
      </c>
      <c r="N2025">
        <v>0.28990016673119201</v>
      </c>
      <c r="O2025">
        <v>22.178020885131701</v>
      </c>
      <c r="Q2025">
        <v>0.114579060748217</v>
      </c>
    </row>
    <row r="2026" spans="1:17" hidden="1" x14ac:dyDescent="0.3">
      <c r="A2026" t="s">
        <v>4210</v>
      </c>
      <c r="B2026" t="s">
        <v>4211</v>
      </c>
      <c r="C2026" t="s">
        <v>10222</v>
      </c>
      <c r="D2026" t="s">
        <v>46</v>
      </c>
      <c r="E2026">
        <v>354.02691060000001</v>
      </c>
      <c r="F2026">
        <v>27</v>
      </c>
      <c r="G2026">
        <v>23.892138928123298</v>
      </c>
      <c r="H2026">
        <v>24.4813405199036</v>
      </c>
      <c r="I2026">
        <v>-47.572100744535199</v>
      </c>
      <c r="J2026">
        <v>-5.6202078692203497</v>
      </c>
      <c r="K2026">
        <v>25.454216957414801</v>
      </c>
      <c r="L2026">
        <v>27.218387920073301</v>
      </c>
      <c r="M2026">
        <v>61.134654625123297</v>
      </c>
      <c r="N2026">
        <v>0.91127311219469898</v>
      </c>
      <c r="O2026">
        <v>91.296296296296305</v>
      </c>
      <c r="Q2026">
        <v>0.127262639224312</v>
      </c>
    </row>
    <row r="2027" spans="1:17" hidden="1" x14ac:dyDescent="0.3">
      <c r="A2027" t="s">
        <v>4212</v>
      </c>
      <c r="B2027" t="s">
        <v>4213</v>
      </c>
      <c r="C2027" t="s">
        <v>10222</v>
      </c>
      <c r="D2027" t="s">
        <v>285</v>
      </c>
      <c r="E2027">
        <v>353.70893999999998</v>
      </c>
      <c r="F2027">
        <v>197.6</v>
      </c>
      <c r="G2027">
        <v>18.6616738637249</v>
      </c>
      <c r="H2027">
        <v>9.1553164997229199</v>
      </c>
      <c r="I2027">
        <v>-26.8271204083246</v>
      </c>
      <c r="J2027">
        <v>14.0688362340056</v>
      </c>
      <c r="K2027">
        <v>187.287727394597</v>
      </c>
      <c r="M2027">
        <v>67.042588746104002</v>
      </c>
      <c r="N2027">
        <v>1.39486803519061</v>
      </c>
      <c r="O2027">
        <v>26.012145748987798</v>
      </c>
      <c r="P2027">
        <v>59.999999999999901</v>
      </c>
    </row>
    <row r="2028" spans="1:17" hidden="1" x14ac:dyDescent="0.3">
      <c r="A2028" t="s">
        <v>4214</v>
      </c>
      <c r="B2028" t="s">
        <v>4215</v>
      </c>
      <c r="C2028" t="s">
        <v>10222</v>
      </c>
      <c r="D2028" t="s">
        <v>133</v>
      </c>
      <c r="E2028">
        <v>353.31861240000001</v>
      </c>
      <c r="F2028">
        <v>8.9700000000000006</v>
      </c>
      <c r="G2028">
        <v>141.235505659924</v>
      </c>
      <c r="H2028">
        <v>-12.6449002247917</v>
      </c>
      <c r="I2028">
        <v>71.3783709535779</v>
      </c>
      <c r="J2028">
        <v>4.6086473001324801</v>
      </c>
      <c r="K2028">
        <v>8.5577920518848103</v>
      </c>
      <c r="L2028">
        <v>6.7067741525562701</v>
      </c>
      <c r="M2028">
        <v>65.764344043295395</v>
      </c>
      <c r="N2028">
        <v>0.78458970158313601</v>
      </c>
      <c r="O2028">
        <v>23.745819397993198</v>
      </c>
      <c r="P2028">
        <v>220.35714285714201</v>
      </c>
      <c r="Q2028">
        <v>0.110090781084377</v>
      </c>
    </row>
    <row r="2029" spans="1:17" hidden="1" x14ac:dyDescent="0.3">
      <c r="A2029" t="s">
        <v>4216</v>
      </c>
      <c r="B2029" t="s">
        <v>4217</v>
      </c>
      <c r="C2029" t="s">
        <v>10222</v>
      </c>
      <c r="D2029" t="s">
        <v>1644</v>
      </c>
      <c r="E2029">
        <v>353.22745599999899</v>
      </c>
      <c r="F2029">
        <v>61.68</v>
      </c>
      <c r="G2029">
        <v>-11.386617994716699</v>
      </c>
      <c r="H2029">
        <v>-5.4110943938493596</v>
      </c>
      <c r="I2029">
        <v>-5.43238921772826</v>
      </c>
      <c r="J2029">
        <v>-6.4946480765897903</v>
      </c>
      <c r="K2029">
        <v>64.071056128716194</v>
      </c>
      <c r="L2029">
        <v>60.252683455672503</v>
      </c>
      <c r="M2029">
        <v>59.429581906584403</v>
      </c>
      <c r="N2029">
        <v>1.5098078028873501</v>
      </c>
      <c r="O2029">
        <v>26.459143968871501</v>
      </c>
      <c r="P2029">
        <v>44.0448388603456</v>
      </c>
      <c r="Q2029">
        <v>-2.7277470216565999E-2</v>
      </c>
    </row>
    <row r="2030" spans="1:17" hidden="1" x14ac:dyDescent="0.3">
      <c r="A2030" t="s">
        <v>4218</v>
      </c>
      <c r="B2030" t="s">
        <v>4219</v>
      </c>
      <c r="C2030" t="s">
        <v>10222</v>
      </c>
      <c r="D2030" t="s">
        <v>622</v>
      </c>
      <c r="E2030">
        <v>352.527444</v>
      </c>
      <c r="F2030">
        <v>84.93</v>
      </c>
      <c r="G2030">
        <v>29.8831514090787</v>
      </c>
      <c r="H2030">
        <v>6.2133668360401</v>
      </c>
      <c r="I2030">
        <v>-32.231923164069102</v>
      </c>
      <c r="J2030">
        <v>4.5748170424314996</v>
      </c>
      <c r="K2030">
        <v>74.060195112760695</v>
      </c>
      <c r="L2030">
        <v>71.928970069928596</v>
      </c>
      <c r="M2030">
        <v>77.331729704866106</v>
      </c>
      <c r="N2030">
        <v>2.7784002603241502</v>
      </c>
      <c r="O2030">
        <v>20.0989049805722</v>
      </c>
      <c r="P2030">
        <v>68.846918489065601</v>
      </c>
      <c r="Q2030">
        <v>-1.4689257404572E-2</v>
      </c>
    </row>
    <row r="2031" spans="1:17" hidden="1" x14ac:dyDescent="0.3">
      <c r="A2031" t="s">
        <v>4220</v>
      </c>
      <c r="B2031" t="s">
        <v>4221</v>
      </c>
      <c r="C2031" t="s">
        <v>10222</v>
      </c>
      <c r="E2031">
        <v>351.87551999999999</v>
      </c>
      <c r="F2031">
        <v>306</v>
      </c>
      <c r="G2031">
        <v>62.4798706171022</v>
      </c>
      <c r="H2031">
        <v>52.198831648337503</v>
      </c>
      <c r="I2031">
        <v>40.625819933169701</v>
      </c>
      <c r="J2031">
        <v>2.34208683632195</v>
      </c>
      <c r="K2031">
        <v>238.26583664810801</v>
      </c>
      <c r="L2031">
        <v>194.258347862091</v>
      </c>
      <c r="M2031">
        <v>67.793304525319002</v>
      </c>
      <c r="N2031">
        <v>0.96777108433734904</v>
      </c>
      <c r="O2031">
        <v>6.2091503267973804</v>
      </c>
      <c r="P2031">
        <v>125</v>
      </c>
    </row>
    <row r="2032" spans="1:17" hidden="1" x14ac:dyDescent="0.3">
      <c r="A2032" t="s">
        <v>4222</v>
      </c>
      <c r="B2032" t="s">
        <v>4223</v>
      </c>
      <c r="C2032" t="s">
        <v>10222</v>
      </c>
      <c r="E2032">
        <v>351.73054724999997</v>
      </c>
      <c r="F2032">
        <v>1154.5</v>
      </c>
      <c r="G2032">
        <v>1135.9128026087501</v>
      </c>
      <c r="H2032">
        <v>-12.977339583514</v>
      </c>
      <c r="I2032">
        <v>739.18207986681398</v>
      </c>
      <c r="J2032">
        <v>0.83585909866514696</v>
      </c>
      <c r="K2032">
        <v>1093.1904883253901</v>
      </c>
      <c r="M2032">
        <v>41.354083482339902</v>
      </c>
      <c r="N2032">
        <v>1.0272696653296101</v>
      </c>
      <c r="O2032">
        <v>20.2165439584235</v>
      </c>
      <c r="P2032">
        <v>1225.4879448909301</v>
      </c>
    </row>
    <row r="2033" spans="1:17" hidden="1" x14ac:dyDescent="0.3">
      <c r="A2033" t="s">
        <v>4224</v>
      </c>
      <c r="B2033" t="s">
        <v>4225</v>
      </c>
      <c r="C2033" t="s">
        <v>10222</v>
      </c>
      <c r="D2033" t="s">
        <v>528</v>
      </c>
      <c r="E2033">
        <v>349.58190472500002</v>
      </c>
      <c r="F2033">
        <v>25.75</v>
      </c>
      <c r="G2033">
        <v>130.974311630073</v>
      </c>
      <c r="H2033">
        <v>-6.56983745222671</v>
      </c>
      <c r="I2033">
        <v>22.944231168631699</v>
      </c>
      <c r="J2033">
        <v>-14.774770838149401</v>
      </c>
      <c r="K2033">
        <v>23.213786293629799</v>
      </c>
      <c r="L2033">
        <v>17.801878646435</v>
      </c>
      <c r="M2033">
        <v>47.998998263695299</v>
      </c>
      <c r="N2033">
        <v>0.83555214744538298</v>
      </c>
      <c r="O2033">
        <v>14.9514563106796</v>
      </c>
      <c r="P2033">
        <v>172.486772486772</v>
      </c>
      <c r="Q2033">
        <v>0.107253087054172</v>
      </c>
    </row>
    <row r="2034" spans="1:17" hidden="1" x14ac:dyDescent="0.3">
      <c r="A2034" t="s">
        <v>4226</v>
      </c>
      <c r="B2034" t="s">
        <v>4227</v>
      </c>
      <c r="C2034" t="s">
        <v>10222</v>
      </c>
      <c r="D2034" t="s">
        <v>915</v>
      </c>
      <c r="E2034">
        <v>349.52813500000002</v>
      </c>
      <c r="F2034">
        <v>617.65</v>
      </c>
      <c r="G2034">
        <v>69.553676709438193</v>
      </c>
      <c r="H2034">
        <v>-7.4315195818731796</v>
      </c>
      <c r="I2034">
        <v>-9.4895922318678601</v>
      </c>
      <c r="J2034">
        <v>-4.35084148694252</v>
      </c>
      <c r="K2034">
        <v>586.40961723179998</v>
      </c>
      <c r="M2034">
        <v>43.703941413556699</v>
      </c>
      <c r="N2034">
        <v>1.02236842105263</v>
      </c>
      <c r="O2034">
        <v>9.2851938800291496</v>
      </c>
      <c r="P2034">
        <v>141.26953125</v>
      </c>
    </row>
    <row r="2035" spans="1:17" hidden="1" x14ac:dyDescent="0.3">
      <c r="A2035" t="s">
        <v>4228</v>
      </c>
      <c r="B2035" t="s">
        <v>4229</v>
      </c>
      <c r="C2035" t="s">
        <v>10222</v>
      </c>
      <c r="D2035" t="s">
        <v>130</v>
      </c>
      <c r="E2035">
        <v>349.449058559999</v>
      </c>
      <c r="F2035">
        <v>134.4</v>
      </c>
      <c r="G2035">
        <v>-16.361753943697199</v>
      </c>
      <c r="H2035">
        <v>-3.37821104320901</v>
      </c>
      <c r="I2035">
        <v>-8.9990062255028693</v>
      </c>
      <c r="J2035">
        <v>0.87904357052872895</v>
      </c>
      <c r="K2035">
        <v>139.46380884034099</v>
      </c>
      <c r="L2035">
        <v>133.237876755618</v>
      </c>
      <c r="M2035">
        <v>37.672431159171197</v>
      </c>
      <c r="N2035">
        <v>0.42682250396196503</v>
      </c>
      <c r="O2035">
        <v>36.904761904761898</v>
      </c>
      <c r="P2035">
        <v>26.792452830188601</v>
      </c>
      <c r="Q2035">
        <v>1.1003250998529999E-2</v>
      </c>
    </row>
    <row r="2036" spans="1:17" hidden="1" x14ac:dyDescent="0.3">
      <c r="A2036" t="s">
        <v>4230</v>
      </c>
      <c r="B2036" t="s">
        <v>4231</v>
      </c>
      <c r="C2036" t="s">
        <v>10222</v>
      </c>
      <c r="D2036" t="s">
        <v>370</v>
      </c>
      <c r="E2036">
        <v>349.36278750000002</v>
      </c>
      <c r="F2036">
        <v>166.5</v>
      </c>
      <c r="G2036">
        <v>-59.116781487335601</v>
      </c>
      <c r="H2036">
        <v>0.78907079932896096</v>
      </c>
      <c r="I2036">
        <v>-48.087722163830897</v>
      </c>
      <c r="J2036">
        <v>-0.34037957660525198</v>
      </c>
      <c r="K2036">
        <v>181.922655022984</v>
      </c>
      <c r="M2036">
        <v>42.289529851513201</v>
      </c>
      <c r="N2036">
        <v>0.96796874999999905</v>
      </c>
      <c r="O2036">
        <v>63.963963963963899</v>
      </c>
      <c r="P2036">
        <v>11</v>
      </c>
    </row>
    <row r="2037" spans="1:17" hidden="1" x14ac:dyDescent="0.3">
      <c r="A2037" t="s">
        <v>4232</v>
      </c>
      <c r="B2037" t="s">
        <v>4233</v>
      </c>
      <c r="C2037" t="s">
        <v>10222</v>
      </c>
      <c r="D2037" t="s">
        <v>777</v>
      </c>
      <c r="E2037">
        <v>347.98799810999998</v>
      </c>
      <c r="F2037">
        <v>26.27</v>
      </c>
      <c r="G2037">
        <v>71.738462573469405</v>
      </c>
      <c r="H2037">
        <v>-12.7836994331533</v>
      </c>
      <c r="I2037">
        <v>18.420108421717199</v>
      </c>
      <c r="J2037">
        <v>-11.2081974781978</v>
      </c>
      <c r="K2037">
        <v>26.508006270749799</v>
      </c>
      <c r="L2037">
        <v>21.411165256376599</v>
      </c>
      <c r="M2037">
        <v>23.583272330788301</v>
      </c>
      <c r="N2037">
        <v>7.1216705505406597E-2</v>
      </c>
      <c r="O2037">
        <v>28.283212790255</v>
      </c>
      <c r="P2037">
        <v>124.850213980028</v>
      </c>
      <c r="Q2037">
        <v>8.6846445822335E-2</v>
      </c>
    </row>
    <row r="2038" spans="1:17" hidden="1" x14ac:dyDescent="0.3">
      <c r="A2038" t="s">
        <v>4234</v>
      </c>
      <c r="B2038" t="s">
        <v>4235</v>
      </c>
      <c r="C2038" t="s">
        <v>10222</v>
      </c>
      <c r="D2038" t="s">
        <v>469</v>
      </c>
      <c r="E2038">
        <v>347.743946026</v>
      </c>
      <c r="F2038">
        <v>133.78</v>
      </c>
      <c r="G2038">
        <v>-19.2011797457791</v>
      </c>
      <c r="H2038">
        <v>-9.3650598354344403</v>
      </c>
      <c r="I2038">
        <v>-12.311129624902501</v>
      </c>
      <c r="J2038">
        <v>-1.0595806243524499</v>
      </c>
      <c r="K2038">
        <v>132.200138803854</v>
      </c>
      <c r="L2038">
        <v>123.997361948945</v>
      </c>
      <c r="M2038">
        <v>43.059482611609802</v>
      </c>
      <c r="N2038">
        <v>0.14429519460957099</v>
      </c>
      <c r="O2038">
        <v>32.5758708327104</v>
      </c>
      <c r="P2038">
        <v>32.389905987135002</v>
      </c>
      <c r="Q2038">
        <v>-2.7691336643256001E-2</v>
      </c>
    </row>
    <row r="2039" spans="1:17" hidden="1" x14ac:dyDescent="0.3">
      <c r="A2039" t="s">
        <v>4236</v>
      </c>
      <c r="B2039" t="s">
        <v>4237</v>
      </c>
      <c r="C2039" t="s">
        <v>10222</v>
      </c>
      <c r="D2039" t="s">
        <v>711</v>
      </c>
      <c r="E2039">
        <v>345.834525119999</v>
      </c>
      <c r="F2039">
        <v>57.12</v>
      </c>
      <c r="G2039">
        <v>11.779396375835899</v>
      </c>
      <c r="H2039">
        <v>8.3788651240438803</v>
      </c>
      <c r="I2039">
        <v>-7.6212749387733396</v>
      </c>
      <c r="J2039">
        <v>7.8944972526490798</v>
      </c>
      <c r="K2039">
        <v>51.925694617775797</v>
      </c>
      <c r="L2039">
        <v>50.256567691571199</v>
      </c>
      <c r="M2039">
        <v>58.078651311348999</v>
      </c>
      <c r="N2039">
        <v>2.42873220973213</v>
      </c>
      <c r="O2039">
        <v>25.875350140056</v>
      </c>
      <c r="P2039">
        <v>46.461538461538403</v>
      </c>
      <c r="Q2039">
        <v>5.3591357321583002E-2</v>
      </c>
    </row>
    <row r="2040" spans="1:17" hidden="1" x14ac:dyDescent="0.3">
      <c r="A2040" t="s">
        <v>4238</v>
      </c>
      <c r="B2040" t="s">
        <v>4239</v>
      </c>
      <c r="C2040" t="s">
        <v>10222</v>
      </c>
      <c r="E2040">
        <v>345.5848858</v>
      </c>
      <c r="F2040">
        <v>139</v>
      </c>
      <c r="G2040">
        <v>72.045740201501701</v>
      </c>
      <c r="H2040">
        <v>-0.66921633421429605</v>
      </c>
      <c r="I2040">
        <v>-28.3711432748287</v>
      </c>
      <c r="J2040">
        <v>-2.5761266887652301</v>
      </c>
      <c r="K2040">
        <v>142.434120127515</v>
      </c>
      <c r="L2040">
        <v>124.076317255029</v>
      </c>
      <c r="M2040">
        <v>34.6237228719623</v>
      </c>
      <c r="N2040">
        <v>0.65152542372881295</v>
      </c>
      <c r="O2040">
        <v>42.4460431654676</v>
      </c>
      <c r="P2040">
        <v>151.58371040723901</v>
      </c>
    </row>
    <row r="2041" spans="1:17" hidden="1" x14ac:dyDescent="0.3">
      <c r="A2041" t="s">
        <v>4240</v>
      </c>
      <c r="B2041" t="s">
        <v>4241</v>
      </c>
      <c r="C2041" t="s">
        <v>10222</v>
      </c>
      <c r="D2041" t="s">
        <v>202</v>
      </c>
      <c r="E2041">
        <v>343.450878119999</v>
      </c>
      <c r="F2041">
        <v>676.55</v>
      </c>
      <c r="G2041">
        <v>-23.743910154206301</v>
      </c>
      <c r="H2041">
        <v>-0.53503867058840704</v>
      </c>
      <c r="I2041">
        <v>-20.435507787464601</v>
      </c>
      <c r="J2041">
        <v>0.84309082271158298</v>
      </c>
      <c r="K2041">
        <v>640.60699470579402</v>
      </c>
      <c r="L2041">
        <v>640.608494353129</v>
      </c>
      <c r="M2041">
        <v>57.246397922623501</v>
      </c>
      <c r="N2041">
        <v>0.70640465494021898</v>
      </c>
      <c r="O2041">
        <v>44.113517108861103</v>
      </c>
      <c r="P2041">
        <v>35.309999999999903</v>
      </c>
      <c r="Q2041">
        <v>7.6198881348108996E-2</v>
      </c>
    </row>
    <row r="2042" spans="1:17" hidden="1" x14ac:dyDescent="0.3">
      <c r="A2042" t="s">
        <v>4242</v>
      </c>
      <c r="B2042" t="s">
        <v>4243</v>
      </c>
      <c r="C2042" t="s">
        <v>10222</v>
      </c>
      <c r="D2042" t="s">
        <v>54</v>
      </c>
      <c r="E2042">
        <v>343.20942780000001</v>
      </c>
      <c r="F2042">
        <v>51.6</v>
      </c>
      <c r="G2042">
        <v>88.9231634046034</v>
      </c>
      <c r="H2042">
        <v>-7.1369452026992999</v>
      </c>
      <c r="I2042">
        <v>29.814550902888001</v>
      </c>
      <c r="J2042">
        <v>-5.5188335053144302</v>
      </c>
      <c r="K2042">
        <v>50.872795146816202</v>
      </c>
      <c r="L2042">
        <v>42.267685622279203</v>
      </c>
      <c r="M2042">
        <v>33.483729167681503</v>
      </c>
      <c r="N2042">
        <v>1.35380989576079</v>
      </c>
      <c r="O2042">
        <v>27.209302325581302</v>
      </c>
      <c r="P2042">
        <v>123.86117136659399</v>
      </c>
      <c r="Q2042">
        <v>0.14426964895908301</v>
      </c>
    </row>
    <row r="2043" spans="1:17" hidden="1" x14ac:dyDescent="0.3">
      <c r="A2043" t="s">
        <v>4244</v>
      </c>
      <c r="B2043" t="s">
        <v>4245</v>
      </c>
      <c r="C2043" t="s">
        <v>10222</v>
      </c>
      <c r="D2043" t="s">
        <v>46</v>
      </c>
      <c r="E2043">
        <v>342.45435648</v>
      </c>
      <c r="F2043">
        <v>267.60000000000002</v>
      </c>
      <c r="G2043">
        <v>128.33145448721601</v>
      </c>
      <c r="H2043">
        <v>8.6946822539138306</v>
      </c>
      <c r="I2043">
        <v>139.36051381071999</v>
      </c>
      <c r="J2043">
        <v>-4.2180099136215201</v>
      </c>
      <c r="M2043">
        <v>50.044146607615097</v>
      </c>
      <c r="O2043">
        <v>13.807922272047801</v>
      </c>
      <c r="P2043">
        <v>169.758064516129</v>
      </c>
    </row>
    <row r="2044" spans="1:17" hidden="1" x14ac:dyDescent="0.3">
      <c r="A2044" t="s">
        <v>4246</v>
      </c>
      <c r="B2044" t="s">
        <v>4247</v>
      </c>
      <c r="C2044" t="s">
        <v>10222</v>
      </c>
      <c r="E2044">
        <v>340.398234</v>
      </c>
      <c r="F2044">
        <v>141.9</v>
      </c>
      <c r="G2044">
        <v>-28.731063972959099</v>
      </c>
      <c r="H2044">
        <v>-4.7237591229343003</v>
      </c>
      <c r="I2044">
        <v>-40.337730741337303</v>
      </c>
      <c r="J2044">
        <v>0.82984545681449096</v>
      </c>
      <c r="K2044">
        <v>145.28962001009401</v>
      </c>
      <c r="L2044">
        <v>156.89410818901999</v>
      </c>
      <c r="M2044">
        <v>49.757708742622299</v>
      </c>
      <c r="N2044">
        <v>0.68394025187933205</v>
      </c>
      <c r="O2044">
        <v>55.743481324876598</v>
      </c>
      <c r="P2044">
        <v>13.293413173652599</v>
      </c>
    </row>
    <row r="2045" spans="1:17" hidden="1" x14ac:dyDescent="0.3">
      <c r="A2045" t="s">
        <v>4248</v>
      </c>
      <c r="B2045" t="s">
        <v>4249</v>
      </c>
      <c r="C2045" t="s">
        <v>10222</v>
      </c>
      <c r="D2045" t="s">
        <v>398</v>
      </c>
      <c r="E2045">
        <v>339.44895250000002</v>
      </c>
      <c r="F2045">
        <v>303.25</v>
      </c>
      <c r="G2045">
        <v>-22.779537155421099</v>
      </c>
      <c r="H2045">
        <v>12.458624013543</v>
      </c>
      <c r="I2045">
        <v>-30.9905680181372</v>
      </c>
      <c r="J2045">
        <v>-6.1135617215400497</v>
      </c>
      <c r="K2045">
        <v>280.12478883389502</v>
      </c>
      <c r="L2045">
        <v>291.36507445978299</v>
      </c>
      <c r="M2045">
        <v>55.209219819692301</v>
      </c>
      <c r="N2045">
        <v>0.90582413089782099</v>
      </c>
      <c r="O2045">
        <v>33.5366859027205</v>
      </c>
      <c r="P2045">
        <v>41.046511627906902</v>
      </c>
      <c r="Q2045">
        <v>8.8326038049038005E-2</v>
      </c>
    </row>
    <row r="2046" spans="1:17" hidden="1" x14ac:dyDescent="0.3">
      <c r="A2046" t="s">
        <v>4250</v>
      </c>
      <c r="B2046" t="s">
        <v>4251</v>
      </c>
      <c r="C2046" t="s">
        <v>10222</v>
      </c>
      <c r="D2046" t="s">
        <v>420</v>
      </c>
      <c r="E2046">
        <v>339.20732400000003</v>
      </c>
      <c r="F2046">
        <v>136</v>
      </c>
      <c r="G2046">
        <v>393.94886195536901</v>
      </c>
      <c r="H2046">
        <v>-6.6920947593273503</v>
      </c>
      <c r="I2046">
        <v>70.804740816591604</v>
      </c>
      <c r="J2046">
        <v>-1.54519885371368</v>
      </c>
      <c r="K2046">
        <v>124.463822590882</v>
      </c>
      <c r="L2046">
        <v>91.295632990645998</v>
      </c>
      <c r="M2046">
        <v>60.597033797798602</v>
      </c>
      <c r="N2046">
        <v>0.98602643798681799</v>
      </c>
      <c r="O2046">
        <v>10.0367647058823</v>
      </c>
      <c r="P2046">
        <v>420.47455032529598</v>
      </c>
      <c r="Q2046">
        <v>0.17607753465074899</v>
      </c>
    </row>
    <row r="2047" spans="1:17" hidden="1" x14ac:dyDescent="0.3">
      <c r="A2047" t="s">
        <v>4252</v>
      </c>
      <c r="B2047" t="s">
        <v>4253</v>
      </c>
      <c r="C2047" t="s">
        <v>10222</v>
      </c>
      <c r="D2047" t="s">
        <v>261</v>
      </c>
      <c r="E2047">
        <v>338.41099500000001</v>
      </c>
      <c r="F2047">
        <v>686.85</v>
      </c>
      <c r="G2047">
        <v>105.47904056099701</v>
      </c>
      <c r="H2047">
        <v>6.7078895970111798</v>
      </c>
      <c r="I2047">
        <v>-14.414951342227701</v>
      </c>
      <c r="J2047">
        <v>5.6751028433322004</v>
      </c>
      <c r="K2047">
        <v>644.80419555549497</v>
      </c>
      <c r="L2047">
        <v>558.53413830769296</v>
      </c>
      <c r="M2047">
        <v>61.592464708009601</v>
      </c>
      <c r="N2047">
        <v>0.64567492906572699</v>
      </c>
      <c r="O2047">
        <v>7.5635145956176597</v>
      </c>
      <c r="P2047">
        <v>132.83050847457599</v>
      </c>
      <c r="Q2047">
        <v>0.135392225035734</v>
      </c>
    </row>
    <row r="2048" spans="1:17" hidden="1" x14ac:dyDescent="0.3">
      <c r="A2048" t="s">
        <v>4254</v>
      </c>
      <c r="B2048" t="s">
        <v>4255</v>
      </c>
      <c r="C2048" t="s">
        <v>10222</v>
      </c>
      <c r="E2048">
        <v>338.32125000000002</v>
      </c>
      <c r="F2048">
        <v>261</v>
      </c>
      <c r="G2048">
        <v>-38.0960763082632</v>
      </c>
      <c r="H2048">
        <v>-11.9071421095066</v>
      </c>
      <c r="I2048">
        <v>-52.756244431037402</v>
      </c>
      <c r="J2048">
        <v>-5.8388791511114597</v>
      </c>
      <c r="K2048">
        <v>281.105970074732</v>
      </c>
      <c r="L2048">
        <v>294.085229008456</v>
      </c>
      <c r="M2048">
        <v>39.595518225579902</v>
      </c>
      <c r="N2048">
        <v>0.29683421271868898</v>
      </c>
      <c r="O2048">
        <v>68.965517241379303</v>
      </c>
      <c r="P2048">
        <v>16.5178571428571</v>
      </c>
    </row>
    <row r="2049" spans="1:17" hidden="1" x14ac:dyDescent="0.3">
      <c r="A2049" t="s">
        <v>4256</v>
      </c>
      <c r="B2049" t="s">
        <v>4257</v>
      </c>
      <c r="C2049" t="s">
        <v>10222</v>
      </c>
      <c r="E2049">
        <v>337.81285581899999</v>
      </c>
      <c r="F2049">
        <v>140.37</v>
      </c>
      <c r="G2049">
        <v>90.261956417717997</v>
      </c>
      <c r="H2049">
        <v>40.360479677031499</v>
      </c>
      <c r="I2049">
        <v>68.619320586316604</v>
      </c>
      <c r="J2049">
        <v>-1.56229287080769</v>
      </c>
      <c r="K2049">
        <v>91.452013770556306</v>
      </c>
      <c r="L2049">
        <v>78.976399510354696</v>
      </c>
      <c r="M2049">
        <v>90.073536506921101</v>
      </c>
      <c r="N2049">
        <v>1.4354299928926699</v>
      </c>
      <c r="O2049">
        <v>0</v>
      </c>
      <c r="P2049">
        <v>141.185567010309</v>
      </c>
    </row>
    <row r="2050" spans="1:17" hidden="1" x14ac:dyDescent="0.3">
      <c r="A2050" t="s">
        <v>4258</v>
      </c>
      <c r="B2050" t="s">
        <v>4259</v>
      </c>
      <c r="C2050" t="s">
        <v>10222</v>
      </c>
      <c r="D2050" t="s">
        <v>133</v>
      </c>
      <c r="E2050">
        <v>337.27833564000002</v>
      </c>
      <c r="F2050">
        <v>83.1</v>
      </c>
      <c r="G2050">
        <v>141.538827759105</v>
      </c>
      <c r="H2050">
        <v>7.2274766992365702</v>
      </c>
      <c r="I2050">
        <v>41.592217834485297</v>
      </c>
      <c r="J2050">
        <v>2.2173011462863199</v>
      </c>
      <c r="K2050">
        <v>78.028984357744207</v>
      </c>
      <c r="L2050">
        <v>62.575552021457398</v>
      </c>
      <c r="M2050">
        <v>62.349956839356302</v>
      </c>
      <c r="N2050">
        <v>0.42267802534043802</v>
      </c>
      <c r="O2050">
        <v>9.6991576413958995</v>
      </c>
      <c r="P2050">
        <v>207.777777777777</v>
      </c>
      <c r="Q2050">
        <v>0.12627136700025099</v>
      </c>
    </row>
    <row r="2051" spans="1:17" hidden="1" x14ac:dyDescent="0.3">
      <c r="A2051" t="s">
        <v>4260</v>
      </c>
      <c r="B2051" t="s">
        <v>4261</v>
      </c>
      <c r="C2051" t="s">
        <v>10222</v>
      </c>
      <c r="E2051">
        <v>337.01652000000001</v>
      </c>
      <c r="F2051">
        <v>311.25</v>
      </c>
      <c r="G2051">
        <v>69.784623834425105</v>
      </c>
      <c r="H2051">
        <v>-2.2307358701373601</v>
      </c>
      <c r="I2051">
        <v>85.051051365948993</v>
      </c>
      <c r="J2051">
        <v>-7.7348388888321997</v>
      </c>
      <c r="K2051">
        <v>321.38479435609298</v>
      </c>
      <c r="L2051">
        <v>241.58345780290699</v>
      </c>
      <c r="M2051">
        <v>29.3665034252897</v>
      </c>
      <c r="N2051">
        <v>0.50165508700180494</v>
      </c>
      <c r="O2051">
        <v>18.232931726907601</v>
      </c>
      <c r="P2051">
        <v>143.1640625</v>
      </c>
    </row>
    <row r="2052" spans="1:17" hidden="1" x14ac:dyDescent="0.3">
      <c r="A2052" t="s">
        <v>4262</v>
      </c>
      <c r="B2052" t="s">
        <v>4263</v>
      </c>
      <c r="C2052" t="s">
        <v>10222</v>
      </c>
      <c r="E2052">
        <v>336.398436</v>
      </c>
      <c r="F2052">
        <v>164.1</v>
      </c>
      <c r="G2052">
        <v>-42.591362759983497</v>
      </c>
      <c r="H2052">
        <v>-7.5702644484339796</v>
      </c>
      <c r="I2052">
        <v>-31.5623034364788</v>
      </c>
      <c r="J2052">
        <v>-3.6954197668212001</v>
      </c>
      <c r="K2052">
        <v>182.838562907224</v>
      </c>
      <c r="M2052">
        <v>42.8265285844085</v>
      </c>
      <c r="N2052">
        <v>0.51562264150943404</v>
      </c>
      <c r="O2052">
        <v>60.8775137111517</v>
      </c>
      <c r="P2052">
        <v>24.177071509648101</v>
      </c>
    </row>
    <row r="2053" spans="1:17" hidden="1" x14ac:dyDescent="0.3">
      <c r="A2053" t="s">
        <v>4264</v>
      </c>
      <c r="B2053" t="s">
        <v>4265</v>
      </c>
      <c r="C2053" t="s">
        <v>10222</v>
      </c>
      <c r="D2053" t="s">
        <v>60</v>
      </c>
      <c r="E2053">
        <v>335.03042380199997</v>
      </c>
      <c r="F2053">
        <v>14.73</v>
      </c>
      <c r="G2053">
        <v>88.825188823055598</v>
      </c>
      <c r="H2053">
        <v>-12.0397009956773</v>
      </c>
      <c r="I2053">
        <v>-38.857711252457399</v>
      </c>
      <c r="J2053">
        <v>1.5328254841531599</v>
      </c>
      <c r="K2053">
        <v>15.310835820908499</v>
      </c>
      <c r="L2053">
        <v>15.069523222488501</v>
      </c>
      <c r="M2053">
        <v>59.0941501179353</v>
      </c>
      <c r="N2053">
        <v>0.74594533539458496</v>
      </c>
      <c r="O2053">
        <v>48.608282416836303</v>
      </c>
      <c r="P2053">
        <v>122.171945701357</v>
      </c>
      <c r="Q2053">
        <v>4.4869861806867001E-2</v>
      </c>
    </row>
    <row r="2054" spans="1:17" hidden="1" x14ac:dyDescent="0.3">
      <c r="A2054" t="s">
        <v>4266</v>
      </c>
      <c r="B2054" t="s">
        <v>4267</v>
      </c>
      <c r="C2054" t="s">
        <v>10222</v>
      </c>
      <c r="D2054" t="s">
        <v>285</v>
      </c>
      <c r="E2054">
        <v>333.06966727999998</v>
      </c>
      <c r="F2054">
        <v>333.4</v>
      </c>
      <c r="G2054">
        <v>43.563975142268397</v>
      </c>
      <c r="H2054">
        <v>64.714846838793605</v>
      </c>
      <c r="I2054">
        <v>38.187127297599801</v>
      </c>
      <c r="J2054">
        <v>-12.265198853713599</v>
      </c>
      <c r="K2054">
        <v>249.80637560768099</v>
      </c>
      <c r="L2054">
        <v>206.51861123156999</v>
      </c>
      <c r="M2054">
        <v>57.862722220204397</v>
      </c>
      <c r="N2054">
        <v>0.77443618024373195</v>
      </c>
      <c r="O2054">
        <v>19.976004799040201</v>
      </c>
      <c r="P2054">
        <v>129.56348578765201</v>
      </c>
      <c r="Q2054">
        <v>2.4424415050269999E-3</v>
      </c>
    </row>
    <row r="2055" spans="1:17" hidden="1" x14ac:dyDescent="0.3">
      <c r="A2055" t="s">
        <v>4268</v>
      </c>
      <c r="B2055" t="s">
        <v>4269</v>
      </c>
      <c r="C2055" t="s">
        <v>10222</v>
      </c>
      <c r="D2055" t="s">
        <v>231</v>
      </c>
      <c r="E2055">
        <v>333.039860965</v>
      </c>
      <c r="F2055">
        <v>174.23</v>
      </c>
      <c r="G2055">
        <v>38.621231061352802</v>
      </c>
      <c r="H2055">
        <v>26.8793687322705</v>
      </c>
      <c r="I2055">
        <v>23.998967430759599</v>
      </c>
      <c r="J2055">
        <v>17.5221360776439</v>
      </c>
      <c r="K2055">
        <v>138.05343718229099</v>
      </c>
      <c r="L2055">
        <v>128.06841314141499</v>
      </c>
      <c r="M2055">
        <v>85.680790671784706</v>
      </c>
      <c r="N2055">
        <v>2.2549625744304298</v>
      </c>
      <c r="O2055">
        <v>1.2454801124949899</v>
      </c>
      <c r="P2055">
        <v>65.933333333333294</v>
      </c>
      <c r="Q2055">
        <v>1.5553287299891E-2</v>
      </c>
    </row>
    <row r="2056" spans="1:17" hidden="1" x14ac:dyDescent="0.3">
      <c r="A2056" t="s">
        <v>4270</v>
      </c>
      <c r="B2056" t="s">
        <v>4271</v>
      </c>
      <c r="C2056" t="s">
        <v>10222</v>
      </c>
      <c r="D2056" t="s">
        <v>285</v>
      </c>
      <c r="E2056">
        <v>332.97676740000003</v>
      </c>
      <c r="F2056">
        <v>224.85</v>
      </c>
      <c r="G2056">
        <v>-55.4718094001053</v>
      </c>
      <c r="H2056">
        <v>-6.4762743017136799</v>
      </c>
      <c r="I2056">
        <v>-34.919671511929998</v>
      </c>
      <c r="J2056">
        <v>-1.6544168528399401</v>
      </c>
      <c r="K2056">
        <v>238.86191455535501</v>
      </c>
      <c r="L2056">
        <v>267.88421403731599</v>
      </c>
      <c r="M2056">
        <v>30.4158284109498</v>
      </c>
      <c r="N2056">
        <v>0.93374318744514895</v>
      </c>
      <c r="O2056">
        <v>59.661996886813398</v>
      </c>
      <c r="P2056">
        <v>16.805194805194802</v>
      </c>
      <c r="Q2056">
        <v>3.5074123132839002E-2</v>
      </c>
    </row>
    <row r="2057" spans="1:17" hidden="1" x14ac:dyDescent="0.3">
      <c r="A2057" t="s">
        <v>4272</v>
      </c>
      <c r="B2057" t="s">
        <v>4273</v>
      </c>
      <c r="C2057" t="s">
        <v>10222</v>
      </c>
      <c r="D2057" t="s">
        <v>133</v>
      </c>
      <c r="E2057">
        <v>332.85975359999998</v>
      </c>
      <c r="F2057">
        <v>43</v>
      </c>
      <c r="G2057">
        <v>1.93381162415668E-2</v>
      </c>
      <c r="H2057">
        <v>-5.3820771222316504</v>
      </c>
      <c r="I2057">
        <v>-8.5314549170688192</v>
      </c>
      <c r="J2057">
        <v>-2.1326048687512702</v>
      </c>
      <c r="K2057">
        <v>44.711089725081898</v>
      </c>
      <c r="L2057">
        <v>42.755401246806798</v>
      </c>
      <c r="M2057">
        <v>50.740939620989899</v>
      </c>
      <c r="N2057">
        <v>0.78126853387655204</v>
      </c>
      <c r="O2057">
        <v>46.511627906976699</v>
      </c>
      <c r="P2057">
        <v>37.9089159717767</v>
      </c>
    </row>
    <row r="2058" spans="1:17" hidden="1" x14ac:dyDescent="0.3">
      <c r="A2058" t="s">
        <v>4274</v>
      </c>
      <c r="B2058" t="s">
        <v>4275</v>
      </c>
      <c r="C2058" t="s">
        <v>10222</v>
      </c>
      <c r="D2058" t="s">
        <v>606</v>
      </c>
      <c r="E2058">
        <v>332.55015906</v>
      </c>
      <c r="F2058">
        <v>231.7</v>
      </c>
      <c r="G2058">
        <v>36.931101753530001</v>
      </c>
      <c r="H2058">
        <v>-4.7587916237895804</v>
      </c>
      <c r="I2058">
        <v>47.960161077034698</v>
      </c>
      <c r="J2058">
        <v>2.2729829644681301</v>
      </c>
      <c r="K2058">
        <v>219.79041006495001</v>
      </c>
      <c r="M2058">
        <v>60.771080223462299</v>
      </c>
      <c r="N2058">
        <v>0.47341040462427703</v>
      </c>
      <c r="O2058">
        <v>18.2563659905049</v>
      </c>
      <c r="P2058">
        <v>71.629629629629605</v>
      </c>
    </row>
    <row r="2059" spans="1:17" hidden="1" x14ac:dyDescent="0.3">
      <c r="A2059" t="s">
        <v>4276</v>
      </c>
      <c r="B2059" t="s">
        <v>4277</v>
      </c>
      <c r="C2059" t="s">
        <v>10222</v>
      </c>
      <c r="D2059" t="s">
        <v>285</v>
      </c>
      <c r="E2059">
        <v>332.13396347999998</v>
      </c>
      <c r="F2059">
        <v>595.65</v>
      </c>
      <c r="G2059">
        <v>194.752628782176</v>
      </c>
      <c r="H2059">
        <v>42.702439076416198</v>
      </c>
      <c r="I2059">
        <v>93.137346435189102</v>
      </c>
      <c r="J2059">
        <v>9.9879693268533192</v>
      </c>
      <c r="K2059">
        <v>473.03576801249102</v>
      </c>
      <c r="L2059">
        <v>336.99298647921398</v>
      </c>
      <c r="M2059">
        <v>63.224102106398398</v>
      </c>
      <c r="N2059">
        <v>0.71223046085908004</v>
      </c>
      <c r="O2059">
        <v>6.5978342986653304</v>
      </c>
      <c r="P2059">
        <v>250.38235294117601</v>
      </c>
      <c r="Q2059">
        <v>0.186120489281171</v>
      </c>
    </row>
    <row r="2060" spans="1:17" hidden="1" x14ac:dyDescent="0.3">
      <c r="A2060" t="s">
        <v>4278</v>
      </c>
      <c r="B2060" t="s">
        <v>4279</v>
      </c>
      <c r="C2060" t="s">
        <v>10222</v>
      </c>
      <c r="D2060" t="s">
        <v>895</v>
      </c>
      <c r="E2060">
        <v>331.87428208</v>
      </c>
      <c r="F2060">
        <v>295.7</v>
      </c>
      <c r="G2060">
        <v>463.10541831003297</v>
      </c>
      <c r="H2060">
        <v>-8.8870149290620795</v>
      </c>
      <c r="I2060">
        <v>118.813989020138</v>
      </c>
      <c r="J2060">
        <v>7.37932944817309</v>
      </c>
      <c r="K2060">
        <v>262.80913002213202</v>
      </c>
      <c r="L2060">
        <v>187.94785066198699</v>
      </c>
      <c r="M2060">
        <v>67.202340383957704</v>
      </c>
      <c r="N2060">
        <v>1.2782398383145801</v>
      </c>
      <c r="O2060">
        <v>9.9256002705444697</v>
      </c>
      <c r="P2060">
        <v>564.49438202247097</v>
      </c>
      <c r="Q2060">
        <v>0.26343753489123301</v>
      </c>
    </row>
    <row r="2061" spans="1:17" hidden="1" x14ac:dyDescent="0.3">
      <c r="A2061" t="s">
        <v>4280</v>
      </c>
      <c r="B2061" t="s">
        <v>4281</v>
      </c>
      <c r="C2061" t="s">
        <v>10222</v>
      </c>
      <c r="D2061" t="s">
        <v>285</v>
      </c>
      <c r="E2061">
        <v>330.54525000000001</v>
      </c>
      <c r="F2061">
        <v>304.64999999999998</v>
      </c>
      <c r="G2061">
        <v>-19.111071487958899</v>
      </c>
      <c r="H2061">
        <v>-2.0809810400966402</v>
      </c>
      <c r="I2061">
        <v>-31.801574101367098</v>
      </c>
      <c r="J2061">
        <v>3.24646781295298</v>
      </c>
      <c r="K2061">
        <v>295.57598791832697</v>
      </c>
      <c r="L2061">
        <v>291.54325710401599</v>
      </c>
      <c r="M2061">
        <v>60.237755980405097</v>
      </c>
      <c r="N2061">
        <v>0.69748967837300502</v>
      </c>
      <c r="O2061">
        <v>37.190218283275797</v>
      </c>
      <c r="P2061">
        <v>21.229606048547499</v>
      </c>
      <c r="Q2061">
        <v>4.0160572204487002E-2</v>
      </c>
    </row>
    <row r="2062" spans="1:17" hidden="1" x14ac:dyDescent="0.3">
      <c r="A2062" t="s">
        <v>4282</v>
      </c>
      <c r="B2062" t="s">
        <v>4283</v>
      </c>
      <c r="C2062" t="s">
        <v>10222</v>
      </c>
      <c r="D2062" t="s">
        <v>398</v>
      </c>
      <c r="E2062">
        <v>329.27174891999999</v>
      </c>
      <c r="F2062">
        <v>3816.9</v>
      </c>
      <c r="G2062">
        <v>-27.385428629667</v>
      </c>
      <c r="H2062">
        <v>-5.9327763036566097</v>
      </c>
      <c r="I2062">
        <v>-6.96947522213999</v>
      </c>
      <c r="J2062">
        <v>-4.2118655203803499</v>
      </c>
      <c r="K2062">
        <v>3688.9390906591302</v>
      </c>
      <c r="L2062">
        <v>3636.4297645319598</v>
      </c>
      <c r="M2062">
        <v>67.155696827386507</v>
      </c>
      <c r="N2062">
        <v>0.86358479863868398</v>
      </c>
      <c r="O2062">
        <v>10.4561293196049</v>
      </c>
      <c r="P2062">
        <v>22.1212605983042</v>
      </c>
      <c r="Q2062">
        <v>6.5443750955432006E-2</v>
      </c>
    </row>
    <row r="2063" spans="1:17" hidden="1" x14ac:dyDescent="0.3">
      <c r="A2063" t="s">
        <v>4284</v>
      </c>
      <c r="B2063" t="s">
        <v>4285</v>
      </c>
      <c r="C2063" t="s">
        <v>10222</v>
      </c>
      <c r="D2063" t="s">
        <v>977</v>
      </c>
      <c r="E2063">
        <v>329.00238751999899</v>
      </c>
      <c r="F2063">
        <v>69.040000000000006</v>
      </c>
      <c r="G2063">
        <v>66.323473641246395</v>
      </c>
      <c r="H2063">
        <v>24.082135730157098</v>
      </c>
      <c r="I2063">
        <v>67.925262558253806</v>
      </c>
      <c r="J2063">
        <v>-8.1668204753353102</v>
      </c>
      <c r="K2063">
        <v>60.691499526096102</v>
      </c>
      <c r="L2063">
        <v>48.003778264410499</v>
      </c>
      <c r="M2063">
        <v>50.913767888257098</v>
      </c>
      <c r="N2063">
        <v>0.69917079972191698</v>
      </c>
      <c r="O2063">
        <v>24.449594438006901</v>
      </c>
      <c r="P2063">
        <v>113.415765069551</v>
      </c>
      <c r="Q2063">
        <v>7.5369596788502996E-2</v>
      </c>
    </row>
    <row r="2064" spans="1:17" hidden="1" x14ac:dyDescent="0.3">
      <c r="A2064" t="s">
        <v>4286</v>
      </c>
      <c r="B2064" t="s">
        <v>4287</v>
      </c>
      <c r="C2064" t="s">
        <v>10222</v>
      </c>
      <c r="D2064" t="s">
        <v>46</v>
      </c>
      <c r="E2064">
        <v>328.51988778999998</v>
      </c>
      <c r="F2064">
        <v>260.35000000000002</v>
      </c>
      <c r="G2064">
        <v>23.748481904243501</v>
      </c>
      <c r="H2064">
        <v>-13.5263591913571</v>
      </c>
      <c r="I2064">
        <v>34.777541227748202</v>
      </c>
      <c r="J2064">
        <v>-13.433310741825499</v>
      </c>
      <c r="K2064">
        <v>240.59270836927701</v>
      </c>
      <c r="M2064">
        <v>34.977130602725701</v>
      </c>
      <c r="N2064">
        <v>0.35901369863013699</v>
      </c>
      <c r="O2064">
        <v>26.368350297676098</v>
      </c>
      <c r="P2064">
        <v>93.209647495361807</v>
      </c>
    </row>
    <row r="2065" spans="1:17" hidden="1" x14ac:dyDescent="0.3">
      <c r="A2065" t="s">
        <v>4288</v>
      </c>
      <c r="B2065" t="s">
        <v>4289</v>
      </c>
      <c r="C2065" t="s">
        <v>10222</v>
      </c>
      <c r="D2065" t="s">
        <v>420</v>
      </c>
      <c r="E2065">
        <v>327.71723757500001</v>
      </c>
      <c r="F2065">
        <v>878.15</v>
      </c>
      <c r="G2065">
        <v>61.652070507385503</v>
      </c>
      <c r="H2065">
        <v>-4.4717608472085599</v>
      </c>
      <c r="I2065">
        <v>-35.072597541705498</v>
      </c>
      <c r="J2065">
        <v>4.8414870391005396</v>
      </c>
      <c r="K2065">
        <v>891.39453868501596</v>
      </c>
      <c r="L2065">
        <v>846.48626076596202</v>
      </c>
      <c r="M2065">
        <v>52.995213072209403</v>
      </c>
      <c r="N2065">
        <v>0.94770132440249599</v>
      </c>
      <c r="O2065">
        <v>54.859648123896797</v>
      </c>
      <c r="P2065">
        <v>90.902173913043399</v>
      </c>
      <c r="Q2065">
        <v>5.7214171256706997E-2</v>
      </c>
    </row>
    <row r="2066" spans="1:17" hidden="1" x14ac:dyDescent="0.3">
      <c r="A2066" t="s">
        <v>4290</v>
      </c>
      <c r="B2066" t="s">
        <v>4291</v>
      </c>
      <c r="C2066" t="s">
        <v>10222</v>
      </c>
      <c r="E2066">
        <v>327.50260500000002</v>
      </c>
      <c r="F2066">
        <v>456.1</v>
      </c>
      <c r="G2066">
        <v>37.953215344461903</v>
      </c>
      <c r="H2066">
        <v>-9.4934373806575607</v>
      </c>
      <c r="I2066">
        <v>-30.6408150929336</v>
      </c>
      <c r="J2066">
        <v>1.03567018418697E-2</v>
      </c>
      <c r="K2066">
        <v>460.89466370128298</v>
      </c>
      <c r="M2066">
        <v>45.3111238705402</v>
      </c>
      <c r="N2066">
        <v>0.72067946824224505</v>
      </c>
      <c r="O2066">
        <v>42.512606884455103</v>
      </c>
      <c r="P2066">
        <v>72.699734948883005</v>
      </c>
    </row>
    <row r="2067" spans="1:17" hidden="1" x14ac:dyDescent="0.3">
      <c r="A2067" t="s">
        <v>4292</v>
      </c>
      <c r="B2067" t="s">
        <v>4293</v>
      </c>
      <c r="C2067" t="s">
        <v>10222</v>
      </c>
      <c r="D2067" t="s">
        <v>202</v>
      </c>
      <c r="E2067">
        <v>327.49631745599999</v>
      </c>
      <c r="F2067">
        <v>153.12</v>
      </c>
      <c r="G2067">
        <v>179.10305414504299</v>
      </c>
      <c r="H2067">
        <v>6.0913882489158802</v>
      </c>
      <c r="I2067">
        <v>57.814067048654302</v>
      </c>
      <c r="J2067">
        <v>6.9615579030430697</v>
      </c>
      <c r="K2067">
        <v>145.41966003496699</v>
      </c>
      <c r="L2067">
        <v>112.633248449384</v>
      </c>
      <c r="M2067">
        <v>53.5372014902646</v>
      </c>
      <c r="N2067">
        <v>0.787783546386151</v>
      </c>
      <c r="O2067">
        <v>9.7178683385579792</v>
      </c>
      <c r="P2067">
        <v>212.48979591836701</v>
      </c>
      <c r="Q2067">
        <v>8.4253815090106002E-2</v>
      </c>
    </row>
    <row r="2068" spans="1:17" hidden="1" x14ac:dyDescent="0.3">
      <c r="A2068" t="s">
        <v>4294</v>
      </c>
      <c r="B2068" t="s">
        <v>4295</v>
      </c>
      <c r="C2068" t="s">
        <v>10222</v>
      </c>
      <c r="D2068" t="s">
        <v>557</v>
      </c>
      <c r="E2068">
        <v>327.48899999999998</v>
      </c>
      <c r="F2068">
        <v>259.5</v>
      </c>
      <c r="G2068">
        <v>-30.003464081290002</v>
      </c>
      <c r="H2068">
        <v>-4.86658511515573</v>
      </c>
      <c r="I2068">
        <v>-5.7482678706977897</v>
      </c>
      <c r="J2068">
        <v>-0.14811109298956801</v>
      </c>
      <c r="K2068">
        <v>262.69318624817703</v>
      </c>
      <c r="L2068">
        <v>252.79970643828599</v>
      </c>
      <c r="M2068">
        <v>52.562621624750697</v>
      </c>
      <c r="N2068">
        <v>1.1543235326201999</v>
      </c>
      <c r="O2068">
        <v>30.038535645471999</v>
      </c>
      <c r="P2068">
        <v>22.9857819905213</v>
      </c>
      <c r="Q2068">
        <v>-3.0159112512880001E-2</v>
      </c>
    </row>
    <row r="2069" spans="1:17" hidden="1" x14ac:dyDescent="0.3">
      <c r="A2069" t="s">
        <v>4296</v>
      </c>
      <c r="B2069" t="s">
        <v>4297</v>
      </c>
      <c r="C2069" t="s">
        <v>10222</v>
      </c>
      <c r="D2069" t="s">
        <v>370</v>
      </c>
      <c r="E2069">
        <v>326.73687200000001</v>
      </c>
      <c r="F2069">
        <v>157.85</v>
      </c>
      <c r="G2069">
        <v>-22.677004159400401</v>
      </c>
      <c r="H2069">
        <v>-14.588060136326501</v>
      </c>
      <c r="I2069">
        <v>-41.2841231696002</v>
      </c>
      <c r="J2069">
        <v>4.2102733587901398E-2</v>
      </c>
      <c r="K2069">
        <v>162.18152247292099</v>
      </c>
      <c r="L2069">
        <v>168.23743919857199</v>
      </c>
      <c r="M2069">
        <v>39.970317027499703</v>
      </c>
      <c r="N2069">
        <v>0.76696927374301604</v>
      </c>
      <c r="O2069">
        <v>57.016154577130102</v>
      </c>
      <c r="P2069">
        <v>27.247077791213201</v>
      </c>
    </row>
    <row r="2070" spans="1:17" hidden="1" x14ac:dyDescent="0.3">
      <c r="A2070" t="s">
        <v>4298</v>
      </c>
      <c r="B2070" t="s">
        <v>4299</v>
      </c>
      <c r="C2070" t="s">
        <v>10222</v>
      </c>
      <c r="D2070" t="s">
        <v>290</v>
      </c>
      <c r="E2070">
        <v>324.33567299999999</v>
      </c>
      <c r="F2070">
        <v>162.15</v>
      </c>
      <c r="G2070">
        <v>30.8862133871841</v>
      </c>
      <c r="H2070">
        <v>8.3767785985473608</v>
      </c>
      <c r="I2070">
        <v>9.8609279694264202</v>
      </c>
      <c r="J2070">
        <v>11.087825519784399</v>
      </c>
      <c r="K2070">
        <v>142.590049715313</v>
      </c>
      <c r="L2070">
        <v>122.228844033096</v>
      </c>
      <c r="M2070">
        <v>65.025602576022195</v>
      </c>
      <c r="N2070">
        <v>1.0151622876845201</v>
      </c>
      <c r="O2070">
        <v>4.1011409189022503</v>
      </c>
      <c r="P2070">
        <v>91.327433628318502</v>
      </c>
      <c r="Q2070">
        <v>6.3031339468289996E-3</v>
      </c>
    </row>
    <row r="2071" spans="1:17" hidden="1" x14ac:dyDescent="0.3">
      <c r="A2071" t="s">
        <v>4300</v>
      </c>
      <c r="B2071" t="s">
        <v>4301</v>
      </c>
      <c r="C2071" t="s">
        <v>10222</v>
      </c>
      <c r="D2071" t="s">
        <v>777</v>
      </c>
      <c r="E2071">
        <v>324.30824999999999</v>
      </c>
      <c r="F2071">
        <v>132.75</v>
      </c>
      <c r="G2071">
        <v>-35.569881586781797</v>
      </c>
      <c r="H2071">
        <v>0.82146689559936703</v>
      </c>
      <c r="I2071">
        <v>-58.583445766679198</v>
      </c>
      <c r="J2071">
        <v>6.2099031871026398</v>
      </c>
      <c r="K2071">
        <v>134.19957359377199</v>
      </c>
      <c r="L2071">
        <v>149.55474961830799</v>
      </c>
      <c r="M2071">
        <v>55.309310168295703</v>
      </c>
      <c r="N2071">
        <v>1.1028838342810701</v>
      </c>
      <c r="O2071">
        <v>95.103578154425605</v>
      </c>
      <c r="P2071">
        <v>24.472573839662399</v>
      </c>
    </row>
    <row r="2072" spans="1:17" hidden="1" x14ac:dyDescent="0.3">
      <c r="A2072" t="s">
        <v>4302</v>
      </c>
      <c r="B2072" t="s">
        <v>4303</v>
      </c>
      <c r="C2072" t="s">
        <v>10222</v>
      </c>
      <c r="D2072" t="s">
        <v>261</v>
      </c>
      <c r="E2072">
        <v>323.81628635999999</v>
      </c>
      <c r="F2072">
        <v>124.6</v>
      </c>
      <c r="G2072">
        <v>47.837591786804197</v>
      </c>
      <c r="H2072">
        <v>4.2183216597066702</v>
      </c>
      <c r="I2072">
        <v>-40.300491448353199</v>
      </c>
      <c r="J2072">
        <v>-1.8208979478452401</v>
      </c>
      <c r="K2072">
        <v>127.00516676709999</v>
      </c>
      <c r="L2072">
        <v>117.48972195581</v>
      </c>
      <c r="M2072">
        <v>40.002830565107601</v>
      </c>
      <c r="N2072">
        <v>0.44273712201405402</v>
      </c>
      <c r="O2072">
        <v>38.764044943820203</v>
      </c>
      <c r="P2072">
        <v>92.879256965944194</v>
      </c>
      <c r="Q2072">
        <v>2.4445779219621998E-2</v>
      </c>
    </row>
    <row r="2073" spans="1:17" hidden="1" x14ac:dyDescent="0.3">
      <c r="A2073" t="s">
        <v>4304</v>
      </c>
      <c r="B2073" t="s">
        <v>4305</v>
      </c>
      <c r="C2073" t="s">
        <v>10222</v>
      </c>
      <c r="D2073" t="s">
        <v>60</v>
      </c>
      <c r="E2073">
        <v>323.13969600000001</v>
      </c>
      <c r="F2073">
        <v>38.94</v>
      </c>
      <c r="G2073">
        <v>-77.6981021630302</v>
      </c>
      <c r="H2073">
        <v>-13.3340514990494</v>
      </c>
      <c r="I2073">
        <v>-69.222119242500497</v>
      </c>
      <c r="J2073">
        <v>-2.39086481565871</v>
      </c>
      <c r="K2073">
        <v>40.990464037151398</v>
      </c>
      <c r="L2073">
        <v>56.633402360044798</v>
      </c>
      <c r="M2073">
        <v>52.118754774596603</v>
      </c>
      <c r="N2073">
        <v>0.98471476278374104</v>
      </c>
      <c r="O2073">
        <v>138.70056497175099</v>
      </c>
      <c r="P2073">
        <v>11.8965517241379</v>
      </c>
      <c r="Q2073">
        <v>4.1346399664954001E-2</v>
      </c>
    </row>
    <row r="2074" spans="1:17" hidden="1" x14ac:dyDescent="0.3">
      <c r="A2074" t="s">
        <v>4306</v>
      </c>
      <c r="B2074" t="s">
        <v>4307</v>
      </c>
      <c r="C2074" t="s">
        <v>10222</v>
      </c>
      <c r="D2074" t="s">
        <v>388</v>
      </c>
      <c r="E2074">
        <v>322.81916364</v>
      </c>
      <c r="F2074">
        <v>141.19999999999999</v>
      </c>
      <c r="G2074">
        <v>28.044645510751899</v>
      </c>
      <c r="H2074">
        <v>-20.701571522278801</v>
      </c>
      <c r="I2074">
        <v>39.073704834256603</v>
      </c>
      <c r="J2074">
        <v>-2.2616392760364499</v>
      </c>
      <c r="K2074">
        <v>122.479117647058</v>
      </c>
      <c r="M2074">
        <v>63.380813520384898</v>
      </c>
      <c r="O2074">
        <v>23.866855524079298</v>
      </c>
      <c r="P2074">
        <v>105.680990531682</v>
      </c>
    </row>
    <row r="2075" spans="1:17" hidden="1" x14ac:dyDescent="0.3">
      <c r="A2075" t="s">
        <v>4308</v>
      </c>
      <c r="B2075" t="s">
        <v>4309</v>
      </c>
      <c r="C2075" t="s">
        <v>10222</v>
      </c>
      <c r="D2075" t="s">
        <v>622</v>
      </c>
      <c r="E2075">
        <v>320.99700000000001</v>
      </c>
      <c r="F2075">
        <v>958.2</v>
      </c>
      <c r="G2075">
        <v>7772.8972300142404</v>
      </c>
      <c r="H2075">
        <v>25.165421630560601</v>
      </c>
      <c r="I2075">
        <v>461.03766698245801</v>
      </c>
      <c r="J2075">
        <v>-1.92165696612089</v>
      </c>
      <c r="K2075">
        <v>780.18666587697999</v>
      </c>
      <c r="L2075">
        <v>456.85829713537402</v>
      </c>
      <c r="M2075">
        <v>75.330832613497904</v>
      </c>
      <c r="N2075">
        <v>0.63336732275831298</v>
      </c>
      <c r="O2075">
        <v>3.6318096430807598</v>
      </c>
      <c r="P2075">
        <v>9717.6229508196702</v>
      </c>
      <c r="Q2075">
        <v>0.435026578043681</v>
      </c>
    </row>
    <row r="2076" spans="1:17" hidden="1" x14ac:dyDescent="0.3">
      <c r="A2076" t="s">
        <v>4310</v>
      </c>
      <c r="B2076" t="s">
        <v>4311</v>
      </c>
      <c r="C2076" t="s">
        <v>10222</v>
      </c>
      <c r="D2076" t="s">
        <v>1644</v>
      </c>
      <c r="E2076">
        <v>319.171027199999</v>
      </c>
      <c r="F2076">
        <v>58.88</v>
      </c>
      <c r="G2076">
        <v>-10.642988114071599</v>
      </c>
      <c r="H2076">
        <v>-4.9813207738322198</v>
      </c>
      <c r="I2076">
        <v>-4.8407372967509303</v>
      </c>
      <c r="J2076">
        <v>-5.3895121413193596</v>
      </c>
      <c r="K2076">
        <v>61.179345294147502</v>
      </c>
      <c r="L2076">
        <v>57.346799229323501</v>
      </c>
      <c r="M2076">
        <v>55.8285238094657</v>
      </c>
      <c r="N2076">
        <v>1.9339788307230401</v>
      </c>
      <c r="O2076">
        <v>10.224184782608599</v>
      </c>
      <c r="P2076">
        <v>23.931803830772399</v>
      </c>
      <c r="Q2076">
        <v>-2.0749357399728999E-2</v>
      </c>
    </row>
    <row r="2077" spans="1:17" hidden="1" x14ac:dyDescent="0.3">
      <c r="A2077" t="s">
        <v>4312</v>
      </c>
      <c r="B2077" t="s">
        <v>4313</v>
      </c>
      <c r="C2077" t="s">
        <v>10222</v>
      </c>
      <c r="D2077" t="s">
        <v>130</v>
      </c>
      <c r="E2077">
        <v>319.139590319999</v>
      </c>
      <c r="F2077">
        <v>60.96</v>
      </c>
      <c r="G2077">
        <v>39.1715119562488</v>
      </c>
      <c r="H2077">
        <v>-12.326359191357099</v>
      </c>
      <c r="I2077">
        <v>-28.1989060047494</v>
      </c>
      <c r="J2077">
        <v>-7.5990815795456896</v>
      </c>
      <c r="K2077">
        <v>65.506250533136296</v>
      </c>
      <c r="L2077">
        <v>63.989860603696599</v>
      </c>
      <c r="M2077">
        <v>43.412267512635999</v>
      </c>
      <c r="N2077">
        <v>0.71562296024564798</v>
      </c>
      <c r="O2077">
        <v>55.675853018372699</v>
      </c>
      <c r="P2077">
        <v>80.622222222222206</v>
      </c>
      <c r="Q2077">
        <v>-1.1907070421263001E-2</v>
      </c>
    </row>
    <row r="2078" spans="1:17" hidden="1" x14ac:dyDescent="0.3">
      <c r="A2078" t="s">
        <v>4314</v>
      </c>
      <c r="B2078" t="s">
        <v>4315</v>
      </c>
      <c r="C2078" t="s">
        <v>10222</v>
      </c>
      <c r="D2078" t="s">
        <v>46</v>
      </c>
      <c r="E2078">
        <v>317.86817292000001</v>
      </c>
      <c r="F2078">
        <v>63.9</v>
      </c>
      <c r="G2078">
        <v>61.961588199589798</v>
      </c>
      <c r="H2078">
        <v>16.099809032941899</v>
      </c>
      <c r="I2078">
        <v>34.885652151743599</v>
      </c>
      <c r="J2078">
        <v>12.0306662749464</v>
      </c>
      <c r="K2078">
        <v>55.030478633546501</v>
      </c>
      <c r="L2078">
        <v>45.146531199982199</v>
      </c>
      <c r="M2078">
        <v>76.299516019906093</v>
      </c>
      <c r="N2078">
        <v>0.54338487972508498</v>
      </c>
      <c r="O2078">
        <v>4.8513302034428802</v>
      </c>
      <c r="P2078">
        <v>152.45664266479699</v>
      </c>
      <c r="Q2078">
        <v>0.209566798567209</v>
      </c>
    </row>
    <row r="2079" spans="1:17" hidden="1" x14ac:dyDescent="0.3">
      <c r="A2079" t="s">
        <v>4316</v>
      </c>
      <c r="B2079" t="s">
        <v>4317</v>
      </c>
      <c r="C2079" t="s">
        <v>10222</v>
      </c>
      <c r="D2079" t="s">
        <v>261</v>
      </c>
      <c r="E2079">
        <v>317.80939999999998</v>
      </c>
      <c r="F2079">
        <v>269.33</v>
      </c>
      <c r="G2079">
        <v>-16.550188165761799</v>
      </c>
      <c r="H2079">
        <v>8.6864779572126398</v>
      </c>
      <c r="I2079">
        <v>-29.186742810241899</v>
      </c>
      <c r="J2079">
        <v>-3.68043017043966</v>
      </c>
      <c r="K2079">
        <v>259.56694754387399</v>
      </c>
      <c r="L2079">
        <v>251.09962301164501</v>
      </c>
      <c r="M2079">
        <v>49.8960379789333</v>
      </c>
      <c r="N2079">
        <v>1.3110092234923101</v>
      </c>
      <c r="O2079">
        <v>23.157464820109102</v>
      </c>
      <c r="P2079">
        <v>30.742718446601899</v>
      </c>
      <c r="Q2079">
        <v>-2.1456976325294998E-2</v>
      </c>
    </row>
    <row r="2080" spans="1:17" hidden="1" x14ac:dyDescent="0.3">
      <c r="A2080" t="s">
        <v>4318</v>
      </c>
      <c r="B2080" t="s">
        <v>4319</v>
      </c>
      <c r="C2080" t="s">
        <v>10222</v>
      </c>
      <c r="D2080" t="s">
        <v>1447</v>
      </c>
      <c r="E2080">
        <v>317.60836499999999</v>
      </c>
      <c r="F2080">
        <v>432.65</v>
      </c>
      <c r="G2080">
        <v>-59.8667252700115</v>
      </c>
      <c r="H2080">
        <v>-10.9695166345145</v>
      </c>
      <c r="I2080">
        <v>-38.7380022390061</v>
      </c>
      <c r="J2080">
        <v>3.90445901529902</v>
      </c>
      <c r="K2080">
        <v>447.44619808480098</v>
      </c>
      <c r="L2080">
        <v>497.50679726919498</v>
      </c>
      <c r="M2080">
        <v>50.146871586778403</v>
      </c>
      <c r="N2080">
        <v>1.51124437781109</v>
      </c>
      <c r="O2080">
        <v>68.727608921761203</v>
      </c>
      <c r="P2080">
        <v>25.043352601155998</v>
      </c>
      <c r="Q2080">
        <v>5.6396206856778E-2</v>
      </c>
    </row>
    <row r="2081" spans="1:17" hidden="1" x14ac:dyDescent="0.3">
      <c r="A2081" t="s">
        <v>4320</v>
      </c>
      <c r="B2081" t="s">
        <v>4321</v>
      </c>
      <c r="C2081" t="s">
        <v>10222</v>
      </c>
      <c r="D2081" t="s">
        <v>528</v>
      </c>
      <c r="E2081">
        <v>317.596771259999</v>
      </c>
      <c r="F2081">
        <v>245.67</v>
      </c>
      <c r="G2081">
        <v>143.88707992946701</v>
      </c>
      <c r="H2081">
        <v>1.8155300540280599</v>
      </c>
      <c r="I2081">
        <v>92.3460105474865</v>
      </c>
      <c r="J2081">
        <v>2.96492929841529</v>
      </c>
      <c r="K2081">
        <v>228.76045995536001</v>
      </c>
      <c r="L2081">
        <v>177.64678956305801</v>
      </c>
      <c r="M2081">
        <v>56.487257434435101</v>
      </c>
      <c r="N2081">
        <v>0.42802805883967299</v>
      </c>
      <c r="O2081">
        <v>13.1599299873814</v>
      </c>
      <c r="P2081">
        <v>180.445205479452</v>
      </c>
      <c r="Q2081">
        <v>0.119024270636486</v>
      </c>
    </row>
    <row r="2082" spans="1:17" hidden="1" x14ac:dyDescent="0.3">
      <c r="A2082" t="s">
        <v>4322</v>
      </c>
      <c r="B2082" t="s">
        <v>4323</v>
      </c>
      <c r="C2082" t="s">
        <v>10222</v>
      </c>
      <c r="D2082" t="s">
        <v>133</v>
      </c>
      <c r="E2082">
        <v>317.50648999999999</v>
      </c>
      <c r="F2082">
        <v>183.08</v>
      </c>
      <c r="G2082">
        <v>-31.861779373029101</v>
      </c>
      <c r="H2082">
        <v>1.03382980924721</v>
      </c>
      <c r="I2082">
        <v>-23.681182707405</v>
      </c>
      <c r="J2082">
        <v>8.2131493785949896</v>
      </c>
      <c r="K2082">
        <v>182.56013713988099</v>
      </c>
      <c r="L2082">
        <v>188.35936381261999</v>
      </c>
      <c r="M2082">
        <v>55.452880770841901</v>
      </c>
      <c r="N2082">
        <v>0.92678481533135804</v>
      </c>
      <c r="O2082">
        <v>30.516714004806602</v>
      </c>
      <c r="P2082">
        <v>12.977476087627201</v>
      </c>
      <c r="Q2082">
        <v>-6.9496356840297993E-2</v>
      </c>
    </row>
    <row r="2083" spans="1:17" hidden="1" x14ac:dyDescent="0.3">
      <c r="A2083" t="s">
        <v>4324</v>
      </c>
      <c r="B2083" t="s">
        <v>4325</v>
      </c>
      <c r="C2083" t="s">
        <v>10222</v>
      </c>
      <c r="D2083" t="s">
        <v>202</v>
      </c>
      <c r="E2083">
        <v>317.22510937499999</v>
      </c>
      <c r="F2083">
        <v>806.25</v>
      </c>
      <c r="G2083">
        <v>51.5527213484608</v>
      </c>
      <c r="H2083">
        <v>-9.8486016233354901E-2</v>
      </c>
      <c r="I2083">
        <v>12.4897190764448</v>
      </c>
      <c r="J2083">
        <v>10.3685102625006</v>
      </c>
      <c r="K2083">
        <v>761.82266296080297</v>
      </c>
      <c r="L2083">
        <v>679.01920344123596</v>
      </c>
      <c r="M2083">
        <v>65.262180775531903</v>
      </c>
      <c r="N2083">
        <v>1.24963830398733</v>
      </c>
      <c r="O2083">
        <v>16.4961240310077</v>
      </c>
      <c r="P2083">
        <v>83.0306469920544</v>
      </c>
      <c r="Q2083">
        <v>4.9771299646307998E-2</v>
      </c>
    </row>
    <row r="2084" spans="1:17" hidden="1" x14ac:dyDescent="0.3">
      <c r="A2084" t="s">
        <v>4326</v>
      </c>
      <c r="B2084" t="s">
        <v>4327</v>
      </c>
      <c r="C2084" t="s">
        <v>10222</v>
      </c>
      <c r="D2084" t="s">
        <v>86</v>
      </c>
      <c r="E2084">
        <v>316.30800149999999</v>
      </c>
      <c r="F2084">
        <v>23.85</v>
      </c>
      <c r="G2084">
        <v>-65.827434005837006</v>
      </c>
      <c r="H2084">
        <v>2.89122322622526</v>
      </c>
      <c r="I2084">
        <v>-81.155376346637993</v>
      </c>
      <c r="J2084">
        <v>-9.6666409789508698</v>
      </c>
      <c r="K2084">
        <v>26.016403099233401</v>
      </c>
      <c r="L2084">
        <v>34.886139152957099</v>
      </c>
      <c r="M2084">
        <v>33.111214106356996</v>
      </c>
      <c r="N2084">
        <v>0.303406886614775</v>
      </c>
      <c r="O2084">
        <v>227.67295597484201</v>
      </c>
      <c r="P2084">
        <v>13.194114855244401</v>
      </c>
      <c r="Q2084">
        <v>5.6759650080705999E-2</v>
      </c>
    </row>
    <row r="2085" spans="1:17" hidden="1" x14ac:dyDescent="0.3">
      <c r="A2085" t="s">
        <v>4328</v>
      </c>
      <c r="B2085" t="s">
        <v>4329</v>
      </c>
      <c r="C2085" t="s">
        <v>10222</v>
      </c>
      <c r="D2085" t="s">
        <v>46</v>
      </c>
      <c r="E2085">
        <v>315.85114812</v>
      </c>
      <c r="F2085">
        <v>43.77</v>
      </c>
      <c r="G2085">
        <v>-50.536105036593398</v>
      </c>
      <c r="H2085">
        <v>7.3118276913979701</v>
      </c>
      <c r="I2085">
        <v>-68.1264991762921</v>
      </c>
      <c r="J2085">
        <v>-1.5908713816880999</v>
      </c>
      <c r="K2085">
        <v>43.455610191458</v>
      </c>
      <c r="L2085">
        <v>55.529430688873099</v>
      </c>
      <c r="M2085">
        <v>48.096954661916499</v>
      </c>
      <c r="N2085">
        <v>0.46623079464134998</v>
      </c>
      <c r="O2085">
        <v>173.018048891935</v>
      </c>
      <c r="P2085">
        <v>32.235649546827801</v>
      </c>
      <c r="Q2085">
        <v>-1.0835409394538E-2</v>
      </c>
    </row>
    <row r="2086" spans="1:17" hidden="1" x14ac:dyDescent="0.3">
      <c r="A2086" t="s">
        <v>4330</v>
      </c>
      <c r="B2086" t="s">
        <v>4331</v>
      </c>
      <c r="C2086" t="s">
        <v>10222</v>
      </c>
      <c r="D2086" t="s">
        <v>183</v>
      </c>
      <c r="E2086">
        <v>315.82542380000001</v>
      </c>
      <c r="F2086">
        <v>304.60000000000002</v>
      </c>
      <c r="G2086">
        <v>150.63536713507699</v>
      </c>
      <c r="H2086">
        <v>9.9190189599033403</v>
      </c>
      <c r="I2086">
        <v>40.308997552043401</v>
      </c>
      <c r="J2086">
        <v>3.0138576504229002</v>
      </c>
      <c r="K2086">
        <v>274.18253463048097</v>
      </c>
      <c r="L2086">
        <v>219.36982672735101</v>
      </c>
      <c r="M2086">
        <v>73.679932965025003</v>
      </c>
      <c r="N2086">
        <v>0.31024158155941001</v>
      </c>
      <c r="O2086">
        <v>7.6822061720288799</v>
      </c>
      <c r="P2086">
        <v>187.35849056603701</v>
      </c>
    </row>
    <row r="2087" spans="1:17" hidden="1" x14ac:dyDescent="0.3">
      <c r="A2087" t="s">
        <v>4332</v>
      </c>
      <c r="B2087" t="s">
        <v>4333</v>
      </c>
      <c r="C2087" t="s">
        <v>10222</v>
      </c>
      <c r="D2087" t="s">
        <v>21</v>
      </c>
      <c r="E2087">
        <v>314.96538343200001</v>
      </c>
      <c r="F2087">
        <v>140.08000000000001</v>
      </c>
      <c r="G2087">
        <v>-15.659048085003899</v>
      </c>
      <c r="H2087">
        <v>20.582841305008699</v>
      </c>
      <c r="I2087">
        <v>-22.942945531390599</v>
      </c>
      <c r="J2087">
        <v>-4.0993083950874603</v>
      </c>
      <c r="K2087">
        <v>126.47745363736701</v>
      </c>
      <c r="L2087">
        <v>125.94719656193701</v>
      </c>
      <c r="M2087">
        <v>57.806040880378298</v>
      </c>
      <c r="N2087">
        <v>2.2431966157149898</v>
      </c>
      <c r="O2087">
        <v>24.7501427755568</v>
      </c>
      <c r="P2087">
        <v>49.021276595744602</v>
      </c>
      <c r="Q2087">
        <v>0.13426435749983101</v>
      </c>
    </row>
    <row r="2088" spans="1:17" hidden="1" x14ac:dyDescent="0.3">
      <c r="A2088" t="s">
        <v>4334</v>
      </c>
      <c r="B2088" t="s">
        <v>4335</v>
      </c>
      <c r="C2088" t="s">
        <v>10222</v>
      </c>
      <c r="D2088" t="s">
        <v>523</v>
      </c>
      <c r="E2088">
        <v>314.41790064000003</v>
      </c>
      <c r="F2088">
        <v>349.9</v>
      </c>
      <c r="G2088">
        <v>222.95493488216999</v>
      </c>
      <c r="H2088">
        <v>-4.1906191191549897</v>
      </c>
      <c r="I2088">
        <v>-30.279873079544299</v>
      </c>
      <c r="J2088">
        <v>-4.6578749100517101</v>
      </c>
      <c r="K2088">
        <v>361.602470994773</v>
      </c>
      <c r="L2088">
        <v>327.96873040323698</v>
      </c>
      <c r="M2088">
        <v>44.966138311222103</v>
      </c>
      <c r="N2088">
        <v>0.81603979760156398</v>
      </c>
      <c r="O2088">
        <v>50.700200057159101</v>
      </c>
      <c r="P2088">
        <v>249.48062325209699</v>
      </c>
      <c r="Q2088">
        <v>0.26410882281013298</v>
      </c>
    </row>
    <row r="2089" spans="1:17" hidden="1" x14ac:dyDescent="0.3">
      <c r="A2089" t="s">
        <v>4336</v>
      </c>
      <c r="B2089" t="s">
        <v>4337</v>
      </c>
      <c r="C2089" t="s">
        <v>10222</v>
      </c>
      <c r="D2089" t="s">
        <v>1124</v>
      </c>
      <c r="E2089">
        <v>314.36144999999999</v>
      </c>
      <c r="F2089">
        <v>282.75</v>
      </c>
      <c r="G2089">
        <v>263.205531478453</v>
      </c>
      <c r="H2089">
        <v>10.759355094357099</v>
      </c>
      <c r="I2089">
        <v>120.128370953577</v>
      </c>
      <c r="J2089">
        <v>19.666922358407501</v>
      </c>
      <c r="K2089">
        <v>209.72621210831699</v>
      </c>
      <c r="L2089">
        <v>149.004623725876</v>
      </c>
      <c r="M2089">
        <v>95.438719895605402</v>
      </c>
      <c r="N2089">
        <v>2.1463976945244898</v>
      </c>
      <c r="O2089">
        <v>0.26525198938991401</v>
      </c>
      <c r="P2089">
        <v>337.69349845201202</v>
      </c>
    </row>
    <row r="2090" spans="1:17" hidden="1" x14ac:dyDescent="0.3">
      <c r="A2090" t="s">
        <v>4338</v>
      </c>
      <c r="B2090" t="s">
        <v>4339</v>
      </c>
      <c r="C2090" t="s">
        <v>10222</v>
      </c>
      <c r="D2090" t="s">
        <v>523</v>
      </c>
      <c r="E2090">
        <v>313.39999999999998</v>
      </c>
      <c r="F2090">
        <v>3134</v>
      </c>
      <c r="G2090">
        <v>59.016908279176199</v>
      </c>
      <c r="H2090">
        <v>-18.903359462580301</v>
      </c>
      <c r="I2090">
        <v>-2.3333655825573798</v>
      </c>
      <c r="J2090">
        <v>1.7677150535710799</v>
      </c>
      <c r="K2090">
        <v>2902.5632773939501</v>
      </c>
      <c r="L2090">
        <v>2458.20236265321</v>
      </c>
      <c r="M2090">
        <v>55.515244299441498</v>
      </c>
      <c r="N2090">
        <v>0.309357005758157</v>
      </c>
      <c r="O2090">
        <v>19.9744735162731</v>
      </c>
      <c r="P2090">
        <v>108.794137241838</v>
      </c>
      <c r="Q2090">
        <v>6.6807705189378994E-2</v>
      </c>
    </row>
    <row r="2091" spans="1:17" hidden="1" x14ac:dyDescent="0.3">
      <c r="A2091" t="s">
        <v>4340</v>
      </c>
      <c r="B2091" t="s">
        <v>4341</v>
      </c>
      <c r="C2091" t="s">
        <v>10222</v>
      </c>
      <c r="E2091">
        <v>312.93158689000001</v>
      </c>
      <c r="F2091">
        <v>139.1</v>
      </c>
      <c r="G2091">
        <v>51.686966555056898</v>
      </c>
      <c r="H2091">
        <v>31.7135826409259</v>
      </c>
      <c r="I2091">
        <v>65.977604482605898</v>
      </c>
      <c r="J2091">
        <v>8.2973208313256794</v>
      </c>
      <c r="K2091">
        <v>115.01126209795299</v>
      </c>
      <c r="M2091">
        <v>67.9100777689154</v>
      </c>
      <c r="N2091">
        <v>0.70422564529558696</v>
      </c>
      <c r="O2091">
        <v>5.6793673616103604</v>
      </c>
      <c r="P2091">
        <v>111.623307469952</v>
      </c>
    </row>
    <row r="2092" spans="1:17" hidden="1" x14ac:dyDescent="0.3">
      <c r="A2092" t="s">
        <v>4342</v>
      </c>
      <c r="B2092" t="s">
        <v>4343</v>
      </c>
      <c r="C2092" t="s">
        <v>10222</v>
      </c>
      <c r="D2092" t="s">
        <v>1458</v>
      </c>
      <c r="E2092">
        <v>312.66622000000001</v>
      </c>
      <c r="F2092">
        <v>176.5</v>
      </c>
      <c r="G2092">
        <v>31.6284334938725</v>
      </c>
      <c r="H2092">
        <v>20.8909946989261</v>
      </c>
      <c r="I2092">
        <v>-1.5889168812074601</v>
      </c>
      <c r="J2092">
        <v>11.9276592234609</v>
      </c>
      <c r="K2092">
        <v>145.58826886958499</v>
      </c>
      <c r="L2092">
        <v>136.12271855119499</v>
      </c>
      <c r="M2092">
        <v>92.296557917964407</v>
      </c>
      <c r="N2092">
        <v>2.9075153539957599</v>
      </c>
      <c r="O2092">
        <v>4.8158640226628897</v>
      </c>
      <c r="P2092">
        <v>81.865018031942299</v>
      </c>
      <c r="Q2092">
        <v>6.0427829782869001E-2</v>
      </c>
    </row>
    <row r="2093" spans="1:17" hidden="1" x14ac:dyDescent="0.3">
      <c r="A2093" t="s">
        <v>4344</v>
      </c>
      <c r="B2093" t="s">
        <v>4345</v>
      </c>
      <c r="C2093" t="s">
        <v>10222</v>
      </c>
      <c r="D2093" t="s">
        <v>977</v>
      </c>
      <c r="E2093">
        <v>312.65370000000001</v>
      </c>
      <c r="F2093">
        <v>16.649999999999999</v>
      </c>
      <c r="G2093">
        <v>-23.747910592149001</v>
      </c>
      <c r="H2093">
        <v>-5.8960274378026396</v>
      </c>
      <c r="I2093">
        <v>-15.796030244026801</v>
      </c>
      <c r="J2093">
        <v>5.77604557807751E-2</v>
      </c>
      <c r="K2093">
        <v>16.524968718754501</v>
      </c>
      <c r="L2093">
        <v>16.727413362900801</v>
      </c>
      <c r="M2093">
        <v>54.812566763802799</v>
      </c>
      <c r="N2093">
        <v>0.98427099388647699</v>
      </c>
      <c r="O2093">
        <v>20.420420420420399</v>
      </c>
      <c r="P2093">
        <v>18.085106382978701</v>
      </c>
      <c r="Q2093">
        <v>-7.9690545384360004E-2</v>
      </c>
    </row>
    <row r="2094" spans="1:17" hidden="1" x14ac:dyDescent="0.3">
      <c r="A2094" t="s">
        <v>4346</v>
      </c>
      <c r="B2094" t="s">
        <v>4347</v>
      </c>
      <c r="C2094" t="s">
        <v>10222</v>
      </c>
      <c r="D2094" t="s">
        <v>677</v>
      </c>
      <c r="E2094">
        <v>311.714053616</v>
      </c>
      <c r="F2094">
        <v>21.13</v>
      </c>
      <c r="G2094">
        <v>44.567429038980002</v>
      </c>
      <c r="H2094">
        <v>3.30340635400472</v>
      </c>
      <c r="I2094">
        <v>-6.0147637614479699</v>
      </c>
      <c r="J2094">
        <v>3.2548011462863098</v>
      </c>
      <c r="K2094">
        <v>20.3882043548209</v>
      </c>
      <c r="L2094">
        <v>18.7725706699384</v>
      </c>
      <c r="M2094">
        <v>56.276271407863803</v>
      </c>
      <c r="N2094">
        <v>1.52969087295206</v>
      </c>
      <c r="O2094">
        <v>15.2389966871746</v>
      </c>
      <c r="P2094">
        <v>74.628099173553693</v>
      </c>
      <c r="Q2094">
        <v>-1.6854805845422999E-2</v>
      </c>
    </row>
    <row r="2095" spans="1:17" hidden="1" x14ac:dyDescent="0.3">
      <c r="A2095" t="s">
        <v>4348</v>
      </c>
      <c r="B2095" t="s">
        <v>4349</v>
      </c>
      <c r="C2095" t="s">
        <v>10222</v>
      </c>
      <c r="E2095">
        <v>311.49263760000002</v>
      </c>
      <c r="F2095">
        <v>40.520000000000003</v>
      </c>
      <c r="G2095">
        <v>415.18554157659702</v>
      </c>
      <c r="H2095">
        <v>83.3504046844659</v>
      </c>
      <c r="I2095">
        <v>152.138773859786</v>
      </c>
      <c r="J2095">
        <v>6.62251146482701</v>
      </c>
      <c r="K2095">
        <v>25.0389789409471</v>
      </c>
      <c r="L2095">
        <v>14.4034054570234</v>
      </c>
      <c r="M2095">
        <v>99.999999974914999</v>
      </c>
      <c r="N2095">
        <v>1.5253316613705299</v>
      </c>
      <c r="O2095">
        <v>0</v>
      </c>
      <c r="P2095">
        <v>478.85714285714198</v>
      </c>
      <c r="Q2095">
        <v>0.140852231806817</v>
      </c>
    </row>
    <row r="2096" spans="1:17" hidden="1" x14ac:dyDescent="0.3">
      <c r="A2096" t="s">
        <v>4350</v>
      </c>
      <c r="B2096" t="s">
        <v>4351</v>
      </c>
      <c r="C2096" t="s">
        <v>10222</v>
      </c>
      <c r="D2096" t="s">
        <v>606</v>
      </c>
      <c r="E2096">
        <v>311.22338195999998</v>
      </c>
      <c r="F2096">
        <v>321.14999999999998</v>
      </c>
      <c r="G2096">
        <v>52.238575476441099</v>
      </c>
      <c r="H2096">
        <v>38.456763171512002</v>
      </c>
      <c r="I2096">
        <v>21.512756619106899</v>
      </c>
      <c r="J2096">
        <v>27.3573102441602</v>
      </c>
      <c r="K2096">
        <v>254.35466998093301</v>
      </c>
      <c r="L2096">
        <v>223.007139428546</v>
      </c>
      <c r="M2096">
        <v>78.445260760614403</v>
      </c>
      <c r="N2096">
        <v>0.56061068702289996</v>
      </c>
      <c r="O2096">
        <v>5.5114432508173801</v>
      </c>
      <c r="P2096">
        <v>109.901960784313</v>
      </c>
    </row>
    <row r="2097" spans="1:17" hidden="1" x14ac:dyDescent="0.3">
      <c r="A2097" t="s">
        <v>4352</v>
      </c>
      <c r="B2097" t="s">
        <v>4353</v>
      </c>
      <c r="C2097" t="s">
        <v>10222</v>
      </c>
      <c r="D2097" t="s">
        <v>1768</v>
      </c>
      <c r="E2097">
        <v>310.37052799999998</v>
      </c>
      <c r="F2097">
        <v>490.1</v>
      </c>
      <c r="G2097">
        <v>46.349091171519397</v>
      </c>
      <c r="H2097">
        <v>16.911597013022401</v>
      </c>
      <c r="I2097">
        <v>-18.109644446322601</v>
      </c>
      <c r="J2097">
        <v>-4.4863753243019202</v>
      </c>
      <c r="K2097">
        <v>476.58657244603501</v>
      </c>
      <c r="L2097">
        <v>433.83733575282798</v>
      </c>
      <c r="M2097">
        <v>44.354097643801097</v>
      </c>
      <c r="N2097">
        <v>0.38119897103232298</v>
      </c>
      <c r="O2097">
        <v>35.890634564374601</v>
      </c>
      <c r="P2097">
        <v>91.520125048847206</v>
      </c>
    </row>
    <row r="2098" spans="1:17" hidden="1" x14ac:dyDescent="0.3">
      <c r="A2098" t="s">
        <v>4354</v>
      </c>
      <c r="B2098" t="s">
        <v>4355</v>
      </c>
      <c r="C2098" t="s">
        <v>10222</v>
      </c>
      <c r="D2098" t="s">
        <v>261</v>
      </c>
      <c r="E2098">
        <v>309.34592093999998</v>
      </c>
      <c r="F2098">
        <v>55.86</v>
      </c>
      <c r="G2098">
        <v>145.696533852295</v>
      </c>
      <c r="H2098">
        <v>3.5134890059862798</v>
      </c>
      <c r="I2098">
        <v>-4.1551899393859797</v>
      </c>
      <c r="J2098">
        <v>1.0184375099226699</v>
      </c>
      <c r="K2098">
        <v>54.210922076791199</v>
      </c>
      <c r="L2098">
        <v>47.149082335540001</v>
      </c>
      <c r="M2098">
        <v>59.470534626384598</v>
      </c>
      <c r="N2098">
        <v>1.2180648967455201</v>
      </c>
      <c r="O2098">
        <v>24.865735767991399</v>
      </c>
      <c r="P2098">
        <v>180.42168674698701</v>
      </c>
      <c r="Q2098">
        <v>5.0100825904954002E-2</v>
      </c>
    </row>
    <row r="2099" spans="1:17" hidden="1" x14ac:dyDescent="0.3">
      <c r="A2099" t="s">
        <v>4356</v>
      </c>
      <c r="B2099" t="s">
        <v>4357</v>
      </c>
      <c r="C2099" t="s">
        <v>10222</v>
      </c>
      <c r="D2099" t="s">
        <v>469</v>
      </c>
      <c r="E2099">
        <v>309.24454466999998</v>
      </c>
      <c r="F2099">
        <v>69.819999999999993</v>
      </c>
      <c r="G2099">
        <v>-2.29081292508693</v>
      </c>
      <c r="H2099">
        <v>-9.1332193496684901</v>
      </c>
      <c r="I2099">
        <v>-22.650884365570999</v>
      </c>
      <c r="J2099">
        <v>1.4785592456383501</v>
      </c>
      <c r="K2099">
        <v>70.668339779377703</v>
      </c>
      <c r="L2099">
        <v>68.6902590525672</v>
      </c>
      <c r="M2099">
        <v>42.829113688790102</v>
      </c>
      <c r="N2099">
        <v>1.4733085454574899</v>
      </c>
      <c r="O2099">
        <v>23.173875680320801</v>
      </c>
      <c r="P2099">
        <v>37.712031558185302</v>
      </c>
      <c r="Q2099">
        <v>5.0450352342345003E-2</v>
      </c>
    </row>
    <row r="2100" spans="1:17" hidden="1" x14ac:dyDescent="0.3">
      <c r="A2100" t="s">
        <v>4358</v>
      </c>
      <c r="B2100" t="s">
        <v>4359</v>
      </c>
      <c r="C2100" t="s">
        <v>10222</v>
      </c>
      <c r="D2100" t="s">
        <v>622</v>
      </c>
      <c r="E2100">
        <v>308.620071109999</v>
      </c>
      <c r="F2100">
        <v>551.04999999999995</v>
      </c>
      <c r="G2100">
        <v>-15.202456046694399</v>
      </c>
      <c r="H2100">
        <v>4.4983321666675398</v>
      </c>
      <c r="I2100">
        <v>-9.4234817894441996</v>
      </c>
      <c r="J2100">
        <v>1.62355575203429</v>
      </c>
      <c r="K2100">
        <v>527.87498767136503</v>
      </c>
      <c r="L2100">
        <v>515.13709055227002</v>
      </c>
      <c r="M2100">
        <v>60.311714098701799</v>
      </c>
      <c r="N2100">
        <v>3.0254042794925202</v>
      </c>
      <c r="O2100">
        <v>3.9470102531530702</v>
      </c>
      <c r="P2100">
        <v>19.533622559652901</v>
      </c>
      <c r="Q2100">
        <v>-7.4647668845695E-2</v>
      </c>
    </row>
    <row r="2101" spans="1:17" hidden="1" x14ac:dyDescent="0.3">
      <c r="A2101" t="s">
        <v>4360</v>
      </c>
      <c r="B2101" t="s">
        <v>4361</v>
      </c>
      <c r="C2101" t="s">
        <v>10222</v>
      </c>
      <c r="E2101">
        <v>306.96899999999999</v>
      </c>
      <c r="F2101">
        <v>850</v>
      </c>
      <c r="G2101">
        <v>-18.930751661066001</v>
      </c>
      <c r="H2101">
        <v>24.7659707652275</v>
      </c>
      <c r="I2101">
        <v>-25.071097131528401</v>
      </c>
      <c r="J2101">
        <v>25.642749496358</v>
      </c>
      <c r="K2101">
        <v>744.38672110524703</v>
      </c>
      <c r="L2101">
        <v>823.62387168575196</v>
      </c>
      <c r="M2101">
        <v>69.748295631114402</v>
      </c>
      <c r="N2101">
        <v>2.1515446466356298</v>
      </c>
      <c r="O2101">
        <v>28.8</v>
      </c>
      <c r="P2101">
        <v>59.7744360902255</v>
      </c>
      <c r="Q2101">
        <v>0.13002849647677001</v>
      </c>
    </row>
    <row r="2102" spans="1:17" hidden="1" x14ac:dyDescent="0.3">
      <c r="A2102" t="s">
        <v>4362</v>
      </c>
      <c r="B2102" t="s">
        <v>4363</v>
      </c>
      <c r="C2102" t="s">
        <v>10222</v>
      </c>
      <c r="D2102" t="s">
        <v>60</v>
      </c>
      <c r="E2102">
        <v>306.83582100000001</v>
      </c>
      <c r="F2102">
        <v>328.2</v>
      </c>
      <c r="G2102">
        <v>-38.460176220644897</v>
      </c>
      <c r="H2102">
        <v>0.84864080864284597</v>
      </c>
      <c r="I2102">
        <v>-24.5699078939078</v>
      </c>
      <c r="J2102">
        <v>6.1967366301572797</v>
      </c>
      <c r="K2102">
        <v>317.30965307642498</v>
      </c>
      <c r="L2102">
        <v>338.01141717533602</v>
      </c>
      <c r="M2102">
        <v>55.884174936447302</v>
      </c>
      <c r="N2102">
        <v>0.96776548314814304</v>
      </c>
      <c r="O2102">
        <v>28.275441803778101</v>
      </c>
      <c r="P2102">
        <v>28.705882352941099</v>
      </c>
      <c r="Q2102">
        <v>7.2719357278803007E-2</v>
      </c>
    </row>
    <row r="2103" spans="1:17" hidden="1" x14ac:dyDescent="0.3">
      <c r="A2103" t="s">
        <v>4364</v>
      </c>
      <c r="B2103" t="s">
        <v>4365</v>
      </c>
      <c r="C2103" t="s">
        <v>10222</v>
      </c>
      <c r="D2103" t="s">
        <v>1124</v>
      </c>
      <c r="E2103">
        <v>306.44</v>
      </c>
      <c r="F2103">
        <v>13.04</v>
      </c>
      <c r="G2103">
        <v>10.0188142478742</v>
      </c>
      <c r="H2103">
        <v>2.3036003228128901</v>
      </c>
      <c r="I2103">
        <v>-23.014359542875901</v>
      </c>
      <c r="J2103">
        <v>-4.6586161998960396</v>
      </c>
      <c r="K2103">
        <v>12.509623458269401</v>
      </c>
      <c r="L2103">
        <v>12.01941122431</v>
      </c>
      <c r="M2103">
        <v>53.029634034709701</v>
      </c>
      <c r="N2103">
        <v>1.1798653771971901</v>
      </c>
      <c r="O2103">
        <v>35.352760736196302</v>
      </c>
      <c r="P2103">
        <v>54.319526627218899</v>
      </c>
      <c r="Q2103">
        <v>4.7118351039556999E-2</v>
      </c>
    </row>
    <row r="2104" spans="1:17" hidden="1" x14ac:dyDescent="0.3">
      <c r="A2104" t="s">
        <v>4366</v>
      </c>
      <c r="B2104" t="s">
        <v>4367</v>
      </c>
      <c r="C2104" t="s">
        <v>10222</v>
      </c>
      <c r="D2104" t="s">
        <v>261</v>
      </c>
      <c r="E2104">
        <v>306.40948043999998</v>
      </c>
      <c r="F2104">
        <v>1281.9000000000001</v>
      </c>
      <c r="G2104">
        <v>11.8860159976162</v>
      </c>
      <c r="H2104">
        <v>-20.8810799779448</v>
      </c>
      <c r="I2104">
        <v>-43.455491584356103</v>
      </c>
      <c r="J2104">
        <v>-6.6645910389524703</v>
      </c>
      <c r="K2104">
        <v>1596.83314672491</v>
      </c>
      <c r="L2104">
        <v>1521.4876791479401</v>
      </c>
      <c r="M2104">
        <v>26.967580481611702</v>
      </c>
      <c r="N2104">
        <v>3.1587506112075299</v>
      </c>
      <c r="O2104">
        <v>79.421171698260295</v>
      </c>
      <c r="P2104">
        <v>41.568194367752596</v>
      </c>
      <c r="Q2104">
        <v>0.15621382817681601</v>
      </c>
    </row>
    <row r="2105" spans="1:17" hidden="1" x14ac:dyDescent="0.3">
      <c r="A2105" t="s">
        <v>4368</v>
      </c>
      <c r="B2105" t="s">
        <v>4369</v>
      </c>
      <c r="C2105" t="s">
        <v>10222</v>
      </c>
      <c r="D2105" t="s">
        <v>1532</v>
      </c>
      <c r="E2105">
        <v>305.54888332500002</v>
      </c>
      <c r="F2105">
        <v>9.3699999999999992</v>
      </c>
      <c r="G2105">
        <v>140.041475809177</v>
      </c>
      <c r="H2105">
        <v>12.447666782668801</v>
      </c>
      <c r="I2105">
        <v>19.32351483847</v>
      </c>
      <c r="J2105">
        <v>9.2488458112987093</v>
      </c>
      <c r="K2105">
        <v>7.7799015551523301</v>
      </c>
      <c r="L2105">
        <v>6.9638937873776197</v>
      </c>
      <c r="M2105">
        <v>80.920165492014803</v>
      </c>
      <c r="N2105">
        <v>1.2773597997919099</v>
      </c>
      <c r="O2105">
        <v>3.5218783351120599</v>
      </c>
      <c r="P2105">
        <v>183.939393939393</v>
      </c>
      <c r="Q2105">
        <v>-1.7140720918759001E-2</v>
      </c>
    </row>
    <row r="2106" spans="1:17" hidden="1" x14ac:dyDescent="0.3">
      <c r="A2106" t="s">
        <v>4370</v>
      </c>
      <c r="B2106" t="s">
        <v>4371</v>
      </c>
      <c r="C2106" t="s">
        <v>10222</v>
      </c>
      <c r="D2106" t="s">
        <v>133</v>
      </c>
      <c r="E2106">
        <v>305.00649900000002</v>
      </c>
      <c r="F2106">
        <v>194.85</v>
      </c>
      <c r="G2106">
        <v>18.830521999338401</v>
      </c>
      <c r="H2106">
        <v>-7.3450337417390203</v>
      </c>
      <c r="I2106">
        <v>-16.963127150088301</v>
      </c>
      <c r="J2106">
        <v>0.92199274733617698</v>
      </c>
      <c r="K2106">
        <v>202.486417652878</v>
      </c>
      <c r="L2106">
        <v>190.35790424787399</v>
      </c>
      <c r="M2106">
        <v>42.7999755281134</v>
      </c>
      <c r="N2106">
        <v>0.44540226676344102</v>
      </c>
      <c r="O2106">
        <v>45.214267385168</v>
      </c>
      <c r="P2106">
        <v>55.3827751196172</v>
      </c>
      <c r="Q2106">
        <v>0.22306994225796101</v>
      </c>
    </row>
    <row r="2107" spans="1:17" hidden="1" x14ac:dyDescent="0.3">
      <c r="A2107" t="s">
        <v>4372</v>
      </c>
      <c r="B2107" t="s">
        <v>4373</v>
      </c>
      <c r="C2107" t="s">
        <v>10222</v>
      </c>
      <c r="D2107" t="s">
        <v>143</v>
      </c>
      <c r="E2107">
        <v>304.745008619999</v>
      </c>
      <c r="F2107">
        <v>269.8</v>
      </c>
      <c r="G2107">
        <v>232.72863919332201</v>
      </c>
      <c r="H2107">
        <v>-5.0662142638209202</v>
      </c>
      <c r="I2107">
        <v>-23.540255494956401</v>
      </c>
      <c r="J2107">
        <v>11.0972881929184</v>
      </c>
      <c r="K2107">
        <v>263.098798039923</v>
      </c>
      <c r="L2107">
        <v>231.91960904083001</v>
      </c>
      <c r="M2107">
        <v>62.782963584912899</v>
      </c>
      <c r="N2107">
        <v>1.0684894888313199</v>
      </c>
      <c r="O2107">
        <v>33.506300963676701</v>
      </c>
      <c r="P2107">
        <v>318.29457364340999</v>
      </c>
      <c r="Q2107">
        <v>0.20892645172883301</v>
      </c>
    </row>
    <row r="2108" spans="1:17" hidden="1" x14ac:dyDescent="0.3">
      <c r="A2108" t="s">
        <v>4374</v>
      </c>
      <c r="B2108" t="s">
        <v>4375</v>
      </c>
      <c r="C2108" t="s">
        <v>10222</v>
      </c>
      <c r="D2108" t="s">
        <v>523</v>
      </c>
      <c r="E2108">
        <v>304.5</v>
      </c>
      <c r="F2108">
        <v>2.9</v>
      </c>
      <c r="G2108">
        <v>32.0741058295473</v>
      </c>
      <c r="H2108">
        <v>-4.3393405619054901</v>
      </c>
      <c r="I2108">
        <v>-16.696757250028298</v>
      </c>
      <c r="J2108">
        <v>-1.54519885371368</v>
      </c>
      <c r="K2108">
        <v>2.70897420841907</v>
      </c>
      <c r="L2108">
        <v>2.4973500809771001</v>
      </c>
      <c r="M2108">
        <v>49.735236081614502</v>
      </c>
      <c r="N2108">
        <v>2.3359948152823402</v>
      </c>
      <c r="O2108">
        <v>29.4220833833954</v>
      </c>
      <c r="P2108">
        <v>67.410893877222605</v>
      </c>
      <c r="Q2108">
        <v>3.1733173380479999E-3</v>
      </c>
    </row>
    <row r="2109" spans="1:17" hidden="1" x14ac:dyDescent="0.3">
      <c r="A2109" t="s">
        <v>4376</v>
      </c>
      <c r="B2109" t="s">
        <v>4377</v>
      </c>
      <c r="C2109" t="s">
        <v>10222</v>
      </c>
      <c r="D2109" t="s">
        <v>231</v>
      </c>
      <c r="E2109">
        <v>304.35793919999998</v>
      </c>
      <c r="F2109">
        <v>240.4</v>
      </c>
      <c r="G2109">
        <v>135.85001995895101</v>
      </c>
      <c r="H2109">
        <v>-0.77112638486419405</v>
      </c>
      <c r="I2109">
        <v>39.400278170072802</v>
      </c>
      <c r="J2109">
        <v>10.835086126431101</v>
      </c>
      <c r="K2109">
        <v>210.28172506887901</v>
      </c>
      <c r="L2109">
        <v>156.53237132228699</v>
      </c>
      <c r="M2109">
        <v>70.984345151074805</v>
      </c>
      <c r="N2109">
        <v>0.45535393862351398</v>
      </c>
      <c r="O2109">
        <v>10.0249584026622</v>
      </c>
      <c r="P2109">
        <v>209.39510939510899</v>
      </c>
      <c r="Q2109">
        <v>0.17817590294621299</v>
      </c>
    </row>
    <row r="2110" spans="1:17" hidden="1" x14ac:dyDescent="0.3">
      <c r="A2110" t="s">
        <v>4378</v>
      </c>
      <c r="B2110" t="s">
        <v>4379</v>
      </c>
      <c r="C2110" t="s">
        <v>10222</v>
      </c>
      <c r="D2110" t="s">
        <v>420</v>
      </c>
      <c r="E2110">
        <v>304.10722034000003</v>
      </c>
      <c r="F2110">
        <v>832.15</v>
      </c>
      <c r="G2110">
        <v>93.474311630073203</v>
      </c>
      <c r="H2110">
        <v>-3.54456859955138</v>
      </c>
      <c r="I2110">
        <v>5.5257676958699697</v>
      </c>
      <c r="J2110">
        <v>-1.1061744634697801</v>
      </c>
      <c r="K2110">
        <v>783.67561556854002</v>
      </c>
      <c r="L2110">
        <v>694.20800843949598</v>
      </c>
      <c r="M2110">
        <v>62.558726034689897</v>
      </c>
      <c r="N2110">
        <v>0.81069869977954701</v>
      </c>
      <c r="O2110">
        <v>11.776722946584099</v>
      </c>
      <c r="P2110">
        <v>126.74386920980901</v>
      </c>
      <c r="Q2110">
        <v>7.3332083924403005E-2</v>
      </c>
    </row>
    <row r="2111" spans="1:17" hidden="1" x14ac:dyDescent="0.3">
      <c r="A2111" t="s">
        <v>4380</v>
      </c>
      <c r="B2111" t="s">
        <v>4381</v>
      </c>
      <c r="C2111" t="s">
        <v>10222</v>
      </c>
      <c r="E2111">
        <v>303.096277232999</v>
      </c>
      <c r="F2111">
        <v>2.91</v>
      </c>
      <c r="G2111">
        <v>26.632206366915302</v>
      </c>
      <c r="H2111">
        <v>20.3034280426854</v>
      </c>
      <c r="I2111">
        <v>7.2881810801602196</v>
      </c>
      <c r="J2111">
        <v>-2.56560701697898</v>
      </c>
      <c r="K2111">
        <v>2.5842468832960099</v>
      </c>
      <c r="L2111">
        <v>2.3691172086518102</v>
      </c>
      <c r="M2111">
        <v>71.863331192055099</v>
      </c>
      <c r="N2111">
        <v>1.73085099452624</v>
      </c>
      <c r="O2111">
        <v>17.525773195876202</v>
      </c>
      <c r="P2111">
        <v>87.741935483870904</v>
      </c>
      <c r="Q2111">
        <v>-5.3842984025299002E-2</v>
      </c>
    </row>
    <row r="2112" spans="1:17" hidden="1" x14ac:dyDescent="0.3">
      <c r="A2112" t="s">
        <v>4382</v>
      </c>
      <c r="B2112" t="s">
        <v>4383</v>
      </c>
      <c r="C2112" t="s">
        <v>10222</v>
      </c>
      <c r="D2112" t="s">
        <v>202</v>
      </c>
      <c r="E2112">
        <v>301.81745000000001</v>
      </c>
      <c r="F2112">
        <v>781</v>
      </c>
      <c r="G2112">
        <v>-28.7540308836974</v>
      </c>
      <c r="H2112">
        <v>6.6002230871238599</v>
      </c>
      <c r="I2112">
        <v>-12.2375558660161</v>
      </c>
      <c r="J2112">
        <v>-1.03172003471496</v>
      </c>
      <c r="K2112">
        <v>749.36681514609995</v>
      </c>
      <c r="L2112">
        <v>734.52234618001796</v>
      </c>
      <c r="M2112">
        <v>57.070234757055502</v>
      </c>
      <c r="N2112">
        <v>1.2241813602015099</v>
      </c>
      <c r="O2112">
        <v>15.1088348271446</v>
      </c>
      <c r="P2112">
        <v>20.1538461538461</v>
      </c>
      <c r="Q2112">
        <v>2.6341924030752001E-2</v>
      </c>
    </row>
    <row r="2113" spans="1:17" hidden="1" x14ac:dyDescent="0.3">
      <c r="A2113" t="s">
        <v>4384</v>
      </c>
      <c r="B2113" t="s">
        <v>4385</v>
      </c>
      <c r="C2113" t="s">
        <v>10222</v>
      </c>
      <c r="E2113">
        <v>301.35019999999997</v>
      </c>
      <c r="F2113">
        <v>71.41</v>
      </c>
      <c r="G2113">
        <v>193.26831073441701</v>
      </c>
      <c r="H2113">
        <v>-7.9645614385481496</v>
      </c>
      <c r="I2113">
        <v>97.286446042969999</v>
      </c>
      <c r="J2113">
        <v>6.4548011462863197</v>
      </c>
      <c r="K2113">
        <v>64.666859028850496</v>
      </c>
      <c r="L2113">
        <v>50.969619202507801</v>
      </c>
      <c r="M2113">
        <v>72.179607199507998</v>
      </c>
      <c r="N2113">
        <v>1.1156930483162499</v>
      </c>
      <c r="O2113">
        <v>4.0610558745273799</v>
      </c>
      <c r="P2113">
        <v>233.84759233286499</v>
      </c>
      <c r="Q2113">
        <v>0.15958847068276499</v>
      </c>
    </row>
    <row r="2114" spans="1:17" hidden="1" x14ac:dyDescent="0.3">
      <c r="A2114" t="s">
        <v>4386</v>
      </c>
      <c r="B2114" t="s">
        <v>4387</v>
      </c>
      <c r="C2114" t="s">
        <v>10222</v>
      </c>
      <c r="D2114" t="s">
        <v>21</v>
      </c>
      <c r="E2114">
        <v>301.09727475</v>
      </c>
      <c r="F2114">
        <v>131.85</v>
      </c>
      <c r="G2114">
        <v>-33.5098153540537</v>
      </c>
      <c r="H2114">
        <v>-5.03011858985339</v>
      </c>
      <c r="I2114">
        <v>-29.037612652979401</v>
      </c>
      <c r="J2114">
        <v>3.0873890057112301</v>
      </c>
      <c r="K2114">
        <v>131.660415833607</v>
      </c>
      <c r="M2114">
        <v>49.136992995649003</v>
      </c>
      <c r="N2114">
        <v>0.42806875631951402</v>
      </c>
      <c r="O2114">
        <v>57.755024649222598</v>
      </c>
      <c r="P2114">
        <v>31.652521218172701</v>
      </c>
    </row>
    <row r="2115" spans="1:17" hidden="1" x14ac:dyDescent="0.3">
      <c r="A2115" t="s">
        <v>4388</v>
      </c>
      <c r="B2115" t="s">
        <v>4389</v>
      </c>
      <c r="C2115" t="s">
        <v>10222</v>
      </c>
      <c r="D2115" t="s">
        <v>777</v>
      </c>
      <c r="E2115">
        <v>301.02625399999999</v>
      </c>
      <c r="F2115">
        <v>230</v>
      </c>
      <c r="G2115">
        <v>63.950502106263698</v>
      </c>
      <c r="H2115">
        <v>-3.2851311211817098</v>
      </c>
      <c r="I2115">
        <v>43.6729211265883</v>
      </c>
      <c r="J2115">
        <v>6.2614049198712198</v>
      </c>
      <c r="K2115">
        <v>203.21882269750901</v>
      </c>
      <c r="L2115">
        <v>165.60147139303399</v>
      </c>
      <c r="M2115">
        <v>62.399405815443501</v>
      </c>
      <c r="N2115">
        <v>0.403102310231023</v>
      </c>
      <c r="O2115">
        <v>13.043478260869501</v>
      </c>
      <c r="P2115">
        <v>105.35714285714199</v>
      </c>
    </row>
    <row r="2116" spans="1:17" hidden="1" x14ac:dyDescent="0.3">
      <c r="A2116" t="s">
        <v>4390</v>
      </c>
      <c r="B2116" t="s">
        <v>4391</v>
      </c>
      <c r="C2116" t="s">
        <v>10222</v>
      </c>
      <c r="D2116" t="s">
        <v>1843</v>
      </c>
      <c r="E2116">
        <v>300.894359925</v>
      </c>
      <c r="F2116">
        <v>472.75</v>
      </c>
      <c r="G2116">
        <v>33.864472783593101</v>
      </c>
      <c r="H2116">
        <v>19.881284120744699</v>
      </c>
      <c r="I2116">
        <v>22.311270676650299</v>
      </c>
      <c r="J2116">
        <v>-4.6298174447933</v>
      </c>
      <c r="K2116">
        <v>420.55220805358903</v>
      </c>
      <c r="L2116">
        <v>359.47830403891197</v>
      </c>
      <c r="M2116">
        <v>56.951868661483402</v>
      </c>
      <c r="N2116">
        <v>1.2374108550932901</v>
      </c>
      <c r="O2116">
        <v>10.3754627181385</v>
      </c>
      <c r="P2116">
        <v>76.596936869630099</v>
      </c>
      <c r="Q2116">
        <v>2.8669921061818E-2</v>
      </c>
    </row>
    <row r="2117" spans="1:17" hidden="1" x14ac:dyDescent="0.3">
      <c r="A2117" t="s">
        <v>4392</v>
      </c>
      <c r="B2117" t="s">
        <v>4393</v>
      </c>
      <c r="C2117" t="s">
        <v>10222</v>
      </c>
      <c r="E2117">
        <v>300.50326999999999</v>
      </c>
      <c r="F2117">
        <v>185</v>
      </c>
      <c r="G2117">
        <v>90.483109284032096</v>
      </c>
      <c r="H2117">
        <v>12.0986408086428</v>
      </c>
      <c r="I2117">
        <v>6.2138972693674104</v>
      </c>
      <c r="J2117">
        <v>0.66474589766752901</v>
      </c>
      <c r="K2117">
        <v>168.131450055458</v>
      </c>
      <c r="L2117">
        <v>146.601633782448</v>
      </c>
      <c r="M2117">
        <v>90.411402502119202</v>
      </c>
      <c r="N2117">
        <v>1.6968421052631499</v>
      </c>
      <c r="O2117">
        <v>0</v>
      </c>
      <c r="P2117">
        <v>131.25</v>
      </c>
      <c r="Q2117">
        <v>0.15099761888831001</v>
      </c>
    </row>
    <row r="2118" spans="1:17" hidden="1" x14ac:dyDescent="0.3">
      <c r="A2118" t="s">
        <v>4394</v>
      </c>
      <c r="B2118" t="s">
        <v>4395</v>
      </c>
      <c r="C2118" t="s">
        <v>10222</v>
      </c>
      <c r="D2118" t="s">
        <v>165</v>
      </c>
      <c r="E2118">
        <v>300.47722691000001</v>
      </c>
      <c r="F2118">
        <v>286.89999999999998</v>
      </c>
      <c r="G2118">
        <v>-4.6997860344703097</v>
      </c>
      <c r="H2118">
        <v>9.4145917288882401</v>
      </c>
      <c r="I2118">
        <v>-11.660219346820099</v>
      </c>
      <c r="J2118">
        <v>9.6477041285437792</v>
      </c>
      <c r="K2118">
        <v>266.19690659765701</v>
      </c>
      <c r="L2118">
        <v>260.623295422316</v>
      </c>
      <c r="M2118">
        <v>71.673838484066096</v>
      </c>
      <c r="N2118">
        <v>3.6216221465673399</v>
      </c>
      <c r="O2118">
        <v>13.7678633670268</v>
      </c>
      <c r="P2118">
        <v>24.739130434782499</v>
      </c>
      <c r="Q2118">
        <v>8.1126615410204994E-2</v>
      </c>
    </row>
    <row r="2119" spans="1:17" hidden="1" x14ac:dyDescent="0.3">
      <c r="A2119" t="s">
        <v>4396</v>
      </c>
      <c r="B2119" t="s">
        <v>4397</v>
      </c>
      <c r="C2119" t="s">
        <v>10222</v>
      </c>
      <c r="D2119" t="s">
        <v>127</v>
      </c>
      <c r="E2119">
        <v>299.22669000000002</v>
      </c>
      <c r="F2119">
        <v>291.89999999999998</v>
      </c>
      <c r="G2119">
        <v>143.37722425143201</v>
      </c>
      <c r="H2119">
        <v>9.8548798841914902</v>
      </c>
      <c r="I2119">
        <v>92.483420828889606</v>
      </c>
      <c r="J2119">
        <v>4.5423897343292001</v>
      </c>
      <c r="K2119">
        <v>256.160487013916</v>
      </c>
      <c r="L2119">
        <v>189.732136261438</v>
      </c>
      <c r="M2119">
        <v>67.939759539246694</v>
      </c>
      <c r="N2119">
        <v>0.68077060080740903</v>
      </c>
      <c r="O2119">
        <v>3.8026721479958998</v>
      </c>
      <c r="P2119">
        <v>213.365539452495</v>
      </c>
      <c r="Q2119">
        <v>0.152408510337779</v>
      </c>
    </row>
    <row r="2120" spans="1:17" hidden="1" x14ac:dyDescent="0.3">
      <c r="A2120" t="s">
        <v>4398</v>
      </c>
      <c r="B2120" t="s">
        <v>4399</v>
      </c>
      <c r="C2120" t="s">
        <v>10222</v>
      </c>
      <c r="D2120" t="s">
        <v>228</v>
      </c>
      <c r="E2120">
        <v>299.05676930499999</v>
      </c>
      <c r="F2120">
        <v>28.63</v>
      </c>
      <c r="G2120">
        <v>30.351023958840301</v>
      </c>
      <c r="H2120">
        <v>5.6910975430296098</v>
      </c>
      <c r="I2120">
        <v>-10.045431993015001</v>
      </c>
      <c r="J2120">
        <v>0.31445026909333501</v>
      </c>
      <c r="K2120">
        <v>27.893919589411901</v>
      </c>
      <c r="L2120">
        <v>26.223080892971701</v>
      </c>
      <c r="M2120">
        <v>45.667372231972898</v>
      </c>
      <c r="N2120">
        <v>1.0411178568694399</v>
      </c>
      <c r="O2120">
        <v>32.203981837233599</v>
      </c>
      <c r="P2120">
        <v>65.014409221902</v>
      </c>
      <c r="Q2120">
        <v>-5.3748621485070003E-3</v>
      </c>
    </row>
    <row r="2121" spans="1:17" hidden="1" x14ac:dyDescent="0.3">
      <c r="A2121" t="s">
        <v>4400</v>
      </c>
      <c r="B2121" t="s">
        <v>4401</v>
      </c>
      <c r="C2121" t="s">
        <v>10222</v>
      </c>
      <c r="D2121" t="s">
        <v>722</v>
      </c>
      <c r="E2121">
        <v>298.53358683599998</v>
      </c>
      <c r="F2121">
        <v>11.91</v>
      </c>
      <c r="G2121">
        <v>-19.034713640684899</v>
      </c>
      <c r="H2121">
        <v>-2.85068351568147</v>
      </c>
      <c r="I2121">
        <v>-11.5699274757414</v>
      </c>
      <c r="J2121">
        <v>-1.54519885371368</v>
      </c>
      <c r="K2121">
        <v>11.8104815552982</v>
      </c>
      <c r="L2121">
        <v>11.5576859318454</v>
      </c>
      <c r="M2121">
        <v>70.589314799391403</v>
      </c>
      <c r="N2121">
        <v>3.27382413859169</v>
      </c>
      <c r="O2121">
        <v>11.6708648194794</v>
      </c>
      <c r="P2121">
        <v>25.368421052631501</v>
      </c>
    </row>
    <row r="2122" spans="1:17" hidden="1" x14ac:dyDescent="0.3">
      <c r="A2122" t="s">
        <v>4402</v>
      </c>
      <c r="B2122" t="s">
        <v>4403</v>
      </c>
      <c r="C2122" t="s">
        <v>10222</v>
      </c>
      <c r="D2122" t="s">
        <v>60</v>
      </c>
      <c r="E2122">
        <v>298.436641544</v>
      </c>
      <c r="F2122">
        <v>242.54</v>
      </c>
      <c r="G2122">
        <v>-0.49814874924607999</v>
      </c>
      <c r="H2122">
        <v>-5.5989398365184302</v>
      </c>
      <c r="I2122">
        <v>2.84442974840595</v>
      </c>
      <c r="J2122">
        <v>-0.11262983562906501</v>
      </c>
      <c r="K2122">
        <v>238.769021378861</v>
      </c>
      <c r="L2122">
        <v>225.163799168742</v>
      </c>
      <c r="M2122">
        <v>49.953862641266198</v>
      </c>
      <c r="N2122">
        <v>1.2425480608467101</v>
      </c>
      <c r="O2122">
        <v>33.998515708748997</v>
      </c>
      <c r="P2122">
        <v>36.258426966292099</v>
      </c>
      <c r="Q2122">
        <v>5.8821836010134999E-2</v>
      </c>
    </row>
    <row r="2123" spans="1:17" hidden="1" x14ac:dyDescent="0.3">
      <c r="A2123" t="s">
        <v>4404</v>
      </c>
      <c r="B2123" t="s">
        <v>4405</v>
      </c>
      <c r="C2123" t="s">
        <v>10222</v>
      </c>
      <c r="E2123">
        <v>298.38973471999998</v>
      </c>
      <c r="F2123">
        <v>134.9</v>
      </c>
      <c r="G2123">
        <v>74.817595212162701</v>
      </c>
      <c r="H2123">
        <v>1.0067675037222601</v>
      </c>
      <c r="I2123">
        <v>26.5033709535779</v>
      </c>
      <c r="J2123">
        <v>3.4353458933680301</v>
      </c>
      <c r="K2123">
        <v>125.53549289723</v>
      </c>
      <c r="L2123">
        <v>106.203282004673</v>
      </c>
      <c r="M2123">
        <v>54.170532123262603</v>
      </c>
      <c r="N2123">
        <v>0.67620751341681495</v>
      </c>
      <c r="O2123">
        <v>9.7108969607116293</v>
      </c>
      <c r="P2123">
        <v>124.833333333333</v>
      </c>
      <c r="Q2123">
        <v>0.144835901196296</v>
      </c>
    </row>
    <row r="2124" spans="1:17" hidden="1" x14ac:dyDescent="0.3">
      <c r="A2124" t="s">
        <v>4406</v>
      </c>
      <c r="B2124" t="s">
        <v>4407</v>
      </c>
      <c r="C2124" t="s">
        <v>10222</v>
      </c>
      <c r="D2124" t="s">
        <v>285</v>
      </c>
      <c r="E2124">
        <v>298.19902215500002</v>
      </c>
      <c r="F2124">
        <v>132.28</v>
      </c>
      <c r="G2124">
        <v>-37.866170943653302</v>
      </c>
      <c r="H2124">
        <v>-3.3723353176567099</v>
      </c>
      <c r="I2124">
        <v>-22.439998726337599</v>
      </c>
      <c r="J2124">
        <v>4.1865084633594902</v>
      </c>
      <c r="K2124">
        <v>127.514145154351</v>
      </c>
      <c r="L2124">
        <v>137.85942929635399</v>
      </c>
      <c r="M2124">
        <v>42.541483263054602</v>
      </c>
      <c r="N2124">
        <v>1.5209192761566199</v>
      </c>
      <c r="O2124">
        <v>47.4145751436347</v>
      </c>
      <c r="P2124">
        <v>45.362637362637301</v>
      </c>
      <c r="Q2124">
        <v>9.9416413082425006E-2</v>
      </c>
    </row>
    <row r="2125" spans="1:17" hidden="1" x14ac:dyDescent="0.3">
      <c r="A2125" t="s">
        <v>4408</v>
      </c>
      <c r="B2125" t="s">
        <v>4409</v>
      </c>
      <c r="C2125" t="s">
        <v>10222</v>
      </c>
      <c r="D2125" t="s">
        <v>622</v>
      </c>
      <c r="E2125">
        <v>298.00535400000001</v>
      </c>
      <c r="F2125">
        <v>168.66</v>
      </c>
      <c r="G2125">
        <v>130.97049483617999</v>
      </c>
      <c r="H2125">
        <v>2.1089271812564001</v>
      </c>
      <c r="I2125">
        <v>71.799317649857699</v>
      </c>
      <c r="J2125">
        <v>0.32769810520956799</v>
      </c>
      <c r="K2125">
        <v>147.075254083179</v>
      </c>
      <c r="L2125">
        <v>119.26229314138401</v>
      </c>
      <c r="M2125">
        <v>74.350709096328799</v>
      </c>
      <c r="N2125">
        <v>2.4277259014509398</v>
      </c>
      <c r="O2125">
        <v>4.2096525554369704</v>
      </c>
      <c r="P2125">
        <v>170.93975903614401</v>
      </c>
      <c r="Q2125">
        <v>0.121035194073727</v>
      </c>
    </row>
    <row r="2126" spans="1:17" hidden="1" x14ac:dyDescent="0.3">
      <c r="A2126" t="s">
        <v>4410</v>
      </c>
      <c r="B2126" t="s">
        <v>4411</v>
      </c>
      <c r="C2126" t="s">
        <v>10222</v>
      </c>
      <c r="D2126" t="s">
        <v>46</v>
      </c>
      <c r="E2126">
        <v>297.843299</v>
      </c>
      <c r="F2126">
        <v>124.15</v>
      </c>
      <c r="G2126">
        <v>80.5635526642683</v>
      </c>
      <c r="H2126">
        <v>-6.49626931249822</v>
      </c>
      <c r="I2126">
        <v>33.008155642573101</v>
      </c>
      <c r="J2126">
        <v>-17.660063718578499</v>
      </c>
      <c r="K2126">
        <v>115.50146479737801</v>
      </c>
      <c r="L2126">
        <v>93.915891016951505</v>
      </c>
      <c r="M2126">
        <v>38.0964113618504</v>
      </c>
      <c r="N2126">
        <v>0.51269725236883001</v>
      </c>
      <c r="O2126">
        <v>19.6133709222714</v>
      </c>
      <c r="P2126">
        <v>112.222222222222</v>
      </c>
      <c r="Q2126">
        <v>2.9273015089158E-2</v>
      </c>
    </row>
    <row r="2127" spans="1:17" hidden="1" x14ac:dyDescent="0.3">
      <c r="A2127" t="s">
        <v>4412</v>
      </c>
      <c r="B2127" t="s">
        <v>4413</v>
      </c>
      <c r="C2127" t="s">
        <v>10222</v>
      </c>
      <c r="D2127" t="s">
        <v>133</v>
      </c>
      <c r="E2127">
        <v>297.69175360000003</v>
      </c>
      <c r="F2127">
        <v>284</v>
      </c>
      <c r="G2127">
        <v>48.999651555907498</v>
      </c>
      <c r="H2127">
        <v>-2.1374703024682602</v>
      </c>
      <c r="I2127">
        <v>-10.3114438612368</v>
      </c>
      <c r="J2127">
        <v>-3.2287005372153601</v>
      </c>
      <c r="K2127">
        <v>286.62198629201998</v>
      </c>
      <c r="L2127">
        <v>263.63456295309902</v>
      </c>
      <c r="M2127">
        <v>50.003640017853797</v>
      </c>
      <c r="N2127">
        <v>1.9083941605839401</v>
      </c>
      <c r="O2127">
        <v>14.084507042253501</v>
      </c>
      <c r="P2127">
        <v>95.862068965517196</v>
      </c>
      <c r="Q2127">
        <v>5.6956924256382997E-2</v>
      </c>
    </row>
    <row r="2128" spans="1:17" hidden="1" x14ac:dyDescent="0.3">
      <c r="A2128" t="s">
        <v>4414</v>
      </c>
      <c r="B2128" t="s">
        <v>4415</v>
      </c>
      <c r="C2128" t="s">
        <v>10222</v>
      </c>
      <c r="D2128" t="s">
        <v>1599</v>
      </c>
      <c r="E2128">
        <v>297.45248021999998</v>
      </c>
      <c r="F2128">
        <v>270.89999999999998</v>
      </c>
      <c r="G2128">
        <v>-13.721191180670001</v>
      </c>
      <c r="H2128">
        <v>10.570026350811499</v>
      </c>
      <c r="I2128">
        <v>-10.902034451827401</v>
      </c>
      <c r="J2128">
        <v>9.9321407578225198</v>
      </c>
      <c r="K2128">
        <v>267.78329386872002</v>
      </c>
      <c r="L2128">
        <v>258.74367864773097</v>
      </c>
      <c r="M2128">
        <v>49.183812823494698</v>
      </c>
      <c r="N2128">
        <v>2.4354892456218198</v>
      </c>
      <c r="O2128">
        <v>35.511258767072697</v>
      </c>
      <c r="P2128">
        <v>34.108910891089003</v>
      </c>
      <c r="Q2128">
        <v>9.1265528963819995E-2</v>
      </c>
    </row>
    <row r="2129" spans="1:17" hidden="1" x14ac:dyDescent="0.3">
      <c r="A2129" t="s">
        <v>4416</v>
      </c>
      <c r="B2129" t="s">
        <v>4417</v>
      </c>
      <c r="C2129" t="s">
        <v>10222</v>
      </c>
      <c r="D2129" t="s">
        <v>929</v>
      </c>
      <c r="E2129">
        <v>297.40462500000001</v>
      </c>
      <c r="F2129">
        <v>298.14999999999998</v>
      </c>
      <c r="G2129">
        <v>46.314891340218097</v>
      </c>
      <c r="H2129">
        <v>-3.3016789286540802</v>
      </c>
      <c r="I2129">
        <v>46.189921929716697</v>
      </c>
      <c r="J2129">
        <v>-5.5034631796494198</v>
      </c>
      <c r="K2129">
        <v>285.74547461688098</v>
      </c>
      <c r="L2129">
        <v>226.193496694792</v>
      </c>
      <c r="M2129">
        <v>47.988937318019097</v>
      </c>
      <c r="N2129">
        <v>3.3318789574819603E-2</v>
      </c>
      <c r="O2129">
        <v>16.149589132986701</v>
      </c>
      <c r="P2129">
        <v>88.702531645569593</v>
      </c>
      <c r="Q2129">
        <v>7.5842991840361001E-2</v>
      </c>
    </row>
    <row r="2130" spans="1:17" hidden="1" x14ac:dyDescent="0.3">
      <c r="A2130" t="s">
        <v>4418</v>
      </c>
      <c r="B2130" t="s">
        <v>4419</v>
      </c>
      <c r="C2130" t="s">
        <v>10222</v>
      </c>
      <c r="D2130" t="s">
        <v>202</v>
      </c>
      <c r="E2130">
        <v>296.56335818899998</v>
      </c>
      <c r="F2130">
        <v>210.53</v>
      </c>
      <c r="G2130">
        <v>-25.357980537153999</v>
      </c>
      <c r="H2130">
        <v>-7.4944685307648999</v>
      </c>
      <c r="I2130">
        <v>-26.383401533194501</v>
      </c>
      <c r="J2130">
        <v>3.14315475939781</v>
      </c>
      <c r="K2130">
        <v>208.86712761803199</v>
      </c>
      <c r="L2130">
        <v>212.19484901697899</v>
      </c>
      <c r="M2130">
        <v>48.927458973151502</v>
      </c>
      <c r="N2130">
        <v>1.0100923423238299</v>
      </c>
      <c r="O2130">
        <v>39.647556167767</v>
      </c>
      <c r="P2130">
        <v>22.401162790697601</v>
      </c>
      <c r="Q2130">
        <v>-4.9447938024102002E-2</v>
      </c>
    </row>
    <row r="2131" spans="1:17" hidden="1" x14ac:dyDescent="0.3">
      <c r="A2131" t="s">
        <v>4420</v>
      </c>
      <c r="B2131" t="s">
        <v>4421</v>
      </c>
      <c r="C2131" t="s">
        <v>10222</v>
      </c>
      <c r="D2131" t="s">
        <v>4422</v>
      </c>
      <c r="E2131">
        <v>296.55212999999998</v>
      </c>
      <c r="F2131">
        <v>525</v>
      </c>
      <c r="G2131">
        <v>131.586406025353</v>
      </c>
      <c r="H2131">
        <v>14.147322637110801</v>
      </c>
      <c r="I2131">
        <v>39.074252743655897</v>
      </c>
      <c r="J2131">
        <v>6.6754046842675798</v>
      </c>
      <c r="K2131">
        <v>432.513575750276</v>
      </c>
      <c r="M2131">
        <v>67.672423425189507</v>
      </c>
      <c r="N2131">
        <v>0.29338900487125902</v>
      </c>
      <c r="O2131">
        <v>3.7904761904761801</v>
      </c>
      <c r="P2131">
        <v>216.55110039191999</v>
      </c>
    </row>
    <row r="2132" spans="1:17" hidden="1" x14ac:dyDescent="0.3">
      <c r="A2132" t="s">
        <v>4423</v>
      </c>
      <c r="B2132" t="s">
        <v>4424</v>
      </c>
      <c r="C2132" t="s">
        <v>10222</v>
      </c>
      <c r="D2132" t="s">
        <v>261</v>
      </c>
      <c r="E2132">
        <v>296.03800000000001</v>
      </c>
      <c r="F2132">
        <v>870.7</v>
      </c>
      <c r="G2132">
        <v>144.65555875739</v>
      </c>
      <c r="H2132">
        <v>5.63384752698909</v>
      </c>
      <c r="I2132">
        <v>32.758095966348201</v>
      </c>
      <c r="J2132">
        <v>-1.55703317324031</v>
      </c>
      <c r="K2132">
        <v>818.35913568140199</v>
      </c>
      <c r="L2132">
        <v>662.44214271993201</v>
      </c>
      <c r="M2132">
        <v>56.8188234971106</v>
      </c>
      <c r="N2132">
        <v>0.468794685867856</v>
      </c>
      <c r="O2132">
        <v>6.4660617893648604</v>
      </c>
      <c r="P2132">
        <v>167.907692307692</v>
      </c>
      <c r="Q2132">
        <v>0.16633948419269901</v>
      </c>
    </row>
    <row r="2133" spans="1:17" hidden="1" x14ac:dyDescent="0.3">
      <c r="A2133" t="s">
        <v>4425</v>
      </c>
      <c r="B2133" t="s">
        <v>4426</v>
      </c>
      <c r="C2133" t="s">
        <v>10222</v>
      </c>
      <c r="D2133" t="s">
        <v>202</v>
      </c>
      <c r="E2133">
        <v>295.375</v>
      </c>
      <c r="F2133">
        <v>590.75</v>
      </c>
      <c r="G2133">
        <v>7.6441957999573802</v>
      </c>
      <c r="H2133">
        <v>-4.2220113652701903</v>
      </c>
      <c r="I2133">
        <v>-16.593230419266501</v>
      </c>
      <c r="J2133">
        <v>-5.9003077314356203</v>
      </c>
      <c r="K2133">
        <v>590.34887287331799</v>
      </c>
      <c r="L2133">
        <v>573.45904335188504</v>
      </c>
      <c r="M2133">
        <v>53.047094173379499</v>
      </c>
      <c r="N2133">
        <v>0.86952627230590396</v>
      </c>
      <c r="O2133">
        <v>29.4964028776978</v>
      </c>
      <c r="P2133">
        <v>46.297672114908302</v>
      </c>
      <c r="Q2133">
        <v>4.8696381064397998E-2</v>
      </c>
    </row>
    <row r="2134" spans="1:17" hidden="1" x14ac:dyDescent="0.3">
      <c r="A2134" t="s">
        <v>4427</v>
      </c>
      <c r="B2134" t="s">
        <v>4428</v>
      </c>
      <c r="C2134" t="s">
        <v>10222</v>
      </c>
      <c r="D2134" t="s">
        <v>285</v>
      </c>
      <c r="E2134">
        <v>294.32593800000001</v>
      </c>
      <c r="F2134">
        <v>211.5</v>
      </c>
      <c r="G2134">
        <v>-0.445211469777749</v>
      </c>
      <c r="H2134">
        <v>-8.0596925246904796</v>
      </c>
      <c r="I2134">
        <v>-24.352479078742601</v>
      </c>
      <c r="J2134">
        <v>-7.1276164361312597</v>
      </c>
      <c r="K2134">
        <v>224.26606111629201</v>
      </c>
      <c r="L2134">
        <v>218.45781609588499</v>
      </c>
      <c r="M2134">
        <v>16.652518867417701</v>
      </c>
      <c r="N2134">
        <v>0.84829963235294104</v>
      </c>
      <c r="O2134">
        <v>49.267139479905403</v>
      </c>
      <c r="P2134">
        <v>30.1538461538461</v>
      </c>
    </row>
    <row r="2135" spans="1:17" hidden="1" x14ac:dyDescent="0.3">
      <c r="A2135" t="s">
        <v>4429</v>
      </c>
      <c r="B2135" t="s">
        <v>4430</v>
      </c>
      <c r="C2135" t="s">
        <v>10222</v>
      </c>
      <c r="D2135" t="s">
        <v>108</v>
      </c>
      <c r="E2135">
        <v>294.31451520000002</v>
      </c>
      <c r="F2135">
        <v>105.48</v>
      </c>
      <c r="G2135">
        <v>-50.118589492708303</v>
      </c>
      <c r="H2135">
        <v>-18.267395047930801</v>
      </c>
      <c r="I2135">
        <v>-50.605826216523504</v>
      </c>
      <c r="J2135">
        <v>-4.54242364557307</v>
      </c>
      <c r="K2135">
        <v>113.97862917290701</v>
      </c>
      <c r="L2135">
        <v>128.28783995294199</v>
      </c>
      <c r="M2135">
        <v>35.383051012561097</v>
      </c>
      <c r="N2135">
        <v>1.4602386093472699</v>
      </c>
      <c r="O2135">
        <v>78.422449753507706</v>
      </c>
      <c r="P2135">
        <v>7.5229357798165299</v>
      </c>
      <c r="Q2135">
        <v>8.4108899910549997E-3</v>
      </c>
    </row>
    <row r="2136" spans="1:17" hidden="1" x14ac:dyDescent="0.3">
      <c r="A2136" t="s">
        <v>4431</v>
      </c>
      <c r="B2136" t="s">
        <v>4432</v>
      </c>
      <c r="C2136" t="s">
        <v>10222</v>
      </c>
      <c r="D2136" t="s">
        <v>124</v>
      </c>
      <c r="E2136">
        <v>294.0287616</v>
      </c>
      <c r="F2136">
        <v>133.63</v>
      </c>
      <c r="G2136">
        <v>73.369599588188393</v>
      </c>
      <c r="H2136">
        <v>12.839712237214201</v>
      </c>
      <c r="I2136">
        <v>43.303133282752</v>
      </c>
      <c r="J2136">
        <v>-1.5298508374447799</v>
      </c>
      <c r="K2136">
        <v>112.55538467845101</v>
      </c>
      <c r="L2136">
        <v>90.701376457271294</v>
      </c>
      <c r="M2136">
        <v>55.294969629653998</v>
      </c>
      <c r="N2136">
        <v>2.8033406116094799</v>
      </c>
      <c r="O2136">
        <v>23.7746015116366</v>
      </c>
      <c r="P2136">
        <v>114.494382022471</v>
      </c>
      <c r="Q2136">
        <v>2.8401707167737999E-2</v>
      </c>
    </row>
    <row r="2137" spans="1:17" hidden="1" x14ac:dyDescent="0.3">
      <c r="A2137" t="s">
        <v>4433</v>
      </c>
      <c r="B2137" t="s">
        <v>4434</v>
      </c>
      <c r="C2137" t="s">
        <v>10222</v>
      </c>
      <c r="D2137" t="s">
        <v>46</v>
      </c>
      <c r="E2137">
        <v>293.55547216500003</v>
      </c>
      <c r="F2137">
        <v>55.35</v>
      </c>
      <c r="G2137">
        <v>-13.335504320847001</v>
      </c>
      <c r="H2137">
        <v>13.074595363529699</v>
      </c>
      <c r="I2137">
        <v>-3.11084224439159</v>
      </c>
      <c r="J2137">
        <v>-0.84627412253088896</v>
      </c>
      <c r="K2137">
        <v>50.7844500933709</v>
      </c>
      <c r="L2137">
        <v>47.044812826807799</v>
      </c>
      <c r="M2137">
        <v>48.449710361209398</v>
      </c>
      <c r="N2137">
        <v>0.43951712941407101</v>
      </c>
      <c r="O2137">
        <v>28.220415537488702</v>
      </c>
      <c r="P2137">
        <v>60.2026049204052</v>
      </c>
      <c r="Q2137">
        <v>1.6336058691934999E-2</v>
      </c>
    </row>
    <row r="2138" spans="1:17" hidden="1" x14ac:dyDescent="0.3">
      <c r="A2138" t="s">
        <v>4435</v>
      </c>
      <c r="B2138" t="s">
        <v>4436</v>
      </c>
      <c r="C2138" t="s">
        <v>10222</v>
      </c>
      <c r="E2138">
        <v>293.424933465999</v>
      </c>
      <c r="F2138">
        <v>87.29</v>
      </c>
      <c r="G2138">
        <v>-55.959803163782802</v>
      </c>
      <c r="H2138">
        <v>-11.198099216038299</v>
      </c>
      <c r="I2138">
        <v>-44.930743840278097</v>
      </c>
      <c r="J2138">
        <v>1.7570678589776001</v>
      </c>
      <c r="M2138">
        <v>54.965892265101303</v>
      </c>
      <c r="O2138">
        <v>50.693091992209801</v>
      </c>
      <c r="P2138">
        <v>40.676873489121697</v>
      </c>
    </row>
    <row r="2139" spans="1:17" hidden="1" x14ac:dyDescent="0.3">
      <c r="A2139" t="s">
        <v>4437</v>
      </c>
      <c r="B2139" t="s">
        <v>4438</v>
      </c>
      <c r="C2139" t="s">
        <v>10222</v>
      </c>
      <c r="D2139" t="s">
        <v>21</v>
      </c>
      <c r="E2139">
        <v>293.057254</v>
      </c>
      <c r="F2139">
        <v>19.809999999999999</v>
      </c>
      <c r="G2139">
        <v>-12.017017849695501</v>
      </c>
      <c r="H2139">
        <v>-9.38071426037191</v>
      </c>
      <c r="I2139">
        <v>-46.351777388481302</v>
      </c>
      <c r="J2139">
        <v>-4.5844145399881802</v>
      </c>
      <c r="K2139">
        <v>21.048450349033399</v>
      </c>
      <c r="L2139">
        <v>22.345356090785799</v>
      </c>
      <c r="M2139">
        <v>31.439925813994702</v>
      </c>
      <c r="N2139">
        <v>0.75066704933852801</v>
      </c>
      <c r="O2139">
        <v>80.716809692074705</v>
      </c>
      <c r="P2139">
        <v>16.1876832844574</v>
      </c>
      <c r="Q2139">
        <v>-0.105773796767014</v>
      </c>
    </row>
    <row r="2140" spans="1:17" hidden="1" x14ac:dyDescent="0.3">
      <c r="A2140" t="s">
        <v>4439</v>
      </c>
      <c r="B2140" t="s">
        <v>4440</v>
      </c>
      <c r="C2140" t="s">
        <v>10222</v>
      </c>
      <c r="D2140" t="s">
        <v>922</v>
      </c>
      <c r="E2140">
        <v>292.54642766999899</v>
      </c>
      <c r="F2140">
        <v>4702.8500000000004</v>
      </c>
      <c r="G2140">
        <v>11.643069158645</v>
      </c>
      <c r="H2140">
        <v>6.0757322133932501</v>
      </c>
      <c r="I2140">
        <v>4.0136756472324997</v>
      </c>
      <c r="J2140">
        <v>11.930782614220901</v>
      </c>
      <c r="K2140">
        <v>4098.8570863877303</v>
      </c>
      <c r="L2140">
        <v>3826.9826063954902</v>
      </c>
      <c r="M2140">
        <v>79.722016276308096</v>
      </c>
      <c r="N2140">
        <v>1.6789756959044599</v>
      </c>
      <c r="O2140">
        <v>2.04450492786287</v>
      </c>
      <c r="P2140">
        <v>49.296825396825398</v>
      </c>
      <c r="Q2140">
        <v>4.2352705438825002E-2</v>
      </c>
    </row>
    <row r="2141" spans="1:17" hidden="1" x14ac:dyDescent="0.3">
      <c r="A2141" t="s">
        <v>4441</v>
      </c>
      <c r="B2141" t="s">
        <v>4442</v>
      </c>
      <c r="C2141" t="s">
        <v>10222</v>
      </c>
      <c r="D2141" t="s">
        <v>46</v>
      </c>
      <c r="E2141">
        <v>292.47147796199999</v>
      </c>
      <c r="F2141">
        <v>41.82</v>
      </c>
      <c r="G2141">
        <v>216.26119687597401</v>
      </c>
      <c r="H2141">
        <v>26.990995098099201</v>
      </c>
      <c r="I2141">
        <v>65.151319117724796</v>
      </c>
      <c r="J2141">
        <v>16.733732897028101</v>
      </c>
      <c r="K2141">
        <v>32.748319814539002</v>
      </c>
      <c r="L2141">
        <v>25.863543221062098</v>
      </c>
      <c r="M2141">
        <v>75.629904639974995</v>
      </c>
      <c r="N2141">
        <v>1.5730358175344601</v>
      </c>
      <c r="O2141">
        <v>4.9976087996173897</v>
      </c>
      <c r="P2141">
        <v>251.42857142857099</v>
      </c>
      <c r="Q2141">
        <v>3.8048771399318997E-2</v>
      </c>
    </row>
    <row r="2142" spans="1:17" hidden="1" x14ac:dyDescent="0.3">
      <c r="A2142" t="s">
        <v>4443</v>
      </c>
      <c r="B2142" t="s">
        <v>4444</v>
      </c>
      <c r="C2142" t="s">
        <v>10222</v>
      </c>
      <c r="E2142">
        <v>292.29123750000002</v>
      </c>
      <c r="F2142">
        <v>12.99</v>
      </c>
      <c r="G2142">
        <v>411.49618041734902</v>
      </c>
      <c r="H2142">
        <v>-5.7100941311161799</v>
      </c>
      <c r="I2142">
        <v>-24.172107111663902</v>
      </c>
      <c r="J2142">
        <v>-1.54519885371368</v>
      </c>
      <c r="K2142">
        <v>12.679522392194</v>
      </c>
      <c r="L2142">
        <v>11.021418983516501</v>
      </c>
      <c r="M2142">
        <v>63.662296922794098</v>
      </c>
      <c r="N2142">
        <v>0</v>
      </c>
      <c r="O2142">
        <v>47.036181678214</v>
      </c>
    </row>
    <row r="2143" spans="1:17" hidden="1" x14ac:dyDescent="0.3">
      <c r="A2143" t="s">
        <v>4445</v>
      </c>
      <c r="B2143" t="s">
        <v>4446</v>
      </c>
      <c r="C2143" t="s">
        <v>10222</v>
      </c>
      <c r="D2143" t="s">
        <v>557</v>
      </c>
      <c r="E2143">
        <v>292.123645135</v>
      </c>
      <c r="F2143">
        <v>363.65</v>
      </c>
      <c r="G2143">
        <v>21.721356065458401</v>
      </c>
      <c r="H2143">
        <v>3.45074239155355</v>
      </c>
      <c r="I2143">
        <v>15.218683678236401</v>
      </c>
      <c r="J2143">
        <v>9.9556821329914307</v>
      </c>
      <c r="K2143">
        <v>303.51489273699502</v>
      </c>
      <c r="L2143">
        <v>283.22167802668002</v>
      </c>
      <c r="M2143">
        <v>78.425271837132598</v>
      </c>
      <c r="N2143">
        <v>1.72535185513225</v>
      </c>
      <c r="O2143">
        <v>3.1073834731197598</v>
      </c>
      <c r="P2143">
        <v>57.254054054054002</v>
      </c>
      <c r="Q2143">
        <v>-3.4216392309549003E-2</v>
      </c>
    </row>
    <row r="2144" spans="1:17" hidden="1" x14ac:dyDescent="0.3">
      <c r="A2144" t="s">
        <v>4447</v>
      </c>
      <c r="B2144" t="s">
        <v>4448</v>
      </c>
      <c r="C2144" t="s">
        <v>10222</v>
      </c>
      <c r="D2144" t="s">
        <v>21</v>
      </c>
      <c r="E2144">
        <v>291.8754644</v>
      </c>
      <c r="F2144">
        <v>51.95</v>
      </c>
      <c r="G2144">
        <v>-0.73876343045945303</v>
      </c>
      <c r="H2144">
        <v>1.3756015929565699</v>
      </c>
      <c r="I2144">
        <v>9.8350959234211199</v>
      </c>
      <c r="J2144">
        <v>-5.4949295538932201</v>
      </c>
      <c r="K2144">
        <v>52.778743559220402</v>
      </c>
      <c r="L2144">
        <v>44.908250000000002</v>
      </c>
      <c r="M2144">
        <v>34.770737976106503</v>
      </c>
      <c r="N2144">
        <v>0.34010282776349599</v>
      </c>
      <c r="O2144">
        <v>32.242540904716002</v>
      </c>
      <c r="P2144">
        <v>92.407407407407405</v>
      </c>
    </row>
    <row r="2145" spans="1:17" hidden="1" x14ac:dyDescent="0.3">
      <c r="A2145" t="s">
        <v>4449</v>
      </c>
      <c r="B2145" t="s">
        <v>4450</v>
      </c>
      <c r="C2145" t="s">
        <v>10222</v>
      </c>
      <c r="D2145" t="s">
        <v>130</v>
      </c>
      <c r="E2145">
        <v>291.76369599999998</v>
      </c>
      <c r="F2145">
        <v>574.70000000000005</v>
      </c>
      <c r="G2145">
        <v>600.94266606045301</v>
      </c>
      <c r="H2145">
        <v>-23.079471698495901</v>
      </c>
      <c r="I2145">
        <v>57.788460656578103</v>
      </c>
      <c r="J2145">
        <v>17.552243547469999</v>
      </c>
      <c r="K2145">
        <v>474.763384893048</v>
      </c>
      <c r="L2145">
        <v>332.76556804705001</v>
      </c>
      <c r="M2145">
        <v>68.994187846059702</v>
      </c>
      <c r="N2145">
        <v>0.440799824049939</v>
      </c>
      <c r="O2145">
        <v>30.8856794849486</v>
      </c>
      <c r="P2145">
        <v>659.18097754293206</v>
      </c>
      <c r="Q2145">
        <v>0.15310298558948901</v>
      </c>
    </row>
    <row r="2146" spans="1:17" hidden="1" x14ac:dyDescent="0.3">
      <c r="A2146" t="s">
        <v>4451</v>
      </c>
      <c r="B2146" t="s">
        <v>4452</v>
      </c>
      <c r="C2146" t="s">
        <v>10222</v>
      </c>
      <c r="D2146" t="s">
        <v>922</v>
      </c>
      <c r="E2146">
        <v>291.44073459999998</v>
      </c>
      <c r="F2146">
        <v>86.2</v>
      </c>
      <c r="G2146">
        <v>29.069979500109302</v>
      </c>
      <c r="H2146">
        <v>-6.8522768776752896</v>
      </c>
      <c r="I2146">
        <v>30.853116284647498</v>
      </c>
      <c r="J2146">
        <v>-1.52218124524321</v>
      </c>
      <c r="K2146">
        <v>87.328662838935898</v>
      </c>
      <c r="L2146">
        <v>78.125449139413902</v>
      </c>
      <c r="M2146">
        <v>52.870073550808897</v>
      </c>
      <c r="N2146">
        <v>2.1217147944733399</v>
      </c>
      <c r="O2146">
        <v>37.703016241299302</v>
      </c>
      <c r="P2146">
        <v>89.450549450549403</v>
      </c>
      <c r="Q2146">
        <v>-1.0315496796009999E-3</v>
      </c>
    </row>
    <row r="2147" spans="1:17" hidden="1" x14ac:dyDescent="0.3">
      <c r="A2147" t="s">
        <v>4453</v>
      </c>
      <c r="B2147" t="s">
        <v>4454</v>
      </c>
      <c r="C2147" t="s">
        <v>10222</v>
      </c>
      <c r="E2147">
        <v>291.24898000000002</v>
      </c>
      <c r="F2147">
        <v>642.65</v>
      </c>
      <c r="G2147">
        <v>27.6554337738703</v>
      </c>
      <c r="H2147">
        <v>-22.527577218153699</v>
      </c>
      <c r="I2147">
        <v>38.265782725320904</v>
      </c>
      <c r="J2147">
        <v>-9.4909352878222109</v>
      </c>
      <c r="K2147">
        <v>719.90912923578003</v>
      </c>
      <c r="M2147">
        <v>23.390840057387599</v>
      </c>
      <c r="N2147">
        <v>1.4713538878216199</v>
      </c>
      <c r="O2147">
        <v>41.523379755698997</v>
      </c>
      <c r="P2147">
        <v>61.449566637357101</v>
      </c>
    </row>
    <row r="2148" spans="1:17" hidden="1" x14ac:dyDescent="0.3">
      <c r="A2148" t="s">
        <v>4455</v>
      </c>
      <c r="B2148" t="s">
        <v>4456</v>
      </c>
      <c r="C2148" t="s">
        <v>10222</v>
      </c>
      <c r="D2148" t="s">
        <v>202</v>
      </c>
      <c r="E2148">
        <v>291.18681375</v>
      </c>
      <c r="F2148">
        <v>402.5</v>
      </c>
      <c r="G2148">
        <v>3.2920829572785002</v>
      </c>
      <c r="H2148">
        <v>-8.6422006590744296</v>
      </c>
      <c r="I2148">
        <v>-20.128781634977901</v>
      </c>
      <c r="J2148">
        <v>-4.9571466568981704</v>
      </c>
      <c r="K2148">
        <v>401.51425097665799</v>
      </c>
      <c r="L2148">
        <v>364.90025443576098</v>
      </c>
      <c r="M2148">
        <v>45.577297670417202</v>
      </c>
      <c r="N2148">
        <v>0.85781918198764495</v>
      </c>
      <c r="O2148">
        <v>25.701863354037201</v>
      </c>
      <c r="P2148">
        <v>45.806919036406399</v>
      </c>
      <c r="Q2148">
        <v>4.8962004646609996E-3</v>
      </c>
    </row>
    <row r="2149" spans="1:17" hidden="1" x14ac:dyDescent="0.3">
      <c r="A2149" t="s">
        <v>4457</v>
      </c>
      <c r="B2149" t="s">
        <v>4458</v>
      </c>
      <c r="C2149" t="s">
        <v>10222</v>
      </c>
      <c r="D2149" t="s">
        <v>677</v>
      </c>
      <c r="E2149">
        <v>289.28407773999999</v>
      </c>
      <c r="F2149">
        <v>293.3</v>
      </c>
      <c r="G2149">
        <v>19.977808133569699</v>
      </c>
      <c r="H2149">
        <v>-5.5958956151982102</v>
      </c>
      <c r="I2149">
        <v>62.476671924451701</v>
      </c>
      <c r="J2149">
        <v>5.7271986798372803</v>
      </c>
      <c r="K2149">
        <v>289.41436831260398</v>
      </c>
      <c r="L2149">
        <v>255.366883406352</v>
      </c>
      <c r="M2149">
        <v>52.233283656982998</v>
      </c>
      <c r="N2149">
        <v>1.1196351066296999</v>
      </c>
      <c r="O2149">
        <v>26.082509376065399</v>
      </c>
      <c r="P2149">
        <v>94.174114531612005</v>
      </c>
      <c r="Q2149">
        <v>8.1009355516782997E-2</v>
      </c>
    </row>
    <row r="2150" spans="1:17" hidden="1" x14ac:dyDescent="0.3">
      <c r="A2150" t="s">
        <v>4459</v>
      </c>
      <c r="B2150" t="s">
        <v>4460</v>
      </c>
      <c r="C2150" t="s">
        <v>10222</v>
      </c>
      <c r="E2150">
        <v>288.79668040000001</v>
      </c>
      <c r="F2150">
        <v>33.86</v>
      </c>
      <c r="G2150">
        <v>36.292974448735997</v>
      </c>
      <c r="H2150">
        <v>4.8175898532288404</v>
      </c>
      <c r="I2150">
        <v>-23.510755642455699</v>
      </c>
      <c r="J2150">
        <v>-6.46414798730786</v>
      </c>
      <c r="K2150">
        <v>32.2778779371952</v>
      </c>
      <c r="L2150">
        <v>29.804768259442302</v>
      </c>
      <c r="M2150">
        <v>48.754056194218002</v>
      </c>
      <c r="N2150">
        <v>1.29098876724725</v>
      </c>
      <c r="O2150">
        <v>22.858830478440598</v>
      </c>
      <c r="P2150">
        <v>69.724310776942303</v>
      </c>
      <c r="Q2150">
        <v>6.4026786570073005E-2</v>
      </c>
    </row>
    <row r="2151" spans="1:17" hidden="1" x14ac:dyDescent="0.3">
      <c r="A2151" t="s">
        <v>4461</v>
      </c>
      <c r="B2151" t="s">
        <v>4462</v>
      </c>
      <c r="C2151" t="s">
        <v>10222</v>
      </c>
      <c r="D2151" t="s">
        <v>95</v>
      </c>
      <c r="E2151">
        <v>288.59699949999998</v>
      </c>
      <c r="F2151">
        <v>131.05000000000001</v>
      </c>
      <c r="G2151">
        <v>-8.8865501293522602</v>
      </c>
      <c r="H2151">
        <v>-9.9031707855600608</v>
      </c>
      <c r="I2151">
        <v>-50.4271156402651</v>
      </c>
      <c r="J2151">
        <v>-8.6289816656518497</v>
      </c>
      <c r="K2151">
        <v>144.47731733467799</v>
      </c>
      <c r="L2151">
        <v>153.962322734276</v>
      </c>
      <c r="M2151">
        <v>29.6872782231064</v>
      </c>
      <c r="N2151">
        <v>1.7264769889624301</v>
      </c>
      <c r="O2151">
        <v>93.590232735596999</v>
      </c>
      <c r="P2151">
        <v>24.8095238095238</v>
      </c>
      <c r="Q2151">
        <v>-1.430692794889E-3</v>
      </c>
    </row>
    <row r="2152" spans="1:17" hidden="1" x14ac:dyDescent="0.3">
      <c r="A2152" t="s">
        <v>4463</v>
      </c>
      <c r="B2152" t="s">
        <v>4464</v>
      </c>
      <c r="C2152" t="s">
        <v>10222</v>
      </c>
      <c r="D2152" t="s">
        <v>622</v>
      </c>
      <c r="E2152">
        <v>288.48103316999999</v>
      </c>
      <c r="F2152">
        <v>598.95000000000005</v>
      </c>
      <c r="G2152">
        <v>-36.640492902079501</v>
      </c>
      <c r="H2152">
        <v>0.110316338276593</v>
      </c>
      <c r="I2152">
        <v>-24.863353719191899</v>
      </c>
      <c r="J2152">
        <v>3.5243663636776099</v>
      </c>
      <c r="K2152">
        <v>582.52761889907902</v>
      </c>
      <c r="L2152">
        <v>609.28167242976599</v>
      </c>
      <c r="M2152">
        <v>61.234161292132598</v>
      </c>
      <c r="N2152">
        <v>0.53184050467812105</v>
      </c>
      <c r="O2152">
        <v>29.3764087152516</v>
      </c>
      <c r="P2152">
        <v>23.698884758364301</v>
      </c>
    </row>
    <row r="2153" spans="1:17" hidden="1" x14ac:dyDescent="0.3">
      <c r="A2153" t="s">
        <v>4465</v>
      </c>
      <c r="B2153" t="s">
        <v>4466</v>
      </c>
      <c r="C2153" t="s">
        <v>10222</v>
      </c>
      <c r="D2153" t="s">
        <v>111</v>
      </c>
      <c r="E2153">
        <v>287.8421214</v>
      </c>
      <c r="F2153">
        <v>52.05</v>
      </c>
      <c r="G2153">
        <v>-40.917135738347802</v>
      </c>
      <c r="H2153">
        <v>-26.026359191357098</v>
      </c>
      <c r="I2153">
        <v>-29.888076414843098</v>
      </c>
      <c r="J2153">
        <v>-24.0451988537136</v>
      </c>
      <c r="O2153">
        <v>22.9586935638808</v>
      </c>
      <c r="P2153">
        <v>10.2754237288135</v>
      </c>
    </row>
    <row r="2154" spans="1:17" hidden="1" x14ac:dyDescent="0.3">
      <c r="A2154" t="s">
        <v>4467</v>
      </c>
      <c r="B2154" t="s">
        <v>4468</v>
      </c>
      <c r="C2154" t="s">
        <v>10222</v>
      </c>
      <c r="D2154" t="s">
        <v>46</v>
      </c>
      <c r="E2154">
        <v>287.5625</v>
      </c>
      <c r="F2154">
        <v>230.05</v>
      </c>
      <c r="G2154">
        <v>84.529357501632802</v>
      </c>
      <c r="H2154">
        <v>-8.0413245411205203E-2</v>
      </c>
      <c r="I2154">
        <v>25.292844637788399</v>
      </c>
      <c r="J2154">
        <v>0.52146781295298295</v>
      </c>
      <c r="K2154">
        <v>208.690671891584</v>
      </c>
      <c r="L2154">
        <v>173.008420570429</v>
      </c>
      <c r="M2154">
        <v>58.073767333456402</v>
      </c>
      <c r="N2154">
        <v>1.4288487041887601</v>
      </c>
      <c r="O2154">
        <v>10.715061943055799</v>
      </c>
      <c r="P2154">
        <v>129.93503248375799</v>
      </c>
      <c r="Q2154">
        <v>0.13166412900339999</v>
      </c>
    </row>
    <row r="2155" spans="1:17" hidden="1" x14ac:dyDescent="0.3">
      <c r="A2155" t="s">
        <v>4469</v>
      </c>
      <c r="B2155" t="s">
        <v>4470</v>
      </c>
      <c r="C2155" t="s">
        <v>10222</v>
      </c>
      <c r="D2155" t="s">
        <v>124</v>
      </c>
      <c r="E2155">
        <v>286.87686371999899</v>
      </c>
      <c r="F2155">
        <v>358.2</v>
      </c>
      <c r="G2155">
        <v>-10.9773012731525</v>
      </c>
      <c r="H2155">
        <v>-1.73762679699095</v>
      </c>
      <c r="I2155">
        <v>-28.417499351515001</v>
      </c>
      <c r="J2155">
        <v>-3.88303669155151</v>
      </c>
      <c r="K2155">
        <v>358.83082975116798</v>
      </c>
      <c r="L2155">
        <v>354.771305710614</v>
      </c>
      <c r="M2155">
        <v>45.537735114366598</v>
      </c>
      <c r="N2155">
        <v>0.87065092760588503</v>
      </c>
      <c r="O2155">
        <v>31.211613623673902</v>
      </c>
      <c r="P2155">
        <v>23.517241379310299</v>
      </c>
      <c r="Q2155">
        <v>-1.9790223326400999E-2</v>
      </c>
    </row>
    <row r="2156" spans="1:17" hidden="1" x14ac:dyDescent="0.3">
      <c r="A2156" t="s">
        <v>4471</v>
      </c>
      <c r="B2156" t="s">
        <v>4472</v>
      </c>
      <c r="C2156" t="s">
        <v>10222</v>
      </c>
      <c r="D2156" t="s">
        <v>722</v>
      </c>
      <c r="E2156">
        <v>286.83496256799998</v>
      </c>
      <c r="F2156">
        <v>264.22000000000003</v>
      </c>
      <c r="G2156">
        <v>0.88293348367532298</v>
      </c>
      <c r="H2156">
        <v>5.1787853634233501E-2</v>
      </c>
      <c r="I2156">
        <v>0.638925434699672</v>
      </c>
      <c r="J2156">
        <v>-0.17202559607107801</v>
      </c>
      <c r="K2156">
        <v>253.162651932822</v>
      </c>
      <c r="L2156">
        <v>234.32405172972301</v>
      </c>
      <c r="M2156">
        <v>58.2466499100683</v>
      </c>
      <c r="N2156">
        <v>0.98350913474833002</v>
      </c>
      <c r="O2156">
        <v>1.2262508515630699</v>
      </c>
      <c r="P2156">
        <v>32.813913742837002</v>
      </c>
      <c r="Q2156">
        <v>4.1697795445031001E-2</v>
      </c>
    </row>
    <row r="2157" spans="1:17" hidden="1" x14ac:dyDescent="0.3">
      <c r="A2157" t="s">
        <v>4473</v>
      </c>
      <c r="B2157" t="s">
        <v>4474</v>
      </c>
      <c r="C2157" t="s">
        <v>10222</v>
      </c>
      <c r="D2157" t="s">
        <v>133</v>
      </c>
      <c r="E2157">
        <v>284.27221530000003</v>
      </c>
      <c r="F2157">
        <v>25.4</v>
      </c>
      <c r="G2157">
        <v>4.6726587375112301</v>
      </c>
      <c r="H2157">
        <v>-18.140480702030299</v>
      </c>
      <c r="I2157">
        <v>-25.9654341222063</v>
      </c>
      <c r="J2157">
        <v>-5.2489025574173898</v>
      </c>
      <c r="K2157">
        <v>25.244728029839699</v>
      </c>
      <c r="L2157">
        <v>23.5165447256372</v>
      </c>
      <c r="M2157">
        <v>38.605873142541498</v>
      </c>
      <c r="N2157">
        <v>0.21853944381384699</v>
      </c>
      <c r="O2157">
        <v>46.220472440944803</v>
      </c>
      <c r="P2157">
        <v>41.1111111111111</v>
      </c>
      <c r="Q2157">
        <v>3.6253594311494997E-2</v>
      </c>
    </row>
    <row r="2158" spans="1:17" hidden="1" x14ac:dyDescent="0.3">
      <c r="A2158" t="s">
        <v>4475</v>
      </c>
      <c r="B2158" t="s">
        <v>4476</v>
      </c>
      <c r="C2158" t="s">
        <v>10222</v>
      </c>
      <c r="D2158" t="s">
        <v>1458</v>
      </c>
      <c r="E2158">
        <v>284.25990300000001</v>
      </c>
      <c r="F2158">
        <v>71.150000000000006</v>
      </c>
      <c r="G2158">
        <v>-7.9225878531739697</v>
      </c>
      <c r="H2158">
        <v>-11.5330207337604</v>
      </c>
      <c r="I2158">
        <v>-41.110847551387998</v>
      </c>
      <c r="J2158">
        <v>-10.067491847344201</v>
      </c>
      <c r="K2158">
        <v>73.433178577451699</v>
      </c>
      <c r="L2158">
        <v>73.501771439127594</v>
      </c>
      <c r="M2158">
        <v>28.587520575612</v>
      </c>
      <c r="N2158">
        <v>1.34671966294367</v>
      </c>
      <c r="O2158">
        <v>57.132817990161598</v>
      </c>
      <c r="P2158">
        <v>40.7517309594461</v>
      </c>
    </row>
    <row r="2159" spans="1:17" hidden="1" x14ac:dyDescent="0.3">
      <c r="A2159" t="s">
        <v>4477</v>
      </c>
      <c r="B2159" t="s">
        <v>4478</v>
      </c>
      <c r="C2159" t="s">
        <v>10222</v>
      </c>
      <c r="D2159" t="s">
        <v>261</v>
      </c>
      <c r="E2159">
        <v>283.93733589599998</v>
      </c>
      <c r="F2159">
        <v>11.92</v>
      </c>
      <c r="G2159">
        <v>2.33917649493808</v>
      </c>
      <c r="H2159">
        <v>-10.907866572864499</v>
      </c>
      <c r="I2159">
        <v>-16.984232352207101</v>
      </c>
      <c r="J2159">
        <v>11.8705956277325</v>
      </c>
      <c r="K2159">
        <v>11.4188644258743</v>
      </c>
      <c r="L2159">
        <v>10.8868990475136</v>
      </c>
      <c r="M2159">
        <v>52.970680255191702</v>
      </c>
      <c r="N2159">
        <v>0.25732001074851801</v>
      </c>
      <c r="O2159">
        <v>24.412751677852299</v>
      </c>
      <c r="P2159">
        <v>41.065088757396403</v>
      </c>
      <c r="Q2159">
        <v>3.5995167344499999E-2</v>
      </c>
    </row>
    <row r="2160" spans="1:17" hidden="1" x14ac:dyDescent="0.3">
      <c r="A2160" t="s">
        <v>4479</v>
      </c>
      <c r="B2160" t="s">
        <v>4480</v>
      </c>
      <c r="C2160" t="s">
        <v>10222</v>
      </c>
      <c r="D2160" t="s">
        <v>622</v>
      </c>
      <c r="E2160">
        <v>283.32298680000002</v>
      </c>
      <c r="F2160">
        <v>70.430000000000007</v>
      </c>
      <c r="G2160">
        <v>-3.1374613201720298</v>
      </c>
      <c r="H2160">
        <v>-1.0659275366809</v>
      </c>
      <c r="I2160">
        <v>-9.1550919786280005</v>
      </c>
      <c r="J2160">
        <v>2.4110055258483398</v>
      </c>
      <c r="K2160">
        <v>69.146363105055002</v>
      </c>
      <c r="L2160">
        <v>66.317037204995799</v>
      </c>
      <c r="M2160">
        <v>59.465915215558098</v>
      </c>
      <c r="N2160">
        <v>0.85067868719610995</v>
      </c>
      <c r="O2160">
        <v>12.1681101803208</v>
      </c>
      <c r="P2160">
        <v>30.425925925925899</v>
      </c>
      <c r="Q2160">
        <v>4.7049390869051001E-2</v>
      </c>
    </row>
    <row r="2161" spans="1:17" hidden="1" x14ac:dyDescent="0.3">
      <c r="A2161" t="s">
        <v>4481</v>
      </c>
      <c r="B2161" t="s">
        <v>4482</v>
      </c>
      <c r="C2161" t="s">
        <v>10222</v>
      </c>
      <c r="D2161" t="s">
        <v>557</v>
      </c>
      <c r="E2161">
        <v>282.43520999999998</v>
      </c>
      <c r="F2161">
        <v>144.35</v>
      </c>
      <c r="G2161">
        <v>-58.993524627236702</v>
      </c>
      <c r="H2161">
        <v>10.9594351263699</v>
      </c>
      <c r="I2161">
        <v>-19.263295713088699</v>
      </c>
      <c r="J2161">
        <v>11.359299962387301</v>
      </c>
      <c r="K2161">
        <v>134.24733687535601</v>
      </c>
      <c r="M2161">
        <v>62.083609491897697</v>
      </c>
      <c r="N2161">
        <v>0.75783390410958895</v>
      </c>
      <c r="O2161">
        <v>63.491513682022799</v>
      </c>
      <c r="P2161">
        <v>44.35</v>
      </c>
    </row>
    <row r="2162" spans="1:17" hidden="1" x14ac:dyDescent="0.3">
      <c r="A2162" t="s">
        <v>4483</v>
      </c>
      <c r="B2162" t="s">
        <v>4484</v>
      </c>
      <c r="C2162" t="s">
        <v>10222</v>
      </c>
      <c r="D2162" t="s">
        <v>46</v>
      </c>
      <c r="E2162">
        <v>281.0721375</v>
      </c>
      <c r="F2162">
        <v>159.94999999999999</v>
      </c>
      <c r="G2162">
        <v>46.580372236133798</v>
      </c>
      <c r="H2162">
        <v>86.189549899551906</v>
      </c>
      <c r="I2162">
        <v>57.609431559638502</v>
      </c>
      <c r="J2162">
        <v>0.87811402972189001</v>
      </c>
      <c r="M2162">
        <v>61.986054450580603</v>
      </c>
      <c r="O2162">
        <v>12.5039074710847</v>
      </c>
      <c r="P2162">
        <v>91.327751196172201</v>
      </c>
    </row>
    <row r="2163" spans="1:17" hidden="1" x14ac:dyDescent="0.3">
      <c r="A2163" t="s">
        <v>4485</v>
      </c>
      <c r="B2163" t="s">
        <v>4486</v>
      </c>
      <c r="C2163" t="s">
        <v>10222</v>
      </c>
      <c r="D2163" t="s">
        <v>482</v>
      </c>
      <c r="E2163">
        <v>280.42132500000002</v>
      </c>
      <c r="F2163">
        <v>11.65</v>
      </c>
      <c r="G2163">
        <v>129.518267674029</v>
      </c>
      <c r="H2163">
        <v>-22.824604805392202</v>
      </c>
      <c r="I2163">
        <v>-42.684129046422001</v>
      </c>
      <c r="J2163">
        <v>-11.7014488537136</v>
      </c>
      <c r="K2163">
        <v>13.591566318245199</v>
      </c>
      <c r="L2163">
        <v>13.2546400739453</v>
      </c>
      <c r="M2163">
        <v>21.0319028737756</v>
      </c>
      <c r="N2163">
        <v>0.83553648068669495</v>
      </c>
      <c r="O2163">
        <v>100.42918454935599</v>
      </c>
      <c r="P2163">
        <v>158.888888888888</v>
      </c>
      <c r="Q2163">
        <v>0.22205524814862401</v>
      </c>
    </row>
    <row r="2164" spans="1:17" hidden="1" x14ac:dyDescent="0.3">
      <c r="A2164" t="s">
        <v>4487</v>
      </c>
      <c r="B2164" t="s">
        <v>4488</v>
      </c>
      <c r="C2164" t="s">
        <v>10222</v>
      </c>
      <c r="D2164" t="s">
        <v>60</v>
      </c>
      <c r="E2164">
        <v>280.30635699999999</v>
      </c>
      <c r="F2164">
        <v>239.9</v>
      </c>
      <c r="G2164">
        <v>216.18859734435799</v>
      </c>
      <c r="H2164">
        <v>7.9914543762367902</v>
      </c>
      <c r="I2164">
        <v>34.4408709535779</v>
      </c>
      <c r="J2164">
        <v>9.9998340972260298</v>
      </c>
      <c r="K2164">
        <v>199.48059938627901</v>
      </c>
      <c r="L2164">
        <v>163.44278580937601</v>
      </c>
      <c r="M2164">
        <v>80.206518361373</v>
      </c>
      <c r="N2164">
        <v>1.0573491907855901</v>
      </c>
      <c r="O2164">
        <v>0</v>
      </c>
      <c r="P2164">
        <v>252.74224378767801</v>
      </c>
      <c r="Q2164">
        <v>0.159758305263906</v>
      </c>
    </row>
    <row r="2165" spans="1:17" hidden="1" x14ac:dyDescent="0.3">
      <c r="A2165" t="s">
        <v>4489</v>
      </c>
      <c r="B2165" t="s">
        <v>4490</v>
      </c>
      <c r="C2165" t="s">
        <v>10222</v>
      </c>
      <c r="D2165" t="s">
        <v>46</v>
      </c>
      <c r="E2165">
        <v>280.25</v>
      </c>
      <c r="F2165">
        <v>500</v>
      </c>
      <c r="G2165">
        <v>51.410254690571399</v>
      </c>
      <c r="H2165">
        <v>-15.798289015918501</v>
      </c>
      <c r="I2165">
        <v>88.585003606639106</v>
      </c>
      <c r="J2165">
        <v>-4.9451795356416204</v>
      </c>
      <c r="K2165">
        <v>484.17458921614798</v>
      </c>
      <c r="L2165">
        <v>375.94129148442897</v>
      </c>
      <c r="M2165">
        <v>41.526577609905303</v>
      </c>
      <c r="N2165">
        <v>0.196079156648788</v>
      </c>
      <c r="O2165">
        <v>21.4</v>
      </c>
      <c r="P2165">
        <v>140.38461538461499</v>
      </c>
    </row>
    <row r="2166" spans="1:17" hidden="1" x14ac:dyDescent="0.3">
      <c r="A2166" t="s">
        <v>4491</v>
      </c>
      <c r="B2166" t="s">
        <v>4492</v>
      </c>
      <c r="C2166" t="s">
        <v>10222</v>
      </c>
      <c r="D2166" t="s">
        <v>370</v>
      </c>
      <c r="E2166">
        <v>278.29633904999997</v>
      </c>
      <c r="F2166">
        <v>457.85</v>
      </c>
      <c r="G2166">
        <v>116.027503119434</v>
      </c>
      <c r="H2166">
        <v>7.3083896560099797</v>
      </c>
      <c r="I2166">
        <v>-0.34320852328322099</v>
      </c>
      <c r="J2166">
        <v>-4.3643477898838903</v>
      </c>
      <c r="K2166">
        <v>417.41507519681301</v>
      </c>
      <c r="L2166">
        <v>366.77757452278701</v>
      </c>
      <c r="M2166">
        <v>76.740598805354196</v>
      </c>
      <c r="N2166">
        <v>2.4840791769019899</v>
      </c>
      <c r="O2166">
        <v>15.3871355247351</v>
      </c>
      <c r="P2166">
        <v>166.65695981362799</v>
      </c>
      <c r="Q2166">
        <v>0.158591491538848</v>
      </c>
    </row>
    <row r="2167" spans="1:17" hidden="1" x14ac:dyDescent="0.3">
      <c r="A2167" t="s">
        <v>4493</v>
      </c>
      <c r="B2167" t="s">
        <v>4494</v>
      </c>
      <c r="C2167" t="s">
        <v>10222</v>
      </c>
      <c r="D2167" t="s">
        <v>108</v>
      </c>
      <c r="E2167">
        <v>277.97117226</v>
      </c>
      <c r="F2167">
        <v>30.86</v>
      </c>
      <c r="G2167">
        <v>82.836591141606405</v>
      </c>
      <c r="H2167">
        <v>4.4333210310967797</v>
      </c>
      <c r="I2167">
        <v>-19.747327153775402</v>
      </c>
      <c r="J2167">
        <v>0.45808521853590101</v>
      </c>
      <c r="K2167">
        <v>28.6473506396338</v>
      </c>
      <c r="L2167">
        <v>25.519403752004699</v>
      </c>
      <c r="M2167">
        <v>57.932351679262403</v>
      </c>
      <c r="N2167">
        <v>0.77867684292846995</v>
      </c>
      <c r="O2167">
        <v>32.209980557355799</v>
      </c>
      <c r="P2167">
        <v>112.68090971743599</v>
      </c>
      <c r="Q2167">
        <v>4.4425323470998999E-2</v>
      </c>
    </row>
    <row r="2168" spans="1:17" hidden="1" x14ac:dyDescent="0.3">
      <c r="A2168" t="s">
        <v>4495</v>
      </c>
      <c r="B2168" t="s">
        <v>4496</v>
      </c>
      <c r="C2168" t="s">
        <v>10222</v>
      </c>
      <c r="D2168" t="s">
        <v>261</v>
      </c>
      <c r="E2168">
        <v>277.71336000000002</v>
      </c>
      <c r="F2168">
        <v>272</v>
      </c>
      <c r="G2168">
        <v>145.474311630073</v>
      </c>
      <c r="H2168">
        <v>31.449010266770902</v>
      </c>
      <c r="I2168">
        <v>120.717005343504</v>
      </c>
      <c r="J2168">
        <v>-6.3717372232204403E-2</v>
      </c>
      <c r="K2168">
        <v>230.035655108122</v>
      </c>
      <c r="L2168">
        <v>177.72099071242201</v>
      </c>
      <c r="M2168">
        <v>70.640320978778107</v>
      </c>
      <c r="N2168">
        <v>1.92702702702702</v>
      </c>
      <c r="O2168">
        <v>0.73529411764705599</v>
      </c>
      <c r="P2168">
        <v>182.744282744282</v>
      </c>
    </row>
    <row r="2169" spans="1:17" hidden="1" x14ac:dyDescent="0.3">
      <c r="A2169" t="s">
        <v>4497</v>
      </c>
      <c r="B2169" t="s">
        <v>4498</v>
      </c>
      <c r="C2169" t="s">
        <v>10222</v>
      </c>
      <c r="D2169" t="s">
        <v>77</v>
      </c>
      <c r="E2169">
        <v>277.157465</v>
      </c>
      <c r="F2169">
        <v>12.35</v>
      </c>
      <c r="G2169">
        <v>63.474311630073203</v>
      </c>
      <c r="H2169">
        <v>-17.2127415847546</v>
      </c>
      <c r="I2169">
        <v>177.852539599658</v>
      </c>
      <c r="J2169">
        <v>-3.34488586466829</v>
      </c>
      <c r="K2169">
        <v>13.1699268444581</v>
      </c>
      <c r="L2169">
        <v>9.8350700075922397</v>
      </c>
      <c r="M2169">
        <v>34.2207521790843</v>
      </c>
      <c r="N2169">
        <v>1.3464319214971401</v>
      </c>
      <c r="O2169">
        <v>36.032388663967602</v>
      </c>
      <c r="P2169">
        <v>233.78378378378301</v>
      </c>
      <c r="Q2169">
        <v>5.1683409706132999E-2</v>
      </c>
    </row>
    <row r="2170" spans="1:17" hidden="1" x14ac:dyDescent="0.3">
      <c r="A2170" t="s">
        <v>4499</v>
      </c>
      <c r="B2170" t="s">
        <v>4500</v>
      </c>
      <c r="C2170" t="s">
        <v>10222</v>
      </c>
      <c r="E2170">
        <v>276.95024999999998</v>
      </c>
      <c r="F2170">
        <v>18.75</v>
      </c>
      <c r="G2170">
        <v>-55.015390887089197</v>
      </c>
      <c r="H2170">
        <v>-0.973167701995449</v>
      </c>
      <c r="I2170">
        <v>-17.123071858594098</v>
      </c>
      <c r="J2170">
        <v>5.5659122573974296</v>
      </c>
      <c r="K2170">
        <v>18.471464913405601</v>
      </c>
      <c r="L2170">
        <v>19.2082272818052</v>
      </c>
      <c r="M2170">
        <v>59.082240925835201</v>
      </c>
      <c r="N2170">
        <v>2.0189063217775098</v>
      </c>
      <c r="O2170">
        <v>46.293333333333301</v>
      </c>
      <c r="P2170">
        <v>32.978723404255298</v>
      </c>
      <c r="Q2170">
        <v>0.19685578845608201</v>
      </c>
    </row>
    <row r="2171" spans="1:17" hidden="1" x14ac:dyDescent="0.3">
      <c r="A2171" t="s">
        <v>4501</v>
      </c>
      <c r="B2171" t="s">
        <v>4502</v>
      </c>
      <c r="C2171" t="s">
        <v>10222</v>
      </c>
      <c r="E2171">
        <v>276.93900000000002</v>
      </c>
      <c r="F2171">
        <v>118.35</v>
      </c>
      <c r="G2171">
        <v>58.859649975937799</v>
      </c>
      <c r="H2171">
        <v>1.49156195559625</v>
      </c>
      <c r="I2171">
        <v>40.2270551641042</v>
      </c>
      <c r="J2171">
        <v>-3.8785321870470102</v>
      </c>
      <c r="K2171">
        <v>102.860778849662</v>
      </c>
      <c r="L2171">
        <v>80.037024009460893</v>
      </c>
      <c r="M2171">
        <v>56.086402595379802</v>
      </c>
      <c r="N2171">
        <v>1.1300693240901201</v>
      </c>
      <c r="O2171">
        <v>6.9286016054076898</v>
      </c>
      <c r="P2171">
        <v>157.78697451535601</v>
      </c>
      <c r="Q2171">
        <v>2.6131600887202001E-2</v>
      </c>
    </row>
    <row r="2172" spans="1:17" hidden="1" x14ac:dyDescent="0.3">
      <c r="A2172" t="s">
        <v>4503</v>
      </c>
      <c r="B2172" t="s">
        <v>4504</v>
      </c>
      <c r="C2172" t="s">
        <v>10222</v>
      </c>
      <c r="D2172" t="s">
        <v>622</v>
      </c>
      <c r="E2172">
        <v>276.273459</v>
      </c>
      <c r="F2172">
        <v>68.44</v>
      </c>
      <c r="G2172">
        <v>-16.340006283418202</v>
      </c>
      <c r="H2172">
        <v>-7.1906948556928203</v>
      </c>
      <c r="I2172">
        <v>-44.093394826286399</v>
      </c>
      <c r="J2172">
        <v>2.0804969489040301</v>
      </c>
      <c r="K2172">
        <v>72.282082246425006</v>
      </c>
      <c r="L2172">
        <v>75.141002853639606</v>
      </c>
      <c r="M2172">
        <v>45.668638586588003</v>
      </c>
      <c r="N2172">
        <v>0.98444077141422004</v>
      </c>
      <c r="O2172">
        <v>82.568673290473399</v>
      </c>
      <c r="P2172">
        <v>18.8194444444444</v>
      </c>
      <c r="Q2172">
        <v>0.10811954491232501</v>
      </c>
    </row>
    <row r="2173" spans="1:17" hidden="1" x14ac:dyDescent="0.3">
      <c r="A2173" t="s">
        <v>4505</v>
      </c>
      <c r="B2173" t="s">
        <v>4506</v>
      </c>
      <c r="C2173" t="s">
        <v>10222</v>
      </c>
      <c r="D2173" t="s">
        <v>285</v>
      </c>
      <c r="E2173">
        <v>276.20962350000002</v>
      </c>
      <c r="F2173">
        <v>389.45</v>
      </c>
      <c r="G2173">
        <v>-13.951616972325899</v>
      </c>
      <c r="H2173">
        <v>-2.7162326090786699</v>
      </c>
      <c r="I2173">
        <v>-14.6028466630023</v>
      </c>
      <c r="J2173">
        <v>2.6956388426213902</v>
      </c>
      <c r="K2173">
        <v>394.153113540991</v>
      </c>
      <c r="L2173">
        <v>384.28887960474901</v>
      </c>
      <c r="M2173">
        <v>46.929628895754803</v>
      </c>
      <c r="N2173">
        <v>0.76699863341305097</v>
      </c>
      <c r="O2173">
        <v>31.9681602259596</v>
      </c>
      <c r="P2173">
        <v>19.646697388632798</v>
      </c>
      <c r="Q2173">
        <v>7.7348908568546995E-2</v>
      </c>
    </row>
    <row r="2174" spans="1:17" hidden="1" x14ac:dyDescent="0.3">
      <c r="A2174" t="s">
        <v>4507</v>
      </c>
      <c r="B2174" t="s">
        <v>4508</v>
      </c>
      <c r="C2174" t="s">
        <v>10222</v>
      </c>
      <c r="D2174" t="s">
        <v>60</v>
      </c>
      <c r="E2174">
        <v>276.0261031</v>
      </c>
      <c r="F2174">
        <v>913</v>
      </c>
      <c r="G2174">
        <v>45.868571448804303</v>
      </c>
      <c r="H2174">
        <v>2.98255112123414</v>
      </c>
      <c r="I2174">
        <v>42.366256749376298</v>
      </c>
      <c r="J2174">
        <v>4.4311978674071897</v>
      </c>
      <c r="K2174">
        <v>809.62746800829905</v>
      </c>
      <c r="L2174">
        <v>680.84744292744904</v>
      </c>
      <c r="M2174">
        <v>74.034997889551803</v>
      </c>
      <c r="N2174">
        <v>0.65027369748487795</v>
      </c>
      <c r="O2174">
        <v>3.8335158817086601</v>
      </c>
      <c r="P2174">
        <v>93.4117148607139</v>
      </c>
      <c r="Q2174">
        <v>-7.4890766461170001E-3</v>
      </c>
    </row>
    <row r="2175" spans="1:17" hidden="1" x14ac:dyDescent="0.3">
      <c r="A2175" t="s">
        <v>4509</v>
      </c>
      <c r="B2175" t="s">
        <v>4510</v>
      </c>
      <c r="C2175" t="s">
        <v>10222</v>
      </c>
      <c r="D2175" t="s">
        <v>121</v>
      </c>
      <c r="E2175">
        <v>275.98686530999998</v>
      </c>
      <c r="F2175">
        <v>181.45</v>
      </c>
      <c r="G2175">
        <v>48.822204942790599</v>
      </c>
      <c r="H2175">
        <v>2.7090038063009101</v>
      </c>
      <c r="I2175">
        <v>-11.8109147607077</v>
      </c>
      <c r="J2175">
        <v>-3.3048090323817898</v>
      </c>
      <c r="K2175">
        <v>179.03696400253401</v>
      </c>
      <c r="L2175">
        <v>167.33026944516601</v>
      </c>
      <c r="M2175">
        <v>55.281386926540399</v>
      </c>
      <c r="N2175">
        <v>0.98911457306251205</v>
      </c>
      <c r="O2175">
        <v>97.960870763295603</v>
      </c>
      <c r="P2175">
        <v>103.07778399552301</v>
      </c>
      <c r="Q2175">
        <v>0.10035403867588601</v>
      </c>
    </row>
    <row r="2176" spans="1:17" hidden="1" x14ac:dyDescent="0.3">
      <c r="A2176" t="s">
        <v>4511</v>
      </c>
      <c r="B2176" t="s">
        <v>4512</v>
      </c>
      <c r="C2176" t="s">
        <v>10222</v>
      </c>
      <c r="D2176" t="s">
        <v>70</v>
      </c>
      <c r="E2176">
        <v>274.52064799999999</v>
      </c>
      <c r="F2176">
        <v>20.18</v>
      </c>
      <c r="G2176">
        <v>2.00934347720698</v>
      </c>
      <c r="H2176">
        <v>-4.9049381945384702</v>
      </c>
      <c r="I2176">
        <v>-27.489651288026899</v>
      </c>
      <c r="J2176">
        <v>-1.54519885371368</v>
      </c>
      <c r="K2176">
        <v>19.153061047184199</v>
      </c>
      <c r="L2176">
        <v>19.4635067043451</v>
      </c>
      <c r="M2176">
        <v>72.787194379704204</v>
      </c>
      <c r="N2176">
        <v>1.22582476377414</v>
      </c>
      <c r="O2176">
        <v>50.8919722497522</v>
      </c>
      <c r="P2176">
        <v>50.597014925373102</v>
      </c>
      <c r="Q2176">
        <v>5.9634778734746E-2</v>
      </c>
    </row>
    <row r="2177" spans="1:17" hidden="1" x14ac:dyDescent="0.3">
      <c r="A2177" t="s">
        <v>4513</v>
      </c>
      <c r="B2177" t="s">
        <v>4514</v>
      </c>
      <c r="C2177" t="s">
        <v>10222</v>
      </c>
      <c r="D2177" t="s">
        <v>415</v>
      </c>
      <c r="E2177">
        <v>274.231770119999</v>
      </c>
      <c r="F2177">
        <v>69.3</v>
      </c>
      <c r="G2177">
        <v>46.854346656342898</v>
      </c>
      <c r="H2177">
        <v>8.1561804911825195</v>
      </c>
      <c r="I2177">
        <v>-14.8137872623162</v>
      </c>
      <c r="J2177">
        <v>9.6607439311764605</v>
      </c>
      <c r="K2177">
        <v>64.457246046514598</v>
      </c>
      <c r="L2177">
        <v>59.443870774075101</v>
      </c>
      <c r="M2177">
        <v>67.604522594647307</v>
      </c>
      <c r="N2177">
        <v>1.23875792815737</v>
      </c>
      <c r="O2177">
        <v>14.7041847041847</v>
      </c>
      <c r="P2177">
        <v>77.692307692307594</v>
      </c>
      <c r="Q2177">
        <v>8.9047940489247995E-2</v>
      </c>
    </row>
    <row r="2178" spans="1:17" hidden="1" x14ac:dyDescent="0.3">
      <c r="A2178" t="s">
        <v>4515</v>
      </c>
      <c r="B2178" t="s">
        <v>4516</v>
      </c>
      <c r="C2178" t="s">
        <v>10222</v>
      </c>
      <c r="D2178" t="s">
        <v>1574</v>
      </c>
      <c r="E2178">
        <v>273.45711999999997</v>
      </c>
      <c r="F2178">
        <v>21.85</v>
      </c>
      <c r="G2178">
        <v>10.122216570660999</v>
      </c>
      <c r="H2178">
        <v>5.1565676379111398</v>
      </c>
      <c r="I2178">
        <v>-12.7214644180118</v>
      </c>
      <c r="J2178">
        <v>-9.2502527062406106</v>
      </c>
      <c r="K2178">
        <v>21.890785038188099</v>
      </c>
      <c r="L2178">
        <v>22.073950119081001</v>
      </c>
      <c r="M2178">
        <v>39.5127372893405</v>
      </c>
      <c r="N2178">
        <v>1.4753412188558499</v>
      </c>
      <c r="O2178">
        <v>78.032036613272297</v>
      </c>
      <c r="P2178">
        <v>43.278688524590102</v>
      </c>
      <c r="Q2178">
        <v>8.2342664023834999E-2</v>
      </c>
    </row>
    <row r="2179" spans="1:17" hidden="1" x14ac:dyDescent="0.3">
      <c r="A2179" t="s">
        <v>4517</v>
      </c>
      <c r="B2179" t="s">
        <v>4518</v>
      </c>
      <c r="C2179" t="s">
        <v>10222</v>
      </c>
      <c r="D2179" t="s">
        <v>622</v>
      </c>
      <c r="E2179">
        <v>272.70980695999998</v>
      </c>
      <c r="F2179">
        <v>31.84</v>
      </c>
      <c r="G2179">
        <v>-10.3213088078829</v>
      </c>
      <c r="H2179">
        <v>-4.1195530720939599</v>
      </c>
      <c r="I2179">
        <v>-37.932682639601097</v>
      </c>
      <c r="J2179">
        <v>4.2706868225907302</v>
      </c>
      <c r="K2179">
        <v>32.172287992415399</v>
      </c>
      <c r="L2179">
        <v>32.499674705062702</v>
      </c>
      <c r="M2179">
        <v>58.284611764019701</v>
      </c>
      <c r="N2179">
        <v>0.75225590882469995</v>
      </c>
      <c r="O2179">
        <v>41.959798994974797</v>
      </c>
      <c r="P2179">
        <v>30.491803278688501</v>
      </c>
      <c r="Q2179">
        <v>-9.1200384790919992E-3</v>
      </c>
    </row>
    <row r="2180" spans="1:17" hidden="1" x14ac:dyDescent="0.3">
      <c r="A2180" t="s">
        <v>4519</v>
      </c>
      <c r="B2180" t="s">
        <v>4520</v>
      </c>
      <c r="C2180" t="s">
        <v>10222</v>
      </c>
      <c r="D2180" t="s">
        <v>420</v>
      </c>
      <c r="E2180">
        <v>272.53407499999997</v>
      </c>
      <c r="F2180">
        <v>275</v>
      </c>
      <c r="G2180">
        <v>40.242049653117398</v>
      </c>
      <c r="H2180">
        <v>-8.7967691121287697</v>
      </c>
      <c r="I2180">
        <v>-32.125399699749302</v>
      </c>
      <c r="J2180">
        <v>-0.162710374451013</v>
      </c>
      <c r="K2180">
        <v>274.81918566043498</v>
      </c>
      <c r="L2180">
        <v>254.210670998381</v>
      </c>
      <c r="M2180">
        <v>46.9693003929724</v>
      </c>
      <c r="N2180">
        <v>0.240403454128858</v>
      </c>
      <c r="O2180">
        <v>49.927272727272701</v>
      </c>
      <c r="P2180">
        <v>86.693822131703996</v>
      </c>
      <c r="Q2180">
        <v>4.5840441892535E-2</v>
      </c>
    </row>
    <row r="2181" spans="1:17" hidden="1" x14ac:dyDescent="0.3">
      <c r="A2181" t="s">
        <v>4521</v>
      </c>
      <c r="B2181" t="s">
        <v>4522</v>
      </c>
      <c r="C2181" t="s">
        <v>10222</v>
      </c>
      <c r="D2181" t="s">
        <v>54</v>
      </c>
      <c r="E2181">
        <v>271.61047100000002</v>
      </c>
      <c r="F2181">
        <v>1.57</v>
      </c>
      <c r="G2181">
        <v>-31.2201440558838</v>
      </c>
      <c r="H2181">
        <v>-3.5263591913571499</v>
      </c>
      <c r="I2181">
        <v>-59.624742925425601</v>
      </c>
      <c r="J2181">
        <v>0.39028501725405701</v>
      </c>
      <c r="K2181">
        <v>1.62892274156508</v>
      </c>
      <c r="L2181">
        <v>1.87444432366105</v>
      </c>
      <c r="M2181">
        <v>50.036857724806602</v>
      </c>
      <c r="N2181">
        <v>1.5184794426035799</v>
      </c>
      <c r="O2181">
        <v>124.20382165605</v>
      </c>
      <c r="P2181">
        <v>35.228251507321197</v>
      </c>
    </row>
    <row r="2182" spans="1:17" hidden="1" x14ac:dyDescent="0.3">
      <c r="A2182" t="s">
        <v>4523</v>
      </c>
      <c r="B2182" t="s">
        <v>4524</v>
      </c>
      <c r="C2182" t="s">
        <v>10222</v>
      </c>
      <c r="E2182">
        <v>271.55076330000003</v>
      </c>
      <c r="F2182">
        <v>199</v>
      </c>
      <c r="G2182">
        <v>-37.288020208491801</v>
      </c>
      <c r="H2182">
        <v>-12.5843302058499</v>
      </c>
      <c r="I2182">
        <v>-43.875250604816799</v>
      </c>
      <c r="J2182">
        <v>0.21155790304307001</v>
      </c>
      <c r="K2182">
        <v>205.88936295117699</v>
      </c>
      <c r="L2182">
        <v>237.07629415283799</v>
      </c>
      <c r="M2182">
        <v>56.1705102248632</v>
      </c>
      <c r="N2182">
        <v>0.94796238244514097</v>
      </c>
      <c r="O2182">
        <v>73.366834170854204</v>
      </c>
      <c r="P2182">
        <v>19.1616766467065</v>
      </c>
      <c r="Q2182">
        <v>0.104105763331759</v>
      </c>
    </row>
    <row r="2183" spans="1:17" hidden="1" x14ac:dyDescent="0.3">
      <c r="A2183" t="s">
        <v>4525</v>
      </c>
      <c r="B2183" t="s">
        <v>4526</v>
      </c>
      <c r="C2183" t="s">
        <v>10222</v>
      </c>
      <c r="D2183" t="s">
        <v>46</v>
      </c>
      <c r="E2183">
        <v>271.49799999999999</v>
      </c>
      <c r="F2183">
        <v>179.8</v>
      </c>
      <c r="G2183">
        <v>-44.983738256548001</v>
      </c>
      <c r="H2183">
        <v>-7.7148408667498201</v>
      </c>
      <c r="I2183">
        <v>-33.954678933043297</v>
      </c>
      <c r="J2183">
        <v>1.8446316547608901</v>
      </c>
      <c r="K2183">
        <v>191.12770579769401</v>
      </c>
      <c r="M2183">
        <v>41.1452573673009</v>
      </c>
      <c r="N2183">
        <v>0.324646251319957</v>
      </c>
      <c r="O2183">
        <v>79.532814238042207</v>
      </c>
      <c r="P2183">
        <v>23.9572561185797</v>
      </c>
    </row>
    <row r="2184" spans="1:17" hidden="1" x14ac:dyDescent="0.3">
      <c r="A2184" t="s">
        <v>4527</v>
      </c>
      <c r="B2184" t="s">
        <v>4528</v>
      </c>
      <c r="C2184" t="s">
        <v>10222</v>
      </c>
      <c r="D2184" t="s">
        <v>70</v>
      </c>
      <c r="E2184">
        <v>271.20237502999998</v>
      </c>
      <c r="F2184">
        <v>46.46</v>
      </c>
      <c r="G2184">
        <v>167.69541715771101</v>
      </c>
      <c r="H2184">
        <v>-10.6706743577176</v>
      </c>
      <c r="I2184">
        <v>-19.2264259797001</v>
      </c>
      <c r="J2184">
        <v>1.3733531824853999</v>
      </c>
      <c r="K2184">
        <v>45.504259603720499</v>
      </c>
      <c r="L2184">
        <v>39.194973418921499</v>
      </c>
      <c r="M2184">
        <v>55.1721773742455</v>
      </c>
      <c r="N2184">
        <v>0.85296176765649501</v>
      </c>
      <c r="O2184">
        <v>26.560482135169998</v>
      </c>
      <c r="P2184">
        <v>208.294625082946</v>
      </c>
      <c r="Q2184">
        <v>8.3505089711718994E-2</v>
      </c>
    </row>
    <row r="2185" spans="1:17" hidden="1" x14ac:dyDescent="0.3">
      <c r="A2185" t="s">
        <v>4529</v>
      </c>
      <c r="B2185" t="s">
        <v>4530</v>
      </c>
      <c r="C2185" t="s">
        <v>10222</v>
      </c>
      <c r="D2185" t="s">
        <v>65</v>
      </c>
      <c r="E2185">
        <v>270.92093824</v>
      </c>
      <c r="F2185">
        <v>27.38</v>
      </c>
      <c r="G2185">
        <v>95.354376459894894</v>
      </c>
      <c r="H2185">
        <v>-20.697177696695199</v>
      </c>
      <c r="I2185">
        <v>41.588855749906102</v>
      </c>
      <c r="J2185">
        <v>-9.2756250182330096</v>
      </c>
      <c r="K2185">
        <v>26.7846197775111</v>
      </c>
      <c r="L2185">
        <v>20.801319694817401</v>
      </c>
      <c r="M2185">
        <v>20.254122712808599</v>
      </c>
      <c r="N2185">
        <v>8.0185587179597104E-2</v>
      </c>
      <c r="O2185">
        <v>57.085463842220598</v>
      </c>
      <c r="P2185">
        <v>122.782750203417</v>
      </c>
      <c r="Q2185">
        <v>5.0208406781258999E-2</v>
      </c>
    </row>
    <row r="2186" spans="1:17" hidden="1" x14ac:dyDescent="0.3">
      <c r="A2186" t="s">
        <v>4531</v>
      </c>
      <c r="B2186" t="s">
        <v>4532</v>
      </c>
      <c r="C2186" t="s">
        <v>10222</v>
      </c>
      <c r="D2186" t="s">
        <v>622</v>
      </c>
      <c r="E2186">
        <v>270.89692804999999</v>
      </c>
      <c r="F2186">
        <v>126.01</v>
      </c>
      <c r="G2186">
        <v>33.792377787833999</v>
      </c>
      <c r="H2186">
        <v>5.4779326541364002</v>
      </c>
      <c r="I2186">
        <v>-2.5844426664937199</v>
      </c>
      <c r="J2186">
        <v>9.0443683325616693</v>
      </c>
      <c r="K2186">
        <v>114.487724670075</v>
      </c>
      <c r="L2186">
        <v>106.35637181882601</v>
      </c>
      <c r="M2186">
        <v>68.6729903248537</v>
      </c>
      <c r="N2186">
        <v>3.33186943152691</v>
      </c>
      <c r="O2186">
        <v>6.8724704388540303</v>
      </c>
      <c r="P2186">
        <v>64.718954248366003</v>
      </c>
      <c r="Q2186">
        <v>4.5067583063864998E-2</v>
      </c>
    </row>
    <row r="2187" spans="1:17" hidden="1" x14ac:dyDescent="0.3">
      <c r="A2187" t="s">
        <v>4533</v>
      </c>
      <c r="B2187" t="s">
        <v>4534</v>
      </c>
      <c r="C2187" t="s">
        <v>10222</v>
      </c>
      <c r="D2187" t="s">
        <v>977</v>
      </c>
      <c r="E2187">
        <v>270.85044344400001</v>
      </c>
      <c r="F2187">
        <v>81.739999999999995</v>
      </c>
      <c r="G2187">
        <v>54.715996774197301</v>
      </c>
      <c r="H2187">
        <v>-1.30531915943801</v>
      </c>
      <c r="I2187">
        <v>-13.956256375614601</v>
      </c>
      <c r="J2187">
        <v>0.93480114628631295</v>
      </c>
      <c r="K2187">
        <v>73.658227897544094</v>
      </c>
      <c r="L2187">
        <v>65.730831179448501</v>
      </c>
      <c r="M2187">
        <v>69.348578279403995</v>
      </c>
      <c r="N2187">
        <v>0.87472853570636599</v>
      </c>
      <c r="O2187">
        <v>24.6635674088573</v>
      </c>
      <c r="P2187">
        <v>87.692307692307693</v>
      </c>
      <c r="Q2187">
        <v>9.1565543439631997E-2</v>
      </c>
    </row>
    <row r="2188" spans="1:17" hidden="1" x14ac:dyDescent="0.3">
      <c r="A2188" t="s">
        <v>4535</v>
      </c>
      <c r="B2188" t="s">
        <v>4536</v>
      </c>
      <c r="C2188" t="s">
        <v>10222</v>
      </c>
      <c r="E2188">
        <v>270.7985688</v>
      </c>
      <c r="F2188">
        <v>110.85</v>
      </c>
      <c r="G2188">
        <v>-23.629559158008099</v>
      </c>
      <c r="H2188">
        <v>-8.3093138372770508</v>
      </c>
      <c r="I2188">
        <v>-12.600499834503299</v>
      </c>
      <c r="J2188">
        <v>-5.7692984535358196</v>
      </c>
      <c r="M2188">
        <v>45.202798018294402</v>
      </c>
      <c r="O2188">
        <v>30.085701398285899</v>
      </c>
      <c r="P2188">
        <v>13.4595701125895</v>
      </c>
    </row>
    <row r="2189" spans="1:17" hidden="1" x14ac:dyDescent="0.3">
      <c r="A2189" t="s">
        <v>4537</v>
      </c>
      <c r="B2189" t="s">
        <v>4538</v>
      </c>
      <c r="C2189" t="s">
        <v>10222</v>
      </c>
      <c r="E2189">
        <v>270.52325999999999</v>
      </c>
      <c r="F2189">
        <v>265.5</v>
      </c>
      <c r="G2189">
        <v>284.33782137937601</v>
      </c>
      <c r="H2189">
        <v>-12.8763591913571</v>
      </c>
      <c r="I2189">
        <v>8.0204679528801108</v>
      </c>
      <c r="J2189">
        <v>-3.04827744842575</v>
      </c>
      <c r="K2189">
        <v>278.77865198392197</v>
      </c>
      <c r="L2189">
        <v>214.66742272874399</v>
      </c>
      <c r="M2189">
        <v>29.497218581191401</v>
      </c>
      <c r="N2189">
        <v>0.50560652395514705</v>
      </c>
      <c r="O2189">
        <v>29.943502824858701</v>
      </c>
      <c r="P2189">
        <v>350</v>
      </c>
    </row>
    <row r="2190" spans="1:17" hidden="1" x14ac:dyDescent="0.3">
      <c r="A2190" t="s">
        <v>4539</v>
      </c>
      <c r="B2190" t="s">
        <v>4540</v>
      </c>
      <c r="C2190" t="s">
        <v>10222</v>
      </c>
      <c r="D2190" t="s">
        <v>60</v>
      </c>
      <c r="E2190">
        <v>270.15472762500002</v>
      </c>
      <c r="F2190">
        <v>270.14999999999998</v>
      </c>
      <c r="G2190">
        <v>-47.655364549137097</v>
      </c>
      <c r="H2190">
        <v>-4.43629419599967</v>
      </c>
      <c r="I2190">
        <v>-42.3942071819923</v>
      </c>
      <c r="J2190">
        <v>-1.28213985333789</v>
      </c>
      <c r="K2190">
        <v>274.91512043436597</v>
      </c>
      <c r="L2190">
        <v>320.89576893223199</v>
      </c>
      <c r="M2190">
        <v>51.251374412887699</v>
      </c>
      <c r="N2190">
        <v>0.63043983254519698</v>
      </c>
      <c r="O2190">
        <v>73.533222283916302</v>
      </c>
      <c r="P2190">
        <v>12.562499999999901</v>
      </c>
      <c r="Q2190">
        <v>-0.16958364834236</v>
      </c>
    </row>
    <row r="2191" spans="1:17" hidden="1" x14ac:dyDescent="0.3">
      <c r="A2191" t="s">
        <v>4541</v>
      </c>
      <c r="B2191" t="s">
        <v>4542</v>
      </c>
      <c r="C2191" t="s">
        <v>10222</v>
      </c>
      <c r="D2191" t="s">
        <v>133</v>
      </c>
      <c r="E2191">
        <v>269.66115326400001</v>
      </c>
      <c r="F2191">
        <v>133.16999999999999</v>
      </c>
      <c r="G2191">
        <v>172.39687055263201</v>
      </c>
      <c r="H2191">
        <v>-4.8819147469127104</v>
      </c>
      <c r="I2191">
        <v>79.338776952114799</v>
      </c>
      <c r="J2191">
        <v>-3.07581109861166</v>
      </c>
      <c r="K2191">
        <v>122.900439421841</v>
      </c>
      <c r="L2191">
        <v>86.047247512594197</v>
      </c>
      <c r="M2191">
        <v>39.616008723904201</v>
      </c>
      <c r="N2191">
        <v>6.7127275847019802E-2</v>
      </c>
      <c r="O2191">
        <v>29.5336787564767</v>
      </c>
      <c r="P2191">
        <v>224.40925700365401</v>
      </c>
      <c r="Q2191">
        <v>0.12579073337817301</v>
      </c>
    </row>
    <row r="2192" spans="1:17" hidden="1" x14ac:dyDescent="0.3">
      <c r="A2192" t="s">
        <v>4543</v>
      </c>
      <c r="B2192" t="s">
        <v>4544</v>
      </c>
      <c r="C2192" t="s">
        <v>10222</v>
      </c>
      <c r="D2192" t="s">
        <v>70</v>
      </c>
      <c r="E2192">
        <v>269.546487195</v>
      </c>
      <c r="F2192">
        <v>184.15</v>
      </c>
      <c r="G2192">
        <v>360.77253867426401</v>
      </c>
      <c r="H2192">
        <v>-13.577641242639199</v>
      </c>
      <c r="I2192">
        <v>115.55732327478199</v>
      </c>
      <c r="J2192">
        <v>-1.1157685645639499</v>
      </c>
      <c r="K2192">
        <v>174.54288702185701</v>
      </c>
      <c r="L2192">
        <v>122.822022100426</v>
      </c>
      <c r="M2192">
        <v>55.783256014832098</v>
      </c>
      <c r="N2192">
        <v>0.65329872463165795</v>
      </c>
      <c r="O2192">
        <v>12.9242465381482</v>
      </c>
      <c r="P2192">
        <v>494.03225806451599</v>
      </c>
      <c r="Q2192">
        <v>0.195488328252965</v>
      </c>
    </row>
    <row r="2193" spans="1:17" hidden="1" x14ac:dyDescent="0.3">
      <c r="A2193" t="s">
        <v>4545</v>
      </c>
      <c r="B2193" t="s">
        <v>4546</v>
      </c>
      <c r="C2193" t="s">
        <v>10222</v>
      </c>
      <c r="D2193" t="s">
        <v>557</v>
      </c>
      <c r="E2193">
        <v>268.89039687500002</v>
      </c>
      <c r="F2193">
        <v>206.65</v>
      </c>
      <c r="G2193">
        <v>70.471451763533594</v>
      </c>
      <c r="H2193">
        <v>4.7548018786485402</v>
      </c>
      <c r="I2193">
        <v>-6.9904594481022704</v>
      </c>
      <c r="J2193">
        <v>-5.4593402678551</v>
      </c>
      <c r="K2193">
        <v>178.01488072954399</v>
      </c>
      <c r="L2193">
        <v>167.960031424449</v>
      </c>
      <c r="M2193">
        <v>70.958063261066201</v>
      </c>
      <c r="N2193">
        <v>2.4694969007932599</v>
      </c>
      <c r="O2193">
        <v>14.6866682796999</v>
      </c>
      <c r="P2193">
        <v>100.339311682016</v>
      </c>
      <c r="Q2193">
        <v>2.411592537756E-2</v>
      </c>
    </row>
    <row r="2194" spans="1:17" hidden="1" x14ac:dyDescent="0.3">
      <c r="A2194" t="s">
        <v>4547</v>
      </c>
      <c r="B2194" t="s">
        <v>4548</v>
      </c>
      <c r="C2194" t="s">
        <v>10222</v>
      </c>
      <c r="D2194" t="s">
        <v>523</v>
      </c>
      <c r="E2194">
        <v>268.75</v>
      </c>
      <c r="F2194">
        <v>268.75</v>
      </c>
      <c r="G2194">
        <v>-13.6292380443649</v>
      </c>
      <c r="H2194">
        <v>-7.9082615782470702</v>
      </c>
      <c r="I2194">
        <v>-27.511688794334901</v>
      </c>
      <c r="J2194">
        <v>-4.4746744414171298</v>
      </c>
      <c r="K2194">
        <v>288.575059005615</v>
      </c>
      <c r="L2194">
        <v>286.23077746768899</v>
      </c>
      <c r="M2194">
        <v>36.433579447568498</v>
      </c>
      <c r="N2194">
        <v>2.2273808129319401</v>
      </c>
      <c r="O2194">
        <v>38.902325581395303</v>
      </c>
      <c r="P2194">
        <v>30.9697855750487</v>
      </c>
      <c r="Q2194">
        <v>0.10661862361756801</v>
      </c>
    </row>
    <row r="2195" spans="1:17" hidden="1" x14ac:dyDescent="0.3">
      <c r="A2195" t="s">
        <v>4549</v>
      </c>
      <c r="B2195" t="s">
        <v>4550</v>
      </c>
      <c r="C2195" t="s">
        <v>10222</v>
      </c>
      <c r="E2195">
        <v>267.88358090000003</v>
      </c>
      <c r="F2195">
        <v>22.1</v>
      </c>
      <c r="G2195">
        <v>-11.3014965033991</v>
      </c>
      <c r="H2195">
        <v>-10.9852719600044</v>
      </c>
      <c r="I2195">
        <v>-44.912151243803002</v>
      </c>
      <c r="J2195">
        <v>-1.7270170355318599</v>
      </c>
      <c r="K2195">
        <v>22.728556728858202</v>
      </c>
      <c r="L2195">
        <v>23.804491132698399</v>
      </c>
      <c r="M2195">
        <v>43.673251932690199</v>
      </c>
      <c r="N2195">
        <v>0.52166166200782604</v>
      </c>
      <c r="O2195">
        <v>66.515837104072304</v>
      </c>
      <c r="P2195">
        <v>24.507042253521099</v>
      </c>
      <c r="Q2195">
        <v>5.0351782270874001E-2</v>
      </c>
    </row>
    <row r="2196" spans="1:17" hidden="1" x14ac:dyDescent="0.3">
      <c r="A2196" t="s">
        <v>4551</v>
      </c>
      <c r="B2196" t="s">
        <v>4552</v>
      </c>
      <c r="C2196" t="s">
        <v>10222</v>
      </c>
      <c r="D2196" t="s">
        <v>165</v>
      </c>
      <c r="E2196">
        <v>265.89272499999998</v>
      </c>
      <c r="F2196">
        <v>886.25</v>
      </c>
      <c r="G2196">
        <v>146.16661932238</v>
      </c>
      <c r="H2196">
        <v>5.1706105056125402</v>
      </c>
      <c r="I2196">
        <v>-24.130649664978701</v>
      </c>
      <c r="J2196">
        <v>-6.6359540000332</v>
      </c>
      <c r="K2196">
        <v>906.05305467864605</v>
      </c>
      <c r="L2196">
        <v>762.49924065703499</v>
      </c>
      <c r="M2196">
        <v>44.419395615027398</v>
      </c>
      <c r="N2196">
        <v>0.70842685010830098</v>
      </c>
      <c r="O2196">
        <v>55.148095909732</v>
      </c>
      <c r="P2196">
        <v>208.10012167564699</v>
      </c>
      <c r="Q2196">
        <v>0.16555700907627</v>
      </c>
    </row>
    <row r="2197" spans="1:17" hidden="1" x14ac:dyDescent="0.3">
      <c r="A2197" t="s">
        <v>4553</v>
      </c>
      <c r="B2197" t="s">
        <v>4554</v>
      </c>
      <c r="C2197" t="s">
        <v>10222</v>
      </c>
      <c r="D2197" t="s">
        <v>388</v>
      </c>
      <c r="E2197">
        <v>265.77041400000002</v>
      </c>
      <c r="F2197">
        <v>231.79</v>
      </c>
      <c r="G2197">
        <v>7.6120431115546801</v>
      </c>
      <c r="H2197">
        <v>-6.3439692542502302</v>
      </c>
      <c r="I2197">
        <v>-19.7551998849185</v>
      </c>
      <c r="J2197">
        <v>-0.71868067031364802</v>
      </c>
      <c r="K2197">
        <v>223.51223208418199</v>
      </c>
      <c r="L2197">
        <v>208.79637850792801</v>
      </c>
      <c r="M2197">
        <v>61.0396407670274</v>
      </c>
      <c r="N2197">
        <v>0.87663005292730001</v>
      </c>
      <c r="O2197">
        <v>14.327624142542801</v>
      </c>
      <c r="P2197">
        <v>49.541935483870901</v>
      </c>
      <c r="Q2197">
        <v>9.9754336792173007E-2</v>
      </c>
    </row>
    <row r="2198" spans="1:17" hidden="1" x14ac:dyDescent="0.3">
      <c r="A2198" t="s">
        <v>4555</v>
      </c>
      <c r="B2198" t="s">
        <v>4556</v>
      </c>
      <c r="C2198" t="s">
        <v>10222</v>
      </c>
      <c r="D2198" t="s">
        <v>285</v>
      </c>
      <c r="E2198">
        <v>265.01386562499999</v>
      </c>
      <c r="F2198">
        <v>51.77</v>
      </c>
      <c r="G2198">
        <v>117.212541385252</v>
      </c>
      <c r="H2198">
        <v>-1.28182286530871</v>
      </c>
      <c r="I2198">
        <v>-14.284507834300801</v>
      </c>
      <c r="J2198">
        <v>-3.1929261264409501</v>
      </c>
      <c r="K2198">
        <v>51.543261324367698</v>
      </c>
      <c r="L2198">
        <v>46.315958423002499</v>
      </c>
      <c r="M2198">
        <v>50.723685442748597</v>
      </c>
      <c r="N2198">
        <v>1.58274094133215</v>
      </c>
      <c r="O2198">
        <v>34.633957890670203</v>
      </c>
      <c r="P2198">
        <v>190.84269662921301</v>
      </c>
      <c r="Q2198">
        <v>9.5650025914311002E-2</v>
      </c>
    </row>
    <row r="2199" spans="1:17" hidden="1" x14ac:dyDescent="0.3">
      <c r="A2199" t="s">
        <v>4557</v>
      </c>
      <c r="B2199" t="s">
        <v>4558</v>
      </c>
      <c r="C2199" t="s">
        <v>10222</v>
      </c>
      <c r="D2199" t="s">
        <v>130</v>
      </c>
      <c r="E2199">
        <v>264.926376</v>
      </c>
      <c r="F2199">
        <v>22.88</v>
      </c>
      <c r="G2199">
        <v>33.474311630073203</v>
      </c>
      <c r="H2199">
        <v>-18.089465987473599</v>
      </c>
      <c r="I2199">
        <v>15.246228096435001</v>
      </c>
      <c r="J2199">
        <v>-1.54519885371368</v>
      </c>
      <c r="K2199">
        <v>21.630996599505899</v>
      </c>
      <c r="L2199">
        <v>17.182223900693899</v>
      </c>
      <c r="M2199">
        <v>16.0607894988574</v>
      </c>
      <c r="N2199">
        <v>1.00212791377267</v>
      </c>
      <c r="O2199">
        <v>22.858391608391599</v>
      </c>
      <c r="P2199">
        <v>86.016260162601597</v>
      </c>
      <c r="Q2199">
        <v>6.4277190649937005E-2</v>
      </c>
    </row>
    <row r="2200" spans="1:17" hidden="1" x14ac:dyDescent="0.3">
      <c r="A2200" t="s">
        <v>4559</v>
      </c>
      <c r="B2200" t="s">
        <v>4560</v>
      </c>
      <c r="C2200" t="s">
        <v>10222</v>
      </c>
      <c r="E2200">
        <v>264.247284675</v>
      </c>
      <c r="F2200">
        <v>867.35</v>
      </c>
      <c r="G2200">
        <v>821.91608308988702</v>
      </c>
      <c r="H2200">
        <v>-2.7537322597898202</v>
      </c>
      <c r="I2200">
        <v>832.94514241339198</v>
      </c>
      <c r="J2200">
        <v>5.3009099818626702</v>
      </c>
      <c r="K2200">
        <v>808.45705290733497</v>
      </c>
      <c r="M2200">
        <v>44.007372985391598</v>
      </c>
      <c r="N2200">
        <v>0.74038133320329602</v>
      </c>
      <c r="O2200">
        <v>12.8725428027901</v>
      </c>
      <c r="P2200">
        <v>895.80941446613099</v>
      </c>
    </row>
    <row r="2201" spans="1:17" hidden="1" x14ac:dyDescent="0.3">
      <c r="A2201" t="s">
        <v>4561</v>
      </c>
      <c r="B2201" t="s">
        <v>4562</v>
      </c>
      <c r="C2201" t="s">
        <v>10222</v>
      </c>
      <c r="D2201" t="s">
        <v>290</v>
      </c>
      <c r="E2201">
        <v>263.29063219199998</v>
      </c>
      <c r="F2201">
        <v>57.82</v>
      </c>
      <c r="G2201">
        <v>-25.0870918786987</v>
      </c>
      <c r="H2201">
        <v>-9.8688539059448903</v>
      </c>
      <c r="I2201">
        <v>-41.643007894295302</v>
      </c>
      <c r="J2201">
        <v>5.9991522200491598</v>
      </c>
      <c r="K2201">
        <v>55.042202881403597</v>
      </c>
      <c r="L2201">
        <v>58.5217419901754</v>
      </c>
      <c r="M2201">
        <v>70.260932462269594</v>
      </c>
      <c r="N2201">
        <v>0.42365471674624</v>
      </c>
      <c r="O2201">
        <v>72.431684538222001</v>
      </c>
      <c r="P2201">
        <v>30.225225225225198</v>
      </c>
      <c r="Q2201">
        <v>0.105171222324542</v>
      </c>
    </row>
    <row r="2202" spans="1:17" hidden="1" x14ac:dyDescent="0.3">
      <c r="A2202" t="s">
        <v>4563</v>
      </c>
      <c r="B2202" t="s">
        <v>4564</v>
      </c>
      <c r="C2202" t="s">
        <v>10222</v>
      </c>
      <c r="D2202" t="s">
        <v>388</v>
      </c>
      <c r="E2202">
        <v>263.06720875000002</v>
      </c>
      <c r="F2202">
        <v>197.65</v>
      </c>
      <c r="G2202">
        <v>1.5274376423829099</v>
      </c>
      <c r="H2202">
        <v>-3.0187449781591802</v>
      </c>
      <c r="I2202">
        <v>-8.0781507855524808</v>
      </c>
      <c r="J2202">
        <v>4.8492127529494002</v>
      </c>
      <c r="K2202">
        <v>199.685613694804</v>
      </c>
      <c r="L2202">
        <v>204.887344926244</v>
      </c>
      <c r="M2202">
        <v>51.741964876468103</v>
      </c>
      <c r="N2202">
        <v>0.79307891332470803</v>
      </c>
      <c r="O2202">
        <v>48.950164432076797</v>
      </c>
      <c r="P2202">
        <v>38.701754385964897</v>
      </c>
    </row>
    <row r="2203" spans="1:17" hidden="1" x14ac:dyDescent="0.3">
      <c r="A2203" t="s">
        <v>4565</v>
      </c>
      <c r="B2203" t="s">
        <v>4566</v>
      </c>
      <c r="C2203" t="s">
        <v>10222</v>
      </c>
      <c r="D2203" t="s">
        <v>677</v>
      </c>
      <c r="E2203">
        <v>262.23723523000001</v>
      </c>
      <c r="F2203">
        <v>224.15</v>
      </c>
      <c r="G2203">
        <v>-13.278406101837801</v>
      </c>
      <c r="H2203">
        <v>-0.65576040239101496</v>
      </c>
      <c r="I2203">
        <v>-16.8390586238868</v>
      </c>
      <c r="J2203">
        <v>0.38813447961964498</v>
      </c>
      <c r="K2203">
        <v>224.95707883033899</v>
      </c>
      <c r="L2203">
        <v>213.64582278909199</v>
      </c>
      <c r="M2203">
        <v>44.782388722434</v>
      </c>
      <c r="N2203">
        <v>1.01195959227775</v>
      </c>
      <c r="O2203">
        <v>32.611919839665703</v>
      </c>
      <c r="P2203">
        <v>28.7478460654796</v>
      </c>
      <c r="Q2203">
        <v>-4.6519215877907999E-2</v>
      </c>
    </row>
    <row r="2204" spans="1:17" hidden="1" x14ac:dyDescent="0.3">
      <c r="A2204" t="s">
        <v>4567</v>
      </c>
      <c r="B2204" t="s">
        <v>4568</v>
      </c>
      <c r="C2204" t="s">
        <v>10222</v>
      </c>
      <c r="D2204" t="s">
        <v>133</v>
      </c>
      <c r="E2204">
        <v>261.615632436</v>
      </c>
      <c r="F2204">
        <v>42.66</v>
      </c>
      <c r="G2204">
        <v>60.170154080838998</v>
      </c>
      <c r="H2204">
        <v>-11.584653233363101</v>
      </c>
      <c r="I2204">
        <v>-43.557337309491103</v>
      </c>
      <c r="J2204">
        <v>-3.5999933742616199</v>
      </c>
      <c r="K2204">
        <v>45.544975336892598</v>
      </c>
      <c r="L2204">
        <v>43.589791344282602</v>
      </c>
      <c r="M2204">
        <v>43.793984990837401</v>
      </c>
      <c r="N2204">
        <v>1.43522405359843</v>
      </c>
      <c r="O2204">
        <v>49.789029535864898</v>
      </c>
      <c r="P2204">
        <v>88.3443708609271</v>
      </c>
      <c r="Q2204">
        <v>6.2444243953341999E-2</v>
      </c>
    </row>
    <row r="2205" spans="1:17" hidden="1" x14ac:dyDescent="0.3">
      <c r="A2205" t="s">
        <v>4569</v>
      </c>
      <c r="B2205" t="s">
        <v>4570</v>
      </c>
      <c r="C2205" t="s">
        <v>10222</v>
      </c>
      <c r="D2205" t="s">
        <v>202</v>
      </c>
      <c r="E2205">
        <v>261.56200000000001</v>
      </c>
      <c r="F2205">
        <v>26.69</v>
      </c>
      <c r="G2205">
        <v>178.50288305864399</v>
      </c>
      <c r="H2205">
        <v>16.9702548041281</v>
      </c>
      <c r="I2205">
        <v>53.427421586489302</v>
      </c>
      <c r="J2205">
        <v>-11.223709852021599</v>
      </c>
      <c r="K2205">
        <v>24.705775786481802</v>
      </c>
      <c r="L2205">
        <v>18.638543029012698</v>
      </c>
      <c r="M2205">
        <v>32.580567884260297</v>
      </c>
      <c r="N2205">
        <v>0.15001319593335699</v>
      </c>
      <c r="O2205">
        <v>22.592731360059901</v>
      </c>
      <c r="P2205">
        <v>235.72327044025101</v>
      </c>
      <c r="Q2205">
        <v>8.0745233552778004E-2</v>
      </c>
    </row>
    <row r="2206" spans="1:17" hidden="1" x14ac:dyDescent="0.3">
      <c r="A2206" t="s">
        <v>4571</v>
      </c>
      <c r="B2206" t="s">
        <v>4572</v>
      </c>
      <c r="C2206" t="s">
        <v>10222</v>
      </c>
      <c r="D2206" t="s">
        <v>622</v>
      </c>
      <c r="E2206">
        <v>261.17445849000001</v>
      </c>
      <c r="F2206">
        <v>9.57</v>
      </c>
      <c r="G2206">
        <v>43.910642885638602</v>
      </c>
      <c r="H2206">
        <v>-12.326359191357099</v>
      </c>
      <c r="I2206">
        <v>27.232677441273601</v>
      </c>
      <c r="J2206">
        <v>5.74891879334512</v>
      </c>
      <c r="K2206">
        <v>9.2040306594174002</v>
      </c>
      <c r="L2206">
        <v>7.8118645816421601</v>
      </c>
      <c r="M2206">
        <v>72.076929962225194</v>
      </c>
      <c r="N2206">
        <v>0.54194845381587797</v>
      </c>
      <c r="O2206">
        <v>28.526645768024999</v>
      </c>
      <c r="P2206">
        <v>95.705521472392604</v>
      </c>
      <c r="Q2206">
        <v>0.113767193697632</v>
      </c>
    </row>
    <row r="2207" spans="1:17" hidden="1" x14ac:dyDescent="0.3">
      <c r="A2207" t="s">
        <v>4573</v>
      </c>
      <c r="B2207" t="s">
        <v>4574</v>
      </c>
      <c r="C2207" t="s">
        <v>10222</v>
      </c>
      <c r="D2207" t="s">
        <v>46</v>
      </c>
      <c r="E2207">
        <v>260.87541599999997</v>
      </c>
      <c r="F2207">
        <v>89.9</v>
      </c>
      <c r="G2207">
        <v>98.674712431676397</v>
      </c>
      <c r="H2207">
        <v>-17.662484845807398</v>
      </c>
      <c r="I2207">
        <v>16.826008575008601</v>
      </c>
      <c r="J2207">
        <v>-1.87669056642086</v>
      </c>
      <c r="K2207">
        <v>90.242763244872293</v>
      </c>
      <c r="L2207">
        <v>74.272392944633907</v>
      </c>
      <c r="M2207">
        <v>41.212609111254899</v>
      </c>
      <c r="N2207">
        <v>0.58706188031598505</v>
      </c>
      <c r="O2207">
        <v>27.252502780867601</v>
      </c>
      <c r="P2207">
        <v>129.86448478649899</v>
      </c>
      <c r="Q2207">
        <v>0.13317674274477101</v>
      </c>
    </row>
    <row r="2208" spans="1:17" hidden="1" x14ac:dyDescent="0.3">
      <c r="A2208" t="s">
        <v>4575</v>
      </c>
      <c r="B2208" t="s">
        <v>4576</v>
      </c>
      <c r="C2208" t="s">
        <v>10222</v>
      </c>
      <c r="D2208" t="s">
        <v>54</v>
      </c>
      <c r="E2208">
        <v>260.78210215000001</v>
      </c>
      <c r="F2208">
        <v>234.35</v>
      </c>
      <c r="G2208">
        <v>-67.279069737642601</v>
      </c>
      <c r="H2208">
        <v>3.2753022832015102</v>
      </c>
      <c r="I2208">
        <v>-33.398187988443397</v>
      </c>
      <c r="J2208">
        <v>10.4696526314348</v>
      </c>
      <c r="K2208">
        <v>214.221231672556</v>
      </c>
      <c r="L2208">
        <v>260.29810158069398</v>
      </c>
      <c r="M2208">
        <v>81.017145081524305</v>
      </c>
      <c r="N2208">
        <v>0.67474726432781496</v>
      </c>
      <c r="O2208">
        <v>101.89886921271599</v>
      </c>
      <c r="P2208">
        <v>35.3060046189376</v>
      </c>
      <c r="Q2208">
        <v>-0.110553150173566</v>
      </c>
    </row>
    <row r="2209" spans="1:17" hidden="1" x14ac:dyDescent="0.3">
      <c r="A2209" t="s">
        <v>4577</v>
      </c>
      <c r="B2209" t="s">
        <v>4578</v>
      </c>
      <c r="C2209" t="s">
        <v>10222</v>
      </c>
      <c r="D2209" t="s">
        <v>21</v>
      </c>
      <c r="E2209">
        <v>260.24819054400001</v>
      </c>
      <c r="F2209">
        <v>179.28</v>
      </c>
      <c r="G2209">
        <v>133.67750466345399</v>
      </c>
      <c r="H2209">
        <v>-2.3514958033790001</v>
      </c>
      <c r="I2209">
        <v>-13.835160376164</v>
      </c>
      <c r="J2209">
        <v>-0.46423581391458202</v>
      </c>
      <c r="K2209">
        <v>181.386397350442</v>
      </c>
      <c r="L2209">
        <v>162.70858955328299</v>
      </c>
      <c r="M2209">
        <v>34.999079578295301</v>
      </c>
      <c r="N2209">
        <v>0.84392827219308797</v>
      </c>
      <c r="O2209">
        <v>24.1912092815707</v>
      </c>
      <c r="P2209">
        <v>161.531728665207</v>
      </c>
      <c r="Q2209">
        <v>8.4327143874011995E-2</v>
      </c>
    </row>
    <row r="2210" spans="1:17" hidden="1" x14ac:dyDescent="0.3">
      <c r="A2210" t="s">
        <v>4579</v>
      </c>
      <c r="B2210" t="s">
        <v>4580</v>
      </c>
      <c r="C2210" t="s">
        <v>10222</v>
      </c>
      <c r="D2210" t="s">
        <v>523</v>
      </c>
      <c r="E2210">
        <v>259.90522325000001</v>
      </c>
      <c r="F2210">
        <v>315.05</v>
      </c>
      <c r="G2210">
        <v>366.89639463712098</v>
      </c>
      <c r="H2210">
        <v>-8.0628781691282096</v>
      </c>
      <c r="I2210">
        <v>80.247390835528805</v>
      </c>
      <c r="J2210">
        <v>-3.8207406493793199</v>
      </c>
      <c r="K2210">
        <v>296.63575493877897</v>
      </c>
      <c r="L2210">
        <v>218.269173907289</v>
      </c>
      <c r="M2210">
        <v>49.114039376685902</v>
      </c>
      <c r="N2210">
        <v>0.69780406840457498</v>
      </c>
      <c r="O2210">
        <v>15.3785113474051</v>
      </c>
      <c r="P2210">
        <v>424.646128226477</v>
      </c>
      <c r="Q2210">
        <v>0.19178755529590799</v>
      </c>
    </row>
    <row r="2211" spans="1:17" hidden="1" x14ac:dyDescent="0.3">
      <c r="A2211" t="s">
        <v>4581</v>
      </c>
      <c r="B2211" t="s">
        <v>4582</v>
      </c>
      <c r="C2211" t="s">
        <v>10222</v>
      </c>
      <c r="D2211" t="s">
        <v>60</v>
      </c>
      <c r="E2211">
        <v>259.70184161999998</v>
      </c>
      <c r="F2211">
        <v>187.15</v>
      </c>
      <c r="G2211">
        <v>66.352802818365404</v>
      </c>
      <c r="H2211">
        <v>-6.7655403263662199</v>
      </c>
      <c r="I2211">
        <v>37.466182559626098</v>
      </c>
      <c r="J2211">
        <v>7.5722763070110304</v>
      </c>
      <c r="K2211">
        <v>181.59414302514301</v>
      </c>
      <c r="L2211">
        <v>153.605145195011</v>
      </c>
      <c r="M2211">
        <v>62.658404235612501</v>
      </c>
      <c r="N2211">
        <v>0.48091326707221299</v>
      </c>
      <c r="O2211">
        <v>24.4456318461127</v>
      </c>
      <c r="P2211">
        <v>102.433747971876</v>
      </c>
      <c r="Q2211">
        <v>9.9716432451953996E-2</v>
      </c>
    </row>
    <row r="2212" spans="1:17" hidden="1" x14ac:dyDescent="0.3">
      <c r="A2212" t="s">
        <v>4583</v>
      </c>
      <c r="B2212" t="s">
        <v>4584</v>
      </c>
      <c r="C2212" t="s">
        <v>10222</v>
      </c>
      <c r="D2212" t="s">
        <v>922</v>
      </c>
      <c r="E2212">
        <v>259.58945999999997</v>
      </c>
      <c r="F2212">
        <v>189.15</v>
      </c>
      <c r="G2212">
        <v>17.588597344358899</v>
      </c>
      <c r="H2212">
        <v>-7.5857651319511996</v>
      </c>
      <c r="I2212">
        <v>28.617656667863599</v>
      </c>
      <c r="J2212">
        <v>0.72393043388526401</v>
      </c>
      <c r="K2212">
        <v>186.91222324913301</v>
      </c>
      <c r="M2212">
        <v>39.365787764219696</v>
      </c>
      <c r="N2212">
        <v>0.26629588431590601</v>
      </c>
      <c r="O2212">
        <v>32.117367168913503</v>
      </c>
      <c r="P2212">
        <v>64.335360556038196</v>
      </c>
    </row>
    <row r="2213" spans="1:17" hidden="1" x14ac:dyDescent="0.3">
      <c r="A2213" t="s">
        <v>4585</v>
      </c>
      <c r="B2213" t="s">
        <v>4586</v>
      </c>
      <c r="C2213" t="s">
        <v>10222</v>
      </c>
      <c r="D2213" t="s">
        <v>146</v>
      </c>
      <c r="E2213">
        <v>259.52707887999998</v>
      </c>
      <c r="F2213">
        <v>2.23</v>
      </c>
      <c r="G2213">
        <v>271.68859734435802</v>
      </c>
      <c r="H2213">
        <v>-19.452285117283001</v>
      </c>
      <c r="I2213">
        <v>-18.116716382666599</v>
      </c>
      <c r="J2213">
        <v>4.0361964951235203</v>
      </c>
      <c r="K2213">
        <v>2.3612636796022999</v>
      </c>
      <c r="L2213">
        <v>2.03296409247127</v>
      </c>
      <c r="M2213">
        <v>40.315928682262303</v>
      </c>
      <c r="N2213">
        <v>0.56499448733551705</v>
      </c>
      <c r="O2213">
        <v>73.094170403587398</v>
      </c>
      <c r="P2213">
        <v>298.21428571428498</v>
      </c>
    </row>
    <row r="2214" spans="1:17" hidden="1" x14ac:dyDescent="0.3">
      <c r="A2214" t="s">
        <v>4587</v>
      </c>
      <c r="B2214" t="s">
        <v>4588</v>
      </c>
      <c r="C2214" t="s">
        <v>10222</v>
      </c>
      <c r="D2214" t="s">
        <v>398</v>
      </c>
      <c r="E2214">
        <v>259.48349999999999</v>
      </c>
      <c r="F2214">
        <v>201.15</v>
      </c>
      <c r="G2214">
        <v>49.921680051125797</v>
      </c>
      <c r="H2214">
        <v>23.634134635803299</v>
      </c>
      <c r="I2214">
        <v>53.536984398956001</v>
      </c>
      <c r="J2214">
        <v>26.286014301731502</v>
      </c>
      <c r="K2214">
        <v>159.982823563658</v>
      </c>
      <c r="L2214">
        <v>131.520419005599</v>
      </c>
      <c r="M2214">
        <v>73.817475228955601</v>
      </c>
      <c r="N2214">
        <v>0.88098021582733799</v>
      </c>
      <c r="O2214">
        <v>4.2505592841163198</v>
      </c>
      <c r="P2214">
        <v>109.53124999999901</v>
      </c>
    </row>
    <row r="2215" spans="1:17" hidden="1" x14ac:dyDescent="0.3">
      <c r="A2215" t="s">
        <v>4589</v>
      </c>
      <c r="B2215" t="s">
        <v>4590</v>
      </c>
      <c r="C2215" t="s">
        <v>10222</v>
      </c>
      <c r="D2215" t="s">
        <v>231</v>
      </c>
      <c r="E2215">
        <v>259.229106</v>
      </c>
      <c r="F2215">
        <v>189.36</v>
      </c>
      <c r="G2215">
        <v>-49.077835609190501</v>
      </c>
      <c r="H2215">
        <v>-7.6105803988660199</v>
      </c>
      <c r="I2215">
        <v>-52.980947303272401</v>
      </c>
      <c r="J2215">
        <v>-2.0451988537136798</v>
      </c>
      <c r="K2215">
        <v>203.24119079882601</v>
      </c>
      <c r="L2215">
        <v>223.863358507783</v>
      </c>
      <c r="M2215">
        <v>41.386293526422499</v>
      </c>
      <c r="N2215">
        <v>0.79776118908019999</v>
      </c>
      <c r="O2215">
        <v>136.586396282213</v>
      </c>
      <c r="P2215">
        <v>4.2444260941370802</v>
      </c>
      <c r="Q2215">
        <v>4.6155045087001002E-2</v>
      </c>
    </row>
    <row r="2216" spans="1:17" hidden="1" x14ac:dyDescent="0.3">
      <c r="A2216" t="s">
        <v>4591</v>
      </c>
      <c r="B2216" t="s">
        <v>4592</v>
      </c>
      <c r="C2216" t="s">
        <v>10222</v>
      </c>
      <c r="E2216">
        <v>259.09730000000002</v>
      </c>
      <c r="F2216">
        <v>192.5</v>
      </c>
      <c r="G2216">
        <v>42.333960752880202</v>
      </c>
      <c r="H2216">
        <v>2.0951097351965098</v>
      </c>
      <c r="I2216">
        <v>4.0685883448822899</v>
      </c>
      <c r="J2216">
        <v>-6.6467216963532803</v>
      </c>
      <c r="K2216">
        <v>189.030027451629</v>
      </c>
      <c r="L2216">
        <v>175.12255188781299</v>
      </c>
      <c r="M2216">
        <v>51.372423246079698</v>
      </c>
      <c r="N2216">
        <v>0.59985122737416297</v>
      </c>
      <c r="O2216">
        <v>11.9480519480519</v>
      </c>
      <c r="P2216">
        <v>68.859649122806999</v>
      </c>
      <c r="Q2216">
        <v>0.19114287186574</v>
      </c>
    </row>
    <row r="2217" spans="1:17" hidden="1" x14ac:dyDescent="0.3">
      <c r="A2217" t="s">
        <v>4593</v>
      </c>
      <c r="B2217" t="s">
        <v>4594</v>
      </c>
      <c r="C2217" t="s">
        <v>10222</v>
      </c>
      <c r="E2217">
        <v>259.07141250000001</v>
      </c>
      <c r="F2217">
        <v>128.25</v>
      </c>
      <c r="G2217">
        <v>187.04399378166201</v>
      </c>
      <c r="H2217">
        <v>11.840613285707001</v>
      </c>
      <c r="I2217">
        <v>-7.2687809451562302</v>
      </c>
      <c r="J2217">
        <v>10.034215520731699</v>
      </c>
      <c r="K2217">
        <v>120.805307507864</v>
      </c>
      <c r="L2217">
        <v>112.100303652097</v>
      </c>
      <c r="M2217">
        <v>79.266021487452406</v>
      </c>
      <c r="N2217">
        <v>0.62976823858089503</v>
      </c>
      <c r="O2217">
        <v>57.270955165692001</v>
      </c>
      <c r="P2217">
        <v>298.29192546583801</v>
      </c>
    </row>
    <row r="2218" spans="1:17" hidden="1" x14ac:dyDescent="0.3">
      <c r="A2218" t="s">
        <v>4595</v>
      </c>
      <c r="B2218" t="s">
        <v>4596</v>
      </c>
      <c r="C2218" t="s">
        <v>10222</v>
      </c>
      <c r="D2218" t="s">
        <v>548</v>
      </c>
      <c r="E2218">
        <v>259.02134999999998</v>
      </c>
      <c r="F2218">
        <v>234.94</v>
      </c>
      <c r="G2218">
        <v>-15.0211795896704</v>
      </c>
      <c r="H2218">
        <v>9.2274688416228194</v>
      </c>
      <c r="I2218">
        <v>-22.192419356191699</v>
      </c>
      <c r="J2218">
        <v>9.9739064584950707</v>
      </c>
      <c r="K2218">
        <v>221.76279737331001</v>
      </c>
      <c r="L2218">
        <v>222.31287743807499</v>
      </c>
      <c r="M2218">
        <v>57.5102234148317</v>
      </c>
      <c r="N2218">
        <v>2.7504683267964398</v>
      </c>
      <c r="O2218">
        <v>17.051161998808201</v>
      </c>
      <c r="P2218">
        <v>23.6526315789473</v>
      </c>
      <c r="Q2218">
        <v>2.4654616148454999E-2</v>
      </c>
    </row>
    <row r="2219" spans="1:17" hidden="1" x14ac:dyDescent="0.3">
      <c r="A2219" t="s">
        <v>4597</v>
      </c>
      <c r="B2219" t="s">
        <v>4598</v>
      </c>
      <c r="C2219" t="s">
        <v>10222</v>
      </c>
      <c r="E2219">
        <v>258.00439412999998</v>
      </c>
      <c r="F2219">
        <v>164.85</v>
      </c>
      <c r="G2219">
        <v>-2.7458415460793599</v>
      </c>
      <c r="H2219">
        <v>-6.9606395535176198</v>
      </c>
      <c r="I2219">
        <v>8.2832177774253601</v>
      </c>
      <c r="J2219">
        <v>-5.3099779451884697</v>
      </c>
      <c r="K2219">
        <v>156.29443906668399</v>
      </c>
      <c r="M2219">
        <v>66.863813501233807</v>
      </c>
      <c r="N2219">
        <v>0.58284518828451803</v>
      </c>
      <c r="O2219">
        <v>8.4015771913860995</v>
      </c>
      <c r="P2219">
        <v>44.352014010507801</v>
      </c>
    </row>
    <row r="2220" spans="1:17" hidden="1" x14ac:dyDescent="0.3">
      <c r="A2220" t="s">
        <v>4599</v>
      </c>
      <c r="B2220" t="s">
        <v>4600</v>
      </c>
      <c r="C2220" t="s">
        <v>10222</v>
      </c>
      <c r="E2220">
        <v>257.54624999999999</v>
      </c>
      <c r="F2220">
        <v>1144.6500000000001</v>
      </c>
      <c r="G2220">
        <v>207.09424750882499</v>
      </c>
      <c r="H2220">
        <v>-16.2759690196816</v>
      </c>
      <c r="I2220">
        <v>7.0962808818204204</v>
      </c>
      <c r="J2220">
        <v>-7.5667505778516002</v>
      </c>
      <c r="K2220">
        <v>1152.2517501326699</v>
      </c>
      <c r="L2220">
        <v>894.38851247231798</v>
      </c>
      <c r="M2220">
        <v>49.770824998477003</v>
      </c>
      <c r="N2220">
        <v>1.2962274827878899</v>
      </c>
      <c r="O2220">
        <v>25.780806360022702</v>
      </c>
      <c r="P2220">
        <v>240.41635687732301</v>
      </c>
      <c r="Q2220">
        <v>0.15416191399816601</v>
      </c>
    </row>
    <row r="2221" spans="1:17" hidden="1" x14ac:dyDescent="0.3">
      <c r="A2221" t="s">
        <v>4601</v>
      </c>
      <c r="B2221" t="s">
        <v>4602</v>
      </c>
      <c r="C2221" t="s">
        <v>10222</v>
      </c>
      <c r="D2221" t="s">
        <v>186</v>
      </c>
      <c r="E2221">
        <v>256.24742774999999</v>
      </c>
      <c r="F2221">
        <v>170.75</v>
      </c>
      <c r="G2221">
        <v>54.910928355182101</v>
      </c>
      <c r="H2221">
        <v>16.550996645492301</v>
      </c>
      <c r="I2221">
        <v>3.9089653591723499</v>
      </c>
      <c r="J2221">
        <v>5.17355114628631</v>
      </c>
      <c r="K2221">
        <v>154.98838405964599</v>
      </c>
      <c r="L2221">
        <v>139.420589933923</v>
      </c>
      <c r="M2221">
        <v>80.217258484181897</v>
      </c>
      <c r="N2221">
        <v>1.0470719464584399</v>
      </c>
      <c r="O2221">
        <v>5.4172767203513903</v>
      </c>
      <c r="P2221">
        <v>83.582410493495303</v>
      </c>
      <c r="Q2221">
        <v>0.11980042109326999</v>
      </c>
    </row>
    <row r="2222" spans="1:17" hidden="1" x14ac:dyDescent="0.3">
      <c r="A2222" t="s">
        <v>4603</v>
      </c>
      <c r="B2222" t="s">
        <v>4604</v>
      </c>
      <c r="C2222" t="s">
        <v>10222</v>
      </c>
      <c r="D2222" t="s">
        <v>133</v>
      </c>
      <c r="E2222">
        <v>254.71804530999901</v>
      </c>
      <c r="F2222">
        <v>1.94</v>
      </c>
      <c r="G2222">
        <v>-50.4472569973777</v>
      </c>
      <c r="H2222">
        <v>5.3625296975317296</v>
      </c>
      <c r="I2222">
        <v>-27.3148108646038</v>
      </c>
      <c r="J2222">
        <v>3.2676353708852299</v>
      </c>
      <c r="K2222">
        <v>1.89399730301294</v>
      </c>
      <c r="L2222">
        <v>2.11260452486846</v>
      </c>
      <c r="M2222">
        <v>49.094263906995103</v>
      </c>
      <c r="N2222">
        <v>0.39363316942974502</v>
      </c>
      <c r="O2222">
        <v>57.216494845360799</v>
      </c>
      <c r="P2222">
        <v>23.566878980891701</v>
      </c>
      <c r="Q2222">
        <v>-0.15643151488413201</v>
      </c>
    </row>
    <row r="2223" spans="1:17" hidden="1" x14ac:dyDescent="0.3">
      <c r="A2223" t="s">
        <v>4605</v>
      </c>
      <c r="B2223" t="s">
        <v>4606</v>
      </c>
      <c r="C2223" t="s">
        <v>10222</v>
      </c>
      <c r="D2223" t="s">
        <v>60</v>
      </c>
      <c r="E2223">
        <v>254.49416099999999</v>
      </c>
      <c r="F2223">
        <v>712.35</v>
      </c>
      <c r="G2223">
        <v>151.46455553251201</v>
      </c>
      <c r="H2223">
        <v>10.2100749171699</v>
      </c>
      <c r="I2223">
        <v>46.585282216376498</v>
      </c>
      <c r="J2223">
        <v>4.9202245553277502</v>
      </c>
      <c r="K2223">
        <v>621.58630316285405</v>
      </c>
      <c r="L2223">
        <v>466.976096005469</v>
      </c>
      <c r="M2223">
        <v>54.969795406503501</v>
      </c>
      <c r="N2223">
        <v>0.40138295063489698</v>
      </c>
      <c r="O2223">
        <v>5.6152172387169097</v>
      </c>
      <c r="P2223">
        <v>190.75510204081601</v>
      </c>
      <c r="Q2223">
        <v>3.9246560641721003E-2</v>
      </c>
    </row>
    <row r="2224" spans="1:17" hidden="1" x14ac:dyDescent="0.3">
      <c r="A2224" t="s">
        <v>4607</v>
      </c>
      <c r="B2224" t="s">
        <v>4608</v>
      </c>
      <c r="C2224" t="s">
        <v>10222</v>
      </c>
      <c r="D2224" t="s">
        <v>1458</v>
      </c>
      <c r="E2224">
        <v>254.338148784</v>
      </c>
      <c r="F2224">
        <v>118.48</v>
      </c>
      <c r="G2224">
        <v>-26.500361227672599</v>
      </c>
      <c r="H2224">
        <v>8.3664539892128698</v>
      </c>
      <c r="I2224">
        <v>-18.620095931131701</v>
      </c>
      <c r="J2224">
        <v>8.6777281120544405</v>
      </c>
      <c r="K2224">
        <v>108.564219526256</v>
      </c>
      <c r="L2224">
        <v>109.381556976399</v>
      </c>
      <c r="M2224">
        <v>81.245673621670207</v>
      </c>
      <c r="N2224">
        <v>1.9533473912111901</v>
      </c>
      <c r="O2224">
        <v>26.18163403106</v>
      </c>
      <c r="P2224">
        <v>34.789533560864598</v>
      </c>
      <c r="Q2224">
        <v>-6.8326087882687001E-2</v>
      </c>
    </row>
    <row r="2225" spans="1:17" hidden="1" x14ac:dyDescent="0.3">
      <c r="A2225" t="s">
        <v>4609</v>
      </c>
      <c r="B2225" t="s">
        <v>4610</v>
      </c>
      <c r="C2225" t="s">
        <v>10222</v>
      </c>
      <c r="D2225" t="s">
        <v>393</v>
      </c>
      <c r="E2225">
        <v>253.91099448</v>
      </c>
      <c r="F2225">
        <v>101.4</v>
      </c>
      <c r="G2225">
        <v>18.331454487216</v>
      </c>
      <c r="H2225">
        <v>-5.9743274767882699</v>
      </c>
      <c r="I2225">
        <v>-0.59577918806510799</v>
      </c>
      <c r="J2225">
        <v>-1.10642334350959</v>
      </c>
      <c r="K2225">
        <v>98.209585812513396</v>
      </c>
      <c r="L2225">
        <v>92.0002202040897</v>
      </c>
      <c r="M2225">
        <v>62.351387739690097</v>
      </c>
      <c r="N2225">
        <v>1.09093420859256</v>
      </c>
      <c r="O2225">
        <v>18.3925049309664</v>
      </c>
      <c r="P2225">
        <v>52.481203007518701</v>
      </c>
      <c r="Q2225">
        <v>2.4886587086626E-2</v>
      </c>
    </row>
    <row r="2226" spans="1:17" hidden="1" x14ac:dyDescent="0.3">
      <c r="A2226" t="s">
        <v>4611</v>
      </c>
      <c r="B2226" t="s">
        <v>4612</v>
      </c>
      <c r="C2226" t="s">
        <v>10222</v>
      </c>
      <c r="D2226" t="s">
        <v>1532</v>
      </c>
      <c r="E2226">
        <v>253.38360213600001</v>
      </c>
      <c r="F2226">
        <v>143.38</v>
      </c>
      <c r="G2226">
        <v>90.120488091088703</v>
      </c>
      <c r="H2226">
        <v>0.53328060787520504</v>
      </c>
      <c r="I2226">
        <v>-1.46842604590807</v>
      </c>
      <c r="J2226">
        <v>6.7343710387594298</v>
      </c>
      <c r="K2226">
        <v>128.198683425409</v>
      </c>
      <c r="L2226">
        <v>106.82368668380199</v>
      </c>
      <c r="M2226">
        <v>74.528055127370394</v>
      </c>
      <c r="N2226">
        <v>0.48874260009009302</v>
      </c>
      <c r="O2226">
        <v>12.505230855070399</v>
      </c>
      <c r="P2226">
        <v>128.056406001027</v>
      </c>
      <c r="Q2226">
        <v>9.0849975495407007E-2</v>
      </c>
    </row>
    <row r="2227" spans="1:17" hidden="1" x14ac:dyDescent="0.3">
      <c r="A2227" t="s">
        <v>4613</v>
      </c>
      <c r="B2227" t="s">
        <v>4614</v>
      </c>
      <c r="C2227" t="s">
        <v>10222</v>
      </c>
      <c r="D2227" t="s">
        <v>95</v>
      </c>
      <c r="E2227">
        <v>253.31914616</v>
      </c>
      <c r="F2227">
        <v>7.6</v>
      </c>
      <c r="G2227">
        <v>-40.668033480013797</v>
      </c>
      <c r="H2227">
        <v>-2.3421486650413499</v>
      </c>
      <c r="I2227">
        <v>-48.767881722655503</v>
      </c>
      <c r="J2227">
        <v>-2.9554552639700802</v>
      </c>
      <c r="K2227">
        <v>8.9201122897198406</v>
      </c>
      <c r="L2227">
        <v>9.8260177077176198</v>
      </c>
      <c r="M2227">
        <v>38.7489081843854</v>
      </c>
      <c r="N2227">
        <v>0.746818175792481</v>
      </c>
      <c r="O2227">
        <v>114.086354961832</v>
      </c>
      <c r="P2227">
        <v>8.5714285714285605</v>
      </c>
      <c r="Q2227">
        <v>6.9678173375412003E-2</v>
      </c>
    </row>
    <row r="2228" spans="1:17" hidden="1" x14ac:dyDescent="0.3">
      <c r="A2228" t="s">
        <v>4615</v>
      </c>
      <c r="B2228" t="s">
        <v>4616</v>
      </c>
      <c r="C2228" t="s">
        <v>10222</v>
      </c>
      <c r="E2228">
        <v>251.74718799999999</v>
      </c>
      <c r="F2228">
        <v>146.30000000000001</v>
      </c>
      <c r="G2228">
        <v>36.937998780911201</v>
      </c>
      <c r="H2228">
        <v>-0.36022614262005698</v>
      </c>
      <c r="I2228">
        <v>30.876557546874601</v>
      </c>
      <c r="J2228">
        <v>-0.146597455112287</v>
      </c>
      <c r="K2228">
        <v>135.12592061423601</v>
      </c>
      <c r="L2228">
        <v>111.98413464623999</v>
      </c>
      <c r="M2228">
        <v>61.885193824754403</v>
      </c>
      <c r="N2228">
        <v>0.68748031396568299</v>
      </c>
      <c r="O2228">
        <v>22.6247436773752</v>
      </c>
      <c r="P2228">
        <v>72.056921086675302</v>
      </c>
      <c r="Q2228">
        <v>0.24996076184552299</v>
      </c>
    </row>
    <row r="2229" spans="1:17" hidden="1" x14ac:dyDescent="0.3">
      <c r="A2229" t="s">
        <v>4617</v>
      </c>
      <c r="B2229" t="s">
        <v>4618</v>
      </c>
      <c r="C2229" t="s">
        <v>10222</v>
      </c>
      <c r="D2229" t="s">
        <v>4619</v>
      </c>
      <c r="E2229">
        <v>250.72758719999999</v>
      </c>
      <c r="F2229">
        <v>24.32</v>
      </c>
      <c r="G2229">
        <v>-58.781955779397499</v>
      </c>
      <c r="H2229">
        <v>-6.27145723057283</v>
      </c>
      <c r="I2229">
        <v>-38.898203849571601</v>
      </c>
      <c r="J2229">
        <v>-5.6070944049709404</v>
      </c>
      <c r="K2229">
        <v>26.289603761816899</v>
      </c>
      <c r="L2229">
        <v>29.183372863597</v>
      </c>
      <c r="M2229">
        <v>34.879504015291801</v>
      </c>
      <c r="N2229">
        <v>0.82371934094076504</v>
      </c>
      <c r="O2229">
        <v>49.259868421052602</v>
      </c>
      <c r="P2229">
        <v>3.71002132196163</v>
      </c>
      <c r="Q2229">
        <v>5.9871735487667999E-2</v>
      </c>
    </row>
    <row r="2230" spans="1:17" hidden="1" x14ac:dyDescent="0.3">
      <c r="A2230" t="s">
        <v>4620</v>
      </c>
      <c r="B2230" t="s">
        <v>4621</v>
      </c>
      <c r="C2230" t="s">
        <v>10222</v>
      </c>
      <c r="D2230" t="s">
        <v>274</v>
      </c>
      <c r="E2230">
        <v>249.977</v>
      </c>
      <c r="F2230">
        <v>304.85000000000002</v>
      </c>
      <c r="G2230">
        <v>22.6546394989257</v>
      </c>
      <c r="H2230">
        <v>7.5437515097498498</v>
      </c>
      <c r="I2230">
        <v>-20.881483174292899</v>
      </c>
      <c r="J2230">
        <v>-8.1394579693071698</v>
      </c>
      <c r="K2230">
        <v>307.08434083146199</v>
      </c>
      <c r="L2230">
        <v>274.52528689243701</v>
      </c>
      <c r="M2230">
        <v>39.677489348379297</v>
      </c>
      <c r="N2230">
        <v>0.66451063829787205</v>
      </c>
      <c r="O2230">
        <v>27.866163687059199</v>
      </c>
      <c r="P2230">
        <v>62.154255319148902</v>
      </c>
      <c r="Q2230">
        <v>0.176421670837237</v>
      </c>
    </row>
    <row r="2231" spans="1:17" hidden="1" x14ac:dyDescent="0.3">
      <c r="A2231" t="s">
        <v>4622</v>
      </c>
      <c r="B2231" t="s">
        <v>4623</v>
      </c>
      <c r="C2231" t="s">
        <v>10222</v>
      </c>
      <c r="D2231" t="s">
        <v>70</v>
      </c>
      <c r="E2231">
        <v>249.6953</v>
      </c>
      <c r="F2231">
        <v>790</v>
      </c>
      <c r="G2231">
        <v>183.15678908989199</v>
      </c>
      <c r="H2231">
        <v>6.04943188229214</v>
      </c>
      <c r="I2231">
        <v>159.76469499538899</v>
      </c>
      <c r="J2231">
        <v>4.33227962991218E-2</v>
      </c>
      <c r="K2231">
        <v>674.16244818258099</v>
      </c>
      <c r="L2231">
        <v>473.89490832026502</v>
      </c>
      <c r="M2231">
        <v>81.368280183585796</v>
      </c>
      <c r="N2231">
        <v>1.27380778161244</v>
      </c>
      <c r="O2231">
        <v>0.886075949367093</v>
      </c>
      <c r="P2231">
        <v>268.64209052729802</v>
      </c>
      <c r="Q2231">
        <v>6.5223732323807002E-2</v>
      </c>
    </row>
    <row r="2232" spans="1:17" hidden="1" x14ac:dyDescent="0.3">
      <c r="A2232" t="s">
        <v>4624</v>
      </c>
      <c r="B2232" t="s">
        <v>4625</v>
      </c>
      <c r="C2232" t="s">
        <v>10222</v>
      </c>
      <c r="D2232" t="s">
        <v>622</v>
      </c>
      <c r="E2232">
        <v>249.4518717</v>
      </c>
      <c r="F2232">
        <v>203.9</v>
      </c>
      <c r="G2232">
        <v>756.15829431405496</v>
      </c>
      <c r="H2232">
        <v>-7.2880414343478099</v>
      </c>
      <c r="I2232">
        <v>205.10085523030699</v>
      </c>
      <c r="J2232">
        <v>-0.58931650077251496</v>
      </c>
      <c r="K2232">
        <v>183.47285473139601</v>
      </c>
      <c r="L2232">
        <v>106.27214800937401</v>
      </c>
      <c r="M2232">
        <v>48.790726137023299</v>
      </c>
      <c r="N2232">
        <v>0.54432548179871498</v>
      </c>
      <c r="O2232">
        <v>6.6699362432564904</v>
      </c>
      <c r="P2232">
        <v>852.80373831775705</v>
      </c>
    </row>
    <row r="2233" spans="1:17" hidden="1" x14ac:dyDescent="0.3">
      <c r="A2233" t="s">
        <v>4626</v>
      </c>
      <c r="B2233" t="s">
        <v>4627</v>
      </c>
      <c r="C2233" t="s">
        <v>10222</v>
      </c>
      <c r="D2233" t="s">
        <v>1599</v>
      </c>
      <c r="E2233">
        <v>249.43869000000001</v>
      </c>
      <c r="F2233">
        <v>27.27</v>
      </c>
      <c r="G2233">
        <v>-77.338855362261</v>
      </c>
      <c r="H2233">
        <v>-0.86718316139460305</v>
      </c>
      <c r="I2233">
        <v>-55.397455492703003</v>
      </c>
      <c r="J2233">
        <v>8.31452058516407</v>
      </c>
      <c r="K2233">
        <v>27.304680383356299</v>
      </c>
      <c r="L2233">
        <v>36.259510141341401</v>
      </c>
      <c r="M2233">
        <v>61.945676343712499</v>
      </c>
      <c r="N2233">
        <v>3.2581686804759</v>
      </c>
      <c r="O2233">
        <v>131.634274538564</v>
      </c>
      <c r="P2233">
        <v>17.2903225806451</v>
      </c>
      <c r="Q2233">
        <v>0.103519726793476</v>
      </c>
    </row>
    <row r="2234" spans="1:17" hidden="1" x14ac:dyDescent="0.3">
      <c r="A2234" t="s">
        <v>4628</v>
      </c>
      <c r="B2234" t="s">
        <v>4629</v>
      </c>
      <c r="C2234" t="s">
        <v>10222</v>
      </c>
      <c r="D2234" t="s">
        <v>261</v>
      </c>
      <c r="E2234">
        <v>249.40912499999999</v>
      </c>
      <c r="F2234">
        <v>652.04999999999995</v>
      </c>
      <c r="G2234">
        <v>-4.9992695832340104</v>
      </c>
      <c r="H2234">
        <v>-1.75568836452407</v>
      </c>
      <c r="I2234">
        <v>-4.5188399220921998</v>
      </c>
      <c r="J2234">
        <v>-0.41350363628866899</v>
      </c>
      <c r="K2234">
        <v>649.21166353792103</v>
      </c>
      <c r="L2234">
        <v>609.43027515998301</v>
      </c>
      <c r="M2234">
        <v>41.594776966334003</v>
      </c>
      <c r="N2234">
        <v>0.75368982438424004</v>
      </c>
      <c r="O2234">
        <v>11.954604708227899</v>
      </c>
      <c r="P2234">
        <v>29.374999999999901</v>
      </c>
      <c r="Q2234">
        <v>1.5206005931914001E-2</v>
      </c>
    </row>
    <row r="2235" spans="1:17" hidden="1" x14ac:dyDescent="0.3">
      <c r="A2235" t="s">
        <v>4630</v>
      </c>
      <c r="B2235" t="s">
        <v>4631</v>
      </c>
      <c r="C2235" t="s">
        <v>10222</v>
      </c>
      <c r="D2235" t="s">
        <v>622</v>
      </c>
      <c r="E2235">
        <v>249.18223199899899</v>
      </c>
      <c r="F2235">
        <v>192.23</v>
      </c>
      <c r="G2235">
        <v>1.7987442068422299</v>
      </c>
      <c r="H2235">
        <v>5.0426737879608901</v>
      </c>
      <c r="I2235">
        <v>6.0930316367242499E-2</v>
      </c>
      <c r="J2235">
        <v>4.5914131681442303</v>
      </c>
      <c r="K2235">
        <v>178.61543004326299</v>
      </c>
      <c r="L2235">
        <v>162.088456394697</v>
      </c>
      <c r="M2235">
        <v>63.454313585182803</v>
      </c>
      <c r="N2235">
        <v>1.03365251508309</v>
      </c>
      <c r="O2235">
        <v>6.6430838058575601</v>
      </c>
      <c r="P2235">
        <v>57.630176301763001</v>
      </c>
      <c r="Q2235">
        <v>-1.6489456695749999E-2</v>
      </c>
    </row>
    <row r="2236" spans="1:17" hidden="1" x14ac:dyDescent="0.3">
      <c r="A2236" t="s">
        <v>4632</v>
      </c>
      <c r="B2236" t="s">
        <v>4633</v>
      </c>
      <c r="C2236" t="s">
        <v>10222</v>
      </c>
      <c r="D2236" t="s">
        <v>130</v>
      </c>
      <c r="E2236">
        <v>249.15695649400001</v>
      </c>
      <c r="F2236">
        <v>224.39</v>
      </c>
      <c r="G2236">
        <v>-26.373936528819801</v>
      </c>
      <c r="H2236">
        <v>-7.84592124763976</v>
      </c>
      <c r="I2236">
        <v>-36.3187885383063</v>
      </c>
      <c r="J2236">
        <v>-3.4223918361698198</v>
      </c>
      <c r="K2236">
        <v>232.41984307454999</v>
      </c>
      <c r="L2236">
        <v>241.769164112499</v>
      </c>
      <c r="M2236">
        <v>41.660942666340297</v>
      </c>
      <c r="N2236">
        <v>0.79947475113992295</v>
      </c>
      <c r="O2236">
        <v>48.246356789518202</v>
      </c>
      <c r="P2236">
        <v>17.2667886072641</v>
      </c>
      <c r="Q2236">
        <v>6.4925625458829997E-3</v>
      </c>
    </row>
    <row r="2237" spans="1:17" hidden="1" x14ac:dyDescent="0.3">
      <c r="A2237" t="s">
        <v>4634</v>
      </c>
      <c r="B2237" t="s">
        <v>4635</v>
      </c>
      <c r="C2237" t="s">
        <v>10222</v>
      </c>
      <c r="D2237" t="s">
        <v>523</v>
      </c>
      <c r="E2237">
        <v>249.09483660000001</v>
      </c>
      <c r="F2237">
        <v>56.13</v>
      </c>
      <c r="G2237">
        <v>78.537602769313693</v>
      </c>
      <c r="H2237">
        <v>6.0388581999471898</v>
      </c>
      <c r="I2237">
        <v>-3.34877689856989</v>
      </c>
      <c r="J2237">
        <v>11.628453840897</v>
      </c>
      <c r="K2237">
        <v>50.317014350677297</v>
      </c>
      <c r="L2237">
        <v>44.609435062356901</v>
      </c>
      <c r="M2237">
        <v>71.782943568422596</v>
      </c>
      <c r="N2237">
        <v>2.0962452798074098</v>
      </c>
      <c r="O2237">
        <v>8.0527347229645496</v>
      </c>
      <c r="P2237">
        <v>111.81132075471599</v>
      </c>
      <c r="Q2237">
        <v>5.4625828150123998E-2</v>
      </c>
    </row>
    <row r="2238" spans="1:17" hidden="1" x14ac:dyDescent="0.3">
      <c r="A2238" t="s">
        <v>4636</v>
      </c>
      <c r="B2238" t="s">
        <v>4637</v>
      </c>
      <c r="C2238" t="s">
        <v>10222</v>
      </c>
      <c r="D2238" t="s">
        <v>482</v>
      </c>
      <c r="E2238">
        <v>249.072</v>
      </c>
      <c r="F2238">
        <v>518.9</v>
      </c>
      <c r="G2238">
        <v>6.1829351579951997</v>
      </c>
      <c r="H2238">
        <v>-6.7626051460497001</v>
      </c>
      <c r="I2238">
        <v>-12.591324138142401</v>
      </c>
      <c r="J2238">
        <v>0.51282744886637599</v>
      </c>
      <c r="K2238">
        <v>514.23388761103297</v>
      </c>
      <c r="L2238">
        <v>488.27273301048399</v>
      </c>
      <c r="M2238">
        <v>62.8043164379025</v>
      </c>
      <c r="N2238">
        <v>0.70108767745209999</v>
      </c>
      <c r="O2238">
        <v>15.687030256311401</v>
      </c>
      <c r="P2238">
        <v>35.766614338042899</v>
      </c>
      <c r="Q2238">
        <v>-6.6074457424427996E-2</v>
      </c>
    </row>
    <row r="2239" spans="1:17" hidden="1" x14ac:dyDescent="0.3">
      <c r="A2239" t="s">
        <v>4638</v>
      </c>
      <c r="B2239" t="s">
        <v>4639</v>
      </c>
      <c r="C2239" t="s">
        <v>10222</v>
      </c>
      <c r="D2239" t="s">
        <v>170</v>
      </c>
      <c r="E2239">
        <v>249.03315000000001</v>
      </c>
      <c r="F2239">
        <v>318.05</v>
      </c>
      <c r="G2239">
        <v>-33.146357776855702</v>
      </c>
      <c r="H2239">
        <v>13.5405985961246</v>
      </c>
      <c r="I2239">
        <v>0.58001328934437102</v>
      </c>
      <c r="J2239">
        <v>2.2289946946733998</v>
      </c>
      <c r="K2239">
        <v>292.57764585989798</v>
      </c>
      <c r="L2239">
        <v>284.764599950133</v>
      </c>
      <c r="M2239">
        <v>67.482245909553498</v>
      </c>
      <c r="N2239">
        <v>2.3522131774335899</v>
      </c>
      <c r="O2239">
        <v>9.9827071215217806</v>
      </c>
      <c r="P2239">
        <v>47.930232558139501</v>
      </c>
      <c r="Q2239">
        <v>6.6629445165728995E-2</v>
      </c>
    </row>
    <row r="2240" spans="1:17" hidden="1" x14ac:dyDescent="0.3">
      <c r="A2240" t="s">
        <v>4640</v>
      </c>
      <c r="B2240" t="s">
        <v>4641</v>
      </c>
      <c r="C2240" t="s">
        <v>10222</v>
      </c>
      <c r="D2240" t="s">
        <v>133</v>
      </c>
      <c r="E2240">
        <v>248.82906476999901</v>
      </c>
      <c r="F2240">
        <v>143.65</v>
      </c>
      <c r="G2240">
        <v>-28.404103670473202</v>
      </c>
      <c r="H2240">
        <v>9.2245262868010496</v>
      </c>
      <c r="I2240">
        <v>-31.194985853933701</v>
      </c>
      <c r="J2240">
        <v>-7.3017778010820997</v>
      </c>
      <c r="K2240">
        <v>141.66401369618501</v>
      </c>
      <c r="L2240">
        <v>145.58610490018401</v>
      </c>
      <c r="M2240">
        <v>54.197283249220398</v>
      </c>
      <c r="N2240">
        <v>3.7382908279097902</v>
      </c>
      <c r="O2240">
        <v>39.784197702749701</v>
      </c>
      <c r="P2240">
        <v>27.916295636687401</v>
      </c>
      <c r="Q2240">
        <v>0.157736759431266</v>
      </c>
    </row>
    <row r="2241" spans="1:17" hidden="1" x14ac:dyDescent="0.3">
      <c r="A2241" t="s">
        <v>4642</v>
      </c>
      <c r="B2241" t="s">
        <v>4643</v>
      </c>
      <c r="C2241" t="s">
        <v>10222</v>
      </c>
      <c r="D2241" t="s">
        <v>574</v>
      </c>
      <c r="E2241">
        <v>248.58253875</v>
      </c>
      <c r="F2241">
        <v>141.69999999999999</v>
      </c>
      <c r="G2241">
        <v>-32.0590217032601</v>
      </c>
      <c r="H2241">
        <v>-0.47292407685333598</v>
      </c>
      <c r="I2241">
        <v>-3.3478360112024199</v>
      </c>
      <c r="J2241">
        <v>2.3009549924401602</v>
      </c>
      <c r="K2241">
        <v>131.54848699705599</v>
      </c>
      <c r="L2241">
        <v>131.30038309679699</v>
      </c>
      <c r="M2241">
        <v>74.135897829248293</v>
      </c>
      <c r="N2241">
        <v>1</v>
      </c>
      <c r="O2241">
        <v>16.372618207480599</v>
      </c>
      <c r="P2241">
        <v>18.0833333333333</v>
      </c>
    </row>
    <row r="2242" spans="1:17" hidden="1" x14ac:dyDescent="0.3">
      <c r="A2242" t="s">
        <v>4644</v>
      </c>
      <c r="B2242" t="s">
        <v>4645</v>
      </c>
      <c r="C2242" t="s">
        <v>10222</v>
      </c>
      <c r="D2242" t="s">
        <v>425</v>
      </c>
      <c r="E2242">
        <v>248.35963949999999</v>
      </c>
      <c r="F2242">
        <v>105</v>
      </c>
      <c r="G2242">
        <v>-6.7310506060933504</v>
      </c>
      <c r="H2242">
        <v>1.7367987033796799</v>
      </c>
      <c r="I2242">
        <v>-4.9121108789654997</v>
      </c>
      <c r="J2242">
        <v>-5.4949295538932201</v>
      </c>
      <c r="K2242">
        <v>108.963558897544</v>
      </c>
      <c r="L2242">
        <v>96.944910439970698</v>
      </c>
      <c r="M2242">
        <v>40.252368167418702</v>
      </c>
      <c r="N2242">
        <v>0.39925218113834599</v>
      </c>
      <c r="O2242">
        <v>46.761904761904702</v>
      </c>
      <c r="P2242">
        <v>55.440414507771997</v>
      </c>
    </row>
    <row r="2243" spans="1:17" hidden="1" x14ac:dyDescent="0.3">
      <c r="A2243" t="s">
        <v>4646</v>
      </c>
      <c r="B2243" t="s">
        <v>4647</v>
      </c>
      <c r="C2243" t="s">
        <v>10222</v>
      </c>
      <c r="D2243" t="s">
        <v>202</v>
      </c>
      <c r="E2243">
        <v>247.93374560000001</v>
      </c>
      <c r="F2243">
        <v>2.12</v>
      </c>
      <c r="G2243">
        <v>51.625572134274897</v>
      </c>
      <c r="H2243">
        <v>-1.6032822682802199</v>
      </c>
      <c r="I2243">
        <v>-40.5849682690368</v>
      </c>
      <c r="J2243">
        <v>-2.4797782929660199</v>
      </c>
      <c r="K2243">
        <v>2.1617044740063101</v>
      </c>
      <c r="L2243">
        <v>2.0060350539371798</v>
      </c>
      <c r="M2243">
        <v>40.335463741626697</v>
      </c>
      <c r="N2243">
        <v>0.82404271643557403</v>
      </c>
      <c r="O2243">
        <v>40.094339622641499</v>
      </c>
      <c r="P2243">
        <v>100</v>
      </c>
      <c r="Q2243">
        <v>-4.2912144031331E-2</v>
      </c>
    </row>
    <row r="2244" spans="1:17" hidden="1" x14ac:dyDescent="0.3">
      <c r="A2244" t="s">
        <v>4648</v>
      </c>
      <c r="B2244" t="s">
        <v>4649</v>
      </c>
      <c r="C2244" t="s">
        <v>10222</v>
      </c>
      <c r="D2244" t="s">
        <v>922</v>
      </c>
      <c r="E2244">
        <v>247.88504</v>
      </c>
      <c r="F2244">
        <v>208</v>
      </c>
      <c r="G2244">
        <v>-25.012755231810601</v>
      </c>
      <c r="H2244">
        <v>-1.00232072981869</v>
      </c>
      <c r="I2244">
        <v>-71.981984694957603</v>
      </c>
      <c r="J2244">
        <v>-2.1279494364642599</v>
      </c>
      <c r="K2244">
        <v>213.652113285854</v>
      </c>
      <c r="L2244">
        <v>266.62916851958403</v>
      </c>
      <c r="M2244">
        <v>22.986659422676102</v>
      </c>
      <c r="N2244">
        <v>1.6462732919254599</v>
      </c>
      <c r="O2244">
        <v>134.03846153846101</v>
      </c>
      <c r="P2244">
        <v>11.8279569892473</v>
      </c>
      <c r="Q2244">
        <v>3.9062864348978002E-2</v>
      </c>
    </row>
    <row r="2245" spans="1:17" hidden="1" x14ac:dyDescent="0.3">
      <c r="A2245" t="s">
        <v>4650</v>
      </c>
      <c r="B2245" t="s">
        <v>4651</v>
      </c>
      <c r="C2245" t="s">
        <v>10222</v>
      </c>
      <c r="D2245" t="s">
        <v>54</v>
      </c>
      <c r="E2245">
        <v>247.67604</v>
      </c>
      <c r="F2245">
        <v>803.1</v>
      </c>
      <c r="G2245">
        <v>-5.5526014046726804</v>
      </c>
      <c r="H2245">
        <v>-6.7941768626636803</v>
      </c>
      <c r="I2245">
        <v>-48.133770465646997</v>
      </c>
      <c r="J2245">
        <v>-1.5390225829459601</v>
      </c>
      <c r="K2245">
        <v>853.98499604300503</v>
      </c>
      <c r="L2245">
        <v>890.61441215812499</v>
      </c>
      <c r="M2245">
        <v>39.903838943192802</v>
      </c>
      <c r="N2245">
        <v>0.92813557323033102</v>
      </c>
      <c r="O2245">
        <v>84.273440418378698</v>
      </c>
      <c r="P2245">
        <v>36.728903013449802</v>
      </c>
      <c r="Q2245">
        <v>2.7416594125027002E-2</v>
      </c>
    </row>
    <row r="2246" spans="1:17" hidden="1" x14ac:dyDescent="0.3">
      <c r="A2246" t="s">
        <v>4652</v>
      </c>
      <c r="B2246" t="s">
        <v>4653</v>
      </c>
      <c r="C2246" t="s">
        <v>10222</v>
      </c>
      <c r="D2246" t="s">
        <v>420</v>
      </c>
      <c r="E2246">
        <v>247.5937035</v>
      </c>
      <c r="F2246">
        <v>836.55</v>
      </c>
      <c r="G2246">
        <v>365.85218096497601</v>
      </c>
      <c r="H2246">
        <v>0.91091134921761097</v>
      </c>
      <c r="I2246">
        <v>50.485513810720697</v>
      </c>
      <c r="J2246">
        <v>-7.7529187104585997</v>
      </c>
      <c r="K2246">
        <v>784.74767885644997</v>
      </c>
      <c r="L2246">
        <v>612.71919473223397</v>
      </c>
      <c r="M2246">
        <v>51.294764408689801</v>
      </c>
      <c r="N2246">
        <v>2.5535659154059802</v>
      </c>
      <c r="O2246">
        <v>10.573187496264399</v>
      </c>
      <c r="P2246">
        <v>404.85817742908802</v>
      </c>
      <c r="Q2246">
        <v>0.16951202014956901</v>
      </c>
    </row>
    <row r="2247" spans="1:17" hidden="1" x14ac:dyDescent="0.3">
      <c r="A2247" t="s">
        <v>4654</v>
      </c>
      <c r="B2247" t="s">
        <v>4655</v>
      </c>
      <c r="C2247" t="s">
        <v>10222</v>
      </c>
      <c r="D2247" t="s">
        <v>1532</v>
      </c>
      <c r="E2247">
        <v>247.345337688</v>
      </c>
      <c r="F2247">
        <v>31.26</v>
      </c>
      <c r="G2247">
        <v>29.384536068975901</v>
      </c>
      <c r="H2247">
        <v>5.9554878301444196</v>
      </c>
      <c r="I2247">
        <v>-15.3043213541143</v>
      </c>
      <c r="J2247">
        <v>-7.3097619605097996</v>
      </c>
      <c r="K2247">
        <v>29.9748333919419</v>
      </c>
      <c r="L2247">
        <v>28.5107527341981</v>
      </c>
      <c r="M2247">
        <v>56.259454460317599</v>
      </c>
      <c r="N2247">
        <v>2.39383070967116</v>
      </c>
      <c r="O2247">
        <v>39.475367882277602</v>
      </c>
      <c r="P2247">
        <v>61.550387596899199</v>
      </c>
      <c r="Q2247">
        <v>6.9135526142974996E-2</v>
      </c>
    </row>
    <row r="2248" spans="1:17" hidden="1" x14ac:dyDescent="0.3">
      <c r="A2248" t="s">
        <v>4656</v>
      </c>
      <c r="B2248" t="s">
        <v>4657</v>
      </c>
      <c r="C2248" t="s">
        <v>10222</v>
      </c>
      <c r="D2248" t="s">
        <v>21</v>
      </c>
      <c r="E2248">
        <v>246.35979856</v>
      </c>
      <c r="F2248">
        <v>101.9</v>
      </c>
      <c r="G2248">
        <v>-20.864137146368002</v>
      </c>
      <c r="H2248">
        <v>-12.596857619736101</v>
      </c>
      <c r="I2248">
        <v>-0.80895318823408302</v>
      </c>
      <c r="J2248">
        <v>-5.1166274251422497</v>
      </c>
      <c r="K2248">
        <v>105.750489036269</v>
      </c>
      <c r="L2248">
        <v>103.05526429596701</v>
      </c>
      <c r="M2248">
        <v>49.407488293260002</v>
      </c>
      <c r="N2248">
        <v>0.90346131597429702</v>
      </c>
      <c r="O2248">
        <v>28.4102060843964</v>
      </c>
      <c r="P2248">
        <v>23.965936739659298</v>
      </c>
      <c r="Q2248">
        <v>9.1268744829969994E-2</v>
      </c>
    </row>
    <row r="2249" spans="1:17" hidden="1" x14ac:dyDescent="0.3">
      <c r="A2249" t="s">
        <v>4658</v>
      </c>
      <c r="B2249" t="s">
        <v>4659</v>
      </c>
      <c r="C2249" t="s">
        <v>10222</v>
      </c>
      <c r="D2249" t="s">
        <v>228</v>
      </c>
      <c r="E2249">
        <v>246.33611858800001</v>
      </c>
      <c r="F2249">
        <v>234.44</v>
      </c>
      <c r="G2249">
        <v>-15.8624832719801</v>
      </c>
      <c r="H2249">
        <v>3.4144318003821899</v>
      </c>
      <c r="I2249">
        <v>-27.3944118348474</v>
      </c>
      <c r="J2249">
        <v>1.6982852184627399</v>
      </c>
      <c r="K2249">
        <v>215.090506782652</v>
      </c>
      <c r="L2249">
        <v>212.85974858431399</v>
      </c>
      <c r="M2249">
        <v>64.9311912530234</v>
      </c>
      <c r="N2249">
        <v>1.164962555504</v>
      </c>
      <c r="O2249">
        <v>17.300801910936698</v>
      </c>
      <c r="P2249">
        <v>34.042309891366401</v>
      </c>
      <c r="Q2249">
        <v>-9.5644361504613001E-2</v>
      </c>
    </row>
    <row r="2250" spans="1:17" hidden="1" x14ac:dyDescent="0.3">
      <c r="A2250" t="s">
        <v>4660</v>
      </c>
      <c r="B2250" t="s">
        <v>4661</v>
      </c>
      <c r="C2250" t="s">
        <v>10222</v>
      </c>
      <c r="D2250" t="s">
        <v>60</v>
      </c>
      <c r="E2250">
        <v>245.55312579</v>
      </c>
      <c r="F2250">
        <v>51.9</v>
      </c>
      <c r="G2250">
        <v>19.630324020949001</v>
      </c>
      <c r="H2250">
        <v>-5.4706977350094599</v>
      </c>
      <c r="I2250">
        <v>23.347672719228001</v>
      </c>
      <c r="J2250">
        <v>0.72120273674357205</v>
      </c>
      <c r="K2250">
        <v>51.425872731980903</v>
      </c>
      <c r="L2250">
        <v>46.003537483639903</v>
      </c>
      <c r="M2250">
        <v>48.961959993437397</v>
      </c>
      <c r="N2250">
        <v>1.1327608296043199</v>
      </c>
      <c r="O2250">
        <v>12.524084778420001</v>
      </c>
      <c r="P2250">
        <v>62.238199437324099</v>
      </c>
      <c r="Q2250">
        <v>-2.3094354849250002E-3</v>
      </c>
    </row>
    <row r="2251" spans="1:17" hidden="1" x14ac:dyDescent="0.3">
      <c r="A2251" t="s">
        <v>4662</v>
      </c>
      <c r="B2251" t="s">
        <v>4663</v>
      </c>
      <c r="C2251" t="s">
        <v>10222</v>
      </c>
      <c r="D2251" t="s">
        <v>420</v>
      </c>
      <c r="E2251">
        <v>244.6000296</v>
      </c>
      <c r="F2251">
        <v>4.58</v>
      </c>
      <c r="G2251">
        <v>178.80764496340601</v>
      </c>
      <c r="H2251">
        <v>-1.2639157524431299</v>
      </c>
      <c r="I2251">
        <v>41.891687104780601</v>
      </c>
      <c r="J2251">
        <v>-5.5791691297221799</v>
      </c>
      <c r="K2251">
        <v>4.1444272732891898</v>
      </c>
      <c r="L2251">
        <v>3.2103404073783799</v>
      </c>
      <c r="M2251">
        <v>49.7848674673549</v>
      </c>
      <c r="N2251">
        <v>0.53548746287702298</v>
      </c>
      <c r="O2251">
        <v>7.8602620087336197</v>
      </c>
      <c r="P2251">
        <v>222.53521126760501</v>
      </c>
      <c r="Q2251">
        <v>6.1329057163641003E-2</v>
      </c>
    </row>
    <row r="2252" spans="1:17" hidden="1" x14ac:dyDescent="0.3">
      <c r="A2252" t="s">
        <v>4664</v>
      </c>
      <c r="B2252" t="s">
        <v>4665</v>
      </c>
      <c r="C2252" t="s">
        <v>10222</v>
      </c>
      <c r="D2252" t="s">
        <v>370</v>
      </c>
      <c r="E2252">
        <v>244.51629299999999</v>
      </c>
      <c r="F2252">
        <v>71.19</v>
      </c>
      <c r="G2252">
        <v>9.1604615665408105</v>
      </c>
      <c r="H2252">
        <v>-5.2516682526259899</v>
      </c>
      <c r="I2252">
        <v>-33.180190426263998</v>
      </c>
      <c r="J2252">
        <v>-0.100801153531381</v>
      </c>
      <c r="K2252">
        <v>74.144445909615499</v>
      </c>
      <c r="L2252">
        <v>74.740148054532995</v>
      </c>
      <c r="M2252">
        <v>41.697924854973103</v>
      </c>
      <c r="N2252">
        <v>0.85587605383131304</v>
      </c>
      <c r="O2252">
        <v>81.907571288102204</v>
      </c>
      <c r="P2252">
        <v>43.287487420328702</v>
      </c>
      <c r="Q2252">
        <v>1.0067847297246999E-2</v>
      </c>
    </row>
    <row r="2253" spans="1:17" hidden="1" x14ac:dyDescent="0.3">
      <c r="A2253" t="s">
        <v>4666</v>
      </c>
      <c r="B2253" t="s">
        <v>4667</v>
      </c>
      <c r="C2253" t="s">
        <v>10222</v>
      </c>
      <c r="D2253" t="s">
        <v>133</v>
      </c>
      <c r="E2253">
        <v>244.48200840000001</v>
      </c>
      <c r="F2253">
        <v>140.13</v>
      </c>
      <c r="G2253">
        <v>33.897894915705699</v>
      </c>
      <c r="H2253">
        <v>33.056974141976099</v>
      </c>
      <c r="I2253">
        <v>23.314663672745802</v>
      </c>
      <c r="J2253">
        <v>37.000870461586302</v>
      </c>
      <c r="K2253">
        <v>105.698081081162</v>
      </c>
      <c r="L2253">
        <v>96.605905378010206</v>
      </c>
      <c r="M2253">
        <v>77.711348792130806</v>
      </c>
      <c r="N2253">
        <v>1.9242506039218199</v>
      </c>
      <c r="O2253">
        <v>10.5259401983872</v>
      </c>
      <c r="P2253">
        <v>99.615384615384599</v>
      </c>
      <c r="Q2253">
        <v>7.6515001227975998E-2</v>
      </c>
    </row>
    <row r="2254" spans="1:17" hidden="1" x14ac:dyDescent="0.3">
      <c r="A2254" t="s">
        <v>4668</v>
      </c>
      <c r="B2254" t="s">
        <v>4669</v>
      </c>
      <c r="C2254" t="s">
        <v>10222</v>
      </c>
      <c r="D2254" t="s">
        <v>202</v>
      </c>
      <c r="E2254">
        <v>244.43224499999999</v>
      </c>
      <c r="F2254">
        <v>248.9</v>
      </c>
      <c r="G2254">
        <v>32.211556528032403</v>
      </c>
      <c r="H2254">
        <v>26.3018552802722</v>
      </c>
      <c r="I2254">
        <v>29.086583268419599</v>
      </c>
      <c r="J2254">
        <v>11.3054798793179</v>
      </c>
      <c r="K2254">
        <v>204.804509128652</v>
      </c>
      <c r="L2254">
        <v>172.63093990622099</v>
      </c>
      <c r="M2254">
        <v>76.485618660772801</v>
      </c>
      <c r="N2254">
        <v>0.838030995197105</v>
      </c>
      <c r="O2254">
        <v>2.8123744475692898</v>
      </c>
      <c r="P2254">
        <v>87.142857142857096</v>
      </c>
      <c r="Q2254">
        <v>1.4306042015999E-2</v>
      </c>
    </row>
    <row r="2255" spans="1:17" hidden="1" x14ac:dyDescent="0.3">
      <c r="A2255" t="s">
        <v>4670</v>
      </c>
      <c r="B2255" t="s">
        <v>4671</v>
      </c>
      <c r="C2255" t="s">
        <v>10222</v>
      </c>
      <c r="D2255" t="s">
        <v>118</v>
      </c>
      <c r="E2255">
        <v>243.664356</v>
      </c>
      <c r="F2255">
        <v>238.8</v>
      </c>
      <c r="G2255">
        <v>33.904274680123599</v>
      </c>
      <c r="H2255">
        <v>-14.8584759796783</v>
      </c>
      <c r="I2255">
        <v>-9.3397052855862999</v>
      </c>
      <c r="J2255">
        <v>-4.2289561138779197</v>
      </c>
      <c r="K2255">
        <v>263.01707705787999</v>
      </c>
      <c r="L2255">
        <v>227.22947640110701</v>
      </c>
      <c r="M2255">
        <v>37.571787318833302</v>
      </c>
      <c r="N2255">
        <v>1.2714738196575199</v>
      </c>
      <c r="O2255">
        <v>42.964824120602998</v>
      </c>
      <c r="P2255">
        <v>139.87945755901501</v>
      </c>
      <c r="Q2255">
        <v>8.8402015273901999E-2</v>
      </c>
    </row>
    <row r="2256" spans="1:17" hidden="1" x14ac:dyDescent="0.3">
      <c r="A2256" t="s">
        <v>4672</v>
      </c>
      <c r="B2256" t="s">
        <v>4673</v>
      </c>
      <c r="C2256" t="s">
        <v>10222</v>
      </c>
      <c r="D2256" t="s">
        <v>60</v>
      </c>
      <c r="E2256">
        <v>243.19819200000001</v>
      </c>
      <c r="F2256">
        <v>98.2</v>
      </c>
      <c r="G2256">
        <v>-20.592570786323702</v>
      </c>
      <c r="H2256">
        <v>-0.31583287556768302</v>
      </c>
      <c r="I2256">
        <v>-9.5635114628190294</v>
      </c>
      <c r="J2256">
        <v>-0.72257674574453701</v>
      </c>
      <c r="K2256">
        <v>99.203198642515503</v>
      </c>
      <c r="M2256">
        <v>39.806471837576403</v>
      </c>
      <c r="N2256">
        <v>0.564670912951167</v>
      </c>
      <c r="O2256">
        <v>24.083503054989801</v>
      </c>
      <c r="P2256">
        <v>19.8291641244661</v>
      </c>
    </row>
    <row r="2257" spans="1:17" hidden="1" x14ac:dyDescent="0.3">
      <c r="A2257" t="s">
        <v>4674</v>
      </c>
      <c r="B2257" t="s">
        <v>4675</v>
      </c>
      <c r="C2257" t="s">
        <v>10222</v>
      </c>
      <c r="D2257" t="s">
        <v>922</v>
      </c>
      <c r="E2257">
        <v>243.13911279000001</v>
      </c>
      <c r="F2257">
        <v>30.21</v>
      </c>
      <c r="G2257">
        <v>-17.778388153944</v>
      </c>
      <c r="H2257">
        <v>-1.6338279307961501</v>
      </c>
      <c r="I2257">
        <v>-20.496629046422001</v>
      </c>
      <c r="J2257">
        <v>-4.2557506446139701</v>
      </c>
      <c r="K2257">
        <v>29.870839973425898</v>
      </c>
      <c r="L2257">
        <v>30.5093071586805</v>
      </c>
      <c r="M2257">
        <v>46.4604978241955</v>
      </c>
      <c r="N2257">
        <v>0.84124762875348802</v>
      </c>
      <c r="O2257">
        <v>31.678252234359402</v>
      </c>
      <c r="P2257">
        <v>22.804878048780399</v>
      </c>
      <c r="Q2257">
        <v>2.7951865265863001E-2</v>
      </c>
    </row>
    <row r="2258" spans="1:17" hidden="1" x14ac:dyDescent="0.3">
      <c r="A2258" t="s">
        <v>4676</v>
      </c>
      <c r="B2258" t="s">
        <v>4677</v>
      </c>
      <c r="C2258" t="s">
        <v>10222</v>
      </c>
      <c r="D2258" t="s">
        <v>231</v>
      </c>
      <c r="E2258">
        <v>243.006</v>
      </c>
      <c r="F2258">
        <v>202</v>
      </c>
      <c r="G2258">
        <v>-32.724898957342603</v>
      </c>
      <c r="H2258">
        <v>8.8506899889707107</v>
      </c>
      <c r="I2258">
        <v>-29.903408707438999</v>
      </c>
      <c r="J2258">
        <v>12.7048011462863</v>
      </c>
      <c r="K2258">
        <v>185.69358720930299</v>
      </c>
      <c r="L2258">
        <v>204.24170902275</v>
      </c>
      <c r="M2258">
        <v>67.223169451210396</v>
      </c>
      <c r="N2258">
        <v>0.85983246297007798</v>
      </c>
      <c r="O2258">
        <v>55.396039603960297</v>
      </c>
      <c r="P2258">
        <v>43.669985775248897</v>
      </c>
      <c r="Q2258">
        <v>9.9616928312538003E-2</v>
      </c>
    </row>
    <row r="2259" spans="1:17" hidden="1" x14ac:dyDescent="0.3">
      <c r="A2259" t="s">
        <v>4678</v>
      </c>
      <c r="B2259" t="s">
        <v>4679</v>
      </c>
      <c r="C2259" t="s">
        <v>10222</v>
      </c>
      <c r="D2259" t="s">
        <v>722</v>
      </c>
      <c r="E2259">
        <v>242.86609717499999</v>
      </c>
      <c r="F2259">
        <v>522.91</v>
      </c>
      <c r="G2259">
        <v>-12.977959715362299</v>
      </c>
      <c r="H2259">
        <v>-4.8520455396083602</v>
      </c>
      <c r="I2259">
        <v>-1.4884312528494801</v>
      </c>
      <c r="J2259">
        <v>-2.8931459134219</v>
      </c>
      <c r="K2259">
        <v>517.77928117911404</v>
      </c>
      <c r="L2259">
        <v>486.43444560867601</v>
      </c>
      <c r="M2259">
        <v>76.378610990004603</v>
      </c>
      <c r="N2259">
        <v>1.6853699305958001</v>
      </c>
      <c r="O2259">
        <v>6.0029450574668504</v>
      </c>
      <c r="P2259">
        <v>22.619298862703701</v>
      </c>
      <c r="Q2259">
        <v>-1.6014498322345E-2</v>
      </c>
    </row>
    <row r="2260" spans="1:17" hidden="1" x14ac:dyDescent="0.3">
      <c r="A2260" t="s">
        <v>4680</v>
      </c>
      <c r="B2260" t="s">
        <v>4681</v>
      </c>
      <c r="C2260" t="s">
        <v>10222</v>
      </c>
      <c r="D2260" t="s">
        <v>133</v>
      </c>
      <c r="E2260">
        <v>242.821</v>
      </c>
      <c r="F2260">
        <v>282.35000000000002</v>
      </c>
      <c r="G2260">
        <v>357.61354345449001</v>
      </c>
      <c r="H2260">
        <v>33.392532994597303</v>
      </c>
      <c r="I2260">
        <v>272.88026228782797</v>
      </c>
      <c r="J2260">
        <v>7.70894479269516</v>
      </c>
      <c r="K2260">
        <v>209.214064725003</v>
      </c>
      <c r="L2260">
        <v>136.12280340687499</v>
      </c>
      <c r="M2260">
        <v>88.983721864185895</v>
      </c>
      <c r="N2260">
        <v>2.55392986543275</v>
      </c>
      <c r="O2260">
        <v>0</v>
      </c>
      <c r="P2260">
        <v>506.55209452201899</v>
      </c>
      <c r="Q2260">
        <v>0.147962445366739</v>
      </c>
    </row>
    <row r="2261" spans="1:17" hidden="1" x14ac:dyDescent="0.3">
      <c r="A2261" t="s">
        <v>4682</v>
      </c>
      <c r="B2261" t="s">
        <v>4683</v>
      </c>
      <c r="C2261" t="s">
        <v>10222</v>
      </c>
      <c r="D2261" t="s">
        <v>231</v>
      </c>
      <c r="E2261">
        <v>242.02491599999999</v>
      </c>
      <c r="F2261">
        <v>133.35</v>
      </c>
      <c r="G2261">
        <v>29.439223910774899</v>
      </c>
      <c r="H2261">
        <v>-7.8429059539470796</v>
      </c>
      <c r="I2261">
        <v>40.468283234279603</v>
      </c>
      <c r="J2261">
        <v>-3.1724177886249199</v>
      </c>
      <c r="K2261">
        <v>122.544380646409</v>
      </c>
      <c r="M2261">
        <v>41.012255658050996</v>
      </c>
      <c r="N2261">
        <v>0.38166212534059901</v>
      </c>
      <c r="O2261">
        <v>36.8578927634045</v>
      </c>
      <c r="P2261">
        <v>73.181818181818102</v>
      </c>
    </row>
    <row r="2262" spans="1:17" hidden="1" x14ac:dyDescent="0.3">
      <c r="A2262" t="s">
        <v>4684</v>
      </c>
      <c r="B2262" t="s">
        <v>4685</v>
      </c>
      <c r="C2262" t="s">
        <v>10222</v>
      </c>
      <c r="D2262" t="s">
        <v>290</v>
      </c>
      <c r="E2262">
        <v>241.81011891</v>
      </c>
      <c r="F2262">
        <v>93.7</v>
      </c>
      <c r="G2262">
        <v>-78.301293104872698</v>
      </c>
      <c r="H2262">
        <v>-5.4555179516354499</v>
      </c>
      <c r="I2262">
        <v>-57.061954896125798</v>
      </c>
      <c r="J2262">
        <v>-1.9946370559608699</v>
      </c>
      <c r="K2262">
        <v>100.21064726374</v>
      </c>
      <c r="L2262">
        <v>138.51620784795199</v>
      </c>
      <c r="M2262">
        <v>50.127307674651099</v>
      </c>
      <c r="N2262">
        <v>0.636590770614195</v>
      </c>
      <c r="O2262">
        <v>142.209178228388</v>
      </c>
      <c r="P2262">
        <v>5.2808988764044997</v>
      </c>
      <c r="Q2262">
        <v>2.3672880491184999E-2</v>
      </c>
    </row>
    <row r="2263" spans="1:17" hidden="1" x14ac:dyDescent="0.3">
      <c r="A2263" t="s">
        <v>4686</v>
      </c>
      <c r="B2263" t="s">
        <v>4687</v>
      </c>
      <c r="C2263" t="s">
        <v>10222</v>
      </c>
      <c r="D2263" t="s">
        <v>133</v>
      </c>
      <c r="E2263">
        <v>241.5934675</v>
      </c>
      <c r="F2263">
        <v>15.29</v>
      </c>
      <c r="G2263">
        <v>-107.91112786347399</v>
      </c>
      <c r="H2263">
        <v>3.8317347119364702</v>
      </c>
      <c r="I2263">
        <v>-59.3453253372777</v>
      </c>
      <c r="J2263">
        <v>2.6724882211162502</v>
      </c>
      <c r="K2263">
        <v>15.931380421531999</v>
      </c>
      <c r="L2263">
        <v>31.003489048526301</v>
      </c>
      <c r="M2263">
        <v>49.767782649122701</v>
      </c>
      <c r="N2263">
        <v>1.06312825515451</v>
      </c>
      <c r="O2263">
        <v>494.63701765859997</v>
      </c>
      <c r="P2263">
        <v>48.5908649173955</v>
      </c>
      <c r="Q2263">
        <v>-2.9802986182000002E-4</v>
      </c>
    </row>
    <row r="2264" spans="1:17" hidden="1" x14ac:dyDescent="0.3">
      <c r="A2264" t="s">
        <v>4688</v>
      </c>
      <c r="B2264" t="s">
        <v>4689</v>
      </c>
      <c r="C2264" t="s">
        <v>10222</v>
      </c>
      <c r="D2264" t="s">
        <v>205</v>
      </c>
      <c r="E2264">
        <v>240.70883419800001</v>
      </c>
      <c r="F2264">
        <v>91.71</v>
      </c>
      <c r="G2264">
        <v>-19.886153486205799</v>
      </c>
      <c r="H2264">
        <v>3.6428432060609999</v>
      </c>
      <c r="I2264">
        <v>-53.214795430123203</v>
      </c>
      <c r="J2264">
        <v>6.6969431718974803</v>
      </c>
      <c r="K2264">
        <v>88.988162810644994</v>
      </c>
      <c r="L2264">
        <v>101.372248088104</v>
      </c>
      <c r="M2264">
        <v>71.591911911503701</v>
      </c>
      <c r="N2264">
        <v>2.1403980640244802</v>
      </c>
      <c r="O2264">
        <v>102.48609748119</v>
      </c>
      <c r="P2264">
        <v>25.2013651877133</v>
      </c>
      <c r="Q2264">
        <v>-8.8312173943550006E-3</v>
      </c>
    </row>
    <row r="2265" spans="1:17" hidden="1" x14ac:dyDescent="0.3">
      <c r="A2265" t="s">
        <v>4690</v>
      </c>
      <c r="B2265" t="s">
        <v>4691</v>
      </c>
      <c r="C2265" t="s">
        <v>10222</v>
      </c>
      <c r="D2265" t="s">
        <v>557</v>
      </c>
      <c r="E2265">
        <v>240.56182705500001</v>
      </c>
      <c r="F2265">
        <v>397.65</v>
      </c>
      <c r="G2265">
        <v>-33.681887295913199</v>
      </c>
      <c r="H2265">
        <v>0.20862827069906201</v>
      </c>
      <c r="I2265">
        <v>-20.9868251248534</v>
      </c>
      <c r="J2265">
        <v>0.63888850978084799</v>
      </c>
      <c r="K2265">
        <v>391.17178916571498</v>
      </c>
      <c r="L2265">
        <v>392.75054317843899</v>
      </c>
      <c r="M2265">
        <v>58.755894690819197</v>
      </c>
      <c r="N2265">
        <v>0.81015323069209699</v>
      </c>
      <c r="O2265">
        <v>30.252734817050101</v>
      </c>
      <c r="P2265">
        <v>24.265625</v>
      </c>
      <c r="Q2265">
        <v>6.2206770598261997E-2</v>
      </c>
    </row>
    <row r="2266" spans="1:17" hidden="1" x14ac:dyDescent="0.3">
      <c r="A2266" t="s">
        <v>4692</v>
      </c>
      <c r="B2266" t="s">
        <v>4693</v>
      </c>
      <c r="C2266" t="s">
        <v>10222</v>
      </c>
      <c r="D2266" t="s">
        <v>54</v>
      </c>
      <c r="E2266">
        <v>240.050108219999</v>
      </c>
      <c r="F2266">
        <v>122.7</v>
      </c>
      <c r="G2266">
        <v>-2.7113594092809499</v>
      </c>
      <c r="H2266">
        <v>12.799222203991601</v>
      </c>
      <c r="I2266">
        <v>-5.7961373164265098</v>
      </c>
      <c r="J2266">
        <v>-3.5820182818374602</v>
      </c>
      <c r="K2266">
        <v>113.17467457126401</v>
      </c>
      <c r="L2266">
        <v>109.099011604667</v>
      </c>
      <c r="M2266">
        <v>58.232128189907897</v>
      </c>
      <c r="N2266">
        <v>1.00550122249388</v>
      </c>
      <c r="O2266">
        <v>5.13447432762836</v>
      </c>
      <c r="P2266">
        <v>36.3333333333333</v>
      </c>
      <c r="Q2266">
        <v>5.6633553858993997E-2</v>
      </c>
    </row>
    <row r="2267" spans="1:17" hidden="1" x14ac:dyDescent="0.3">
      <c r="A2267" t="s">
        <v>4694</v>
      </c>
      <c r="B2267" t="s">
        <v>4695</v>
      </c>
      <c r="C2267" t="s">
        <v>10222</v>
      </c>
      <c r="D2267" t="s">
        <v>202</v>
      </c>
      <c r="E2267">
        <v>239.511292244</v>
      </c>
      <c r="F2267">
        <v>104.86</v>
      </c>
      <c r="G2267">
        <v>18.4086585547449</v>
      </c>
      <c r="H2267">
        <v>-6.5469541570322001</v>
      </c>
      <c r="I2267">
        <v>-23.514172906071099</v>
      </c>
      <c r="J2267">
        <v>1.3588415503267199</v>
      </c>
      <c r="K2267">
        <v>104.009338994686</v>
      </c>
      <c r="L2267">
        <v>97.547143375335096</v>
      </c>
      <c r="M2267">
        <v>53.128769427205803</v>
      </c>
      <c r="N2267">
        <v>1.1619756103902801</v>
      </c>
      <c r="O2267">
        <v>34.178905206942503</v>
      </c>
      <c r="P2267">
        <v>50.986321094312402</v>
      </c>
      <c r="Q2267">
        <v>2.2136297236445002E-2</v>
      </c>
    </row>
    <row r="2268" spans="1:17" hidden="1" x14ac:dyDescent="0.3">
      <c r="A2268" t="s">
        <v>4696</v>
      </c>
      <c r="B2268" t="s">
        <v>4697</v>
      </c>
      <c r="C2268" t="s">
        <v>10222</v>
      </c>
      <c r="D2268" t="s">
        <v>1148</v>
      </c>
      <c r="E2268">
        <v>239.35994004</v>
      </c>
      <c r="F2268">
        <v>103.65</v>
      </c>
      <c r="G2268">
        <v>-47.069958205112599</v>
      </c>
      <c r="H2268">
        <v>-7.4165193744235101</v>
      </c>
      <c r="I2268">
        <v>-20.492046095001299</v>
      </c>
      <c r="J2268">
        <v>1.9030770083552699</v>
      </c>
      <c r="K2268">
        <v>102.54728282927501</v>
      </c>
      <c r="L2268">
        <v>107.811226461803</v>
      </c>
      <c r="M2268">
        <v>41.418461412269899</v>
      </c>
      <c r="N2268">
        <v>0.78797014925373099</v>
      </c>
      <c r="O2268">
        <v>58.224794983116197</v>
      </c>
      <c r="P2268">
        <v>40.924541128484002</v>
      </c>
    </row>
    <row r="2269" spans="1:17" hidden="1" x14ac:dyDescent="0.3">
      <c r="A2269" t="s">
        <v>4698</v>
      </c>
      <c r="B2269" t="s">
        <v>4699</v>
      </c>
      <c r="C2269" t="s">
        <v>10222</v>
      </c>
      <c r="D2269" t="s">
        <v>95</v>
      </c>
      <c r="E2269">
        <v>239.1912375</v>
      </c>
      <c r="F2269">
        <v>142.5</v>
      </c>
      <c r="G2269">
        <v>187.005664765386</v>
      </c>
      <c r="H2269">
        <v>33.889262795142301</v>
      </c>
      <c r="I2269">
        <v>51.756892080338503</v>
      </c>
      <c r="J2269">
        <v>11.5500392415244</v>
      </c>
      <c r="K2269">
        <v>81.031060005624894</v>
      </c>
      <c r="M2269">
        <v>92.335143709189296</v>
      </c>
      <c r="N2269">
        <v>0.90365448504983303</v>
      </c>
      <c r="O2269">
        <v>1.7543859649122799</v>
      </c>
      <c r="P2269">
        <v>213.531353135313</v>
      </c>
    </row>
    <row r="2270" spans="1:17" hidden="1" x14ac:dyDescent="0.3">
      <c r="A2270" t="s">
        <v>4700</v>
      </c>
      <c r="B2270" t="s">
        <v>4701</v>
      </c>
      <c r="C2270" t="s">
        <v>10222</v>
      </c>
      <c r="D2270" t="s">
        <v>231</v>
      </c>
      <c r="E2270">
        <v>239.041</v>
      </c>
      <c r="F2270">
        <v>385.55</v>
      </c>
      <c r="G2270">
        <v>439.21165572398297</v>
      </c>
      <c r="H2270">
        <v>40.473640808642799</v>
      </c>
      <c r="I2270">
        <v>100.67942926588501</v>
      </c>
      <c r="J2270">
        <v>19.9838430129088</v>
      </c>
      <c r="K2270">
        <v>283.08502795473498</v>
      </c>
      <c r="L2270">
        <v>222.61830197250501</v>
      </c>
      <c r="M2270">
        <v>93.8296562089742</v>
      </c>
      <c r="N2270">
        <v>0.80946002138529105</v>
      </c>
      <c r="O2270">
        <v>0</v>
      </c>
      <c r="Q2270">
        <v>0.29323554807577601</v>
      </c>
    </row>
    <row r="2271" spans="1:17" hidden="1" x14ac:dyDescent="0.3">
      <c r="A2271" t="s">
        <v>4702</v>
      </c>
      <c r="B2271" t="s">
        <v>4703</v>
      </c>
      <c r="C2271" t="s">
        <v>10222</v>
      </c>
      <c r="D2271" t="s">
        <v>606</v>
      </c>
      <c r="E2271">
        <v>238.94838705000001</v>
      </c>
      <c r="F2271">
        <v>223.5</v>
      </c>
      <c r="G2271">
        <v>2.2556426585952498</v>
      </c>
      <c r="H2271">
        <v>28.687796888497601</v>
      </c>
      <c r="I2271">
        <v>13.2847019820999</v>
      </c>
      <c r="J2271">
        <v>18.405404878448699</v>
      </c>
      <c r="M2271">
        <v>100</v>
      </c>
      <c r="O2271">
        <v>2.6621923937360101</v>
      </c>
      <c r="P2271">
        <v>35.208711433756697</v>
      </c>
    </row>
    <row r="2272" spans="1:17" hidden="1" x14ac:dyDescent="0.3">
      <c r="A2272" t="s">
        <v>4704</v>
      </c>
      <c r="B2272" t="s">
        <v>4705</v>
      </c>
      <c r="C2272" t="s">
        <v>10222</v>
      </c>
      <c r="D2272" t="s">
        <v>4706</v>
      </c>
      <c r="E2272">
        <v>238.88890799999999</v>
      </c>
      <c r="F2272">
        <v>129</v>
      </c>
      <c r="G2272">
        <v>71.630993657722996</v>
      </c>
      <c r="H2272">
        <v>-4.6745073395053103</v>
      </c>
      <c r="I2272">
        <v>-8.1754975988346992</v>
      </c>
      <c r="J2272">
        <v>5.0017073339110496</v>
      </c>
      <c r="K2272">
        <v>126.80562317832999</v>
      </c>
      <c r="M2272">
        <v>34.706980712743999</v>
      </c>
      <c r="N2272">
        <v>0.48089430894308899</v>
      </c>
      <c r="O2272">
        <v>48.759689922480597</v>
      </c>
      <c r="P2272">
        <v>108.064516129032</v>
      </c>
    </row>
    <row r="2273" spans="1:17" hidden="1" x14ac:dyDescent="0.3">
      <c r="A2273" t="s">
        <v>4707</v>
      </c>
      <c r="B2273" t="s">
        <v>4708</v>
      </c>
      <c r="C2273" t="s">
        <v>10222</v>
      </c>
      <c r="D2273" t="s">
        <v>231</v>
      </c>
      <c r="E2273">
        <v>238.48961499999999</v>
      </c>
      <c r="F2273">
        <v>225.2</v>
      </c>
      <c r="G2273">
        <v>45.186092034190601</v>
      </c>
      <c r="H2273">
        <v>4.3733901820764203</v>
      </c>
      <c r="I2273">
        <v>42.316965908027797</v>
      </c>
      <c r="J2273">
        <v>8.1246605308389892</v>
      </c>
      <c r="K2273">
        <v>202.777467068764</v>
      </c>
      <c r="L2273">
        <v>175.22548502536401</v>
      </c>
      <c r="M2273">
        <v>81.550681437277007</v>
      </c>
      <c r="N2273">
        <v>1.8174536999578399</v>
      </c>
      <c r="O2273">
        <v>16.341030195381801</v>
      </c>
      <c r="P2273">
        <v>104.26303854875199</v>
      </c>
    </row>
    <row r="2274" spans="1:17" hidden="1" x14ac:dyDescent="0.3">
      <c r="A2274" t="s">
        <v>4709</v>
      </c>
      <c r="B2274" t="s">
        <v>4710</v>
      </c>
      <c r="C2274" t="s">
        <v>10222</v>
      </c>
      <c r="D2274" t="s">
        <v>54</v>
      </c>
      <c r="E2274">
        <v>237.63502750000001</v>
      </c>
      <c r="F2274">
        <v>146.53</v>
      </c>
      <c r="G2274">
        <v>23.147447482984301</v>
      </c>
      <c r="H2274">
        <v>20.8022487156605</v>
      </c>
      <c r="I2274">
        <v>17.5914726792818</v>
      </c>
      <c r="J2274">
        <v>9.6359035084910296</v>
      </c>
      <c r="K2274">
        <v>122.60131730275801</v>
      </c>
      <c r="L2274">
        <v>112.730720897157</v>
      </c>
      <c r="M2274">
        <v>71.195343039617697</v>
      </c>
      <c r="N2274">
        <v>4.7413834122391698</v>
      </c>
      <c r="O2274">
        <v>6.5993311949771298</v>
      </c>
      <c r="P2274">
        <v>68.328546812176896</v>
      </c>
      <c r="Q2274">
        <v>2.8721584922346E-2</v>
      </c>
    </row>
    <row r="2275" spans="1:17" hidden="1" x14ac:dyDescent="0.3">
      <c r="A2275" t="s">
        <v>4711</v>
      </c>
      <c r="B2275" t="s">
        <v>4712</v>
      </c>
      <c r="C2275" t="s">
        <v>10222</v>
      </c>
      <c r="D2275" t="s">
        <v>130</v>
      </c>
      <c r="E2275">
        <v>237.24</v>
      </c>
      <c r="F2275">
        <v>263.60000000000002</v>
      </c>
      <c r="G2275">
        <v>-24.391837739470901</v>
      </c>
      <c r="H2275">
        <v>-8.4048503048863399</v>
      </c>
      <c r="I2275">
        <v>-28.971107956646801</v>
      </c>
      <c r="J2275">
        <v>-3.26901373098557</v>
      </c>
      <c r="K2275">
        <v>273.872553532837</v>
      </c>
      <c r="L2275">
        <v>267.77594898969699</v>
      </c>
      <c r="M2275">
        <v>40.896036380206198</v>
      </c>
      <c r="N2275">
        <v>0.39477687505692899</v>
      </c>
      <c r="O2275">
        <v>33.915022761760198</v>
      </c>
      <c r="P2275">
        <v>26.791726791726699</v>
      </c>
      <c r="Q2275">
        <v>-1.842250022505E-3</v>
      </c>
    </row>
    <row r="2276" spans="1:17" hidden="1" x14ac:dyDescent="0.3">
      <c r="A2276" t="s">
        <v>4713</v>
      </c>
      <c r="B2276" t="s">
        <v>4714</v>
      </c>
      <c r="C2276" t="s">
        <v>10222</v>
      </c>
      <c r="D2276" t="s">
        <v>228</v>
      </c>
      <c r="E2276">
        <v>237.01140071999899</v>
      </c>
      <c r="F2276">
        <v>303.14999999999998</v>
      </c>
      <c r="G2276">
        <v>-5.8449558858503501</v>
      </c>
      <c r="H2276">
        <v>4.1659485009505302</v>
      </c>
      <c r="I2276">
        <v>-15.397570106352701</v>
      </c>
      <c r="J2276">
        <v>6.5589716070402702</v>
      </c>
      <c r="K2276">
        <v>280.09042233693901</v>
      </c>
      <c r="L2276">
        <v>266.28631074556</v>
      </c>
      <c r="M2276">
        <v>66.916111916274104</v>
      </c>
      <c r="N2276">
        <v>1.79040878179649</v>
      </c>
      <c r="O2276">
        <v>18.423222826983299</v>
      </c>
      <c r="P2276">
        <v>35.516316495306199</v>
      </c>
      <c r="Q2276">
        <v>2.6719798585269999E-2</v>
      </c>
    </row>
    <row r="2277" spans="1:17" hidden="1" x14ac:dyDescent="0.3">
      <c r="A2277" t="s">
        <v>4715</v>
      </c>
      <c r="B2277" t="s">
        <v>4716</v>
      </c>
      <c r="C2277" t="s">
        <v>10222</v>
      </c>
      <c r="E2277">
        <v>236.868195375</v>
      </c>
      <c r="F2277">
        <v>307.64999999999998</v>
      </c>
      <c r="G2277">
        <v>9.7533813975150707</v>
      </c>
      <c r="H2277">
        <v>1.5497829406225401</v>
      </c>
      <c r="I2277">
        <v>15.418264570599201</v>
      </c>
      <c r="J2277">
        <v>9.1105388512043302</v>
      </c>
      <c r="K2277">
        <v>272.79985093490899</v>
      </c>
      <c r="L2277">
        <v>248.18043407960101</v>
      </c>
      <c r="M2277">
        <v>68.941143005503406</v>
      </c>
      <c r="N2277">
        <v>0.92183640177114901</v>
      </c>
      <c r="O2277">
        <v>10.190151145782499</v>
      </c>
      <c r="P2277">
        <v>47.483221476510003</v>
      </c>
    </row>
    <row r="2278" spans="1:17" hidden="1" x14ac:dyDescent="0.3">
      <c r="A2278" t="s">
        <v>4717</v>
      </c>
      <c r="B2278" t="s">
        <v>4718</v>
      </c>
      <c r="C2278" t="s">
        <v>10222</v>
      </c>
      <c r="D2278" t="s">
        <v>1458</v>
      </c>
      <c r="E2278">
        <v>236.48974999999999</v>
      </c>
      <c r="F2278">
        <v>200.5</v>
      </c>
      <c r="G2278">
        <v>-40.511102355340697</v>
      </c>
      <c r="H2278">
        <v>-2.4494361144340799</v>
      </c>
      <c r="I2278">
        <v>-6.52923774207422</v>
      </c>
      <c r="J2278">
        <v>-4.9275517948901504</v>
      </c>
      <c r="K2278">
        <v>195.724638988257</v>
      </c>
      <c r="L2278">
        <v>195.17080501766901</v>
      </c>
      <c r="M2278">
        <v>52.0167681717354</v>
      </c>
      <c r="N2278">
        <v>1.08224422476627</v>
      </c>
      <c r="O2278">
        <v>48.029925187032397</v>
      </c>
      <c r="P2278">
        <v>25.077978789769102</v>
      </c>
      <c r="Q2278">
        <v>8.6556659652420008E-3</v>
      </c>
    </row>
    <row r="2279" spans="1:17" hidden="1" x14ac:dyDescent="0.3">
      <c r="A2279" t="s">
        <v>4719</v>
      </c>
      <c r="B2279" t="s">
        <v>4720</v>
      </c>
      <c r="C2279" t="s">
        <v>10222</v>
      </c>
      <c r="D2279" t="s">
        <v>843</v>
      </c>
      <c r="E2279">
        <v>236.04310000000001</v>
      </c>
      <c r="F2279">
        <v>165.25</v>
      </c>
      <c r="G2279">
        <v>115.59885375461501</v>
      </c>
      <c r="H2279">
        <v>-6.3507192972706399</v>
      </c>
      <c r="I2279">
        <v>74.118976231833798</v>
      </c>
      <c r="J2279">
        <v>4.3201857616709303</v>
      </c>
      <c r="K2279">
        <v>157.298270639978</v>
      </c>
      <c r="M2279">
        <v>51.355346603651199</v>
      </c>
      <c r="N2279">
        <v>0.46180758017492701</v>
      </c>
      <c r="O2279">
        <v>14.9773071104387</v>
      </c>
      <c r="P2279">
        <v>162.30158730158701</v>
      </c>
    </row>
    <row r="2280" spans="1:17" hidden="1" x14ac:dyDescent="0.3">
      <c r="A2280" t="s">
        <v>4721</v>
      </c>
      <c r="B2280" t="s">
        <v>4722</v>
      </c>
      <c r="C2280" t="s">
        <v>10222</v>
      </c>
      <c r="D2280" t="s">
        <v>370</v>
      </c>
      <c r="E2280">
        <v>235.58431100000001</v>
      </c>
      <c r="F2280">
        <v>80.03</v>
      </c>
      <c r="G2280">
        <v>52.112704487216</v>
      </c>
      <c r="H2280">
        <v>-16.133714399460999</v>
      </c>
      <c r="I2280">
        <v>-17.1192473623409</v>
      </c>
      <c r="J2280">
        <v>0.32875827630814403</v>
      </c>
      <c r="K2280">
        <v>82.754114820577897</v>
      </c>
      <c r="L2280">
        <v>73.284212800982203</v>
      </c>
      <c r="M2280">
        <v>45.108268526617998</v>
      </c>
      <c r="N2280">
        <v>0.54551777186500505</v>
      </c>
      <c r="O2280">
        <v>21.6418842933899</v>
      </c>
      <c r="P2280">
        <v>88.084606345475905</v>
      </c>
      <c r="Q2280">
        <v>2.8837378156067999E-2</v>
      </c>
    </row>
    <row r="2281" spans="1:17" hidden="1" x14ac:dyDescent="0.3">
      <c r="A2281" t="s">
        <v>4723</v>
      </c>
      <c r="B2281" t="s">
        <v>4724</v>
      </c>
      <c r="C2281" t="s">
        <v>10222</v>
      </c>
      <c r="D2281" t="s">
        <v>722</v>
      </c>
      <c r="E2281">
        <v>235.24006722999999</v>
      </c>
      <c r="F2281">
        <v>21.88</v>
      </c>
      <c r="G2281">
        <v>7.3706460037345396</v>
      </c>
      <c r="H2281">
        <v>2.3162289303231902</v>
      </c>
      <c r="I2281">
        <v>1.53375178370202</v>
      </c>
      <c r="J2281">
        <v>0.17173850127471699</v>
      </c>
      <c r="K2281">
        <v>20.804144668392102</v>
      </c>
      <c r="L2281">
        <v>19.127788315016499</v>
      </c>
      <c r="M2281">
        <v>52.769297021364501</v>
      </c>
      <c r="N2281">
        <v>1.0054159304794299</v>
      </c>
      <c r="O2281">
        <v>6.2614259597806301</v>
      </c>
      <c r="P2281">
        <v>40.626004241917798</v>
      </c>
      <c r="Q2281">
        <v>2.7288076423579999E-3</v>
      </c>
    </row>
    <row r="2282" spans="1:17" hidden="1" x14ac:dyDescent="0.3">
      <c r="A2282" t="s">
        <v>4725</v>
      </c>
      <c r="B2282" t="s">
        <v>4726</v>
      </c>
      <c r="C2282" t="s">
        <v>10222</v>
      </c>
      <c r="D2282" t="s">
        <v>469</v>
      </c>
      <c r="E2282">
        <v>234.89080000000001</v>
      </c>
      <c r="F2282">
        <v>158.71</v>
      </c>
      <c r="G2282">
        <v>-9.9985224374744792</v>
      </c>
      <c r="H2282">
        <v>8.6950794546230803</v>
      </c>
      <c r="I2282">
        <v>-10.8756666205815</v>
      </c>
      <c r="J2282">
        <v>7.1575813908385397</v>
      </c>
      <c r="K2282">
        <v>136.90940875133299</v>
      </c>
      <c r="L2282">
        <v>133.77928396113899</v>
      </c>
      <c r="M2282">
        <v>72.3107521429108</v>
      </c>
      <c r="N2282">
        <v>2.9185275067396401</v>
      </c>
      <c r="O2282">
        <v>8.1847394619116507</v>
      </c>
      <c r="P2282">
        <v>47.294663573085799</v>
      </c>
      <c r="Q2282">
        <v>1.4701805157421E-2</v>
      </c>
    </row>
    <row r="2283" spans="1:17" hidden="1" x14ac:dyDescent="0.3">
      <c r="A2283" t="s">
        <v>4727</v>
      </c>
      <c r="B2283" t="s">
        <v>4728</v>
      </c>
      <c r="C2283" t="s">
        <v>10222</v>
      </c>
      <c r="D2283" t="s">
        <v>133</v>
      </c>
      <c r="E2283">
        <v>233.577</v>
      </c>
      <c r="F2283">
        <v>56.97</v>
      </c>
      <c r="G2283">
        <v>61.494113610271199</v>
      </c>
      <c r="H2283">
        <v>27.352890515559601</v>
      </c>
      <c r="I2283">
        <v>20.632403211642401</v>
      </c>
      <c r="J2283">
        <v>-4.7698867871394803</v>
      </c>
      <c r="K2283">
        <v>47.397477785062698</v>
      </c>
      <c r="L2283">
        <v>39.906076842952501</v>
      </c>
      <c r="M2283">
        <v>64.117926103189504</v>
      </c>
      <c r="N2283">
        <v>0.404484441769275</v>
      </c>
      <c r="O2283">
        <v>14.6392838335966</v>
      </c>
      <c r="P2283">
        <v>97.469670710571904</v>
      </c>
      <c r="Q2283">
        <v>3.6045953602450997E-2</v>
      </c>
    </row>
    <row r="2284" spans="1:17" hidden="1" x14ac:dyDescent="0.3">
      <c r="A2284" t="s">
        <v>4729</v>
      </c>
      <c r="B2284" t="s">
        <v>4730</v>
      </c>
      <c r="C2284" t="s">
        <v>10222</v>
      </c>
      <c r="E2284">
        <v>233.466812</v>
      </c>
      <c r="F2284">
        <v>194.9</v>
      </c>
      <c r="G2284">
        <v>1.1938398083170001</v>
      </c>
      <c r="H2284">
        <v>29.966791493574298</v>
      </c>
      <c r="I2284">
        <v>17.9965216385094</v>
      </c>
      <c r="J2284">
        <v>8.6611907419888894</v>
      </c>
      <c r="K2284">
        <v>154.47723620870499</v>
      </c>
      <c r="L2284">
        <v>148.48847199012701</v>
      </c>
      <c r="M2284">
        <v>94.1806794650483</v>
      </c>
      <c r="N2284">
        <v>1.4573378839590401</v>
      </c>
      <c r="O2284">
        <v>0</v>
      </c>
      <c r="P2284">
        <v>40.519105984138399</v>
      </c>
    </row>
    <row r="2285" spans="1:17" hidden="1" x14ac:dyDescent="0.3">
      <c r="A2285" t="s">
        <v>4731</v>
      </c>
      <c r="B2285" t="s">
        <v>4732</v>
      </c>
      <c r="C2285" t="s">
        <v>10222</v>
      </c>
      <c r="D2285" t="s">
        <v>1036</v>
      </c>
      <c r="E2285">
        <v>233.11614250400001</v>
      </c>
      <c r="F2285">
        <v>12.52</v>
      </c>
      <c r="G2285">
        <v>57.591958688896703</v>
      </c>
      <c r="H2285">
        <v>-10.218374400482601</v>
      </c>
      <c r="I2285">
        <v>-3.7109147607077602</v>
      </c>
      <c r="J2285">
        <v>-0.97142836191040405</v>
      </c>
      <c r="K2285">
        <v>11.9139409834722</v>
      </c>
      <c r="L2285">
        <v>10.408466973189901</v>
      </c>
      <c r="M2285">
        <v>49.1474004012588</v>
      </c>
      <c r="N2285">
        <v>0.62745449261234498</v>
      </c>
      <c r="O2285">
        <v>23.0031948881789</v>
      </c>
      <c r="Q2285">
        <v>6.1954298648924003E-2</v>
      </c>
    </row>
    <row r="2286" spans="1:17" hidden="1" x14ac:dyDescent="0.3">
      <c r="A2286" t="s">
        <v>4733</v>
      </c>
      <c r="B2286" t="s">
        <v>4734</v>
      </c>
      <c r="C2286" t="s">
        <v>10222</v>
      </c>
      <c r="D2286" t="s">
        <v>202</v>
      </c>
      <c r="E2286">
        <v>233.045778025</v>
      </c>
      <c r="F2286">
        <v>183.85</v>
      </c>
      <c r="G2286">
        <v>13.390597779236</v>
      </c>
      <c r="H2286">
        <v>-10.910271903866599</v>
      </c>
      <c r="I2286">
        <v>-16.6525430249166</v>
      </c>
      <c r="J2286">
        <v>1.56214577905467</v>
      </c>
      <c r="K2286">
        <v>185.82883799286901</v>
      </c>
      <c r="L2286">
        <v>170.014960965342</v>
      </c>
      <c r="M2286">
        <v>51.013581422488798</v>
      </c>
      <c r="N2286">
        <v>0.52128566395060605</v>
      </c>
      <c r="O2286">
        <v>21.049768833287999</v>
      </c>
      <c r="P2286">
        <v>45.912698412698397</v>
      </c>
      <c r="Q2286">
        <v>-1.0919729024535E-2</v>
      </c>
    </row>
    <row r="2287" spans="1:17" hidden="1" x14ac:dyDescent="0.3">
      <c r="A2287" t="s">
        <v>4735</v>
      </c>
      <c r="B2287" t="s">
        <v>4736</v>
      </c>
      <c r="C2287" t="s">
        <v>10222</v>
      </c>
      <c r="D2287" t="s">
        <v>118</v>
      </c>
      <c r="E2287">
        <v>232.76576800000001</v>
      </c>
      <c r="F2287">
        <v>26.12</v>
      </c>
      <c r="G2287">
        <v>243.53080880521401</v>
      </c>
      <c r="H2287">
        <v>5.2060351748400198</v>
      </c>
      <c r="I2287">
        <v>-32.126057709045703</v>
      </c>
      <c r="J2287">
        <v>11.1320321721411</v>
      </c>
      <c r="K2287">
        <v>25.334849463155599</v>
      </c>
      <c r="L2287">
        <v>22.306426596789098</v>
      </c>
      <c r="M2287">
        <v>64.408094274974204</v>
      </c>
      <c r="N2287">
        <v>1.6730216746191999</v>
      </c>
      <c r="O2287">
        <v>52.986217457886603</v>
      </c>
      <c r="P2287">
        <v>278.55072463768101</v>
      </c>
      <c r="Q2287">
        <v>9.6507777308671994E-2</v>
      </c>
    </row>
    <row r="2288" spans="1:17" hidden="1" x14ac:dyDescent="0.3">
      <c r="A2288" t="s">
        <v>4737</v>
      </c>
      <c r="B2288" t="s">
        <v>4738</v>
      </c>
      <c r="C2288" t="s">
        <v>10222</v>
      </c>
      <c r="D2288" t="s">
        <v>1458</v>
      </c>
      <c r="E2288">
        <v>232.02420499999999</v>
      </c>
      <c r="F2288">
        <v>453.5</v>
      </c>
      <c r="G2288">
        <v>104.01216531347799</v>
      </c>
      <c r="H2288">
        <v>12.8222741247851</v>
      </c>
      <c r="I2288">
        <v>21.264528975290801</v>
      </c>
      <c r="J2288">
        <v>10.1379694631179</v>
      </c>
      <c r="K2288">
        <v>401.97119575050903</v>
      </c>
      <c r="L2288">
        <v>362.21241194151298</v>
      </c>
      <c r="M2288">
        <v>78.376142041985702</v>
      </c>
      <c r="N2288">
        <v>1.24545768071995</v>
      </c>
      <c r="O2288">
        <v>18.809261300992201</v>
      </c>
      <c r="P2288">
        <v>142.12493326214599</v>
      </c>
      <c r="Q2288">
        <v>5.4719031041505002E-2</v>
      </c>
    </row>
    <row r="2289" spans="1:17" hidden="1" x14ac:dyDescent="0.3">
      <c r="A2289" t="s">
        <v>4739</v>
      </c>
      <c r="B2289" t="s">
        <v>4740</v>
      </c>
      <c r="C2289" t="s">
        <v>10222</v>
      </c>
      <c r="D2289" t="s">
        <v>60</v>
      </c>
      <c r="E2289">
        <v>231.50103300000001</v>
      </c>
      <c r="F2289">
        <v>402.1</v>
      </c>
      <c r="G2289">
        <v>75.890621723201804</v>
      </c>
      <c r="H2289">
        <v>-6.0655888632544297</v>
      </c>
      <c r="I2289">
        <v>55.355293621944199</v>
      </c>
      <c r="J2289">
        <v>0.42495040001766399</v>
      </c>
      <c r="K2289">
        <v>345.56943775102201</v>
      </c>
      <c r="L2289">
        <v>289.69277940917198</v>
      </c>
      <c r="M2289">
        <v>87.679606763768106</v>
      </c>
      <c r="N2289">
        <v>1.0485484864147001</v>
      </c>
      <c r="O2289">
        <v>1.3802536682417199</v>
      </c>
      <c r="P2289">
        <v>148.20987654320899</v>
      </c>
      <c r="Q2289">
        <v>8.9930612682229003E-2</v>
      </c>
    </row>
    <row r="2290" spans="1:17" hidden="1" x14ac:dyDescent="0.3">
      <c r="A2290" t="s">
        <v>4741</v>
      </c>
      <c r="B2290" t="s">
        <v>4742</v>
      </c>
      <c r="C2290" t="s">
        <v>10222</v>
      </c>
      <c r="D2290" t="s">
        <v>21</v>
      </c>
      <c r="E2290">
        <v>231.10550585499999</v>
      </c>
      <c r="F2290">
        <v>120.05</v>
      </c>
      <c r="G2290">
        <v>85.016161850337497</v>
      </c>
      <c r="H2290">
        <v>-9.9893439152114407</v>
      </c>
      <c r="I2290">
        <v>28.6210180124014</v>
      </c>
      <c r="J2290">
        <v>1.3858356290449301</v>
      </c>
      <c r="K2290">
        <v>111.704768965197</v>
      </c>
      <c r="L2290">
        <v>92.106202574669794</v>
      </c>
      <c r="M2290">
        <v>46.895450692123603</v>
      </c>
      <c r="N2290">
        <v>0.30184729069023702</v>
      </c>
      <c r="O2290">
        <v>22.948771345272799</v>
      </c>
      <c r="P2290">
        <v>125.657894736842</v>
      </c>
      <c r="Q2290">
        <v>4.2286500393017998E-2</v>
      </c>
    </row>
    <row r="2291" spans="1:17" hidden="1" x14ac:dyDescent="0.3">
      <c r="A2291" t="s">
        <v>4743</v>
      </c>
      <c r="B2291" t="s">
        <v>4744</v>
      </c>
      <c r="C2291" t="s">
        <v>10222</v>
      </c>
      <c r="D2291" t="s">
        <v>98</v>
      </c>
      <c r="E2291">
        <v>230.97436124000001</v>
      </c>
      <c r="F2291">
        <v>174.1</v>
      </c>
      <c r="G2291">
        <v>111.5891783517</v>
      </c>
      <c r="H2291">
        <v>-9.8506835156814692</v>
      </c>
      <c r="I2291">
        <v>-18.602149972512802</v>
      </c>
      <c r="J2291">
        <v>1.5481979339127301</v>
      </c>
      <c r="K2291">
        <v>177.84722426092401</v>
      </c>
      <c r="L2291">
        <v>147.89208540122999</v>
      </c>
      <c r="M2291">
        <v>49.291898024836797</v>
      </c>
      <c r="N2291">
        <v>0.207428115015974</v>
      </c>
      <c r="O2291">
        <v>50.373348650201002</v>
      </c>
      <c r="P2291">
        <v>150.323508267433</v>
      </c>
      <c r="Q2291">
        <v>0.112593194114635</v>
      </c>
    </row>
    <row r="2292" spans="1:17" hidden="1" x14ac:dyDescent="0.3">
      <c r="A2292" t="s">
        <v>4745</v>
      </c>
      <c r="B2292" t="s">
        <v>4746</v>
      </c>
      <c r="C2292" t="s">
        <v>10222</v>
      </c>
      <c r="D2292" t="s">
        <v>557</v>
      </c>
      <c r="E2292">
        <v>230.82382380000001</v>
      </c>
      <c r="F2292">
        <v>17.11</v>
      </c>
      <c r="G2292">
        <v>206.353689061979</v>
      </c>
      <c r="H2292">
        <v>-3.6454068104047699</v>
      </c>
      <c r="I2292">
        <v>68.481865577233805</v>
      </c>
      <c r="J2292">
        <v>-8.7867687818507694</v>
      </c>
      <c r="K2292">
        <v>15.3756339887567</v>
      </c>
      <c r="L2292">
        <v>10.3103299400643</v>
      </c>
      <c r="M2292">
        <v>31.033343497946198</v>
      </c>
      <c r="N2292">
        <v>2.77336300707774</v>
      </c>
      <c r="O2292">
        <v>26.4757451782583</v>
      </c>
      <c r="P2292">
        <v>252.057613168724</v>
      </c>
      <c r="Q2292">
        <v>9.5374013763349003E-2</v>
      </c>
    </row>
    <row r="2293" spans="1:17" hidden="1" x14ac:dyDescent="0.3">
      <c r="A2293" t="s">
        <v>4747</v>
      </c>
      <c r="B2293" t="s">
        <v>4748</v>
      </c>
      <c r="C2293" t="s">
        <v>10222</v>
      </c>
      <c r="D2293" t="s">
        <v>349</v>
      </c>
      <c r="E2293">
        <v>230.70419999999999</v>
      </c>
      <c r="F2293">
        <v>136.35</v>
      </c>
      <c r="G2293">
        <v>194.865001082047</v>
      </c>
      <c r="H2293">
        <v>-2.7866621149217798</v>
      </c>
      <c r="I2293">
        <v>-22.5835114995736</v>
      </c>
      <c r="J2293">
        <v>0.96376171976301594</v>
      </c>
      <c r="K2293">
        <v>144.73508902007799</v>
      </c>
      <c r="L2293">
        <v>120.100419444854</v>
      </c>
      <c r="M2293">
        <v>32.909439640899301</v>
      </c>
      <c r="N2293">
        <v>0.74117647058823499</v>
      </c>
      <c r="O2293">
        <v>37.880454712137798</v>
      </c>
      <c r="P2293">
        <v>240.875</v>
      </c>
    </row>
    <row r="2294" spans="1:17" hidden="1" x14ac:dyDescent="0.3">
      <c r="A2294" t="s">
        <v>4749</v>
      </c>
      <c r="B2294" t="s">
        <v>4750</v>
      </c>
      <c r="C2294" t="s">
        <v>10222</v>
      </c>
      <c r="D2294" t="s">
        <v>21</v>
      </c>
      <c r="E2294">
        <v>230.6652</v>
      </c>
      <c r="F2294">
        <v>253.2</v>
      </c>
      <c r="G2294">
        <v>-48.4859287767691</v>
      </c>
      <c r="H2294">
        <v>13.825238982158799</v>
      </c>
      <c r="I2294">
        <v>-37.456869453264403</v>
      </c>
      <c r="J2294">
        <v>-7.7495784157574796</v>
      </c>
      <c r="K2294">
        <v>253.76804296684199</v>
      </c>
      <c r="M2294">
        <v>32.163762773291403</v>
      </c>
      <c r="N2294">
        <v>0.45751518218623399</v>
      </c>
      <c r="O2294">
        <v>32.701421800947799</v>
      </c>
      <c r="P2294">
        <v>37.571312143439201</v>
      </c>
    </row>
    <row r="2295" spans="1:17" hidden="1" x14ac:dyDescent="0.3">
      <c r="A2295" t="s">
        <v>4751</v>
      </c>
      <c r="B2295" t="s">
        <v>4752</v>
      </c>
      <c r="C2295" t="s">
        <v>10222</v>
      </c>
      <c r="D2295" t="s">
        <v>165</v>
      </c>
      <c r="E2295">
        <v>230.27297999999999</v>
      </c>
      <c r="F2295">
        <v>540.75</v>
      </c>
      <c r="G2295">
        <v>-18.104635738347799</v>
      </c>
      <c r="H2295">
        <v>-12.956964173563501</v>
      </c>
      <c r="I2295">
        <v>-7.0755764148431002</v>
      </c>
      <c r="J2295">
        <v>-2.7102473974030001</v>
      </c>
      <c r="M2295">
        <v>55.5327429778552</v>
      </c>
      <c r="O2295">
        <v>23.273231622746099</v>
      </c>
      <c r="P2295">
        <v>65.493496557000697</v>
      </c>
    </row>
    <row r="2296" spans="1:17" hidden="1" x14ac:dyDescent="0.3">
      <c r="A2296" t="s">
        <v>4753</v>
      </c>
      <c r="B2296" t="s">
        <v>4754</v>
      </c>
      <c r="C2296" t="s">
        <v>10222</v>
      </c>
      <c r="D2296" t="s">
        <v>261</v>
      </c>
      <c r="E2296">
        <v>229.72685131199901</v>
      </c>
      <c r="F2296">
        <v>195.02</v>
      </c>
      <c r="G2296">
        <v>205.98923064115499</v>
      </c>
      <c r="H2296">
        <v>0.48242144942055298</v>
      </c>
      <c r="I2296">
        <v>65.664541413401395</v>
      </c>
      <c r="J2296">
        <v>-6.86444902023762</v>
      </c>
      <c r="K2296">
        <v>176.527219814109</v>
      </c>
      <c r="L2296">
        <v>128.995487631049</v>
      </c>
      <c r="M2296">
        <v>41.9557981618388</v>
      </c>
      <c r="N2296">
        <v>0.34575732291299499</v>
      </c>
      <c r="O2296">
        <v>20.797866885447601</v>
      </c>
      <c r="P2296">
        <v>274.31861804222598</v>
      </c>
      <c r="Q2296">
        <v>0.113634689818339</v>
      </c>
    </row>
    <row r="2297" spans="1:17" hidden="1" x14ac:dyDescent="0.3">
      <c r="A2297" t="s">
        <v>4755</v>
      </c>
      <c r="B2297" t="s">
        <v>4756</v>
      </c>
      <c r="C2297" t="s">
        <v>10222</v>
      </c>
      <c r="D2297" t="s">
        <v>393</v>
      </c>
      <c r="E2297">
        <v>229.52</v>
      </c>
      <c r="F2297">
        <v>400</v>
      </c>
      <c r="G2297">
        <v>606.74653894446305</v>
      </c>
      <c r="H2297">
        <v>17.319562258793901</v>
      </c>
      <c r="I2297">
        <v>84.5033709535779</v>
      </c>
      <c r="J2297">
        <v>8.6476386118510504</v>
      </c>
      <c r="K2297">
        <v>340.01611592747901</v>
      </c>
      <c r="L2297">
        <v>198.835374532841</v>
      </c>
      <c r="M2297">
        <v>81.062301548818894</v>
      </c>
      <c r="N2297">
        <v>0.42843137254901897</v>
      </c>
      <c r="O2297">
        <v>2</v>
      </c>
      <c r="P2297">
        <v>749.25690021231401</v>
      </c>
    </row>
    <row r="2298" spans="1:17" hidden="1" x14ac:dyDescent="0.3">
      <c r="A2298" t="s">
        <v>4757</v>
      </c>
      <c r="B2298" t="s">
        <v>4758</v>
      </c>
      <c r="C2298" t="s">
        <v>10222</v>
      </c>
      <c r="D2298" t="s">
        <v>21</v>
      </c>
      <c r="E2298">
        <v>227.68050281999999</v>
      </c>
      <c r="F2298">
        <v>13.98</v>
      </c>
      <c r="G2298">
        <v>-20.616597460835798</v>
      </c>
      <c r="H2298">
        <v>-5.4912714720588998</v>
      </c>
      <c r="I2298">
        <v>4.0561036222580699E-2</v>
      </c>
      <c r="J2298">
        <v>-5.7946848029940003</v>
      </c>
      <c r="K2298">
        <v>13.421734309017801</v>
      </c>
      <c r="L2298">
        <v>13.531660131089501</v>
      </c>
      <c r="M2298">
        <v>56.566716894509497</v>
      </c>
      <c r="N2298">
        <v>0.66740221797699695</v>
      </c>
      <c r="O2298">
        <v>29.470672389127301</v>
      </c>
      <c r="P2298">
        <v>41.928934010152297</v>
      </c>
    </row>
    <row r="2299" spans="1:17" hidden="1" x14ac:dyDescent="0.3">
      <c r="A2299" t="s">
        <v>4759</v>
      </c>
      <c r="B2299" t="s">
        <v>4760</v>
      </c>
      <c r="C2299" t="s">
        <v>10222</v>
      </c>
      <c r="D2299" t="s">
        <v>46</v>
      </c>
      <c r="E2299">
        <v>227.00111175000001</v>
      </c>
      <c r="F2299">
        <v>22.05</v>
      </c>
      <c r="G2299">
        <v>-53.025688369926698</v>
      </c>
      <c r="H2299">
        <v>25.7991540051237</v>
      </c>
      <c r="I2299">
        <v>-35.8937409597794</v>
      </c>
      <c r="J2299">
        <v>2.4642351085504699</v>
      </c>
      <c r="K2299">
        <v>20.104862494074698</v>
      </c>
      <c r="L2299">
        <v>22.6945541001922</v>
      </c>
      <c r="M2299">
        <v>65.380722986570504</v>
      </c>
      <c r="N2299">
        <v>1.22494432071269</v>
      </c>
      <c r="O2299">
        <v>66.6666666666666</v>
      </c>
      <c r="P2299">
        <v>44.590163934426201</v>
      </c>
      <c r="Q2299">
        <v>0.259102495381487</v>
      </c>
    </row>
    <row r="2300" spans="1:17" hidden="1" x14ac:dyDescent="0.3">
      <c r="A2300" t="s">
        <v>4761</v>
      </c>
      <c r="B2300" t="s">
        <v>4762</v>
      </c>
      <c r="C2300" t="s">
        <v>10222</v>
      </c>
      <c r="D2300" t="s">
        <v>202</v>
      </c>
      <c r="E2300">
        <v>226.4944175</v>
      </c>
      <c r="F2300">
        <v>182.15</v>
      </c>
      <c r="G2300">
        <v>6.2851027347031803</v>
      </c>
      <c r="H2300">
        <v>3.1105455705476102</v>
      </c>
      <c r="I2300">
        <v>-18.5567674178962</v>
      </c>
      <c r="J2300">
        <v>0.30244185123230599</v>
      </c>
      <c r="K2300">
        <v>170.925150253916</v>
      </c>
      <c r="L2300">
        <v>178.669036836289</v>
      </c>
      <c r="M2300">
        <v>63.010470374246999</v>
      </c>
      <c r="N2300">
        <v>2.2353471063027301</v>
      </c>
      <c r="O2300">
        <v>69.887455393906095</v>
      </c>
      <c r="P2300">
        <v>41.201550387596797</v>
      </c>
      <c r="Q2300">
        <v>0.122775548603045</v>
      </c>
    </row>
    <row r="2301" spans="1:17" hidden="1" x14ac:dyDescent="0.3">
      <c r="A2301" t="s">
        <v>4763</v>
      </c>
      <c r="B2301" t="s">
        <v>4764</v>
      </c>
      <c r="C2301" t="s">
        <v>10222</v>
      </c>
      <c r="D2301" t="s">
        <v>622</v>
      </c>
      <c r="E2301">
        <v>226.42840000000001</v>
      </c>
      <c r="F2301">
        <v>220</v>
      </c>
      <c r="G2301">
        <v>394.801325848082</v>
      </c>
      <c r="H2301">
        <v>-20.225015621299502</v>
      </c>
      <c r="I2301">
        <v>10.253585300534199</v>
      </c>
      <c r="J2301">
        <v>-7.0535811746368298</v>
      </c>
      <c r="K2301">
        <v>243.20854747961201</v>
      </c>
      <c r="L2301">
        <v>187.869120232521</v>
      </c>
      <c r="M2301">
        <v>40.530820129827298</v>
      </c>
      <c r="N2301">
        <v>0.88301282051282004</v>
      </c>
      <c r="O2301">
        <v>75.454545454545396</v>
      </c>
      <c r="P2301">
        <v>450</v>
      </c>
      <c r="Q2301">
        <v>0.13185154544246999</v>
      </c>
    </row>
    <row r="2302" spans="1:17" hidden="1" x14ac:dyDescent="0.3">
      <c r="A2302" t="s">
        <v>4765</v>
      </c>
      <c r="B2302" t="s">
        <v>4766</v>
      </c>
      <c r="C2302" t="s">
        <v>10222</v>
      </c>
      <c r="D2302" t="s">
        <v>202</v>
      </c>
      <c r="E2302">
        <v>225.78863999999999</v>
      </c>
      <c r="F2302">
        <v>610.9</v>
      </c>
      <c r="G2302">
        <v>-3.7070313534410499</v>
      </c>
      <c r="H2302">
        <v>11.0465961568902</v>
      </c>
      <c r="I2302">
        <v>18.752354581750598</v>
      </c>
      <c r="J2302">
        <v>2.6729589976621599</v>
      </c>
      <c r="K2302">
        <v>532.16191548043696</v>
      </c>
      <c r="L2302">
        <v>470.14708701427497</v>
      </c>
      <c r="M2302">
        <v>61.153461656261797</v>
      </c>
      <c r="N2302">
        <v>1.90239772331418</v>
      </c>
      <c r="O2302">
        <v>7.7181208053691304</v>
      </c>
      <c r="P2302">
        <v>64.596524316314103</v>
      </c>
      <c r="Q2302">
        <v>8.5122688377113995E-2</v>
      </c>
    </row>
    <row r="2303" spans="1:17" hidden="1" x14ac:dyDescent="0.3">
      <c r="A2303" t="s">
        <v>4767</v>
      </c>
      <c r="B2303" t="s">
        <v>4768</v>
      </c>
      <c r="C2303" t="s">
        <v>10222</v>
      </c>
      <c r="D2303" t="s">
        <v>1599</v>
      </c>
      <c r="E2303">
        <v>225.44914105999999</v>
      </c>
      <c r="F2303">
        <v>486.2</v>
      </c>
      <c r="G2303">
        <v>-17.3163442549222</v>
      </c>
      <c r="H2303">
        <v>20.5329191591583</v>
      </c>
      <c r="I2303">
        <v>3.9628304130374001</v>
      </c>
      <c r="J2303">
        <v>7.8525284190135896</v>
      </c>
      <c r="K2303">
        <v>428.410182185606</v>
      </c>
      <c r="L2303">
        <v>419.13315477192498</v>
      </c>
      <c r="M2303">
        <v>69.533671146517904</v>
      </c>
      <c r="N2303">
        <v>1.9248130912419801</v>
      </c>
      <c r="O2303">
        <v>13.1221719457013</v>
      </c>
      <c r="P2303">
        <v>35.0555555555555</v>
      </c>
      <c r="Q2303">
        <v>-0.129068816108345</v>
      </c>
    </row>
    <row r="2304" spans="1:17" hidden="1" x14ac:dyDescent="0.3">
      <c r="A2304" t="s">
        <v>4769</v>
      </c>
      <c r="B2304" t="s">
        <v>4770</v>
      </c>
      <c r="C2304" t="s">
        <v>10222</v>
      </c>
      <c r="D2304" t="s">
        <v>95</v>
      </c>
      <c r="E2304">
        <v>225.220032</v>
      </c>
      <c r="F2304">
        <v>56.26</v>
      </c>
      <c r="G2304">
        <v>90.484919151770399</v>
      </c>
      <c r="H2304">
        <v>43.082513832610204</v>
      </c>
      <c r="I2304">
        <v>8.1517226019295794</v>
      </c>
      <c r="J2304">
        <v>-2.9174115466810902</v>
      </c>
      <c r="K2304">
        <v>43.479761092144898</v>
      </c>
      <c r="L2304">
        <v>38.9619554771106</v>
      </c>
      <c r="M2304">
        <v>70.174441127070594</v>
      </c>
      <c r="N2304">
        <v>4.5585267848170803</v>
      </c>
      <c r="O2304">
        <v>5.5812300035549196</v>
      </c>
      <c r="P2304">
        <v>129.632653061224</v>
      </c>
      <c r="Q2304">
        <v>0.12223547393770701</v>
      </c>
    </row>
    <row r="2305" spans="1:17" hidden="1" x14ac:dyDescent="0.3">
      <c r="A2305" t="s">
        <v>4771</v>
      </c>
      <c r="B2305" t="s">
        <v>4772</v>
      </c>
      <c r="C2305" t="s">
        <v>10222</v>
      </c>
      <c r="D2305" t="s">
        <v>60</v>
      </c>
      <c r="E2305">
        <v>225.16012799999999</v>
      </c>
      <c r="F2305">
        <v>137.4</v>
      </c>
      <c r="G2305">
        <v>-33.2783181629366</v>
      </c>
      <c r="H2305">
        <v>-10.871186777564001</v>
      </c>
      <c r="I2305">
        <v>-22.2492588394318</v>
      </c>
      <c r="J2305">
        <v>-4.8905225947208804</v>
      </c>
      <c r="M2305">
        <v>43.714987704815897</v>
      </c>
      <c r="O2305">
        <v>43.231441048034903</v>
      </c>
      <c r="P2305">
        <v>34.705882352941103</v>
      </c>
    </row>
    <row r="2306" spans="1:17" hidden="1" x14ac:dyDescent="0.3">
      <c r="A2306" t="s">
        <v>4773</v>
      </c>
      <c r="B2306" t="s">
        <v>4774</v>
      </c>
      <c r="C2306" t="s">
        <v>10222</v>
      </c>
      <c r="D2306" t="s">
        <v>622</v>
      </c>
      <c r="E2306">
        <v>225.15129350000001</v>
      </c>
      <c r="F2306">
        <v>35</v>
      </c>
      <c r="G2306">
        <v>23.046961202722802</v>
      </c>
      <c r="H2306">
        <v>40.591287867466299</v>
      </c>
      <c r="I2306">
        <v>26.203775811877499</v>
      </c>
      <c r="J2306">
        <v>35.071901518033499</v>
      </c>
      <c r="K2306">
        <v>27.410456373491701</v>
      </c>
      <c r="L2306">
        <v>24.9385921737017</v>
      </c>
      <c r="M2306">
        <v>72.195146288280199</v>
      </c>
      <c r="N2306">
        <v>3.1435673022450801</v>
      </c>
      <c r="O2306">
        <v>11.1428571428571</v>
      </c>
      <c r="P2306">
        <v>73.267326732673197</v>
      </c>
      <c r="Q2306">
        <v>6.0856276886198997E-2</v>
      </c>
    </row>
    <row r="2307" spans="1:17" hidden="1" x14ac:dyDescent="0.3">
      <c r="A2307" t="s">
        <v>4775</v>
      </c>
      <c r="B2307" t="s">
        <v>4776</v>
      </c>
      <c r="C2307" t="s">
        <v>10222</v>
      </c>
      <c r="D2307" t="s">
        <v>1139</v>
      </c>
      <c r="E2307">
        <v>225.04944515999901</v>
      </c>
      <c r="F2307">
        <v>520.6</v>
      </c>
      <c r="G2307">
        <v>-35.828824258428497</v>
      </c>
      <c r="H2307">
        <v>-14.1804039417874</v>
      </c>
      <c r="I2307">
        <v>-45.617434415549504</v>
      </c>
      <c r="J2307">
        <v>-9.6690926590234092</v>
      </c>
      <c r="K2307">
        <v>569.45476391217301</v>
      </c>
      <c r="L2307">
        <v>607.06929693582595</v>
      </c>
      <c r="M2307">
        <v>35.507713365482701</v>
      </c>
      <c r="N2307">
        <v>1.4968017851901401</v>
      </c>
      <c r="O2307">
        <v>91.106415674222006</v>
      </c>
      <c r="P2307">
        <v>6.1907190209077001</v>
      </c>
    </row>
    <row r="2308" spans="1:17" hidden="1" x14ac:dyDescent="0.3">
      <c r="A2308" t="s">
        <v>4777</v>
      </c>
      <c r="B2308" t="s">
        <v>4778</v>
      </c>
      <c r="C2308" t="s">
        <v>10222</v>
      </c>
      <c r="E2308">
        <v>225.04217399999999</v>
      </c>
      <c r="F2308">
        <v>25.2</v>
      </c>
      <c r="G2308">
        <v>68.67183293139</v>
      </c>
      <c r="H2308">
        <v>13.2602115520481</v>
      </c>
      <c r="I2308">
        <v>10.001378921705401</v>
      </c>
      <c r="J2308">
        <v>5.0660095525910496</v>
      </c>
      <c r="K2308">
        <v>22.0716025308291</v>
      </c>
      <c r="L2308">
        <v>21.202282061769001</v>
      </c>
      <c r="M2308">
        <v>79.358964246738694</v>
      </c>
      <c r="N2308">
        <v>2.4831988472772202</v>
      </c>
      <c r="O2308">
        <v>22.182539682539598</v>
      </c>
      <c r="P2308">
        <v>104.71161657189199</v>
      </c>
      <c r="Q2308">
        <v>3.7899929151777999E-2</v>
      </c>
    </row>
    <row r="2309" spans="1:17" hidden="1" x14ac:dyDescent="0.3">
      <c r="A2309" t="s">
        <v>4779</v>
      </c>
      <c r="B2309" t="s">
        <v>4780</v>
      </c>
      <c r="C2309" t="s">
        <v>10222</v>
      </c>
      <c r="E2309">
        <v>225</v>
      </c>
      <c r="F2309">
        <v>225</v>
      </c>
      <c r="G2309">
        <v>581.68960908049803</v>
      </c>
      <c r="H2309">
        <v>-8.8071638854057692</v>
      </c>
      <c r="I2309">
        <v>77.6861648060721</v>
      </c>
      <c r="J2309">
        <v>5.9203265861341396</v>
      </c>
      <c r="K2309">
        <v>210.91196607601699</v>
      </c>
      <c r="L2309">
        <v>130.13955221029099</v>
      </c>
      <c r="M2309">
        <v>48.829107664377801</v>
      </c>
      <c r="N2309">
        <v>0.190789143000753</v>
      </c>
      <c r="O2309">
        <v>16.622222222222199</v>
      </c>
      <c r="P2309">
        <v>608.21529745042403</v>
      </c>
    </row>
    <row r="2310" spans="1:17" hidden="1" x14ac:dyDescent="0.3">
      <c r="A2310" t="s">
        <v>4781</v>
      </c>
      <c r="B2310" t="s">
        <v>4782</v>
      </c>
      <c r="C2310" t="s">
        <v>10222</v>
      </c>
      <c r="D2310" t="s">
        <v>54</v>
      </c>
      <c r="E2310">
        <v>224.96302774399999</v>
      </c>
      <c r="F2310">
        <v>159.63999999999999</v>
      </c>
      <c r="G2310">
        <v>-24.159545375377199</v>
      </c>
      <c r="H2310">
        <v>-5.9887394923147301</v>
      </c>
      <c r="I2310">
        <v>-5.5895722477989898</v>
      </c>
      <c r="J2310">
        <v>1.2247453713912899</v>
      </c>
      <c r="K2310">
        <v>160.91244267827301</v>
      </c>
      <c r="L2310">
        <v>145.59058050401799</v>
      </c>
      <c r="M2310">
        <v>39.799694354922899</v>
      </c>
      <c r="N2310">
        <v>0.32457843217899102</v>
      </c>
      <c r="O2310">
        <v>15.697820095214199</v>
      </c>
      <c r="P2310">
        <v>51.461100569259898</v>
      </c>
      <c r="Q2310">
        <v>2.9291607934646E-2</v>
      </c>
    </row>
    <row r="2311" spans="1:17" hidden="1" x14ac:dyDescent="0.3">
      <c r="A2311" t="s">
        <v>4783</v>
      </c>
      <c r="B2311" t="s">
        <v>4784</v>
      </c>
      <c r="C2311" t="s">
        <v>10222</v>
      </c>
      <c r="D2311" t="s">
        <v>420</v>
      </c>
      <c r="E2311">
        <v>224.85473999999999</v>
      </c>
      <c r="F2311">
        <v>3.96</v>
      </c>
      <c r="G2311">
        <v>-86.566051639351599</v>
      </c>
      <c r="H2311">
        <v>9.7301249584987506</v>
      </c>
      <c r="I2311">
        <v>-42.163295713088701</v>
      </c>
      <c r="J2311">
        <v>13.3670818480407</v>
      </c>
      <c r="K2311">
        <v>3.6458789093935402</v>
      </c>
      <c r="L2311">
        <v>5.1520833855222197</v>
      </c>
      <c r="M2311">
        <v>72.525740374164997</v>
      </c>
      <c r="N2311">
        <v>3.0762905983025299</v>
      </c>
      <c r="O2311">
        <v>213.13131313131299</v>
      </c>
      <c r="P2311">
        <v>25.714285714285701</v>
      </c>
      <c r="Q2311">
        <v>3.3404995201654998E-2</v>
      </c>
    </row>
    <row r="2312" spans="1:17" hidden="1" x14ac:dyDescent="0.3">
      <c r="A2312" t="s">
        <v>4785</v>
      </c>
      <c r="B2312" t="s">
        <v>4786</v>
      </c>
      <c r="C2312" t="s">
        <v>10222</v>
      </c>
      <c r="D2312" t="s">
        <v>133</v>
      </c>
      <c r="E2312">
        <v>224.76550882500001</v>
      </c>
      <c r="F2312">
        <v>55.77</v>
      </c>
      <c r="G2312">
        <v>33.732932319728398</v>
      </c>
      <c r="H2312">
        <v>5.5627691142256097</v>
      </c>
      <c r="I2312">
        <v>-25.834249625200101</v>
      </c>
      <c r="J2312">
        <v>1.9101234572653201</v>
      </c>
      <c r="K2312">
        <v>51.7316831971171</v>
      </c>
      <c r="L2312">
        <v>48.101595073785397</v>
      </c>
      <c r="M2312">
        <v>53.811107742682402</v>
      </c>
      <c r="N2312">
        <v>0.70079985466383898</v>
      </c>
      <c r="O2312">
        <v>33.584364353595099</v>
      </c>
      <c r="P2312">
        <v>62.358078602619997</v>
      </c>
      <c r="Q2312">
        <v>4.850844417706E-3</v>
      </c>
    </row>
    <row r="2313" spans="1:17" hidden="1" x14ac:dyDescent="0.3">
      <c r="A2313" t="s">
        <v>4787</v>
      </c>
      <c r="B2313" t="s">
        <v>4788</v>
      </c>
      <c r="C2313" t="s">
        <v>10222</v>
      </c>
      <c r="D2313" t="s">
        <v>301</v>
      </c>
      <c r="E2313">
        <v>224.290588816</v>
      </c>
      <c r="F2313">
        <v>129.71</v>
      </c>
      <c r="G2313">
        <v>-22.173315079500298</v>
      </c>
      <c r="H2313">
        <v>-7.1971744619486699</v>
      </c>
      <c r="I2313">
        <v>-35.502796175623402</v>
      </c>
      <c r="J2313">
        <v>3.6227400775840302</v>
      </c>
      <c r="K2313">
        <v>139.35487350624399</v>
      </c>
      <c r="L2313">
        <v>142.69108979257101</v>
      </c>
      <c r="M2313">
        <v>41.170461210233903</v>
      </c>
      <c r="N2313">
        <v>2.2834238151054702</v>
      </c>
      <c r="O2313">
        <v>41.006861460180403</v>
      </c>
      <c r="P2313">
        <v>8.4078562473882208</v>
      </c>
      <c r="Q2313">
        <v>9.7936973626830005E-3</v>
      </c>
    </row>
    <row r="2314" spans="1:17" hidden="1" x14ac:dyDescent="0.3">
      <c r="A2314" t="s">
        <v>4789</v>
      </c>
      <c r="B2314" t="s">
        <v>4790</v>
      </c>
      <c r="C2314" t="s">
        <v>10222</v>
      </c>
      <c r="D2314" t="s">
        <v>622</v>
      </c>
      <c r="E2314">
        <v>224.19545651999999</v>
      </c>
      <c r="F2314">
        <v>64.47</v>
      </c>
      <c r="G2314">
        <v>180.474311630073</v>
      </c>
      <c r="H2314">
        <v>-0.83405149904946096</v>
      </c>
      <c r="I2314">
        <v>191.50337095357699</v>
      </c>
      <c r="J2314">
        <v>1.30534043750356</v>
      </c>
      <c r="K2314">
        <v>61.907030036154303</v>
      </c>
      <c r="M2314">
        <v>44.929027509928602</v>
      </c>
      <c r="N2314">
        <v>0.49350332341583802</v>
      </c>
      <c r="O2314">
        <v>17.108732743911801</v>
      </c>
      <c r="P2314">
        <v>206.99999999999901</v>
      </c>
    </row>
    <row r="2315" spans="1:17" hidden="1" x14ac:dyDescent="0.3">
      <c r="A2315" t="s">
        <v>4791</v>
      </c>
      <c r="B2315" t="s">
        <v>4792</v>
      </c>
      <c r="C2315" t="s">
        <v>10222</v>
      </c>
      <c r="D2315" t="s">
        <v>922</v>
      </c>
      <c r="E2315">
        <v>224.12608</v>
      </c>
      <c r="F2315">
        <v>376</v>
      </c>
      <c r="G2315">
        <v>93.044677689800594</v>
      </c>
      <c r="H2315">
        <v>91.797922308887905</v>
      </c>
      <c r="I2315">
        <v>38.405182883634097</v>
      </c>
      <c r="J2315">
        <v>-7.5679953587462299</v>
      </c>
      <c r="K2315">
        <v>286.618799302154</v>
      </c>
      <c r="L2315">
        <v>218.316517032002</v>
      </c>
      <c r="M2315">
        <v>45.754901450736099</v>
      </c>
      <c r="N2315">
        <v>1.0772745406995701</v>
      </c>
      <c r="O2315">
        <v>10.4120849072388</v>
      </c>
      <c r="P2315">
        <v>213.58940626349701</v>
      </c>
    </row>
    <row r="2316" spans="1:17" hidden="1" x14ac:dyDescent="0.3">
      <c r="A2316" t="s">
        <v>4793</v>
      </c>
      <c r="B2316" t="s">
        <v>4794</v>
      </c>
      <c r="C2316" t="s">
        <v>10222</v>
      </c>
      <c r="D2316" t="s">
        <v>622</v>
      </c>
      <c r="E2316">
        <v>224.07078952800001</v>
      </c>
      <c r="F2316">
        <v>217.71</v>
      </c>
      <c r="G2316">
        <v>4.9893025422061699E-2</v>
      </c>
      <c r="H2316">
        <v>0.97615337145692005</v>
      </c>
      <c r="I2316">
        <v>-11.478473289135801</v>
      </c>
      <c r="J2316">
        <v>1.43078530078001</v>
      </c>
      <c r="K2316">
        <v>195.898696267199</v>
      </c>
      <c r="L2316">
        <v>188.12275375114501</v>
      </c>
      <c r="M2316">
        <v>73.506367497260399</v>
      </c>
      <c r="N2316">
        <v>1.1644708666741701</v>
      </c>
      <c r="O2316">
        <v>9.7331312296173795</v>
      </c>
      <c r="P2316">
        <v>39.602436678422499</v>
      </c>
      <c r="Q2316">
        <v>0.10070281405452</v>
      </c>
    </row>
    <row r="2317" spans="1:17" hidden="1" x14ac:dyDescent="0.3">
      <c r="A2317" t="s">
        <v>4795</v>
      </c>
      <c r="B2317" t="s">
        <v>4796</v>
      </c>
      <c r="C2317" t="s">
        <v>10222</v>
      </c>
      <c r="E2317">
        <v>223.99379999999999</v>
      </c>
      <c r="F2317">
        <v>174.45</v>
      </c>
      <c r="G2317">
        <v>-12.5433296636216</v>
      </c>
      <c r="H2317">
        <v>-15.6475713125692</v>
      </c>
      <c r="I2317">
        <v>-1.51427034011694</v>
      </c>
      <c r="J2317">
        <v>-3.7923898649496399</v>
      </c>
      <c r="K2317">
        <v>164.24952415224001</v>
      </c>
      <c r="M2317">
        <v>39.739388258672697</v>
      </c>
      <c r="O2317">
        <v>26.397248495270802</v>
      </c>
      <c r="P2317">
        <v>65.355450236966803</v>
      </c>
    </row>
    <row r="2318" spans="1:17" hidden="1" x14ac:dyDescent="0.3">
      <c r="A2318" t="s">
        <v>4797</v>
      </c>
      <c r="B2318" t="s">
        <v>4798</v>
      </c>
      <c r="C2318" t="s">
        <v>10222</v>
      </c>
      <c r="D2318" t="s">
        <v>1458</v>
      </c>
      <c r="E2318">
        <v>223.48918766999901</v>
      </c>
      <c r="F2318">
        <v>214.9</v>
      </c>
      <c r="G2318">
        <v>51.519050652442701</v>
      </c>
      <c r="H2318">
        <v>17.224513916908201</v>
      </c>
      <c r="I2318">
        <v>-10.871507332692699</v>
      </c>
      <c r="J2318">
        <v>6.0533488641286199</v>
      </c>
      <c r="K2318">
        <v>179.86252576996199</v>
      </c>
      <c r="L2318">
        <v>168.67687604789401</v>
      </c>
      <c r="M2318">
        <v>66.372909958549698</v>
      </c>
      <c r="N2318">
        <v>3.4485712894962601</v>
      </c>
      <c r="O2318">
        <v>15.7980456026058</v>
      </c>
      <c r="P2318">
        <v>96.524919981710099</v>
      </c>
      <c r="Q2318">
        <v>4.7086356630495999E-2</v>
      </c>
    </row>
    <row r="2319" spans="1:17" hidden="1" x14ac:dyDescent="0.3">
      <c r="A2319" t="s">
        <v>4799</v>
      </c>
      <c r="B2319" t="s">
        <v>4800</v>
      </c>
      <c r="C2319" t="s">
        <v>10222</v>
      </c>
      <c r="E2319">
        <v>223.48074</v>
      </c>
      <c r="F2319">
        <v>72.89</v>
      </c>
      <c r="G2319">
        <v>134.85832023530801</v>
      </c>
      <c r="H2319">
        <v>-13.388859191357099</v>
      </c>
      <c r="I2319">
        <v>-13.694953068768401</v>
      </c>
      <c r="J2319">
        <v>-7.0366798497818301</v>
      </c>
      <c r="K2319">
        <v>78.261500821808099</v>
      </c>
      <c r="L2319">
        <v>66.726462007601796</v>
      </c>
      <c r="M2319">
        <v>39.611314814405397</v>
      </c>
      <c r="N2319">
        <v>4.17192638636394</v>
      </c>
      <c r="O2319">
        <v>34.1747839209768</v>
      </c>
      <c r="P2319">
        <v>161.348153460021</v>
      </c>
      <c r="Q2319">
        <v>0.237500783885011</v>
      </c>
    </row>
    <row r="2320" spans="1:17" hidden="1" x14ac:dyDescent="0.3">
      <c r="A2320" t="s">
        <v>4801</v>
      </c>
      <c r="B2320" t="s">
        <v>4802</v>
      </c>
      <c r="C2320" t="s">
        <v>10222</v>
      </c>
      <c r="D2320" t="s">
        <v>285</v>
      </c>
      <c r="E2320">
        <v>222.51581647500001</v>
      </c>
      <c r="F2320">
        <v>512.25</v>
      </c>
      <c r="G2320">
        <v>-11.5683275081673</v>
      </c>
      <c r="H2320">
        <v>4.4528818076697698</v>
      </c>
      <c r="I2320">
        <v>7.8034070590057896</v>
      </c>
      <c r="J2320">
        <v>-1.7151308809028001</v>
      </c>
      <c r="K2320">
        <v>468.64837087842102</v>
      </c>
      <c r="L2320">
        <v>439.80486729646998</v>
      </c>
      <c r="M2320">
        <v>70.833092840645506</v>
      </c>
      <c r="N2320">
        <v>1.8758355453428901</v>
      </c>
      <c r="O2320">
        <v>4.3338213762811097</v>
      </c>
      <c r="P2320">
        <v>47.198275862068897</v>
      </c>
      <c r="Q2320">
        <v>-9.2214909381448995E-2</v>
      </c>
    </row>
    <row r="2321" spans="1:17" hidden="1" x14ac:dyDescent="0.3">
      <c r="A2321" t="s">
        <v>4803</v>
      </c>
      <c r="B2321" t="s">
        <v>4804</v>
      </c>
      <c r="C2321" t="s">
        <v>10222</v>
      </c>
      <c r="D2321" t="s">
        <v>370</v>
      </c>
      <c r="E2321">
        <v>222.11555999999999</v>
      </c>
      <c r="F2321">
        <v>76.08</v>
      </c>
      <c r="G2321">
        <v>8.4876213017679802</v>
      </c>
      <c r="H2321">
        <v>-4.58548239822135</v>
      </c>
      <c r="I2321">
        <v>-32.485172417944099</v>
      </c>
      <c r="J2321">
        <v>3.43346401968603</v>
      </c>
      <c r="K2321">
        <v>76.223996487207003</v>
      </c>
      <c r="L2321">
        <v>77.3694999130485</v>
      </c>
      <c r="M2321">
        <v>66.067595730740905</v>
      </c>
      <c r="N2321">
        <v>1.0756901095442499</v>
      </c>
      <c r="O2321">
        <v>41.824395373291203</v>
      </c>
      <c r="P2321">
        <v>37.576853526220603</v>
      </c>
      <c r="Q2321">
        <v>2.8537222339080001E-2</v>
      </c>
    </row>
    <row r="2322" spans="1:17" hidden="1" x14ac:dyDescent="0.3">
      <c r="A2322" t="s">
        <v>4805</v>
      </c>
      <c r="B2322" t="s">
        <v>4806</v>
      </c>
      <c r="C2322" t="s">
        <v>10222</v>
      </c>
      <c r="D2322" t="s">
        <v>523</v>
      </c>
      <c r="E2322">
        <v>221.96188218</v>
      </c>
      <c r="F2322">
        <v>176.6</v>
      </c>
      <c r="G2322">
        <v>45.817436447092803</v>
      </c>
      <c r="H2322">
        <v>12.924288864475299</v>
      </c>
      <c r="I2322">
        <v>-46.241727085637699</v>
      </c>
      <c r="J2322">
        <v>-3.8046130796551099</v>
      </c>
      <c r="K2322">
        <v>163.24625592354101</v>
      </c>
      <c r="L2322">
        <v>157.193761574576</v>
      </c>
      <c r="M2322">
        <v>52.210629270976298</v>
      </c>
      <c r="N2322">
        <v>0.78038068994639098</v>
      </c>
      <c r="O2322">
        <v>52.321630804077003</v>
      </c>
      <c r="P2322">
        <v>99.705982132760298</v>
      </c>
      <c r="Q2322">
        <v>1.8198727772404999E-2</v>
      </c>
    </row>
    <row r="2323" spans="1:17" hidden="1" x14ac:dyDescent="0.3">
      <c r="A2323" t="s">
        <v>4807</v>
      </c>
      <c r="B2323" t="s">
        <v>4808</v>
      </c>
      <c r="C2323" t="s">
        <v>10222</v>
      </c>
      <c r="D2323" t="s">
        <v>60</v>
      </c>
      <c r="E2323">
        <v>221.56639999999999</v>
      </c>
      <c r="F2323">
        <v>176</v>
      </c>
      <c r="G2323">
        <v>105.87890690275199</v>
      </c>
      <c r="H2323">
        <v>1.61898964585214</v>
      </c>
      <c r="I2323">
        <v>15.6509119371845</v>
      </c>
      <c r="J2323">
        <v>6.1036106700958301</v>
      </c>
      <c r="K2323">
        <v>170.001286264648</v>
      </c>
      <c r="L2323">
        <v>135.606179062725</v>
      </c>
      <c r="M2323">
        <v>49.508942447636102</v>
      </c>
      <c r="N2323">
        <v>0.31637481826486302</v>
      </c>
      <c r="O2323">
        <v>13.636363636363599</v>
      </c>
      <c r="P2323">
        <v>211.33911197594099</v>
      </c>
      <c r="Q2323">
        <v>0.111803368695373</v>
      </c>
    </row>
    <row r="2324" spans="1:17" hidden="1" x14ac:dyDescent="0.3">
      <c r="A2324" t="s">
        <v>4809</v>
      </c>
      <c r="B2324" t="s">
        <v>3729</v>
      </c>
      <c r="C2324" t="s">
        <v>10222</v>
      </c>
      <c r="D2324" t="s">
        <v>1458</v>
      </c>
      <c r="E2324">
        <v>221.53781499999999</v>
      </c>
      <c r="F2324">
        <v>140.65</v>
      </c>
      <c r="G2324">
        <v>18.399607869125202</v>
      </c>
      <c r="H2324">
        <v>9.5392145791346401</v>
      </c>
      <c r="I2324">
        <v>0.40777968864182002</v>
      </c>
      <c r="J2324">
        <v>18.9369393242931</v>
      </c>
      <c r="K2324">
        <v>121.44054305509</v>
      </c>
      <c r="L2324">
        <v>114.70898689835001</v>
      </c>
      <c r="M2324">
        <v>68.122978201282606</v>
      </c>
      <c r="N2324">
        <v>2.9591298765527299</v>
      </c>
      <c r="O2324">
        <v>3.80376821898329</v>
      </c>
      <c r="P2324">
        <v>45.7512953367875</v>
      </c>
      <c r="Q2324">
        <v>1.4304889907363E-2</v>
      </c>
    </row>
    <row r="2325" spans="1:17" hidden="1" x14ac:dyDescent="0.3">
      <c r="A2325" t="s">
        <v>4810</v>
      </c>
      <c r="B2325" t="s">
        <v>4811</v>
      </c>
      <c r="C2325" t="s">
        <v>10222</v>
      </c>
      <c r="D2325" t="s">
        <v>133</v>
      </c>
      <c r="E2325">
        <v>221.313805909</v>
      </c>
      <c r="F2325">
        <v>59.53</v>
      </c>
      <c r="G2325">
        <v>-50.546109556908199</v>
      </c>
      <c r="H2325">
        <v>-11.168178225581199</v>
      </c>
      <c r="I2325">
        <v>-17.537109546668798</v>
      </c>
      <c r="J2325">
        <v>-6.1456831152148901</v>
      </c>
      <c r="K2325">
        <v>60.595523021808503</v>
      </c>
      <c r="L2325">
        <v>64.355703269252004</v>
      </c>
      <c r="M2325">
        <v>39.165836790936901</v>
      </c>
      <c r="N2325">
        <v>1.0588461779487801</v>
      </c>
      <c r="O2325">
        <v>62.271123803124397</v>
      </c>
      <c r="P2325">
        <v>42.450346972959998</v>
      </c>
      <c r="Q2325">
        <v>8.672011508619E-2</v>
      </c>
    </row>
    <row r="2326" spans="1:17" hidden="1" x14ac:dyDescent="0.3">
      <c r="A2326" t="s">
        <v>4812</v>
      </c>
      <c r="B2326" t="s">
        <v>4813</v>
      </c>
      <c r="C2326" t="s">
        <v>10222</v>
      </c>
      <c r="D2326" t="s">
        <v>622</v>
      </c>
      <c r="E2326">
        <v>221.29740000000001</v>
      </c>
      <c r="F2326">
        <v>6.42</v>
      </c>
      <c r="G2326">
        <v>1478.4743116300699</v>
      </c>
      <c r="H2326">
        <v>42.382731717733698</v>
      </c>
      <c r="I2326">
        <v>136.26807683593</v>
      </c>
      <c r="J2326">
        <v>8.3863079956013795</v>
      </c>
      <c r="K2326">
        <v>4.6113340431362202</v>
      </c>
      <c r="L2326">
        <v>2.84896951462445</v>
      </c>
      <c r="M2326">
        <v>99.395701005490693</v>
      </c>
      <c r="N2326">
        <v>0.73809122045708597</v>
      </c>
      <c r="O2326">
        <v>0</v>
      </c>
      <c r="P2326">
        <v>1504.99999999999</v>
      </c>
      <c r="Q2326">
        <v>0.170240225734301</v>
      </c>
    </row>
    <row r="2327" spans="1:17" hidden="1" x14ac:dyDescent="0.3">
      <c r="A2327" t="s">
        <v>4814</v>
      </c>
      <c r="B2327" t="s">
        <v>4815</v>
      </c>
      <c r="C2327" t="s">
        <v>10222</v>
      </c>
      <c r="D2327" t="s">
        <v>420</v>
      </c>
      <c r="E2327">
        <v>221.09774596</v>
      </c>
      <c r="F2327">
        <v>184.6</v>
      </c>
      <c r="G2327">
        <v>242.67431163007299</v>
      </c>
      <c r="H2327">
        <v>34.906336721653702</v>
      </c>
      <c r="I2327">
        <v>142.10872959158999</v>
      </c>
      <c r="J2327">
        <v>3.4007931872186501</v>
      </c>
      <c r="K2327">
        <v>142.79521668836099</v>
      </c>
      <c r="L2327">
        <v>104.39316491624901</v>
      </c>
      <c r="M2327">
        <v>93.084311212580303</v>
      </c>
      <c r="N2327">
        <v>0.26842684268426797</v>
      </c>
      <c r="O2327">
        <v>0</v>
      </c>
      <c r="P2327">
        <v>269.2</v>
      </c>
    </row>
    <row r="2328" spans="1:17" hidden="1" x14ac:dyDescent="0.3">
      <c r="A2328" t="s">
        <v>4816</v>
      </c>
      <c r="B2328" t="s">
        <v>4817</v>
      </c>
      <c r="C2328" t="s">
        <v>10222</v>
      </c>
      <c r="D2328" t="s">
        <v>130</v>
      </c>
      <c r="E2328">
        <v>221.05224625</v>
      </c>
      <c r="F2328">
        <v>47.27</v>
      </c>
      <c r="G2328">
        <v>50.184592003905003</v>
      </c>
      <c r="H2328">
        <v>4.8200975015562104</v>
      </c>
      <c r="I2328">
        <v>-12.1742246748373</v>
      </c>
      <c r="J2328">
        <v>5.8176673712470199E-2</v>
      </c>
      <c r="K2328">
        <v>43.452609469897801</v>
      </c>
      <c r="L2328">
        <v>39.409677548447398</v>
      </c>
      <c r="M2328">
        <v>63.140919877972699</v>
      </c>
      <c r="N2328">
        <v>2.2810745264982</v>
      </c>
      <c r="O2328">
        <v>9.2659191876454301</v>
      </c>
      <c r="Q2328">
        <v>3.5539501691072999E-2</v>
      </c>
    </row>
    <row r="2329" spans="1:17" hidden="1" x14ac:dyDescent="0.3">
      <c r="A2329" t="s">
        <v>4818</v>
      </c>
      <c r="B2329" t="s">
        <v>4819</v>
      </c>
      <c r="C2329" t="s">
        <v>10222</v>
      </c>
      <c r="D2329" t="s">
        <v>940</v>
      </c>
      <c r="E2329">
        <v>220.67931369999999</v>
      </c>
      <c r="F2329">
        <v>113.9</v>
      </c>
      <c r="G2329">
        <v>37.832175987937497</v>
      </c>
      <c r="H2329">
        <v>71.625155960157898</v>
      </c>
      <c r="I2329">
        <v>48.8612353114423</v>
      </c>
      <c r="J2329">
        <v>-9.3601908792320305</v>
      </c>
      <c r="M2329">
        <v>54.897554400509101</v>
      </c>
      <c r="O2329">
        <v>22.036874451273</v>
      </c>
      <c r="P2329">
        <v>81.658692185007993</v>
      </c>
    </row>
    <row r="2330" spans="1:17" hidden="1" x14ac:dyDescent="0.3">
      <c r="A2330" t="s">
        <v>4820</v>
      </c>
      <c r="B2330" t="s">
        <v>4821</v>
      </c>
      <c r="C2330" t="s">
        <v>10222</v>
      </c>
      <c r="D2330" t="s">
        <v>929</v>
      </c>
      <c r="E2330">
        <v>220.39906848000001</v>
      </c>
      <c r="F2330">
        <v>159.15</v>
      </c>
      <c r="G2330">
        <v>236.00278543417301</v>
      </c>
      <c r="H2330">
        <v>-7.0503159146956298</v>
      </c>
      <c r="I2330">
        <v>128.973417036527</v>
      </c>
      <c r="J2330">
        <v>1.9705557068170001</v>
      </c>
      <c r="K2330">
        <v>152.28000192251201</v>
      </c>
      <c r="L2330">
        <v>116.65110811052701</v>
      </c>
      <c r="M2330">
        <v>65.551143264759503</v>
      </c>
      <c r="N2330">
        <v>0.41498847238188202</v>
      </c>
      <c r="O2330">
        <v>13.823437009110901</v>
      </c>
      <c r="P2330">
        <v>289.59608323133398</v>
      </c>
      <c r="Q2330">
        <v>0.135121525207376</v>
      </c>
    </row>
    <row r="2331" spans="1:17" hidden="1" x14ac:dyDescent="0.3">
      <c r="A2331" t="s">
        <v>4822</v>
      </c>
      <c r="B2331" t="s">
        <v>4823</v>
      </c>
      <c r="C2331" t="s">
        <v>10222</v>
      </c>
      <c r="E2331">
        <v>220.11165</v>
      </c>
      <c r="F2331">
        <v>104.94</v>
      </c>
      <c r="G2331">
        <v>37.443061630073203</v>
      </c>
      <c r="H2331">
        <v>34.936216668386599</v>
      </c>
      <c r="I2331">
        <v>50.600237050444001</v>
      </c>
      <c r="J2331">
        <v>25.2078875660394</v>
      </c>
      <c r="K2331">
        <v>84.377761004028599</v>
      </c>
      <c r="L2331">
        <v>76.6306359435426</v>
      </c>
      <c r="M2331">
        <v>82.744467902476302</v>
      </c>
      <c r="N2331">
        <v>1.78090846207055</v>
      </c>
      <c r="O2331">
        <v>7.6329331046312197</v>
      </c>
      <c r="P2331">
        <v>87.025485653181207</v>
      </c>
    </row>
    <row r="2332" spans="1:17" hidden="1" x14ac:dyDescent="0.3">
      <c r="A2332" t="s">
        <v>4824</v>
      </c>
      <c r="B2332" t="s">
        <v>4825</v>
      </c>
      <c r="C2332" t="s">
        <v>10222</v>
      </c>
      <c r="D2332" t="s">
        <v>261</v>
      </c>
      <c r="E2332">
        <v>219.55500000000001</v>
      </c>
      <c r="F2332">
        <v>215.25</v>
      </c>
      <c r="G2332">
        <v>31.6300794478542</v>
      </c>
      <c r="H2332">
        <v>2.5327294415922799</v>
      </c>
      <c r="I2332">
        <v>-11.8116579481561</v>
      </c>
      <c r="J2332">
        <v>-2.06187334878179</v>
      </c>
      <c r="K2332">
        <v>200.47985953452999</v>
      </c>
      <c r="L2332">
        <v>176.07389500719901</v>
      </c>
      <c r="M2332">
        <v>59.663314423132</v>
      </c>
      <c r="N2332">
        <v>1.0623367220115301</v>
      </c>
      <c r="O2332">
        <v>20.789779326364599</v>
      </c>
      <c r="P2332">
        <v>82.415254237288096</v>
      </c>
      <c r="Q2332">
        <v>0.14811343765552001</v>
      </c>
    </row>
    <row r="2333" spans="1:17" hidden="1" x14ac:dyDescent="0.3">
      <c r="A2333" t="s">
        <v>4826</v>
      </c>
      <c r="B2333" t="s">
        <v>4827</v>
      </c>
      <c r="C2333" t="s">
        <v>10222</v>
      </c>
      <c r="D2333" t="s">
        <v>940</v>
      </c>
      <c r="E2333">
        <v>219.23451144000001</v>
      </c>
      <c r="F2333">
        <v>34.270000000000003</v>
      </c>
      <c r="G2333">
        <v>23.802539201189099</v>
      </c>
      <c r="H2333">
        <v>13.676103188943801</v>
      </c>
      <c r="I2333">
        <v>-15.7295256985326</v>
      </c>
      <c r="J2333">
        <v>3.2560243878765198</v>
      </c>
      <c r="K2333">
        <v>31.717079366237702</v>
      </c>
      <c r="L2333">
        <v>31.2086510831823</v>
      </c>
      <c r="M2333">
        <v>65.376539848593595</v>
      </c>
      <c r="N2333">
        <v>0.98769020961756204</v>
      </c>
      <c r="O2333">
        <v>18.179165450831601</v>
      </c>
      <c r="P2333">
        <v>51.302428256070598</v>
      </c>
      <c r="Q2333">
        <v>-3.4554608276645998E-2</v>
      </c>
    </row>
    <row r="2334" spans="1:17" hidden="1" x14ac:dyDescent="0.3">
      <c r="A2334" t="s">
        <v>4828</v>
      </c>
      <c r="B2334" t="s">
        <v>4829</v>
      </c>
      <c r="C2334" t="s">
        <v>10222</v>
      </c>
      <c r="E2334">
        <v>219.11942640000001</v>
      </c>
      <c r="F2334">
        <v>296.8</v>
      </c>
      <c r="G2334">
        <v>198.37852618945999</v>
      </c>
      <c r="H2334">
        <v>17.473640808642799</v>
      </c>
      <c r="I2334">
        <v>-1.8019345434532701</v>
      </c>
      <c r="J2334">
        <v>3.7282386462863002</v>
      </c>
      <c r="K2334">
        <v>276.03424354426102</v>
      </c>
      <c r="L2334">
        <v>246.391252296311</v>
      </c>
      <c r="M2334">
        <v>47.239451482532203</v>
      </c>
      <c r="N2334">
        <v>0.28008766437069499</v>
      </c>
      <c r="O2334">
        <v>21.293800539083499</v>
      </c>
      <c r="P2334">
        <v>244.71544715447101</v>
      </c>
    </row>
    <row r="2335" spans="1:17" hidden="1" x14ac:dyDescent="0.3">
      <c r="A2335" t="s">
        <v>4830</v>
      </c>
      <c r="B2335" t="s">
        <v>4831</v>
      </c>
      <c r="C2335" t="s">
        <v>10222</v>
      </c>
      <c r="D2335" t="s">
        <v>622</v>
      </c>
      <c r="E2335">
        <v>219.11713065000001</v>
      </c>
      <c r="F2335">
        <v>24.5</v>
      </c>
      <c r="G2335">
        <v>-14.6535422512053</v>
      </c>
      <c r="H2335">
        <v>-8.5536390042955706</v>
      </c>
      <c r="I2335">
        <v>-33.281863945750899</v>
      </c>
      <c r="J2335">
        <v>2.6891895124112102</v>
      </c>
      <c r="K2335">
        <v>23.742394539169201</v>
      </c>
      <c r="L2335">
        <v>22.675042532955899</v>
      </c>
      <c r="M2335">
        <v>43.1388307169968</v>
      </c>
      <c r="N2335">
        <v>0.88543750545344901</v>
      </c>
      <c r="O2335">
        <v>32.653061224489697</v>
      </c>
      <c r="P2335">
        <v>131.13207547169799</v>
      </c>
    </row>
    <row r="2336" spans="1:17" hidden="1" x14ac:dyDescent="0.3">
      <c r="A2336" t="s">
        <v>4832</v>
      </c>
      <c r="B2336" t="s">
        <v>4833</v>
      </c>
      <c r="C2336" t="s">
        <v>10222</v>
      </c>
      <c r="E2336">
        <v>218.93332995</v>
      </c>
      <c r="F2336">
        <v>72.63</v>
      </c>
      <c r="G2336">
        <v>194.84599304600201</v>
      </c>
      <c r="H2336">
        <v>148.119460426812</v>
      </c>
      <c r="I2336">
        <v>149.96389726936701</v>
      </c>
      <c r="J2336">
        <v>19.977611510298399</v>
      </c>
      <c r="K2336">
        <v>44.542734878693402</v>
      </c>
      <c r="L2336">
        <v>32.970509689891898</v>
      </c>
      <c r="M2336">
        <v>78.660059693674597</v>
      </c>
      <c r="N2336">
        <v>2.70900088759202</v>
      </c>
      <c r="O2336">
        <v>7.1045022717885304</v>
      </c>
      <c r="P2336">
        <v>302.38227146814398</v>
      </c>
      <c r="Q2336">
        <v>0.11064061607003101</v>
      </c>
    </row>
    <row r="2337" spans="1:17" hidden="1" x14ac:dyDescent="0.3">
      <c r="A2337" t="s">
        <v>4834</v>
      </c>
      <c r="B2337" t="s">
        <v>4835</v>
      </c>
      <c r="C2337" t="s">
        <v>10222</v>
      </c>
      <c r="D2337" t="s">
        <v>4422</v>
      </c>
      <c r="E2337">
        <v>218.42968009800001</v>
      </c>
      <c r="F2337">
        <v>133.91</v>
      </c>
      <c r="G2337">
        <v>-22.6389544676769</v>
      </c>
      <c r="H2337">
        <v>5.4591712267418204</v>
      </c>
      <c r="I2337">
        <v>-31.750537739355099</v>
      </c>
      <c r="J2337">
        <v>7.5362541787715198</v>
      </c>
      <c r="K2337">
        <v>128.97435187684599</v>
      </c>
      <c r="L2337">
        <v>131.72725999531201</v>
      </c>
      <c r="M2337">
        <v>55.9879534667458</v>
      </c>
      <c r="N2337">
        <v>0.75096701240942498</v>
      </c>
      <c r="O2337">
        <v>43.193189455604497</v>
      </c>
      <c r="P2337">
        <v>24.567441860465099</v>
      </c>
      <c r="Q2337">
        <v>8.1584582453200008E-3</v>
      </c>
    </row>
    <row r="2338" spans="1:17" hidden="1" x14ac:dyDescent="0.3">
      <c r="A2338" t="s">
        <v>4836</v>
      </c>
      <c r="B2338" t="s">
        <v>4837</v>
      </c>
      <c r="C2338" t="s">
        <v>10222</v>
      </c>
      <c r="E2338">
        <v>217.91163</v>
      </c>
      <c r="F2338">
        <v>190.1</v>
      </c>
      <c r="G2338">
        <v>-35.503423586589399</v>
      </c>
      <c r="H2338">
        <v>-9.1469798119777792</v>
      </c>
      <c r="I2338">
        <v>-21.666421741387499</v>
      </c>
      <c r="J2338">
        <v>2.3100635795076601</v>
      </c>
      <c r="K2338">
        <v>194.64492183754999</v>
      </c>
      <c r="L2338">
        <v>192.45339609243999</v>
      </c>
      <c r="M2338">
        <v>57.166956251091001</v>
      </c>
      <c r="N2338">
        <v>2.7210768764497901</v>
      </c>
      <c r="O2338">
        <v>26.985796948974201</v>
      </c>
      <c r="P2338">
        <v>39.779411764705799</v>
      </c>
    </row>
    <row r="2339" spans="1:17" hidden="1" x14ac:dyDescent="0.3">
      <c r="A2339" t="s">
        <v>4838</v>
      </c>
      <c r="B2339" t="s">
        <v>4839</v>
      </c>
      <c r="C2339" t="s">
        <v>10222</v>
      </c>
      <c r="D2339" t="s">
        <v>290</v>
      </c>
      <c r="E2339">
        <v>216.319821375</v>
      </c>
      <c r="F2339">
        <v>136.85</v>
      </c>
      <c r="G2339">
        <v>56.771927488632002</v>
      </c>
      <c r="H2339">
        <v>-3.5957795315168299</v>
      </c>
      <c r="I2339">
        <v>36.542033324425603</v>
      </c>
      <c r="J2339">
        <v>-4.9668694340558597</v>
      </c>
      <c r="K2339">
        <v>140.868302838913</v>
      </c>
      <c r="L2339">
        <v>104.712043600241</v>
      </c>
      <c r="M2339">
        <v>31.531097518304499</v>
      </c>
      <c r="N2339">
        <v>0.23208750405856499</v>
      </c>
      <c r="O2339">
        <v>31.603945926196499</v>
      </c>
      <c r="P2339">
        <v>129.22948073701801</v>
      </c>
      <c r="Q2339">
        <v>6.9426860940989002E-2</v>
      </c>
    </row>
    <row r="2340" spans="1:17" hidden="1" x14ac:dyDescent="0.3">
      <c r="A2340" t="s">
        <v>4840</v>
      </c>
      <c r="B2340" t="s">
        <v>4841</v>
      </c>
      <c r="C2340" t="s">
        <v>10222</v>
      </c>
      <c r="D2340" t="s">
        <v>46</v>
      </c>
      <c r="E2340">
        <v>216.18732673</v>
      </c>
      <c r="F2340">
        <v>10.9</v>
      </c>
      <c r="G2340">
        <v>-20.536383557092499</v>
      </c>
      <c r="H2340">
        <v>-24.1193079093058</v>
      </c>
      <c r="I2340">
        <v>-32.920871470664402</v>
      </c>
      <c r="J2340">
        <v>-8.2306979120940902</v>
      </c>
      <c r="K2340">
        <v>11.620514879691299</v>
      </c>
      <c r="L2340">
        <v>11.812698191604101</v>
      </c>
      <c r="M2340">
        <v>55.028188572742302</v>
      </c>
      <c r="N2340">
        <v>2.8135223224671102</v>
      </c>
      <c r="O2340">
        <v>39.449541284403601</v>
      </c>
      <c r="P2340">
        <v>17.8378378378378</v>
      </c>
    </row>
    <row r="2341" spans="1:17" hidden="1" x14ac:dyDescent="0.3">
      <c r="A2341" t="s">
        <v>4842</v>
      </c>
      <c r="B2341" t="s">
        <v>4843</v>
      </c>
      <c r="C2341" t="s">
        <v>10222</v>
      </c>
      <c r="D2341" t="s">
        <v>1036</v>
      </c>
      <c r="E2341">
        <v>215.797777712</v>
      </c>
      <c r="F2341">
        <v>6.56</v>
      </c>
      <c r="G2341">
        <v>108.56203092831799</v>
      </c>
      <c r="H2341">
        <v>-4.1510706508662398E-2</v>
      </c>
      <c r="I2341">
        <v>13.1308219339701</v>
      </c>
      <c r="J2341">
        <v>-6.1541374011997201</v>
      </c>
      <c r="K2341">
        <v>6.3150040105948699</v>
      </c>
      <c r="L2341">
        <v>5.1755129170652596</v>
      </c>
      <c r="M2341">
        <v>23.947088802167499</v>
      </c>
      <c r="N2341">
        <v>0.50043853101156299</v>
      </c>
      <c r="O2341">
        <v>31.402439024390201</v>
      </c>
      <c r="Q2341">
        <v>4.4787307537585003E-2</v>
      </c>
    </row>
    <row r="2342" spans="1:17" hidden="1" x14ac:dyDescent="0.3">
      <c r="A2342" t="s">
        <v>4844</v>
      </c>
      <c r="B2342" t="s">
        <v>4845</v>
      </c>
      <c r="C2342" t="s">
        <v>10222</v>
      </c>
      <c r="D2342" t="s">
        <v>285</v>
      </c>
      <c r="E2342">
        <v>215.65456</v>
      </c>
      <c r="F2342">
        <v>83.6</v>
      </c>
      <c r="G2342">
        <v>-41.953103645596897</v>
      </c>
      <c r="H2342">
        <v>-10.865909383348299</v>
      </c>
      <c r="I2342">
        <v>-41.742769319911197</v>
      </c>
      <c r="J2342">
        <v>8.6439727053208699</v>
      </c>
      <c r="K2342">
        <v>89.415823065349898</v>
      </c>
      <c r="L2342">
        <v>96.996013151333997</v>
      </c>
      <c r="M2342">
        <v>47.543949421890403</v>
      </c>
      <c r="N2342">
        <v>1.61828481560787</v>
      </c>
      <c r="O2342">
        <v>60.645933014354</v>
      </c>
      <c r="P2342">
        <v>13.880942650864901</v>
      </c>
    </row>
    <row r="2343" spans="1:17" hidden="1" x14ac:dyDescent="0.3">
      <c r="A2343" t="s">
        <v>4846</v>
      </c>
      <c r="B2343" t="s">
        <v>4847</v>
      </c>
      <c r="C2343" t="s">
        <v>10222</v>
      </c>
      <c r="D2343" t="s">
        <v>1458</v>
      </c>
      <c r="E2343">
        <v>215.54265563999999</v>
      </c>
      <c r="F2343">
        <v>70.2</v>
      </c>
      <c r="G2343">
        <v>135.41461013753499</v>
      </c>
      <c r="H2343">
        <v>125.838992438145</v>
      </c>
      <c r="I2343">
        <v>26.178446634708099</v>
      </c>
      <c r="J2343">
        <v>19.974248619932201</v>
      </c>
      <c r="K2343">
        <v>41.863211515420701</v>
      </c>
      <c r="L2343">
        <v>39.215831086794402</v>
      </c>
      <c r="M2343">
        <v>99.214568327773804</v>
      </c>
      <c r="N2343">
        <v>1.23964563630573</v>
      </c>
      <c r="O2343">
        <v>0</v>
      </c>
      <c r="P2343">
        <v>190.68322981366401</v>
      </c>
      <c r="Q2343">
        <v>9.8416502448827006E-2</v>
      </c>
    </row>
    <row r="2344" spans="1:17" hidden="1" x14ac:dyDescent="0.3">
      <c r="A2344" t="s">
        <v>4848</v>
      </c>
      <c r="B2344" t="s">
        <v>4849</v>
      </c>
      <c r="C2344" t="s">
        <v>10222</v>
      </c>
      <c r="D2344" t="s">
        <v>440</v>
      </c>
      <c r="E2344">
        <v>215.2971</v>
      </c>
      <c r="F2344">
        <v>86.05</v>
      </c>
      <c r="G2344">
        <v>-68.127317144952201</v>
      </c>
      <c r="H2344">
        <v>-18.493618312030598</v>
      </c>
      <c r="I2344">
        <v>-34.240727252276599</v>
      </c>
      <c r="J2344">
        <v>-13.2070064338886</v>
      </c>
      <c r="K2344">
        <v>104.348902406714</v>
      </c>
      <c r="L2344">
        <v>112.909105717911</v>
      </c>
      <c r="M2344">
        <v>14.8312605744406</v>
      </c>
      <c r="N2344">
        <v>3.1051230149217401</v>
      </c>
      <c r="O2344">
        <v>85.299244625217895</v>
      </c>
      <c r="P2344">
        <v>0.467016929363683</v>
      </c>
      <c r="Q2344">
        <v>5.7746791720028001E-2</v>
      </c>
    </row>
    <row r="2345" spans="1:17" hidden="1" x14ac:dyDescent="0.3">
      <c r="A2345" t="s">
        <v>4850</v>
      </c>
      <c r="B2345" t="s">
        <v>4851</v>
      </c>
      <c r="C2345" t="s">
        <v>10222</v>
      </c>
      <c r="D2345" t="s">
        <v>46</v>
      </c>
      <c r="E2345">
        <v>214.75695159</v>
      </c>
      <c r="F2345">
        <v>90.18</v>
      </c>
      <c r="G2345">
        <v>14.380561630073201</v>
      </c>
      <c r="H2345">
        <v>21.998456601775001</v>
      </c>
      <c r="I2345">
        <v>-24.359691199024301</v>
      </c>
      <c r="J2345">
        <v>14.6581473496325</v>
      </c>
      <c r="K2345">
        <v>82.370485638646102</v>
      </c>
      <c r="L2345">
        <v>85.570984818057994</v>
      </c>
      <c r="M2345">
        <v>66.514089534077002</v>
      </c>
      <c r="N2345">
        <v>2.7330903764119001</v>
      </c>
      <c r="O2345">
        <v>70.658682634730496</v>
      </c>
      <c r="P2345">
        <v>57.244986922406198</v>
      </c>
      <c r="Q2345">
        <v>1.2989001802088999E-2</v>
      </c>
    </row>
    <row r="2346" spans="1:17" hidden="1" x14ac:dyDescent="0.3">
      <c r="A2346" t="s">
        <v>4852</v>
      </c>
      <c r="B2346" t="s">
        <v>4853</v>
      </c>
      <c r="C2346" t="s">
        <v>10222</v>
      </c>
      <c r="D2346" t="s">
        <v>261</v>
      </c>
      <c r="E2346">
        <v>214.60499999999999</v>
      </c>
      <c r="F2346">
        <v>715.35</v>
      </c>
      <c r="G2346">
        <v>-40.281791811966599</v>
      </c>
      <c r="H2346">
        <v>-5.0705768784319796</v>
      </c>
      <c r="I2346">
        <v>-26.239657307698401</v>
      </c>
      <c r="J2346">
        <v>-5.1510214162496702E-2</v>
      </c>
      <c r="K2346">
        <v>715.757604094611</v>
      </c>
      <c r="L2346">
        <v>759.058478789638</v>
      </c>
      <c r="M2346">
        <v>45.184663580478798</v>
      </c>
      <c r="N2346">
        <v>0.69742248490786596</v>
      </c>
      <c r="O2346">
        <v>38.9529600894666</v>
      </c>
      <c r="P2346">
        <v>14</v>
      </c>
      <c r="Q2346">
        <v>-9.0208991743390005E-3</v>
      </c>
    </row>
    <row r="2347" spans="1:17" hidden="1" x14ac:dyDescent="0.3">
      <c r="A2347" t="s">
        <v>4854</v>
      </c>
      <c r="B2347" t="s">
        <v>4855</v>
      </c>
      <c r="C2347" t="s">
        <v>10222</v>
      </c>
      <c r="D2347" t="s">
        <v>183</v>
      </c>
      <c r="E2347">
        <v>214.24</v>
      </c>
      <c r="F2347">
        <v>26.78</v>
      </c>
      <c r="G2347">
        <v>136.02333123791601</v>
      </c>
      <c r="H2347">
        <v>29.396869155099498</v>
      </c>
      <c r="I2347">
        <v>-28.548577098370099</v>
      </c>
      <c r="J2347">
        <v>4.9611102945513004</v>
      </c>
      <c r="K2347">
        <v>23.552965027711998</v>
      </c>
      <c r="L2347">
        <v>20.345944429705899</v>
      </c>
      <c r="M2347">
        <v>52.569827448277898</v>
      </c>
      <c r="N2347">
        <v>1.4671408984610299</v>
      </c>
      <c r="O2347">
        <v>16.8782673637042</v>
      </c>
      <c r="P2347">
        <v>181.894736842105</v>
      </c>
      <c r="Q2347">
        <v>7.4228179707433006E-2</v>
      </c>
    </row>
    <row r="2348" spans="1:17" hidden="1" x14ac:dyDescent="0.3">
      <c r="A2348" t="s">
        <v>4856</v>
      </c>
      <c r="B2348" t="s">
        <v>4857</v>
      </c>
      <c r="C2348" t="s">
        <v>10222</v>
      </c>
      <c r="D2348" t="s">
        <v>301</v>
      </c>
      <c r="E2348">
        <v>214.22987732000001</v>
      </c>
      <c r="F2348">
        <v>39.08</v>
      </c>
      <c r="G2348">
        <v>79.158522156388997</v>
      </c>
      <c r="H2348">
        <v>11.0926603006688</v>
      </c>
      <c r="I2348">
        <v>-14.0954873754308</v>
      </c>
      <c r="J2348">
        <v>-0.71381407844738198</v>
      </c>
      <c r="K2348">
        <v>36.023817424081102</v>
      </c>
      <c r="L2348">
        <v>34.127532686793302</v>
      </c>
      <c r="M2348">
        <v>62.413669945171101</v>
      </c>
      <c r="N2348">
        <v>3.0544806371035498</v>
      </c>
      <c r="O2348">
        <v>22.1852610030706</v>
      </c>
      <c r="P2348">
        <v>116.50969529085801</v>
      </c>
      <c r="Q2348">
        <v>0.10609488552214499</v>
      </c>
    </row>
    <row r="2349" spans="1:17" hidden="1" x14ac:dyDescent="0.3">
      <c r="A2349" t="s">
        <v>4858</v>
      </c>
      <c r="B2349" t="s">
        <v>4859</v>
      </c>
      <c r="C2349" t="s">
        <v>10222</v>
      </c>
      <c r="E2349">
        <v>213.89635762</v>
      </c>
      <c r="F2349">
        <v>1822.15</v>
      </c>
      <c r="G2349">
        <v>252.29967545543701</v>
      </c>
      <c r="H2349">
        <v>-21.943986774414501</v>
      </c>
      <c r="I2349">
        <v>57.194457528946302</v>
      </c>
      <c r="J2349">
        <v>-9.3056222434129197</v>
      </c>
      <c r="K2349">
        <v>1733.73932592956</v>
      </c>
      <c r="L2349">
        <v>1197.6418851741601</v>
      </c>
      <c r="M2349">
        <v>27.6065111770966</v>
      </c>
      <c r="N2349">
        <v>0.34965312190287401</v>
      </c>
      <c r="O2349">
        <v>30.0743627033998</v>
      </c>
      <c r="P2349">
        <v>339.01939525358398</v>
      </c>
      <c r="Q2349">
        <v>0.141656092425404</v>
      </c>
    </row>
    <row r="2350" spans="1:17" hidden="1" x14ac:dyDescent="0.3">
      <c r="A2350" t="s">
        <v>4860</v>
      </c>
      <c r="B2350" t="s">
        <v>4861</v>
      </c>
      <c r="C2350" t="s">
        <v>10222</v>
      </c>
      <c r="D2350" t="s">
        <v>677</v>
      </c>
      <c r="E2350">
        <v>213.75</v>
      </c>
      <c r="F2350">
        <v>114</v>
      </c>
      <c r="G2350">
        <v>-19.7341192832757</v>
      </c>
      <c r="H2350">
        <v>10.5936408086428</v>
      </c>
      <c r="I2350">
        <v>5.2660828179847199</v>
      </c>
      <c r="J2350">
        <v>1.3304885167000799</v>
      </c>
      <c r="K2350">
        <v>99.833730776700094</v>
      </c>
      <c r="L2350">
        <v>94.4941833219617</v>
      </c>
      <c r="M2350">
        <v>64.331618795032</v>
      </c>
      <c r="N2350">
        <v>0.743626272952985</v>
      </c>
      <c r="O2350">
        <v>9.6052631578947398</v>
      </c>
      <c r="P2350">
        <v>66.180758017492707</v>
      </c>
      <c r="Q2350">
        <v>-7.1117589431977005E-2</v>
      </c>
    </row>
    <row r="2351" spans="1:17" hidden="1" x14ac:dyDescent="0.3">
      <c r="A2351" t="s">
        <v>4862</v>
      </c>
      <c r="B2351" t="s">
        <v>4863</v>
      </c>
      <c r="C2351" t="s">
        <v>10222</v>
      </c>
      <c r="E2351">
        <v>213.66399999999999</v>
      </c>
      <c r="F2351">
        <v>333.85</v>
      </c>
      <c r="G2351">
        <v>1396.5126327979499</v>
      </c>
      <c r="H2351">
        <v>39.0050215617809</v>
      </c>
      <c r="I2351">
        <v>404.84314651467503</v>
      </c>
      <c r="J2351">
        <v>2.4383176298027802</v>
      </c>
      <c r="K2351">
        <v>258.86750016565901</v>
      </c>
      <c r="L2351">
        <v>148.60187164345299</v>
      </c>
      <c r="M2351">
        <v>70.963855701147693</v>
      </c>
      <c r="N2351">
        <v>0.82723671552260702</v>
      </c>
      <c r="O2351">
        <v>4.8375018720982297</v>
      </c>
      <c r="P2351">
        <v>1683.3867521367499</v>
      </c>
      <c r="Q2351">
        <v>0.22063522782752501</v>
      </c>
    </row>
    <row r="2352" spans="1:17" hidden="1" x14ac:dyDescent="0.3">
      <c r="A2352" t="s">
        <v>4864</v>
      </c>
      <c r="B2352" t="s">
        <v>4865</v>
      </c>
      <c r="C2352" t="s">
        <v>10222</v>
      </c>
      <c r="D2352" t="s">
        <v>622</v>
      </c>
      <c r="E2352">
        <v>213.43566667499999</v>
      </c>
      <c r="F2352">
        <v>200.97</v>
      </c>
      <c r="G2352">
        <v>32.506697527859501</v>
      </c>
      <c r="H2352">
        <v>-1.5765954509940601</v>
      </c>
      <c r="I2352">
        <v>-15.255543775104201</v>
      </c>
      <c r="J2352">
        <v>3.2291200135357099</v>
      </c>
      <c r="K2352">
        <v>203.41446091235699</v>
      </c>
      <c r="L2352">
        <v>192.28612554415301</v>
      </c>
      <c r="M2352">
        <v>55.034938328807002</v>
      </c>
      <c r="N2352">
        <v>0.460264662748263</v>
      </c>
      <c r="O2352">
        <v>44.598696322834201</v>
      </c>
      <c r="P2352">
        <v>96.256155143338901</v>
      </c>
      <c r="Q2352">
        <v>0.112123982061425</v>
      </c>
    </row>
    <row r="2353" spans="1:17" hidden="1" x14ac:dyDescent="0.3">
      <c r="A2353" t="s">
        <v>4866</v>
      </c>
      <c r="B2353" t="s">
        <v>4867</v>
      </c>
      <c r="C2353" t="s">
        <v>10222</v>
      </c>
      <c r="D2353" t="s">
        <v>228</v>
      </c>
      <c r="E2353">
        <v>213.42831669</v>
      </c>
      <c r="F2353">
        <v>427.15</v>
      </c>
      <c r="G2353">
        <v>18.714026012936099</v>
      </c>
      <c r="H2353">
        <v>4.6304339077168102</v>
      </c>
      <c r="I2353">
        <v>13.551709322158001</v>
      </c>
      <c r="J2353">
        <v>-0.44238846595131498</v>
      </c>
      <c r="K2353">
        <v>392.772387770026</v>
      </c>
      <c r="L2353">
        <v>350.09228610489998</v>
      </c>
      <c r="M2353">
        <v>57.190934224846799</v>
      </c>
      <c r="N2353">
        <v>0.82637073719354703</v>
      </c>
      <c r="O2353">
        <v>8.7908228959381898</v>
      </c>
      <c r="P2353">
        <v>47.267712463368298</v>
      </c>
      <c r="Q2353">
        <v>-3.8209497637829999E-2</v>
      </c>
    </row>
    <row r="2354" spans="1:17" hidden="1" x14ac:dyDescent="0.3">
      <c r="A2354" t="s">
        <v>4868</v>
      </c>
      <c r="B2354" t="s">
        <v>4869</v>
      </c>
      <c r="C2354" t="s">
        <v>10222</v>
      </c>
      <c r="E2354">
        <v>213.37003899999999</v>
      </c>
      <c r="F2354">
        <v>22.51</v>
      </c>
      <c r="G2354">
        <v>882.89135198881695</v>
      </c>
      <c r="H2354">
        <v>27.7645390834792</v>
      </c>
      <c r="I2354">
        <v>721.30634493127297</v>
      </c>
      <c r="J2354">
        <v>2.36252242688896</v>
      </c>
      <c r="K2354">
        <v>16.287268858228199</v>
      </c>
      <c r="L2354">
        <v>8.2778102671889897</v>
      </c>
      <c r="M2354">
        <v>86.533264147566499</v>
      </c>
      <c r="N2354">
        <v>3.61107715455746</v>
      </c>
      <c r="O2354">
        <v>0</v>
      </c>
      <c r="P2354">
        <v>909.41704035874398</v>
      </c>
      <c r="Q2354">
        <v>0.39935334691469598</v>
      </c>
    </row>
    <row r="2355" spans="1:17" hidden="1" x14ac:dyDescent="0.3">
      <c r="A2355" t="s">
        <v>4870</v>
      </c>
      <c r="B2355" t="s">
        <v>4871</v>
      </c>
      <c r="C2355" t="s">
        <v>10222</v>
      </c>
      <c r="E2355">
        <v>213.090654</v>
      </c>
      <c r="F2355">
        <v>474.6</v>
      </c>
      <c r="G2355">
        <v>-18.256040828008199</v>
      </c>
      <c r="H2355">
        <v>2.4478126222307202</v>
      </c>
      <c r="I2355">
        <v>-14.2918097693136</v>
      </c>
      <c r="J2355">
        <v>0.36624823051958</v>
      </c>
      <c r="K2355">
        <v>469.41493158119999</v>
      </c>
      <c r="L2355">
        <v>460.31819575201303</v>
      </c>
      <c r="M2355">
        <v>57.999918648101797</v>
      </c>
      <c r="N2355">
        <v>0.46150550290485898</v>
      </c>
      <c r="O2355">
        <v>35.903919089759697</v>
      </c>
      <c r="P2355">
        <v>35.213675213675202</v>
      </c>
      <c r="Q2355">
        <v>0.161855529757642</v>
      </c>
    </row>
    <row r="2356" spans="1:17" hidden="1" x14ac:dyDescent="0.3">
      <c r="A2356" t="s">
        <v>4872</v>
      </c>
      <c r="B2356" t="s">
        <v>4873</v>
      </c>
      <c r="C2356" t="s">
        <v>10222</v>
      </c>
      <c r="D2356" t="s">
        <v>21</v>
      </c>
      <c r="E2356">
        <v>212.89124411099999</v>
      </c>
      <c r="F2356">
        <v>8.19</v>
      </c>
      <c r="G2356">
        <v>-8.6839617512217497</v>
      </c>
      <c r="H2356">
        <v>-5.1950123498792102</v>
      </c>
      <c r="I2356">
        <v>-36.746629046422001</v>
      </c>
      <c r="J2356">
        <v>7.7263243250942599</v>
      </c>
      <c r="K2356">
        <v>7.8568596717825701</v>
      </c>
      <c r="L2356">
        <v>8.3840601912165802</v>
      </c>
      <c r="M2356">
        <v>54.261814639061697</v>
      </c>
      <c r="N2356">
        <v>2.31758346385568</v>
      </c>
      <c r="O2356">
        <v>55.677655677655601</v>
      </c>
      <c r="P2356">
        <v>46.249999999999901</v>
      </c>
      <c r="Q2356">
        <v>-5.14628944907E-3</v>
      </c>
    </row>
    <row r="2357" spans="1:17" hidden="1" x14ac:dyDescent="0.3">
      <c r="A2357" t="s">
        <v>4874</v>
      </c>
      <c r="B2357" t="s">
        <v>4875</v>
      </c>
      <c r="C2357" t="s">
        <v>10222</v>
      </c>
      <c r="D2357" t="s">
        <v>285</v>
      </c>
      <c r="E2357">
        <v>212.02932016899999</v>
      </c>
      <c r="F2357">
        <v>156.25</v>
      </c>
      <c r="G2357">
        <v>-36.5573082924655</v>
      </c>
      <c r="H2357">
        <v>5.3547596897617096</v>
      </c>
      <c r="I2357">
        <v>-20.507869921237099</v>
      </c>
      <c r="J2357">
        <v>4.3371540874627597</v>
      </c>
      <c r="K2357">
        <v>150.315494698603</v>
      </c>
      <c r="L2357">
        <v>162.51915138983</v>
      </c>
      <c r="M2357">
        <v>59.304112407199497</v>
      </c>
      <c r="N2357">
        <v>1.2429387102640901</v>
      </c>
      <c r="O2357">
        <v>36.140298815043799</v>
      </c>
      <c r="P2357">
        <v>23.031496062992101</v>
      </c>
      <c r="Q2357">
        <v>-6.5680824841557003E-2</v>
      </c>
    </row>
    <row r="2358" spans="1:17" hidden="1" x14ac:dyDescent="0.3">
      <c r="A2358" t="s">
        <v>4876</v>
      </c>
      <c r="B2358" t="s">
        <v>4877</v>
      </c>
      <c r="C2358" t="s">
        <v>10222</v>
      </c>
      <c r="D2358" t="s">
        <v>848</v>
      </c>
      <c r="E2358">
        <v>211.70688000000001</v>
      </c>
      <c r="F2358">
        <v>143.19999999999999</v>
      </c>
      <c r="G2358">
        <v>-15.129344534843099</v>
      </c>
      <c r="H2358">
        <v>-2.8862909174079401</v>
      </c>
      <c r="I2358">
        <v>-19.7747039127322</v>
      </c>
      <c r="J2358">
        <v>8.5793147649633497</v>
      </c>
      <c r="K2358">
        <v>137.31352981495701</v>
      </c>
      <c r="L2358">
        <v>137.86606709903501</v>
      </c>
      <c r="M2358">
        <v>63.550484982716803</v>
      </c>
      <c r="N2358">
        <v>1.99409192307084</v>
      </c>
      <c r="O2358">
        <v>28.666201117318401</v>
      </c>
      <c r="P2358">
        <v>26.781761841522702</v>
      </c>
      <c r="Q2358">
        <v>6.3779024375135995E-2</v>
      </c>
    </row>
    <row r="2359" spans="1:17" hidden="1" x14ac:dyDescent="0.3">
      <c r="A2359" t="s">
        <v>4878</v>
      </c>
      <c r="B2359" t="s">
        <v>4879</v>
      </c>
      <c r="C2359" t="s">
        <v>10222</v>
      </c>
      <c r="D2359" t="s">
        <v>420</v>
      </c>
      <c r="E2359">
        <v>211.26915753499901</v>
      </c>
      <c r="F2359">
        <v>116.95</v>
      </c>
      <c r="G2359">
        <v>-2.76907461331301</v>
      </c>
      <c r="H2359">
        <v>-9.4087121325336192</v>
      </c>
      <c r="I2359">
        <v>8.2599847101917003</v>
      </c>
      <c r="J2359">
        <v>-3.2401141079509701</v>
      </c>
      <c r="M2359">
        <v>44.7153802115158</v>
      </c>
      <c r="O2359">
        <v>29.115006412997001</v>
      </c>
      <c r="P2359">
        <v>38.9780154486036</v>
      </c>
    </row>
    <row r="2360" spans="1:17" hidden="1" x14ac:dyDescent="0.3">
      <c r="A2360" t="s">
        <v>4880</v>
      </c>
      <c r="B2360" t="s">
        <v>4881</v>
      </c>
      <c r="C2360" t="s">
        <v>10222</v>
      </c>
      <c r="E2360">
        <v>210.892887927</v>
      </c>
      <c r="F2360">
        <v>16.010000000000002</v>
      </c>
      <c r="G2360">
        <v>34.880050305681401</v>
      </c>
      <c r="H2360">
        <v>-7.5750260369333799E-2</v>
      </c>
      <c r="I2360">
        <v>-26.798568104593699</v>
      </c>
      <c r="J2360">
        <v>6.8945174583430404</v>
      </c>
      <c r="K2360">
        <v>15.315835908533799</v>
      </c>
      <c r="L2360">
        <v>15.226851259927599</v>
      </c>
      <c r="M2360">
        <v>73.679038104388795</v>
      </c>
      <c r="N2360">
        <v>1.5359439862636799</v>
      </c>
      <c r="O2360">
        <v>22.423485321673901</v>
      </c>
      <c r="P2360">
        <v>65.9411065392203</v>
      </c>
      <c r="Q2360">
        <v>3.5459550766535002E-2</v>
      </c>
    </row>
    <row r="2361" spans="1:17" hidden="1" x14ac:dyDescent="0.3">
      <c r="A2361" t="s">
        <v>4882</v>
      </c>
      <c r="B2361" t="s">
        <v>4883</v>
      </c>
      <c r="C2361" t="s">
        <v>10222</v>
      </c>
      <c r="D2361" t="s">
        <v>622</v>
      </c>
      <c r="E2361">
        <v>210.44793000000001</v>
      </c>
      <c r="F2361">
        <v>107.18</v>
      </c>
      <c r="G2361">
        <v>114.544936911224</v>
      </c>
      <c r="H2361">
        <v>51.159732728138103</v>
      </c>
      <c r="I2361">
        <v>53.237627880529999</v>
      </c>
      <c r="J2361">
        <v>3.2866044205235499E-2</v>
      </c>
      <c r="K2361">
        <v>77.482305437898404</v>
      </c>
      <c r="L2361">
        <v>62.195254201076899</v>
      </c>
      <c r="M2361">
        <v>85.203232742671204</v>
      </c>
      <c r="N2361">
        <v>0.93170082571908996</v>
      </c>
      <c r="O2361">
        <v>0.76506810972196604</v>
      </c>
      <c r="P2361">
        <v>174.82051282051199</v>
      </c>
      <c r="Q2361">
        <v>0.124454874941027</v>
      </c>
    </row>
    <row r="2362" spans="1:17" hidden="1" x14ac:dyDescent="0.3">
      <c r="A2362" t="s">
        <v>4884</v>
      </c>
      <c r="B2362" t="s">
        <v>4885</v>
      </c>
      <c r="C2362" t="s">
        <v>10222</v>
      </c>
      <c r="D2362" t="s">
        <v>130</v>
      </c>
      <c r="E2362">
        <v>210.218936676</v>
      </c>
      <c r="F2362">
        <v>5.01</v>
      </c>
      <c r="G2362">
        <v>32.521930677692197</v>
      </c>
      <c r="H2362">
        <v>20.851750261379099</v>
      </c>
      <c r="I2362">
        <v>5.2262625198429902</v>
      </c>
      <c r="J2362">
        <v>7.3872630199246601</v>
      </c>
      <c r="K2362">
        <v>4.30148744057293</v>
      </c>
      <c r="L2362">
        <v>3.8027190231831498</v>
      </c>
      <c r="M2362">
        <v>85.608891112598201</v>
      </c>
      <c r="N2362">
        <v>2.5290581250786399</v>
      </c>
      <c r="O2362">
        <v>9.7804391217564994</v>
      </c>
      <c r="P2362">
        <v>96.470588235294102</v>
      </c>
      <c r="Q2362">
        <v>7.2823563472662001E-2</v>
      </c>
    </row>
    <row r="2363" spans="1:17" hidden="1" x14ac:dyDescent="0.3">
      <c r="A2363" t="s">
        <v>4886</v>
      </c>
      <c r="B2363" t="s">
        <v>4887</v>
      </c>
      <c r="C2363" t="s">
        <v>10222</v>
      </c>
      <c r="D2363" t="s">
        <v>183</v>
      </c>
      <c r="E2363">
        <v>210.03663025</v>
      </c>
      <c r="F2363">
        <v>32.049999999999997</v>
      </c>
      <c r="G2363">
        <v>-0.344586007722057</v>
      </c>
      <c r="H2363">
        <v>8.8778219933118301</v>
      </c>
      <c r="I2363">
        <v>-35.869299853875397</v>
      </c>
      <c r="J2363">
        <v>-2.5273965209942202</v>
      </c>
      <c r="K2363">
        <v>30.000566191463601</v>
      </c>
      <c r="L2363">
        <v>28.061931060537699</v>
      </c>
      <c r="M2363">
        <v>47.988549452107698</v>
      </c>
      <c r="N2363">
        <v>1.0320291190942401</v>
      </c>
      <c r="O2363">
        <v>43.525741029641097</v>
      </c>
      <c r="P2363">
        <v>41.501103752759299</v>
      </c>
      <c r="Q2363">
        <v>5.2279198939311003E-2</v>
      </c>
    </row>
    <row r="2364" spans="1:17" hidden="1" x14ac:dyDescent="0.3">
      <c r="A2364" t="s">
        <v>4888</v>
      </c>
      <c r="B2364" t="s">
        <v>4889</v>
      </c>
      <c r="C2364" t="s">
        <v>10222</v>
      </c>
      <c r="D2364" t="s">
        <v>293</v>
      </c>
      <c r="E2364">
        <v>209.559</v>
      </c>
      <c r="F2364">
        <v>117.4</v>
      </c>
      <c r="G2364">
        <v>-44.427786272024598</v>
      </c>
      <c r="H2364">
        <v>-15.740381331578501</v>
      </c>
      <c r="I2364">
        <v>-40.095216072754702</v>
      </c>
      <c r="J2364">
        <v>-1.5872156604363701</v>
      </c>
      <c r="K2364">
        <v>119.33457124709101</v>
      </c>
      <c r="L2364">
        <v>127.912556030473</v>
      </c>
      <c r="M2364">
        <v>41.120588062548002</v>
      </c>
      <c r="N2364">
        <v>0.31838006230529597</v>
      </c>
      <c r="O2364">
        <v>60.988074957410497</v>
      </c>
      <c r="P2364">
        <v>30.083102493074701</v>
      </c>
    </row>
    <row r="2365" spans="1:17" hidden="1" x14ac:dyDescent="0.3">
      <c r="A2365" t="s">
        <v>4890</v>
      </c>
      <c r="B2365" t="s">
        <v>4891</v>
      </c>
      <c r="C2365" t="s">
        <v>10222</v>
      </c>
      <c r="D2365" t="s">
        <v>221</v>
      </c>
      <c r="E2365">
        <v>209.519312292</v>
      </c>
      <c r="F2365">
        <v>13.32</v>
      </c>
      <c r="G2365">
        <v>63.760025915787502</v>
      </c>
      <c r="H2365">
        <v>-3.45426113800458</v>
      </c>
      <c r="I2365">
        <v>-22.996629046422001</v>
      </c>
      <c r="J2365">
        <v>2.4248385994698398</v>
      </c>
      <c r="K2365">
        <v>12.9356187277287</v>
      </c>
      <c r="L2365">
        <v>11.419889690525601</v>
      </c>
      <c r="M2365">
        <v>45.467549295818799</v>
      </c>
      <c r="N2365">
        <v>2.7617546042942598</v>
      </c>
      <c r="O2365">
        <v>46.021021021020999</v>
      </c>
      <c r="P2365">
        <v>97.3333333333333</v>
      </c>
      <c r="Q2365">
        <v>6.6054188188260001E-3</v>
      </c>
    </row>
    <row r="2366" spans="1:17" hidden="1" x14ac:dyDescent="0.3">
      <c r="A2366" t="s">
        <v>4892</v>
      </c>
      <c r="B2366" t="s">
        <v>4893</v>
      </c>
      <c r="C2366" t="s">
        <v>10222</v>
      </c>
      <c r="D2366" t="s">
        <v>370</v>
      </c>
      <c r="E2366">
        <v>209.32915736499999</v>
      </c>
      <c r="F2366">
        <v>223.55</v>
      </c>
      <c r="G2366">
        <v>59.688389097795003</v>
      </c>
      <c r="H2366">
        <v>10.7249777070385</v>
      </c>
      <c r="I2366">
        <v>26.7559958342651</v>
      </c>
      <c r="J2366">
        <v>7.1825365152430596</v>
      </c>
      <c r="K2366">
        <v>184.120381229706</v>
      </c>
      <c r="L2366">
        <v>154.51317857557001</v>
      </c>
      <c r="M2366">
        <v>80.335447046368003</v>
      </c>
      <c r="N2366">
        <v>0.60735803881152195</v>
      </c>
      <c r="O2366">
        <v>0.34891523149183001</v>
      </c>
      <c r="P2366">
        <v>99.420160570918796</v>
      </c>
      <c r="Q2366">
        <v>7.2511881161940003E-2</v>
      </c>
    </row>
    <row r="2367" spans="1:17" hidden="1" x14ac:dyDescent="0.3">
      <c r="A2367" t="s">
        <v>4894</v>
      </c>
      <c r="B2367" t="s">
        <v>4895</v>
      </c>
      <c r="C2367" t="s">
        <v>10222</v>
      </c>
      <c r="D2367" t="s">
        <v>388</v>
      </c>
      <c r="E2367">
        <v>208.51592894300001</v>
      </c>
      <c r="F2367">
        <v>71.33</v>
      </c>
      <c r="G2367">
        <v>-16.787226831465201</v>
      </c>
      <c r="H2367">
        <v>-1.4694461075340799</v>
      </c>
      <c r="I2367">
        <v>-22.920379857583601</v>
      </c>
      <c r="J2367">
        <v>1.2269550164</v>
      </c>
      <c r="K2367">
        <v>66.331457274600098</v>
      </c>
      <c r="L2367">
        <v>70.489632835150005</v>
      </c>
      <c r="M2367">
        <v>66.523928251576706</v>
      </c>
      <c r="N2367">
        <v>1.7833320016180301</v>
      </c>
      <c r="O2367">
        <v>43.628206925557201</v>
      </c>
      <c r="P2367">
        <v>20.591715976331301</v>
      </c>
      <c r="Q2367">
        <v>-7.4925622158623001E-2</v>
      </c>
    </row>
    <row r="2368" spans="1:17" hidden="1" x14ac:dyDescent="0.3">
      <c r="A2368" t="s">
        <v>4896</v>
      </c>
      <c r="B2368" t="s">
        <v>4897</v>
      </c>
      <c r="C2368" t="s">
        <v>10222</v>
      </c>
      <c r="D2368" t="s">
        <v>46</v>
      </c>
      <c r="E2368">
        <v>208.50631619999999</v>
      </c>
      <c r="F2368">
        <v>183.47</v>
      </c>
      <c r="G2368">
        <v>53.966195545469098</v>
      </c>
      <c r="H2368">
        <v>-11.5314873964853</v>
      </c>
      <c r="I2368">
        <v>42.940331229916403</v>
      </c>
      <c r="J2368">
        <v>0.96337257485773498</v>
      </c>
      <c r="K2368">
        <v>182.87477009898501</v>
      </c>
      <c r="L2368">
        <v>153.231448236962</v>
      </c>
      <c r="M2368">
        <v>60.0169478795112</v>
      </c>
      <c r="N2368">
        <v>0.18093092620958801</v>
      </c>
      <c r="O2368">
        <v>21.545756799476699</v>
      </c>
      <c r="P2368">
        <v>103.855555555555</v>
      </c>
      <c r="Q2368">
        <v>0.105434236663016</v>
      </c>
    </row>
    <row r="2369" spans="1:17" hidden="1" x14ac:dyDescent="0.3">
      <c r="A2369" t="s">
        <v>4898</v>
      </c>
      <c r="B2369" t="s">
        <v>4899</v>
      </c>
      <c r="C2369" t="s">
        <v>10222</v>
      </c>
      <c r="D2369" t="s">
        <v>777</v>
      </c>
      <c r="E2369">
        <v>208.07969249999999</v>
      </c>
      <c r="F2369">
        <v>91.5</v>
      </c>
      <c r="G2369">
        <v>-60.101005974282501</v>
      </c>
      <c r="H2369">
        <v>-9.6088334181612804</v>
      </c>
      <c r="I2369">
        <v>-33.982152431722703</v>
      </c>
      <c r="J2369">
        <v>-2.5234597232788998</v>
      </c>
      <c r="K2369">
        <v>93.949507487916506</v>
      </c>
      <c r="M2369">
        <v>42.595769544316397</v>
      </c>
      <c r="N2369">
        <v>0.75477669902912603</v>
      </c>
      <c r="O2369">
        <v>58.4699453551912</v>
      </c>
      <c r="P2369">
        <v>39.588100686498798</v>
      </c>
    </row>
    <row r="2370" spans="1:17" hidden="1" x14ac:dyDescent="0.3">
      <c r="A2370" t="s">
        <v>4900</v>
      </c>
      <c r="B2370" t="s">
        <v>4901</v>
      </c>
      <c r="C2370" t="s">
        <v>10222</v>
      </c>
      <c r="D2370" t="s">
        <v>285</v>
      </c>
      <c r="E2370">
        <v>207.90897924199999</v>
      </c>
      <c r="F2370">
        <v>201.34</v>
      </c>
      <c r="G2370">
        <v>-4.5384117870731</v>
      </c>
      <c r="H2370">
        <v>2.5900396228104099</v>
      </c>
      <c r="I2370">
        <v>-31.429823200910501</v>
      </c>
      <c r="J2370">
        <v>2.55705126108808</v>
      </c>
      <c r="K2370">
        <v>191.66272114202101</v>
      </c>
      <c r="L2370">
        <v>186.443326818847</v>
      </c>
      <c r="M2370">
        <v>54.211153292795103</v>
      </c>
      <c r="N2370">
        <v>0.209993098266051</v>
      </c>
      <c r="O2370">
        <v>44.034965729611599</v>
      </c>
      <c r="P2370">
        <v>49.862299962783702</v>
      </c>
      <c r="Q2370">
        <v>4.6397594861393998E-2</v>
      </c>
    </row>
    <row r="2371" spans="1:17" hidden="1" x14ac:dyDescent="0.3">
      <c r="A2371" t="s">
        <v>4902</v>
      </c>
      <c r="B2371" t="s">
        <v>4903</v>
      </c>
      <c r="C2371" t="s">
        <v>10222</v>
      </c>
      <c r="D2371" t="s">
        <v>130</v>
      </c>
      <c r="E2371">
        <v>207.373096</v>
      </c>
      <c r="F2371">
        <v>490</v>
      </c>
      <c r="G2371">
        <v>-29.850143336879501</v>
      </c>
      <c r="H2371">
        <v>-0.300901890783491</v>
      </c>
      <c r="I2371">
        <v>-12.4255310237043</v>
      </c>
      <c r="J2371">
        <v>0.574942489042505</v>
      </c>
      <c r="K2371">
        <v>466.13506199424398</v>
      </c>
      <c r="L2371">
        <v>453.736110503313</v>
      </c>
      <c r="M2371">
        <v>61.140055266965597</v>
      </c>
      <c r="N2371">
        <v>1.50199625977558</v>
      </c>
      <c r="O2371">
        <v>20.204081632653001</v>
      </c>
      <c r="P2371">
        <v>26.2886597938144</v>
      </c>
      <c r="Q2371">
        <v>8.8003795271236002E-2</v>
      </c>
    </row>
    <row r="2372" spans="1:17" hidden="1" x14ac:dyDescent="0.3">
      <c r="A2372" t="s">
        <v>4904</v>
      </c>
      <c r="B2372" t="s">
        <v>4905</v>
      </c>
      <c r="C2372" t="s">
        <v>10222</v>
      </c>
      <c r="D2372" t="s">
        <v>40</v>
      </c>
      <c r="E2372">
        <v>205.76575500000001</v>
      </c>
      <c r="F2372">
        <v>93</v>
      </c>
      <c r="G2372">
        <v>-47.444055716865499</v>
      </c>
      <c r="H2372">
        <v>-11.6926918566878</v>
      </c>
      <c r="I2372">
        <v>-36.414996393360802</v>
      </c>
      <c r="J2372">
        <v>-5.02071228183374</v>
      </c>
      <c r="K2372">
        <v>98.027384060979401</v>
      </c>
      <c r="M2372">
        <v>40.636940644046902</v>
      </c>
      <c r="N2372">
        <v>0.61702745512143597</v>
      </c>
      <c r="O2372">
        <v>32.741935483870897</v>
      </c>
      <c r="P2372">
        <v>16.104868913857601</v>
      </c>
    </row>
    <row r="2373" spans="1:17" hidden="1" x14ac:dyDescent="0.3">
      <c r="A2373" t="s">
        <v>4906</v>
      </c>
      <c r="B2373" t="s">
        <v>4907</v>
      </c>
      <c r="C2373" t="s">
        <v>10222</v>
      </c>
      <c r="D2373" t="s">
        <v>1843</v>
      </c>
      <c r="E2373">
        <v>205.736819336</v>
      </c>
      <c r="F2373">
        <v>80.72</v>
      </c>
      <c r="G2373">
        <v>74.871517218895505</v>
      </c>
      <c r="H2373">
        <v>16.843141356630898</v>
      </c>
      <c r="I2373">
        <v>28.4919546139418</v>
      </c>
      <c r="J2373">
        <v>2.4872774656367702</v>
      </c>
      <c r="K2373">
        <v>62.457613549948597</v>
      </c>
      <c r="L2373">
        <v>50.908884638230397</v>
      </c>
      <c r="M2373">
        <v>79.563613496057897</v>
      </c>
      <c r="N2373">
        <v>1.9625928467690801</v>
      </c>
      <c r="O2373">
        <v>0</v>
      </c>
      <c r="P2373">
        <v>144.60606060606</v>
      </c>
      <c r="Q2373">
        <v>7.8256514423282006E-2</v>
      </c>
    </row>
    <row r="2374" spans="1:17" hidden="1" x14ac:dyDescent="0.3">
      <c r="A2374" t="s">
        <v>4908</v>
      </c>
      <c r="B2374" t="s">
        <v>4909</v>
      </c>
      <c r="C2374" t="s">
        <v>10222</v>
      </c>
      <c r="D2374" t="s">
        <v>1036</v>
      </c>
      <c r="E2374">
        <v>205.699526144</v>
      </c>
      <c r="F2374">
        <v>5.84</v>
      </c>
      <c r="G2374">
        <v>31.312149467910999</v>
      </c>
      <c r="H2374">
        <v>-2.14466661795473</v>
      </c>
      <c r="I2374">
        <v>-7.3484808982739098</v>
      </c>
      <c r="J2374">
        <v>-4.0368932058731399</v>
      </c>
      <c r="K2374">
        <v>6.1334352375821801</v>
      </c>
      <c r="L2374">
        <v>5.9932581307388704</v>
      </c>
      <c r="M2374">
        <v>42.611270132675799</v>
      </c>
      <c r="N2374">
        <v>0.91856428175235705</v>
      </c>
      <c r="O2374">
        <v>58.390410958904098</v>
      </c>
      <c r="Q2374">
        <v>-0.10930781296141</v>
      </c>
    </row>
    <row r="2375" spans="1:17" hidden="1" x14ac:dyDescent="0.3">
      <c r="A2375" t="s">
        <v>4910</v>
      </c>
      <c r="B2375" t="s">
        <v>4911</v>
      </c>
      <c r="C2375" t="s">
        <v>10222</v>
      </c>
      <c r="D2375" t="s">
        <v>43</v>
      </c>
      <c r="E2375">
        <v>205.49652</v>
      </c>
      <c r="F2375">
        <v>172.05</v>
      </c>
      <c r="G2375">
        <v>90.983793298846905</v>
      </c>
      <c r="H2375">
        <v>19.794395525623901</v>
      </c>
      <c r="I2375">
        <v>49.523512906388198</v>
      </c>
      <c r="J2375">
        <v>23.761549612543899</v>
      </c>
      <c r="K2375">
        <v>133.10400374482199</v>
      </c>
      <c r="L2375">
        <v>115.55660427348199</v>
      </c>
      <c r="M2375">
        <v>92.757526104496705</v>
      </c>
      <c r="N2375">
        <v>1.2712177342256199</v>
      </c>
      <c r="O2375">
        <v>0.55216506829409695</v>
      </c>
      <c r="P2375">
        <v>127.72998014559801</v>
      </c>
      <c r="Q2375">
        <v>6.3425907876621002E-2</v>
      </c>
    </row>
    <row r="2376" spans="1:17" hidden="1" x14ac:dyDescent="0.3">
      <c r="A2376" t="s">
        <v>4912</v>
      </c>
      <c r="B2376" t="s">
        <v>4913</v>
      </c>
      <c r="C2376" t="s">
        <v>10222</v>
      </c>
      <c r="D2376" t="s">
        <v>60</v>
      </c>
      <c r="E2376">
        <v>205.45526947499999</v>
      </c>
      <c r="F2376">
        <v>86.85</v>
      </c>
      <c r="G2376">
        <v>-31.190891443472299</v>
      </c>
      <c r="H2376">
        <v>6.7714701877443204</v>
      </c>
      <c r="I2376">
        <v>-26.052756749820599</v>
      </c>
      <c r="J2376">
        <v>1.9479923837049</v>
      </c>
      <c r="K2376">
        <v>87.612745625679096</v>
      </c>
      <c r="L2376">
        <v>91.092164201952599</v>
      </c>
      <c r="M2376">
        <v>54.860958265065797</v>
      </c>
      <c r="N2376">
        <v>0.300926468971078</v>
      </c>
      <c r="O2376">
        <v>37.017846862406401</v>
      </c>
      <c r="P2376">
        <v>18.566552901023801</v>
      </c>
      <c r="Q2376">
        <v>-6.5824244480530994E-2</v>
      </c>
    </row>
    <row r="2377" spans="1:17" hidden="1" x14ac:dyDescent="0.3">
      <c r="A2377" t="s">
        <v>4914</v>
      </c>
      <c r="B2377" t="s">
        <v>4915</v>
      </c>
      <c r="C2377" t="s">
        <v>10222</v>
      </c>
      <c r="D2377" t="s">
        <v>130</v>
      </c>
      <c r="E2377">
        <v>205.45354900000001</v>
      </c>
      <c r="F2377">
        <v>564.65</v>
      </c>
      <c r="G2377">
        <v>86.429242801108401</v>
      </c>
      <c r="H2377">
        <v>4.2152764963751803</v>
      </c>
      <c r="I2377">
        <v>18.497201043753499</v>
      </c>
      <c r="J2377">
        <v>2.7928445267201201</v>
      </c>
      <c r="K2377">
        <v>536.25513437907796</v>
      </c>
      <c r="L2377">
        <v>453.50433180270102</v>
      </c>
      <c r="M2377">
        <v>47.584866136617201</v>
      </c>
      <c r="N2377">
        <v>0.189067705156477</v>
      </c>
      <c r="O2377">
        <v>28.805454706455301</v>
      </c>
      <c r="Q2377">
        <v>7.8832410676084E-2</v>
      </c>
    </row>
    <row r="2378" spans="1:17" hidden="1" x14ac:dyDescent="0.3">
      <c r="A2378" t="s">
        <v>4916</v>
      </c>
      <c r="B2378" t="s">
        <v>4917</v>
      </c>
      <c r="C2378" t="s">
        <v>10222</v>
      </c>
      <c r="D2378" t="s">
        <v>940</v>
      </c>
      <c r="E2378">
        <v>205.28491</v>
      </c>
      <c r="F2378">
        <v>103.34</v>
      </c>
      <c r="G2378">
        <v>14.264502365767999</v>
      </c>
      <c r="H2378">
        <v>-5.10635919135715</v>
      </c>
      <c r="I2378">
        <v>-3.8983569081931</v>
      </c>
      <c r="J2378">
        <v>1.0825383725636799</v>
      </c>
      <c r="K2378">
        <v>101.789699024388</v>
      </c>
      <c r="L2378">
        <v>96.276231954578805</v>
      </c>
      <c r="M2378">
        <v>73.922454742223294</v>
      </c>
      <c r="N2378">
        <v>0.49513280461912601</v>
      </c>
      <c r="O2378">
        <v>43.6036384749371</v>
      </c>
      <c r="P2378">
        <v>61.46875</v>
      </c>
      <c r="Q2378">
        <v>9.4286279188787001E-2</v>
      </c>
    </row>
    <row r="2379" spans="1:17" hidden="1" x14ac:dyDescent="0.3">
      <c r="A2379" t="s">
        <v>4918</v>
      </c>
      <c r="B2379" t="s">
        <v>4919</v>
      </c>
      <c r="C2379" t="s">
        <v>10222</v>
      </c>
      <c r="D2379" t="s">
        <v>46</v>
      </c>
      <c r="E2379">
        <v>205.27389360000001</v>
      </c>
      <c r="F2379">
        <v>51.12</v>
      </c>
      <c r="G2379">
        <v>37.847301983770897</v>
      </c>
      <c r="H2379">
        <v>-9.4508874932439397</v>
      </c>
      <c r="I2379">
        <v>-24.454776864765702</v>
      </c>
      <c r="J2379">
        <v>4.5173410314171401</v>
      </c>
      <c r="K2379">
        <v>47.9244443097393</v>
      </c>
      <c r="L2379">
        <v>44.277837433797899</v>
      </c>
      <c r="M2379">
        <v>68.219006388545196</v>
      </c>
      <c r="N2379">
        <v>1.1560835100266</v>
      </c>
      <c r="O2379">
        <v>27.1517996870109</v>
      </c>
      <c r="P2379">
        <v>67.6065573770491</v>
      </c>
      <c r="Q2379">
        <v>-5.4488564052389997E-3</v>
      </c>
    </row>
    <row r="2380" spans="1:17" hidden="1" x14ac:dyDescent="0.3">
      <c r="A2380" t="s">
        <v>4920</v>
      </c>
      <c r="B2380" t="s">
        <v>4921</v>
      </c>
      <c r="C2380" t="s">
        <v>10222</v>
      </c>
      <c r="D2380" t="s">
        <v>202</v>
      </c>
      <c r="E2380">
        <v>204.86787000000001</v>
      </c>
      <c r="F2380">
        <v>113</v>
      </c>
      <c r="G2380">
        <v>-43.100070060587498</v>
      </c>
      <c r="H2380">
        <v>0.283164618166655</v>
      </c>
      <c r="I2380">
        <v>-30.374218500282598</v>
      </c>
      <c r="J2380">
        <v>-5.0850218625632397</v>
      </c>
      <c r="K2380">
        <v>109.704567068812</v>
      </c>
      <c r="L2380">
        <v>110.14428398187501</v>
      </c>
      <c r="M2380">
        <v>58.613861984424403</v>
      </c>
      <c r="N2380">
        <v>0.85610200364298705</v>
      </c>
      <c r="O2380">
        <v>47.610619469026503</v>
      </c>
      <c r="P2380">
        <v>25.9754738015607</v>
      </c>
      <c r="Q2380">
        <v>5.8186657843790998E-2</v>
      </c>
    </row>
    <row r="2381" spans="1:17" hidden="1" x14ac:dyDescent="0.3">
      <c r="A2381" t="s">
        <v>4922</v>
      </c>
      <c r="B2381" t="s">
        <v>4923</v>
      </c>
      <c r="C2381" t="s">
        <v>10222</v>
      </c>
      <c r="D2381" t="s">
        <v>398</v>
      </c>
      <c r="E2381">
        <v>204.83724799999999</v>
      </c>
      <c r="F2381">
        <v>215.6</v>
      </c>
      <c r="G2381">
        <v>-52.013851494170702</v>
      </c>
      <c r="H2381">
        <v>2.6446445261149498</v>
      </c>
      <c r="I2381">
        <v>-35.168760193963003</v>
      </c>
      <c r="J2381">
        <v>1.1886140959265901</v>
      </c>
      <c r="K2381">
        <v>209.09967562903199</v>
      </c>
      <c r="L2381">
        <v>226.28564929557601</v>
      </c>
      <c r="M2381">
        <v>76.654480078090998</v>
      </c>
      <c r="N2381">
        <v>1.0049073072719199</v>
      </c>
      <c r="O2381">
        <v>69.294990723562094</v>
      </c>
      <c r="P2381">
        <v>15.6032171581769</v>
      </c>
      <c r="Q2381">
        <v>0.14784744689430501</v>
      </c>
    </row>
    <row r="2382" spans="1:17" hidden="1" x14ac:dyDescent="0.3">
      <c r="A2382" t="s">
        <v>4924</v>
      </c>
      <c r="B2382" t="s">
        <v>4925</v>
      </c>
      <c r="C2382" t="s">
        <v>10222</v>
      </c>
      <c r="D2382" t="s">
        <v>398</v>
      </c>
      <c r="E2382">
        <v>204.814149375</v>
      </c>
      <c r="F2382">
        <v>51.91</v>
      </c>
      <c r="G2382">
        <v>-1.34331663302439</v>
      </c>
      <c r="H2382">
        <v>26.523466403557901</v>
      </c>
      <c r="I2382">
        <v>1.296557568845</v>
      </c>
      <c r="J2382">
        <v>11.496423344792101</v>
      </c>
      <c r="K2382">
        <v>45.581085213043899</v>
      </c>
      <c r="L2382">
        <v>42.311860621238502</v>
      </c>
      <c r="M2382">
        <v>57.363781968145702</v>
      </c>
      <c r="N2382">
        <v>1.1539803499800201</v>
      </c>
      <c r="O2382">
        <v>25.070051312586401</v>
      </c>
      <c r="P2382">
        <v>59.339276025114302</v>
      </c>
      <c r="Q2382">
        <v>7.8457905600674005E-2</v>
      </c>
    </row>
    <row r="2383" spans="1:17" hidden="1" x14ac:dyDescent="0.3">
      <c r="A2383" t="s">
        <v>4926</v>
      </c>
      <c r="B2383" t="s">
        <v>4927</v>
      </c>
      <c r="C2383" t="s">
        <v>10222</v>
      </c>
      <c r="D2383" t="s">
        <v>1447</v>
      </c>
      <c r="E2383">
        <v>204.60874200000001</v>
      </c>
      <c r="F2383">
        <v>186</v>
      </c>
      <c r="G2383">
        <v>-15.937105110536001</v>
      </c>
      <c r="H2383">
        <v>-4.1272878993604403</v>
      </c>
      <c r="I2383">
        <v>-10.054452175673701</v>
      </c>
      <c r="J2383">
        <v>-0.461865520380358</v>
      </c>
      <c r="K2383">
        <v>184.60380872055299</v>
      </c>
      <c r="L2383">
        <v>177.47599531924499</v>
      </c>
      <c r="M2383">
        <v>53.278010864643797</v>
      </c>
      <c r="N2383">
        <v>0.79048751211410595</v>
      </c>
      <c r="O2383">
        <v>36.559139784946197</v>
      </c>
      <c r="P2383">
        <v>35.766423357664202</v>
      </c>
      <c r="Q2383">
        <v>7.9575396295119994E-3</v>
      </c>
    </row>
    <row r="2384" spans="1:17" hidden="1" x14ac:dyDescent="0.3">
      <c r="A2384" t="s">
        <v>4928</v>
      </c>
      <c r="B2384" t="s">
        <v>4929</v>
      </c>
      <c r="C2384" t="s">
        <v>10222</v>
      </c>
      <c r="E2384">
        <v>204.52134924000001</v>
      </c>
      <c r="F2384">
        <v>9.2100000000000009</v>
      </c>
      <c r="G2384">
        <v>-11.4571952192418</v>
      </c>
      <c r="H2384">
        <v>-3.74613941113736</v>
      </c>
      <c r="I2384">
        <v>-41.580096141125097</v>
      </c>
      <c r="J2384">
        <v>0.36276972092155402</v>
      </c>
      <c r="K2384">
        <v>9.2958299399342206</v>
      </c>
      <c r="L2384">
        <v>9.6599638181820406</v>
      </c>
      <c r="M2384">
        <v>61.695799147535098</v>
      </c>
      <c r="N2384">
        <v>0.80304212354786597</v>
      </c>
      <c r="O2384">
        <v>50.922909880564603</v>
      </c>
      <c r="P2384">
        <v>16.582278481012601</v>
      </c>
      <c r="Q2384">
        <v>-6.2908069679949996E-3</v>
      </c>
    </row>
    <row r="2385" spans="1:17" hidden="1" x14ac:dyDescent="0.3">
      <c r="A2385" t="s">
        <v>4930</v>
      </c>
      <c r="B2385" t="s">
        <v>4931</v>
      </c>
      <c r="C2385" t="s">
        <v>10222</v>
      </c>
      <c r="D2385" t="s">
        <v>46</v>
      </c>
      <c r="E2385">
        <v>204.507644376</v>
      </c>
      <c r="F2385">
        <v>79.58</v>
      </c>
      <c r="G2385">
        <v>205.05764496340601</v>
      </c>
      <c r="H2385">
        <v>-13.2484238538642</v>
      </c>
      <c r="I2385">
        <v>35.223067923274897</v>
      </c>
      <c r="J2385">
        <v>-12.129468516635001</v>
      </c>
      <c r="K2385">
        <v>92.329162645040498</v>
      </c>
      <c r="L2385">
        <v>72.188557924646503</v>
      </c>
      <c r="M2385">
        <v>14.2559437895444</v>
      </c>
      <c r="N2385">
        <v>0.47014318029205399</v>
      </c>
      <c r="O2385">
        <v>47.046996732847397</v>
      </c>
      <c r="P2385">
        <v>310.20618556700998</v>
      </c>
      <c r="Q2385">
        <v>0.118003352738835</v>
      </c>
    </row>
    <row r="2386" spans="1:17" hidden="1" x14ac:dyDescent="0.3">
      <c r="A2386" t="s">
        <v>4932</v>
      </c>
      <c r="B2386" t="s">
        <v>4933</v>
      </c>
      <c r="C2386" t="s">
        <v>10222</v>
      </c>
      <c r="D2386" t="s">
        <v>21</v>
      </c>
      <c r="E2386">
        <v>204.17368207499999</v>
      </c>
      <c r="F2386">
        <v>234.25</v>
      </c>
      <c r="G2386">
        <v>207.63978951880301</v>
      </c>
      <c r="H2386">
        <v>27.324080691340701</v>
      </c>
      <c r="I2386">
        <v>218.66884884230799</v>
      </c>
      <c r="J2386">
        <v>1.93346533923622</v>
      </c>
      <c r="K2386">
        <v>165.49886619552399</v>
      </c>
      <c r="M2386">
        <v>79.432282293287201</v>
      </c>
      <c r="N2386">
        <v>0.65092250922509198</v>
      </c>
      <c r="O2386">
        <v>0</v>
      </c>
      <c r="P2386">
        <v>277.822580645161</v>
      </c>
    </row>
    <row r="2387" spans="1:17" hidden="1" x14ac:dyDescent="0.3">
      <c r="A2387" t="s">
        <v>4934</v>
      </c>
      <c r="B2387" t="s">
        <v>4935</v>
      </c>
      <c r="C2387" t="s">
        <v>10222</v>
      </c>
      <c r="D2387" t="s">
        <v>420</v>
      </c>
      <c r="E2387">
        <v>203.60079343999999</v>
      </c>
      <c r="F2387">
        <v>88.88</v>
      </c>
      <c r="G2387">
        <v>24.092850860712002</v>
      </c>
      <c r="H2387">
        <v>-4.7414129547980002</v>
      </c>
      <c r="I2387">
        <v>-16.022650311111398</v>
      </c>
      <c r="J2387">
        <v>0.75992364071839302</v>
      </c>
      <c r="K2387">
        <v>90.775508593726698</v>
      </c>
      <c r="L2387">
        <v>86.506468504163607</v>
      </c>
      <c r="M2387">
        <v>43.962578907089899</v>
      </c>
      <c r="N2387">
        <v>0.42256607568774501</v>
      </c>
      <c r="O2387">
        <v>51.237623762376202</v>
      </c>
      <c r="P2387">
        <v>70.595009596928904</v>
      </c>
      <c r="Q2387">
        <v>3.8905599392486001E-2</v>
      </c>
    </row>
    <row r="2388" spans="1:17" hidden="1" x14ac:dyDescent="0.3">
      <c r="A2388" t="s">
        <v>4936</v>
      </c>
      <c r="B2388" t="s">
        <v>4937</v>
      </c>
      <c r="C2388" t="s">
        <v>10222</v>
      </c>
      <c r="E2388">
        <v>203.28851118399999</v>
      </c>
      <c r="F2388">
        <v>83.38</v>
      </c>
      <c r="G2388">
        <v>187.819269217255</v>
      </c>
      <c r="H2388">
        <v>-2.3370157089594299</v>
      </c>
      <c r="I2388">
        <v>18.060955448211899</v>
      </c>
      <c r="J2388">
        <v>-9.2875540911892802</v>
      </c>
      <c r="K2388">
        <v>77.100968641922904</v>
      </c>
      <c r="L2388">
        <v>60.368573347600702</v>
      </c>
      <c r="M2388">
        <v>38.527452245536303</v>
      </c>
      <c r="N2388">
        <v>0.39303630573248399</v>
      </c>
      <c r="O2388">
        <v>28.112257136003802</v>
      </c>
      <c r="P2388">
        <v>244.54545454545399</v>
      </c>
    </row>
    <row r="2389" spans="1:17" hidden="1" x14ac:dyDescent="0.3">
      <c r="A2389" t="s">
        <v>4938</v>
      </c>
      <c r="B2389" t="s">
        <v>4939</v>
      </c>
      <c r="C2389" t="s">
        <v>10222</v>
      </c>
      <c r="D2389" t="s">
        <v>415</v>
      </c>
      <c r="E2389">
        <v>202.94860162500001</v>
      </c>
      <c r="F2389">
        <v>101.85</v>
      </c>
      <c r="G2389">
        <v>94.694989301663099</v>
      </c>
      <c r="H2389">
        <v>-13.1785331044006</v>
      </c>
      <c r="I2389">
        <v>51.115509019993702</v>
      </c>
      <c r="J2389">
        <v>-11.039972372877401</v>
      </c>
      <c r="K2389">
        <v>95.877165075051195</v>
      </c>
      <c r="L2389">
        <v>75.389450030214604</v>
      </c>
      <c r="M2389">
        <v>34.935254599664802</v>
      </c>
      <c r="N2389">
        <v>0.35213833222136098</v>
      </c>
      <c r="O2389">
        <v>31.516936671575799</v>
      </c>
      <c r="P2389">
        <v>125.53144375553499</v>
      </c>
      <c r="Q2389">
        <v>0.156033479088759</v>
      </c>
    </row>
    <row r="2390" spans="1:17" hidden="1" x14ac:dyDescent="0.3">
      <c r="A2390" t="s">
        <v>4940</v>
      </c>
      <c r="B2390" t="s">
        <v>4941</v>
      </c>
      <c r="C2390" t="s">
        <v>10222</v>
      </c>
      <c r="E2390">
        <v>202.72725</v>
      </c>
      <c r="F2390">
        <v>275</v>
      </c>
      <c r="G2390">
        <v>11.318923158895201</v>
      </c>
      <c r="H2390">
        <v>38.760441460462502</v>
      </c>
      <c r="I2390">
        <v>29.599134157292301</v>
      </c>
      <c r="J2390">
        <v>19.952945858716699</v>
      </c>
      <c r="K2390">
        <v>190.61469511297801</v>
      </c>
      <c r="M2390">
        <v>89.107993929652906</v>
      </c>
      <c r="N2390">
        <v>1.0993288590604</v>
      </c>
      <c r="O2390">
        <v>0</v>
      </c>
      <c r="P2390">
        <v>96.428571428571402</v>
      </c>
    </row>
    <row r="2391" spans="1:17" hidden="1" x14ac:dyDescent="0.3">
      <c r="A2391" t="s">
        <v>4942</v>
      </c>
      <c r="B2391" t="s">
        <v>4943</v>
      </c>
      <c r="C2391" t="s">
        <v>10222</v>
      </c>
      <c r="D2391" t="s">
        <v>46</v>
      </c>
      <c r="E2391">
        <v>202.42291706</v>
      </c>
      <c r="F2391">
        <v>127.4</v>
      </c>
      <c r="G2391">
        <v>130.588337866198</v>
      </c>
      <c r="H2391">
        <v>0.66075235591141401</v>
      </c>
      <c r="I2391">
        <v>85.449743193325503</v>
      </c>
      <c r="J2391">
        <v>2.45480114628631</v>
      </c>
      <c r="K2391">
        <v>119.743640007349</v>
      </c>
      <c r="L2391">
        <v>96.4796043923442</v>
      </c>
      <c r="M2391">
        <v>48.770872396913802</v>
      </c>
      <c r="N2391">
        <v>0.478898823646353</v>
      </c>
      <c r="O2391">
        <v>15.777080062794299</v>
      </c>
      <c r="P2391">
        <v>159.73496432211999</v>
      </c>
      <c r="Q2391">
        <v>4.8778241670079998E-2</v>
      </c>
    </row>
    <row r="2392" spans="1:17" hidden="1" x14ac:dyDescent="0.3">
      <c r="A2392" t="s">
        <v>4944</v>
      </c>
      <c r="B2392" t="s">
        <v>4945</v>
      </c>
      <c r="C2392" t="s">
        <v>10222</v>
      </c>
      <c r="D2392" t="s">
        <v>301</v>
      </c>
      <c r="E2392">
        <v>202.29302225000001</v>
      </c>
      <c r="F2392">
        <v>113.65</v>
      </c>
      <c r="G2392">
        <v>-26.525688369926701</v>
      </c>
      <c r="I2392">
        <v>-15.496629046421999</v>
      </c>
      <c r="M2392">
        <v>0</v>
      </c>
      <c r="O2392">
        <v>0</v>
      </c>
      <c r="P2392">
        <v>0</v>
      </c>
    </row>
    <row r="2393" spans="1:17" hidden="1" x14ac:dyDescent="0.3">
      <c r="A2393" t="s">
        <v>4946</v>
      </c>
      <c r="B2393" t="s">
        <v>4947</v>
      </c>
      <c r="C2393" t="s">
        <v>10222</v>
      </c>
      <c r="D2393" t="s">
        <v>500</v>
      </c>
      <c r="E2393">
        <v>202.269527106</v>
      </c>
      <c r="F2393">
        <v>4.17</v>
      </c>
      <c r="G2393">
        <v>-3.8786295463973599</v>
      </c>
      <c r="H2393">
        <v>12.3827317177337</v>
      </c>
      <c r="I2393">
        <v>-21.788763877882701</v>
      </c>
      <c r="J2393">
        <v>9.3243663636776102</v>
      </c>
      <c r="K2393">
        <v>3.7482221523672798</v>
      </c>
      <c r="L2393">
        <v>3.5002099039201799</v>
      </c>
      <c r="M2393">
        <v>79.020962133955393</v>
      </c>
      <c r="N2393">
        <v>1.38055563906305</v>
      </c>
      <c r="O2393">
        <v>39.088729016786502</v>
      </c>
      <c r="P2393">
        <v>145.29411764705799</v>
      </c>
      <c r="Q2393">
        <v>2.4876559484521998E-2</v>
      </c>
    </row>
    <row r="2394" spans="1:17" hidden="1" x14ac:dyDescent="0.3">
      <c r="A2394" t="s">
        <v>4948</v>
      </c>
      <c r="B2394" t="s">
        <v>4949</v>
      </c>
      <c r="C2394" t="s">
        <v>10222</v>
      </c>
      <c r="D2394" t="s">
        <v>285</v>
      </c>
      <c r="E2394">
        <v>202.0333</v>
      </c>
      <c r="F2394">
        <v>138.94999999999999</v>
      </c>
      <c r="G2394">
        <v>-55.269278113516499</v>
      </c>
      <c r="H2394">
        <v>-8.4564291214270906</v>
      </c>
      <c r="I2394">
        <v>10.5923001731786</v>
      </c>
      <c r="J2394">
        <v>4.6657386462863002</v>
      </c>
      <c r="K2394">
        <v>133.51917022660399</v>
      </c>
      <c r="L2394">
        <v>126.485006455743</v>
      </c>
      <c r="M2394">
        <v>54.341317854367297</v>
      </c>
      <c r="N2394">
        <v>0.549342517219787</v>
      </c>
      <c r="O2394">
        <v>50.4138179201151</v>
      </c>
      <c r="P2394">
        <v>63.3744855967078</v>
      </c>
    </row>
    <row r="2395" spans="1:17" hidden="1" x14ac:dyDescent="0.3">
      <c r="A2395" t="s">
        <v>4950</v>
      </c>
      <c r="B2395" t="s">
        <v>4951</v>
      </c>
      <c r="C2395" t="s">
        <v>10222</v>
      </c>
      <c r="D2395" t="s">
        <v>54</v>
      </c>
      <c r="E2395">
        <v>201.9548806</v>
      </c>
      <c r="F2395">
        <v>16.82</v>
      </c>
      <c r="G2395">
        <v>-85.897669046255203</v>
      </c>
      <c r="H2395">
        <v>-15.913865808614901</v>
      </c>
      <c r="I2395">
        <v>-55.101655976404103</v>
      </c>
      <c r="J2395">
        <v>-3.20889463505651</v>
      </c>
      <c r="K2395">
        <v>18.9184326731658</v>
      </c>
      <c r="L2395">
        <v>22.992517986362799</v>
      </c>
      <c r="M2395">
        <v>42.708047381798998</v>
      </c>
      <c r="N2395">
        <v>1.1069858310960199</v>
      </c>
      <c r="O2395">
        <v>176.45659928656301</v>
      </c>
      <c r="P2395">
        <v>5.125</v>
      </c>
    </row>
    <row r="2396" spans="1:17" hidden="1" x14ac:dyDescent="0.3">
      <c r="A2396" t="s">
        <v>4952</v>
      </c>
      <c r="B2396" t="s">
        <v>4953</v>
      </c>
      <c r="C2396" t="s">
        <v>10222</v>
      </c>
      <c r="D2396" t="s">
        <v>1574</v>
      </c>
      <c r="E2396">
        <v>201.8655</v>
      </c>
      <c r="F2396">
        <v>196.75</v>
      </c>
      <c r="G2396">
        <v>-32.835212179450501</v>
      </c>
      <c r="H2396">
        <v>3.9322043445544401</v>
      </c>
      <c r="I2396">
        <v>-21.8061528559458</v>
      </c>
      <c r="J2396">
        <v>-3.8065053863770002</v>
      </c>
      <c r="K2396">
        <v>180.94086055678</v>
      </c>
      <c r="M2396">
        <v>51.365690401491797</v>
      </c>
      <c r="N2396">
        <v>1.2386892177589801</v>
      </c>
      <c r="O2396">
        <v>10.2922490470139</v>
      </c>
      <c r="P2396">
        <v>69.612068965517196</v>
      </c>
    </row>
    <row r="2397" spans="1:17" hidden="1" x14ac:dyDescent="0.3">
      <c r="A2397" t="s">
        <v>4954</v>
      </c>
      <c r="B2397" t="s">
        <v>4955</v>
      </c>
      <c r="C2397" t="s">
        <v>10222</v>
      </c>
      <c r="E2397">
        <v>201.73374000000001</v>
      </c>
      <c r="F2397">
        <v>319.3</v>
      </c>
      <c r="G2397">
        <v>163.77342973171801</v>
      </c>
      <c r="H2397">
        <v>-2.1250853060068402</v>
      </c>
      <c r="I2397">
        <v>100.83128423271</v>
      </c>
      <c r="J2397">
        <v>0.99908456013493796</v>
      </c>
      <c r="K2397">
        <v>299.61413599783401</v>
      </c>
      <c r="L2397">
        <v>227.07350135629099</v>
      </c>
      <c r="M2397">
        <v>58.1666060217403</v>
      </c>
      <c r="N2397">
        <v>0.66845338698152401</v>
      </c>
      <c r="O2397">
        <v>6.4985906670842404</v>
      </c>
      <c r="P2397">
        <v>245.56277056277</v>
      </c>
      <c r="Q2397">
        <v>0.121581277093117</v>
      </c>
    </row>
    <row r="2398" spans="1:17" hidden="1" x14ac:dyDescent="0.3">
      <c r="A2398" t="s">
        <v>4956</v>
      </c>
      <c r="B2398" t="s">
        <v>4957</v>
      </c>
      <c r="C2398" t="s">
        <v>10222</v>
      </c>
      <c r="D2398" t="s">
        <v>202</v>
      </c>
      <c r="E2398">
        <v>201.70112811999999</v>
      </c>
      <c r="F2398">
        <v>201.1</v>
      </c>
      <c r="G2398">
        <v>27.1030358470327</v>
      </c>
      <c r="H2398">
        <v>-6.8145603518987397</v>
      </c>
      <c r="I2398">
        <v>37.198891075066101</v>
      </c>
      <c r="J2398">
        <v>-3.2651005736154</v>
      </c>
      <c r="K2398">
        <v>200.62304901874299</v>
      </c>
      <c r="L2398">
        <v>169.32416381126299</v>
      </c>
      <c r="M2398">
        <v>48.654992854153598</v>
      </c>
      <c r="N2398">
        <v>0.92833234706709</v>
      </c>
      <c r="O2398">
        <v>20.338140228741899</v>
      </c>
      <c r="P2398">
        <v>89.716981132075404</v>
      </c>
      <c r="Q2398">
        <v>0.12972986904789499</v>
      </c>
    </row>
    <row r="2399" spans="1:17" hidden="1" x14ac:dyDescent="0.3">
      <c r="A2399" t="s">
        <v>4958</v>
      </c>
      <c r="B2399" t="s">
        <v>4959</v>
      </c>
      <c r="C2399" t="s">
        <v>10222</v>
      </c>
      <c r="D2399" t="s">
        <v>60</v>
      </c>
      <c r="E2399">
        <v>201.634600272</v>
      </c>
      <c r="F2399">
        <v>93.52</v>
      </c>
      <c r="G2399">
        <v>2.2897386273184002</v>
      </c>
      <c r="H2399">
        <v>29.859198421518499</v>
      </c>
      <c r="I2399">
        <v>7.6370115065733204</v>
      </c>
      <c r="J2399">
        <v>-11.4971219306367</v>
      </c>
      <c r="K2399">
        <v>81.249782389264595</v>
      </c>
      <c r="L2399">
        <v>75.839305696141906</v>
      </c>
      <c r="M2399">
        <v>52.637243588544102</v>
      </c>
      <c r="N2399">
        <v>4.6725924554897498</v>
      </c>
      <c r="O2399">
        <v>29.972198460222401</v>
      </c>
      <c r="P2399">
        <v>54.962717481358702</v>
      </c>
      <c r="Q2399">
        <v>-2.9120520681812999E-2</v>
      </c>
    </row>
    <row r="2400" spans="1:17" hidden="1" x14ac:dyDescent="0.3">
      <c r="A2400" t="s">
        <v>4960</v>
      </c>
      <c r="B2400" t="s">
        <v>4961</v>
      </c>
      <c r="C2400" t="s">
        <v>10222</v>
      </c>
      <c r="D2400" t="s">
        <v>285</v>
      </c>
      <c r="E2400">
        <v>201.5485065</v>
      </c>
      <c r="F2400">
        <v>84.15</v>
      </c>
      <c r="G2400">
        <v>-44.627878150948597</v>
      </c>
      <c r="H2400">
        <v>7.0787156297228799</v>
      </c>
      <c r="I2400">
        <v>-19.871629046422001</v>
      </c>
      <c r="J2400">
        <v>-7.7779622293342099</v>
      </c>
      <c r="K2400">
        <v>88.178644534675897</v>
      </c>
      <c r="L2400">
        <v>88.719191415973796</v>
      </c>
      <c r="M2400">
        <v>31.231257936252199</v>
      </c>
      <c r="N2400">
        <v>0.80998824911868395</v>
      </c>
      <c r="O2400">
        <v>40.166369578134201</v>
      </c>
      <c r="P2400">
        <v>25.503355704697899</v>
      </c>
    </row>
    <row r="2401" spans="1:17" hidden="1" x14ac:dyDescent="0.3">
      <c r="A2401" t="s">
        <v>4962</v>
      </c>
      <c r="B2401" t="s">
        <v>4963</v>
      </c>
      <c r="C2401" t="s">
        <v>10222</v>
      </c>
      <c r="D2401" t="s">
        <v>622</v>
      </c>
      <c r="E2401">
        <v>201.4687059</v>
      </c>
      <c r="F2401">
        <v>87.78</v>
      </c>
      <c r="G2401">
        <v>-28.829528102814901</v>
      </c>
      <c r="H2401">
        <v>-4.1286319186298801</v>
      </c>
      <c r="I2401">
        <v>-25.696117537470599</v>
      </c>
      <c r="J2401">
        <v>0.37742990415161998</v>
      </c>
      <c r="K2401">
        <v>88.787895749346305</v>
      </c>
      <c r="L2401">
        <v>93.371288219624006</v>
      </c>
      <c r="M2401">
        <v>52.8875801663714</v>
      </c>
      <c r="N2401">
        <v>0.88327902224927202</v>
      </c>
      <c r="O2401">
        <v>39.553429027113197</v>
      </c>
      <c r="P2401">
        <v>11.750477402928</v>
      </c>
      <c r="Q2401">
        <v>0.141092952054028</v>
      </c>
    </row>
    <row r="2402" spans="1:17" hidden="1" x14ac:dyDescent="0.3">
      <c r="A2402" t="s">
        <v>4964</v>
      </c>
      <c r="B2402" t="s">
        <v>4965</v>
      </c>
      <c r="C2402" t="s">
        <v>10222</v>
      </c>
      <c r="D2402" t="s">
        <v>121</v>
      </c>
      <c r="E2402">
        <v>201.04729023599899</v>
      </c>
      <c r="F2402">
        <v>107.64</v>
      </c>
      <c r="G2402">
        <v>4.1846941437344203</v>
      </c>
      <c r="H2402">
        <v>33.468897826973802</v>
      </c>
      <c r="I2402">
        <v>6.9607088375369797</v>
      </c>
      <c r="J2402">
        <v>4.3820486435605703</v>
      </c>
      <c r="K2402">
        <v>87.797945018143196</v>
      </c>
      <c r="L2402">
        <v>80.870604665289704</v>
      </c>
      <c r="M2402">
        <v>83.485295659100601</v>
      </c>
      <c r="N2402">
        <v>2.4768455872491502</v>
      </c>
      <c r="O2402">
        <v>3.82757339279078</v>
      </c>
      <c r="P2402">
        <v>61.379310344827502</v>
      </c>
      <c r="Q2402">
        <v>5.2516851555626999E-2</v>
      </c>
    </row>
    <row r="2403" spans="1:17" hidden="1" x14ac:dyDescent="0.3">
      <c r="A2403" t="s">
        <v>4966</v>
      </c>
      <c r="B2403" t="s">
        <v>4967</v>
      </c>
      <c r="C2403" t="s">
        <v>10222</v>
      </c>
      <c r="D2403" t="s">
        <v>301</v>
      </c>
      <c r="E2403">
        <v>200.37708836600001</v>
      </c>
      <c r="F2403">
        <v>44.59</v>
      </c>
      <c r="G2403">
        <v>251.997231833808</v>
      </c>
      <c r="H2403">
        <v>2.4848244060333302</v>
      </c>
      <c r="I2403">
        <v>181.77003762024401</v>
      </c>
      <c r="J2403">
        <v>-9.9037084206824595</v>
      </c>
      <c r="K2403">
        <v>38.432415917926498</v>
      </c>
      <c r="L2403">
        <v>24.2339093125861</v>
      </c>
      <c r="M2403">
        <v>43.2159787957807</v>
      </c>
      <c r="N2403">
        <v>0.50998852796295702</v>
      </c>
      <c r="O2403">
        <v>15.0482170890334</v>
      </c>
      <c r="P2403">
        <v>345.9</v>
      </c>
      <c r="Q2403">
        <v>8.0610960672126003E-2</v>
      </c>
    </row>
    <row r="2404" spans="1:17" hidden="1" x14ac:dyDescent="0.3">
      <c r="A2404" t="s">
        <v>4968</v>
      </c>
      <c r="B2404" t="s">
        <v>4564</v>
      </c>
      <c r="C2404" t="s">
        <v>10222</v>
      </c>
      <c r="D2404" t="s">
        <v>398</v>
      </c>
      <c r="E2404">
        <v>200.31887399999999</v>
      </c>
      <c r="F2404">
        <v>15.89</v>
      </c>
      <c r="G2404">
        <v>123.399573214527</v>
      </c>
      <c r="H2404">
        <v>45.3605508709758</v>
      </c>
      <c r="I2404">
        <v>33.705248887850203</v>
      </c>
      <c r="J2404">
        <v>28.672869682111799</v>
      </c>
      <c r="K2404">
        <v>12.3421770459614</v>
      </c>
      <c r="L2404">
        <v>10.6019210915081</v>
      </c>
      <c r="M2404">
        <v>65.352363594535305</v>
      </c>
      <c r="N2404">
        <v>4.2832529836595503</v>
      </c>
      <c r="O2404">
        <v>16.173694147262399</v>
      </c>
      <c r="P2404">
        <v>140.39334341906201</v>
      </c>
      <c r="Q2404">
        <v>6.5852940594680002E-3</v>
      </c>
    </row>
    <row r="2405" spans="1:17" hidden="1" x14ac:dyDescent="0.3">
      <c r="A2405" t="s">
        <v>4969</v>
      </c>
      <c r="B2405" t="s">
        <v>4970</v>
      </c>
      <c r="C2405" t="s">
        <v>10222</v>
      </c>
      <c r="D2405" t="s">
        <v>1296</v>
      </c>
      <c r="E2405">
        <v>199.67795000000001</v>
      </c>
      <c r="F2405">
        <v>461.15</v>
      </c>
      <c r="G2405">
        <v>335.08592324168399</v>
      </c>
      <c r="H2405">
        <v>29.766508790433399</v>
      </c>
      <c r="I2405">
        <v>8.9535126348625091</v>
      </c>
      <c r="J2405">
        <v>19.1141418056269</v>
      </c>
      <c r="K2405">
        <v>366.70915521003297</v>
      </c>
      <c r="L2405">
        <v>311.86089109751299</v>
      </c>
      <c r="M2405">
        <v>81.810805112402903</v>
      </c>
      <c r="N2405">
        <v>1.16123853211009</v>
      </c>
      <c r="O2405">
        <v>17.380461888756301</v>
      </c>
      <c r="P2405">
        <v>538.71191135734</v>
      </c>
    </row>
    <row r="2406" spans="1:17" hidden="1" x14ac:dyDescent="0.3">
      <c r="A2406" t="s">
        <v>4971</v>
      </c>
      <c r="B2406" t="s">
        <v>4972</v>
      </c>
      <c r="C2406" t="s">
        <v>10222</v>
      </c>
      <c r="D2406" t="s">
        <v>557</v>
      </c>
      <c r="E2406">
        <v>199.25262000000001</v>
      </c>
      <c r="F2406">
        <v>180.81</v>
      </c>
      <c r="G2406">
        <v>24.1493116300732</v>
      </c>
      <c r="H2406">
        <v>-13.2794708012326</v>
      </c>
      <c r="I2406">
        <v>-2.8424234389454099</v>
      </c>
      <c r="J2406">
        <v>-3.39263297299247</v>
      </c>
      <c r="K2406">
        <v>186.41757979853</v>
      </c>
      <c r="L2406">
        <v>168.53023838215799</v>
      </c>
      <c r="M2406">
        <v>48.314749046618999</v>
      </c>
      <c r="N2406">
        <v>0.25971913687054099</v>
      </c>
      <c r="O2406">
        <v>74.216027874564404</v>
      </c>
      <c r="P2406">
        <v>74.527027027027003</v>
      </c>
      <c r="Q2406">
        <v>5.1866613676432999E-2</v>
      </c>
    </row>
    <row r="2407" spans="1:17" hidden="1" x14ac:dyDescent="0.3">
      <c r="A2407" t="s">
        <v>4973</v>
      </c>
      <c r="B2407" t="s">
        <v>4974</v>
      </c>
      <c r="C2407" t="s">
        <v>10222</v>
      </c>
      <c r="E2407">
        <v>198.9408</v>
      </c>
      <c r="F2407">
        <v>243.8</v>
      </c>
      <c r="G2407">
        <v>-4.3201745854656197</v>
      </c>
      <c r="H2407">
        <v>-4.9319816813169899</v>
      </c>
      <c r="I2407">
        <v>-11.2506804424967</v>
      </c>
      <c r="J2407">
        <v>2.6789573763860699</v>
      </c>
      <c r="K2407">
        <v>241.93133027035199</v>
      </c>
      <c r="M2407">
        <v>48.214316661412099</v>
      </c>
      <c r="N2407">
        <v>0.34992465016146301</v>
      </c>
      <c r="O2407">
        <v>32.4856439704675</v>
      </c>
      <c r="P2407">
        <v>86.106870229007598</v>
      </c>
    </row>
    <row r="2408" spans="1:17" hidden="1" x14ac:dyDescent="0.3">
      <c r="A2408" t="s">
        <v>4975</v>
      </c>
      <c r="B2408" t="s">
        <v>4976</v>
      </c>
      <c r="C2408" t="s">
        <v>10222</v>
      </c>
      <c r="D2408" t="s">
        <v>133</v>
      </c>
      <c r="E2408">
        <v>198.80417217999999</v>
      </c>
      <c r="F2408">
        <v>109.94</v>
      </c>
      <c r="G2408">
        <v>24.180274618421301</v>
      </c>
      <c r="H2408">
        <v>16.999956598116501</v>
      </c>
      <c r="I2408">
        <v>-10.3412010215535</v>
      </c>
      <c r="J2408">
        <v>-0.2087974022578</v>
      </c>
      <c r="K2408">
        <v>102.921320866371</v>
      </c>
      <c r="L2408">
        <v>94.508496329377493</v>
      </c>
      <c r="M2408">
        <v>53.309126801133502</v>
      </c>
      <c r="N2408">
        <v>2.0775183937639201</v>
      </c>
      <c r="O2408">
        <v>13.6529015826814</v>
      </c>
      <c r="P2408">
        <v>75.342902711323703</v>
      </c>
      <c r="Q2408">
        <v>2.1900531066245999E-2</v>
      </c>
    </row>
    <row r="2409" spans="1:17" hidden="1" x14ac:dyDescent="0.3">
      <c r="A2409" t="s">
        <v>4977</v>
      </c>
      <c r="B2409" t="s">
        <v>4978</v>
      </c>
      <c r="C2409" t="s">
        <v>10222</v>
      </c>
      <c r="E2409">
        <v>198.49211729999999</v>
      </c>
      <c r="F2409">
        <v>492.75</v>
      </c>
      <c r="G2409">
        <v>-9.4829330255087196</v>
      </c>
      <c r="H2409">
        <v>-3.21708084084168</v>
      </c>
      <c r="I2409">
        <v>-28.859266409059401</v>
      </c>
      <c r="J2409">
        <v>-1.2359205031982201</v>
      </c>
      <c r="K2409">
        <v>495.77780068926398</v>
      </c>
      <c r="L2409">
        <v>497.853866656408</v>
      </c>
      <c r="M2409">
        <v>59.886331921980002</v>
      </c>
      <c r="N2409">
        <v>1.21601451841359</v>
      </c>
      <c r="O2409">
        <v>40.6392694063926</v>
      </c>
      <c r="P2409">
        <v>27.821011673151698</v>
      </c>
    </row>
    <row r="2410" spans="1:17" hidden="1" x14ac:dyDescent="0.3">
      <c r="A2410" t="s">
        <v>4979</v>
      </c>
      <c r="B2410" t="s">
        <v>4980</v>
      </c>
      <c r="C2410" t="s">
        <v>10222</v>
      </c>
      <c r="D2410" t="s">
        <v>1599</v>
      </c>
      <c r="E2410">
        <v>198.38038</v>
      </c>
      <c r="F2410">
        <v>281</v>
      </c>
      <c r="G2410">
        <v>-57.142972320543997</v>
      </c>
      <c r="H2410">
        <v>-0.31207347707143901</v>
      </c>
      <c r="I2410">
        <v>-40.583272608138898</v>
      </c>
      <c r="J2410">
        <v>2.0204703811904401</v>
      </c>
      <c r="K2410">
        <v>293.39406200715598</v>
      </c>
      <c r="L2410">
        <v>334.33389153751699</v>
      </c>
      <c r="M2410">
        <v>40.454672054795999</v>
      </c>
      <c r="N2410">
        <v>0.41481481481481403</v>
      </c>
      <c r="O2410">
        <v>83.985765124555101</v>
      </c>
      <c r="P2410">
        <v>9.7227645450995706</v>
      </c>
    </row>
    <row r="2411" spans="1:17" hidden="1" x14ac:dyDescent="0.3">
      <c r="A2411" t="s">
        <v>4981</v>
      </c>
      <c r="B2411" t="s">
        <v>4982</v>
      </c>
      <c r="C2411" t="s">
        <v>10222</v>
      </c>
      <c r="D2411" t="s">
        <v>133</v>
      </c>
      <c r="E2411">
        <v>197.97695999999999</v>
      </c>
      <c r="F2411">
        <v>648</v>
      </c>
      <c r="G2411">
        <v>31.542368710204901</v>
      </c>
      <c r="H2411">
        <v>-12.8555367786632</v>
      </c>
      <c r="I2411">
        <v>40.629138933339398</v>
      </c>
      <c r="J2411">
        <v>-4.86846169359284</v>
      </c>
      <c r="K2411">
        <v>696.01331576356097</v>
      </c>
      <c r="L2411">
        <v>587.22644084408398</v>
      </c>
      <c r="M2411">
        <v>40.435447686337</v>
      </c>
      <c r="N2411">
        <v>0.36803874092009597</v>
      </c>
      <c r="O2411">
        <v>51.126543209876502</v>
      </c>
      <c r="P2411">
        <v>87.935034802784202</v>
      </c>
    </row>
    <row r="2412" spans="1:17" hidden="1" x14ac:dyDescent="0.3">
      <c r="A2412" t="s">
        <v>4983</v>
      </c>
      <c r="B2412" t="s">
        <v>4984</v>
      </c>
      <c r="C2412" t="s">
        <v>10222</v>
      </c>
      <c r="D2412" t="s">
        <v>528</v>
      </c>
      <c r="E2412">
        <v>197.71180680000001</v>
      </c>
      <c r="F2412">
        <v>92.1</v>
      </c>
      <c r="G2412">
        <v>-66.052937220878803</v>
      </c>
      <c r="H2412">
        <v>-40.6876495139377</v>
      </c>
      <c r="I2412">
        <v>-55.023877897374099</v>
      </c>
      <c r="J2412">
        <v>-10.4746051183233</v>
      </c>
      <c r="M2412">
        <v>12.581267559982001</v>
      </c>
      <c r="O2412">
        <v>76.710097719869694</v>
      </c>
      <c r="P2412">
        <v>1.6556291390728399</v>
      </c>
    </row>
    <row r="2413" spans="1:17" hidden="1" x14ac:dyDescent="0.3">
      <c r="A2413" t="s">
        <v>4985</v>
      </c>
      <c r="B2413" t="s">
        <v>4986</v>
      </c>
      <c r="C2413" t="s">
        <v>10222</v>
      </c>
      <c r="D2413" t="s">
        <v>1843</v>
      </c>
      <c r="E2413">
        <v>197.17698755999999</v>
      </c>
      <c r="F2413">
        <v>44.52</v>
      </c>
      <c r="G2413">
        <v>57.0619404960526</v>
      </c>
      <c r="H2413">
        <v>9.78203204327672</v>
      </c>
      <c r="I2413">
        <v>-34.771334395470099</v>
      </c>
      <c r="J2413">
        <v>12.8021582120899</v>
      </c>
      <c r="K2413">
        <v>39.060546220819496</v>
      </c>
      <c r="L2413">
        <v>35.428444176480497</v>
      </c>
      <c r="M2413">
        <v>86.433675222320502</v>
      </c>
      <c r="N2413">
        <v>1.1980614951991699</v>
      </c>
      <c r="O2413">
        <v>31.626235399820299</v>
      </c>
      <c r="P2413">
        <v>164.213649851632</v>
      </c>
      <c r="Q2413">
        <v>0.13896736202293899</v>
      </c>
    </row>
    <row r="2414" spans="1:17" hidden="1" x14ac:dyDescent="0.3">
      <c r="A2414" t="s">
        <v>4987</v>
      </c>
      <c r="B2414" t="s">
        <v>4988</v>
      </c>
      <c r="C2414" t="s">
        <v>10222</v>
      </c>
      <c r="D2414" t="s">
        <v>523</v>
      </c>
      <c r="E2414">
        <v>196.80124389900001</v>
      </c>
      <c r="F2414">
        <v>280.41000000000003</v>
      </c>
      <c r="G2414">
        <v>168.79816629042</v>
      </c>
      <c r="H2414">
        <v>62.514817279231004</v>
      </c>
      <c r="I2414">
        <v>87.625428179220805</v>
      </c>
      <c r="J2414">
        <v>-6.9158113449135303</v>
      </c>
      <c r="K2414">
        <v>214.326552389445</v>
      </c>
      <c r="L2414">
        <v>167.31808349023299</v>
      </c>
      <c r="M2414">
        <v>64.556198988512307</v>
      </c>
      <c r="N2414">
        <v>4.4504950455660701</v>
      </c>
      <c r="O2414">
        <v>19.3609357726186</v>
      </c>
      <c r="P2414">
        <v>208.142857142857</v>
      </c>
      <c r="Q2414">
        <v>0.10899707396349</v>
      </c>
    </row>
    <row r="2415" spans="1:17" hidden="1" x14ac:dyDescent="0.3">
      <c r="A2415" t="s">
        <v>4989</v>
      </c>
      <c r="B2415" t="s">
        <v>4990</v>
      </c>
      <c r="C2415" t="s">
        <v>10222</v>
      </c>
      <c r="D2415" t="s">
        <v>124</v>
      </c>
      <c r="E2415">
        <v>196.72639000000001</v>
      </c>
      <c r="F2415">
        <v>275.45</v>
      </c>
      <c r="G2415">
        <v>131.99143973894201</v>
      </c>
      <c r="H2415">
        <v>7.5002567782245899</v>
      </c>
      <c r="I2415">
        <v>-16.342561371835998</v>
      </c>
      <c r="J2415">
        <v>3.1142993541716102</v>
      </c>
      <c r="K2415">
        <v>278.277154851928</v>
      </c>
      <c r="L2415">
        <v>237.73223043368901</v>
      </c>
      <c r="M2415">
        <v>49.588975623927098</v>
      </c>
      <c r="N2415">
        <v>0.749820574162679</v>
      </c>
      <c r="O2415">
        <v>51.733526955890298</v>
      </c>
      <c r="P2415">
        <v>171.37931034482699</v>
      </c>
    </row>
    <row r="2416" spans="1:17" hidden="1" x14ac:dyDescent="0.3">
      <c r="A2416" t="s">
        <v>4991</v>
      </c>
      <c r="B2416" t="s">
        <v>4992</v>
      </c>
      <c r="C2416" t="s">
        <v>10222</v>
      </c>
      <c r="D2416" t="s">
        <v>557</v>
      </c>
      <c r="E2416">
        <v>196.60758000000001</v>
      </c>
      <c r="F2416">
        <v>81.31</v>
      </c>
      <c r="G2416">
        <v>-36.151119069048697</v>
      </c>
      <c r="H2416">
        <v>-3.1263591913571598</v>
      </c>
      <c r="I2416">
        <v>-22.208423447523401</v>
      </c>
      <c r="J2416">
        <v>-3.4144719141901598</v>
      </c>
      <c r="K2416">
        <v>82.980126487032905</v>
      </c>
      <c r="L2416">
        <v>90.940153414730403</v>
      </c>
      <c r="M2416">
        <v>57.220047532443601</v>
      </c>
      <c r="N2416">
        <v>0.92107192713038299</v>
      </c>
      <c r="O2416">
        <v>46.968392571639399</v>
      </c>
      <c r="P2416">
        <v>19.573529411764699</v>
      </c>
      <c r="Q2416">
        <v>1.2331293099426001E-2</v>
      </c>
    </row>
    <row r="2417" spans="1:17" hidden="1" x14ac:dyDescent="0.3">
      <c r="A2417" t="s">
        <v>4993</v>
      </c>
      <c r="B2417" t="s">
        <v>4994</v>
      </c>
      <c r="C2417" t="s">
        <v>10222</v>
      </c>
      <c r="E2417">
        <v>196.52374917</v>
      </c>
      <c r="F2417">
        <v>184.1</v>
      </c>
      <c r="G2417">
        <v>-66.401586475739904</v>
      </c>
      <c r="H2417">
        <v>12.177390040357601</v>
      </c>
      <c r="I2417">
        <v>-20.916613634143602</v>
      </c>
      <c r="J2417">
        <v>16.1110511462863</v>
      </c>
      <c r="K2417">
        <v>170.54829787215499</v>
      </c>
      <c r="L2417">
        <v>196.11276541346999</v>
      </c>
      <c r="M2417">
        <v>61.029805310490502</v>
      </c>
      <c r="N2417">
        <v>3.0750758356648502</v>
      </c>
      <c r="O2417">
        <v>66.322650733297095</v>
      </c>
      <c r="P2417">
        <v>25.067934782608599</v>
      </c>
      <c r="Q2417">
        <v>6.0701667135954998E-2</v>
      </c>
    </row>
    <row r="2418" spans="1:17" hidden="1" x14ac:dyDescent="0.3">
      <c r="A2418" t="s">
        <v>4995</v>
      </c>
      <c r="B2418" t="s">
        <v>4996</v>
      </c>
      <c r="C2418" t="s">
        <v>10222</v>
      </c>
      <c r="D2418" t="s">
        <v>54</v>
      </c>
      <c r="E2418">
        <v>196.39162934999999</v>
      </c>
      <c r="F2418">
        <v>1.55</v>
      </c>
      <c r="G2418">
        <v>-40.33857451291</v>
      </c>
      <c r="H2418">
        <v>5.56454989955194</v>
      </c>
      <c r="I2418">
        <v>-61.300824850617801</v>
      </c>
      <c r="J2418">
        <v>2.45480114628631</v>
      </c>
      <c r="K2418">
        <v>1.51661571593865</v>
      </c>
      <c r="L2418">
        <v>1.6896711259277599</v>
      </c>
      <c r="M2418">
        <v>59.7330332061509</v>
      </c>
      <c r="N2418">
        <v>0.90023352823915403</v>
      </c>
      <c r="O2418">
        <v>91.612903225806406</v>
      </c>
      <c r="P2418">
        <v>19.230769230769202</v>
      </c>
      <c r="Q2418">
        <v>2.631352969863E-2</v>
      </c>
    </row>
    <row r="2419" spans="1:17" hidden="1" x14ac:dyDescent="0.3">
      <c r="A2419" t="s">
        <v>4997</v>
      </c>
      <c r="B2419" t="s">
        <v>4998</v>
      </c>
      <c r="C2419" t="s">
        <v>10222</v>
      </c>
      <c r="D2419" t="s">
        <v>977</v>
      </c>
      <c r="E2419">
        <v>196.3567213</v>
      </c>
      <c r="F2419">
        <v>113</v>
      </c>
      <c r="G2419">
        <v>12.963263611309999</v>
      </c>
      <c r="H2419">
        <v>-8.2566863354773901</v>
      </c>
      <c r="I2419">
        <v>2.24849963962567</v>
      </c>
      <c r="J2419">
        <v>-4.07798944620576</v>
      </c>
      <c r="K2419">
        <v>106.32781423723</v>
      </c>
      <c r="L2419">
        <v>93.201520832682704</v>
      </c>
      <c r="M2419">
        <v>55.818613341691297</v>
      </c>
      <c r="N2419">
        <v>0.36900109387118801</v>
      </c>
      <c r="O2419">
        <v>10.6194690265486</v>
      </c>
      <c r="P2419">
        <v>58.931082981715797</v>
      </c>
      <c r="Q2419">
        <v>5.5448644789770997E-2</v>
      </c>
    </row>
    <row r="2420" spans="1:17" hidden="1" x14ac:dyDescent="0.3">
      <c r="A2420" t="s">
        <v>4999</v>
      </c>
      <c r="B2420" t="s">
        <v>5000</v>
      </c>
      <c r="C2420" t="s">
        <v>10222</v>
      </c>
      <c r="D2420" t="s">
        <v>298</v>
      </c>
      <c r="E2420">
        <v>196.18671420000001</v>
      </c>
      <c r="F2420">
        <v>39.869999999999997</v>
      </c>
      <c r="G2420">
        <v>32.9543116300732</v>
      </c>
      <c r="H2420">
        <v>-0.360336025333996</v>
      </c>
      <c r="I2420">
        <v>-19.192281220335101</v>
      </c>
      <c r="J2420">
        <v>-0.23073980416870099</v>
      </c>
      <c r="K2420">
        <v>39.217039259817597</v>
      </c>
      <c r="L2420">
        <v>35.045189309354299</v>
      </c>
      <c r="M2420">
        <v>49.489573460343003</v>
      </c>
      <c r="N2420">
        <v>2.6115312704670601</v>
      </c>
      <c r="O2420">
        <v>17.6323049912214</v>
      </c>
      <c r="P2420">
        <v>87.623529411764693</v>
      </c>
      <c r="Q2420">
        <v>8.8592605507440997E-2</v>
      </c>
    </row>
    <row r="2421" spans="1:17" hidden="1" x14ac:dyDescent="0.3">
      <c r="A2421" t="s">
        <v>5001</v>
      </c>
      <c r="B2421" t="s">
        <v>5002</v>
      </c>
      <c r="C2421" t="s">
        <v>10222</v>
      </c>
      <c r="D2421" t="s">
        <v>146</v>
      </c>
      <c r="E2421">
        <v>195.999738138</v>
      </c>
      <c r="F2421">
        <v>33.78</v>
      </c>
      <c r="G2421">
        <v>87.950502106263698</v>
      </c>
      <c r="H2421">
        <v>-14.845620405077399</v>
      </c>
      <c r="I2421">
        <v>53.826679224254598</v>
      </c>
      <c r="J2421">
        <v>-5.4617225815581598</v>
      </c>
      <c r="K2421">
        <v>30.880288424941</v>
      </c>
      <c r="L2421">
        <v>24.064825474216601</v>
      </c>
      <c r="M2421">
        <v>50.171118089760903</v>
      </c>
      <c r="N2421">
        <v>0.54094469217043994</v>
      </c>
      <c r="O2421">
        <v>21.432800473653</v>
      </c>
      <c r="P2421">
        <v>130.580204778157</v>
      </c>
      <c r="Q2421">
        <v>9.3146127577596993E-2</v>
      </c>
    </row>
    <row r="2422" spans="1:17" hidden="1" x14ac:dyDescent="0.3">
      <c r="A2422" t="s">
        <v>5003</v>
      </c>
      <c r="B2422" t="s">
        <v>5004</v>
      </c>
      <c r="C2422" t="s">
        <v>10222</v>
      </c>
      <c r="D2422" t="s">
        <v>1667</v>
      </c>
      <c r="E2422">
        <v>195.24280235000001</v>
      </c>
      <c r="F2422">
        <v>36.950000000000003</v>
      </c>
      <c r="G2422">
        <v>-33.264709066544597</v>
      </c>
      <c r="H2422">
        <v>-7.9076043873602302</v>
      </c>
      <c r="I2422">
        <v>-27.791905571463499</v>
      </c>
      <c r="J2422">
        <v>-3.3346725379242099</v>
      </c>
      <c r="K2422">
        <v>39.2001760119838</v>
      </c>
      <c r="L2422">
        <v>38.988142332532199</v>
      </c>
      <c r="M2422">
        <v>26.3903803853207</v>
      </c>
      <c r="N2422">
        <v>0.44348388264601402</v>
      </c>
      <c r="O2422">
        <v>62.489851150202902</v>
      </c>
      <c r="P2422">
        <v>8.6764705882353006</v>
      </c>
    </row>
    <row r="2423" spans="1:17" hidden="1" x14ac:dyDescent="0.3">
      <c r="A2423" t="s">
        <v>5005</v>
      </c>
      <c r="B2423" t="s">
        <v>5006</v>
      </c>
      <c r="C2423" t="s">
        <v>10222</v>
      </c>
      <c r="D2423" t="s">
        <v>165</v>
      </c>
      <c r="E2423">
        <v>195.19736499999999</v>
      </c>
      <c r="F2423">
        <v>212.9</v>
      </c>
      <c r="G2423">
        <v>37.117662898328398</v>
      </c>
      <c r="H2423">
        <v>-2.1765802758346902</v>
      </c>
      <c r="I2423">
        <v>11.229561429768401</v>
      </c>
      <c r="J2423">
        <v>3.1926558841410402</v>
      </c>
      <c r="K2423">
        <v>216.26988823632101</v>
      </c>
      <c r="L2423">
        <v>191.11330393550799</v>
      </c>
      <c r="M2423">
        <v>48.053761710978698</v>
      </c>
      <c r="N2423">
        <v>0.35414299308090602</v>
      </c>
      <c r="O2423">
        <v>38.093001409112198</v>
      </c>
      <c r="P2423">
        <v>74.508196721311407</v>
      </c>
      <c r="Q2423">
        <v>0.101325187710573</v>
      </c>
    </row>
    <row r="2424" spans="1:17" hidden="1" x14ac:dyDescent="0.3">
      <c r="A2424" t="s">
        <v>5007</v>
      </c>
      <c r="B2424" t="s">
        <v>5008</v>
      </c>
      <c r="C2424" t="s">
        <v>10222</v>
      </c>
      <c r="D2424" t="s">
        <v>523</v>
      </c>
      <c r="E2424">
        <v>194.88460000000001</v>
      </c>
      <c r="F2424">
        <v>92.45</v>
      </c>
      <c r="G2424">
        <v>601.42706753558502</v>
      </c>
      <c r="H2424">
        <v>-8.7470265756413301</v>
      </c>
      <c r="I2424">
        <v>107.113532282737</v>
      </c>
      <c r="J2424">
        <v>0.83852207651886901</v>
      </c>
      <c r="K2424">
        <v>86.656906726886504</v>
      </c>
      <c r="L2424">
        <v>61.695463527542898</v>
      </c>
      <c r="M2424">
        <v>67.693604629705206</v>
      </c>
      <c r="N2424">
        <v>1.6641980198019799</v>
      </c>
      <c r="O2424">
        <v>16.0627366143861</v>
      </c>
      <c r="P2424">
        <v>740.45454545454504</v>
      </c>
    </row>
    <row r="2425" spans="1:17" hidden="1" x14ac:dyDescent="0.3">
      <c r="A2425" t="s">
        <v>5009</v>
      </c>
      <c r="B2425" t="s">
        <v>5010</v>
      </c>
      <c r="C2425" t="s">
        <v>10222</v>
      </c>
      <c r="E2425">
        <v>194.74327</v>
      </c>
      <c r="F2425">
        <v>144.25</v>
      </c>
      <c r="G2425">
        <v>747.18721290202905</v>
      </c>
      <c r="H2425">
        <v>39.332226667228703</v>
      </c>
      <c r="I2425">
        <v>-39.41540541773</v>
      </c>
      <c r="J2425">
        <v>9.6681376250155697</v>
      </c>
      <c r="K2425">
        <v>115.244048349558</v>
      </c>
      <c r="L2425">
        <v>113.38076595754799</v>
      </c>
      <c r="M2425">
        <v>94.898080708139403</v>
      </c>
      <c r="N2425">
        <v>3.17672745891646</v>
      </c>
      <c r="O2425">
        <v>76.048526863084902</v>
      </c>
      <c r="P2425">
        <v>773.71290127195596</v>
      </c>
    </row>
    <row r="2426" spans="1:17" hidden="1" x14ac:dyDescent="0.3">
      <c r="A2426" t="s">
        <v>5011</v>
      </c>
      <c r="B2426" t="s">
        <v>5012</v>
      </c>
      <c r="C2426" t="s">
        <v>10222</v>
      </c>
      <c r="E2426">
        <v>194.7</v>
      </c>
      <c r="F2426">
        <v>129.80000000000001</v>
      </c>
      <c r="G2426">
        <v>202.24837444668901</v>
      </c>
      <c r="H2426">
        <v>1.44735694289274</v>
      </c>
      <c r="I2426">
        <v>107.22128447451099</v>
      </c>
      <c r="J2426">
        <v>3.4285172805362101</v>
      </c>
      <c r="K2426">
        <v>115.212483558622</v>
      </c>
      <c r="L2426">
        <v>80.433616745122094</v>
      </c>
      <c r="M2426">
        <v>100</v>
      </c>
      <c r="N2426">
        <v>2.8054298642533899</v>
      </c>
      <c r="O2426">
        <v>0</v>
      </c>
      <c r="P2426">
        <v>228.77406281661601</v>
      </c>
    </row>
    <row r="2427" spans="1:17" hidden="1" x14ac:dyDescent="0.3">
      <c r="A2427" t="s">
        <v>5013</v>
      </c>
      <c r="B2427" t="s">
        <v>5014</v>
      </c>
      <c r="C2427" t="s">
        <v>10222</v>
      </c>
      <c r="D2427" t="s">
        <v>523</v>
      </c>
      <c r="E2427">
        <v>193.917541148</v>
      </c>
      <c r="F2427">
        <v>45.91</v>
      </c>
      <c r="G2427">
        <v>22.9695900410142</v>
      </c>
      <c r="H2427">
        <v>-5.3704497194376097</v>
      </c>
      <c r="I2427">
        <v>15.6373326787993</v>
      </c>
      <c r="J2427">
        <v>-9.2678150869682003</v>
      </c>
      <c r="K2427">
        <v>43.120976590654799</v>
      </c>
      <c r="L2427">
        <v>35.495635453582999</v>
      </c>
      <c r="M2427">
        <v>27.3007620707772</v>
      </c>
      <c r="N2427">
        <v>0.35461573748804098</v>
      </c>
      <c r="O2427">
        <v>20.888695273360899</v>
      </c>
      <c r="P2427">
        <v>86.626016260162501</v>
      </c>
      <c r="Q2427">
        <v>-7.5716755442250001E-3</v>
      </c>
    </row>
    <row r="2428" spans="1:17" hidden="1" x14ac:dyDescent="0.3">
      <c r="A2428" t="s">
        <v>5015</v>
      </c>
      <c r="B2428" t="s">
        <v>5016</v>
      </c>
      <c r="C2428" t="s">
        <v>10222</v>
      </c>
      <c r="D2428" t="s">
        <v>1124</v>
      </c>
      <c r="E2428">
        <v>193.71253064800001</v>
      </c>
      <c r="F2428">
        <v>15.47</v>
      </c>
      <c r="G2428">
        <v>-33.612775457013797</v>
      </c>
      <c r="H2428">
        <v>2.4325449182318901</v>
      </c>
      <c r="I2428">
        <v>-61.967217281716103</v>
      </c>
      <c r="J2428">
        <v>20.7472912648633</v>
      </c>
      <c r="K2428">
        <v>15.0532897906666</v>
      </c>
      <c r="L2428">
        <v>20.101397399077801</v>
      </c>
      <c r="M2428">
        <v>79.108105936131395</v>
      </c>
      <c r="N2428">
        <v>2.1074018302289601</v>
      </c>
      <c r="O2428">
        <v>145.63671622495099</v>
      </c>
      <c r="P2428">
        <v>38.744394618834001</v>
      </c>
      <c r="Q2428">
        <v>2.9182887972009999E-3</v>
      </c>
    </row>
    <row r="2429" spans="1:17" hidden="1" x14ac:dyDescent="0.3">
      <c r="A2429" t="s">
        <v>5017</v>
      </c>
      <c r="B2429" t="s">
        <v>5018</v>
      </c>
      <c r="C2429" t="s">
        <v>10222</v>
      </c>
      <c r="D2429" t="s">
        <v>301</v>
      </c>
      <c r="E2429">
        <v>193.61207970000001</v>
      </c>
      <c r="F2429">
        <v>138.44999999999999</v>
      </c>
      <c r="G2429">
        <v>65.765978296739803</v>
      </c>
      <c r="H2429">
        <v>1.21965489837217</v>
      </c>
      <c r="I2429">
        <v>35.369667128798497</v>
      </c>
      <c r="J2429">
        <v>-3.6588509673658001</v>
      </c>
      <c r="K2429">
        <v>130.43129819713701</v>
      </c>
      <c r="L2429">
        <v>99.843471700199402</v>
      </c>
      <c r="M2429">
        <v>33.406303917114599</v>
      </c>
      <c r="N2429">
        <v>0.49712292698195398</v>
      </c>
      <c r="O2429">
        <v>16.5402672444926</v>
      </c>
      <c r="P2429">
        <v>125.121951219512</v>
      </c>
      <c r="Q2429">
        <v>0.15747349375897299</v>
      </c>
    </row>
    <row r="2430" spans="1:17" hidden="1" x14ac:dyDescent="0.3">
      <c r="A2430" t="s">
        <v>5019</v>
      </c>
      <c r="B2430" t="s">
        <v>5020</v>
      </c>
      <c r="C2430" t="s">
        <v>10222</v>
      </c>
      <c r="D2430" t="s">
        <v>1139</v>
      </c>
      <c r="E2430">
        <v>193.45877802300001</v>
      </c>
      <c r="F2430">
        <v>20.170000000000002</v>
      </c>
      <c r="G2430">
        <v>-22.653009324833899</v>
      </c>
      <c r="H2430">
        <v>-5.0354135173128904</v>
      </c>
      <c r="I2430">
        <v>-36.243190932473098</v>
      </c>
      <c r="J2430">
        <v>4.5219734106416603</v>
      </c>
      <c r="K2430">
        <v>19.677030873133099</v>
      </c>
      <c r="L2430">
        <v>21.192198033126999</v>
      </c>
      <c r="M2430">
        <v>73.4387633171944</v>
      </c>
      <c r="N2430">
        <v>1.4295159478681601</v>
      </c>
      <c r="O2430">
        <v>45.761031234506603</v>
      </c>
      <c r="P2430">
        <v>18.647058823529399</v>
      </c>
      <c r="Q2430">
        <v>4.2097376198370002E-3</v>
      </c>
    </row>
    <row r="2431" spans="1:17" hidden="1" x14ac:dyDescent="0.3">
      <c r="A2431" t="s">
        <v>5021</v>
      </c>
      <c r="B2431" t="s">
        <v>5022</v>
      </c>
      <c r="C2431" t="s">
        <v>10222</v>
      </c>
      <c r="E2431">
        <v>193.31399999999999</v>
      </c>
      <c r="F2431">
        <v>191.4</v>
      </c>
      <c r="G2431">
        <v>1020.95632601856</v>
      </c>
      <c r="H2431">
        <v>-10.4782308491111</v>
      </c>
      <c r="I2431">
        <v>590.25558334295795</v>
      </c>
      <c r="J2431">
        <v>3.41778442021009</v>
      </c>
      <c r="K2431">
        <v>169.90024539305401</v>
      </c>
      <c r="L2431">
        <v>88.656375354685196</v>
      </c>
      <c r="M2431">
        <v>74.764594892678602</v>
      </c>
      <c r="N2431">
        <v>0.26500445235975001</v>
      </c>
      <c r="O2431">
        <v>9.7701149425287195</v>
      </c>
      <c r="P2431">
        <v>1047.4820143884799</v>
      </c>
    </row>
    <row r="2432" spans="1:17" hidden="1" x14ac:dyDescent="0.3">
      <c r="A2432" t="s">
        <v>5023</v>
      </c>
      <c r="B2432" t="s">
        <v>5024</v>
      </c>
      <c r="C2432" t="s">
        <v>10222</v>
      </c>
      <c r="D2432" t="s">
        <v>60</v>
      </c>
      <c r="E2432">
        <v>192.9633426</v>
      </c>
      <c r="F2432">
        <v>91.71</v>
      </c>
      <c r="G2432">
        <v>4.1153372710988396</v>
      </c>
      <c r="H2432">
        <v>4.9159713675013599</v>
      </c>
      <c r="I2432">
        <v>-24.559593845628701</v>
      </c>
      <c r="J2432">
        <v>-0.77171819073025705</v>
      </c>
      <c r="K2432">
        <v>89.400882166864903</v>
      </c>
      <c r="L2432">
        <v>88.546953151178499</v>
      </c>
      <c r="M2432">
        <v>55.9597894007183</v>
      </c>
      <c r="N2432">
        <v>0.98446222509322601</v>
      </c>
      <c r="O2432">
        <v>25.395267691636601</v>
      </c>
      <c r="P2432">
        <v>34.177029992684702</v>
      </c>
      <c r="Q2432">
        <v>4.4005897208017002E-2</v>
      </c>
    </row>
    <row r="2433" spans="1:17" hidden="1" x14ac:dyDescent="0.3">
      <c r="A2433" t="s">
        <v>5025</v>
      </c>
      <c r="B2433" t="s">
        <v>5026</v>
      </c>
      <c r="C2433" t="s">
        <v>10222</v>
      </c>
      <c r="E2433">
        <v>192.61799999999999</v>
      </c>
      <c r="F2433">
        <v>184.5</v>
      </c>
      <c r="G2433">
        <v>-33.765507374451602</v>
      </c>
      <c r="H2433">
        <v>32.955604363867799</v>
      </c>
      <c r="I2433">
        <v>-14.1230026727956</v>
      </c>
      <c r="J2433">
        <v>-11.5280293663455</v>
      </c>
      <c r="K2433">
        <v>166.59303670718199</v>
      </c>
      <c r="L2433">
        <v>169.464709042008</v>
      </c>
      <c r="M2433">
        <v>46.0087191053561</v>
      </c>
      <c r="N2433">
        <v>0.71192269898460503</v>
      </c>
      <c r="O2433">
        <v>40.921409214092101</v>
      </c>
      <c r="P2433">
        <v>60.434782608695599</v>
      </c>
    </row>
    <row r="2434" spans="1:17" hidden="1" x14ac:dyDescent="0.3">
      <c r="A2434" t="s">
        <v>5027</v>
      </c>
      <c r="B2434" t="s">
        <v>5028</v>
      </c>
      <c r="C2434" t="s">
        <v>10222</v>
      </c>
      <c r="D2434" t="s">
        <v>285</v>
      </c>
      <c r="E2434">
        <v>192.22092749999999</v>
      </c>
      <c r="F2434">
        <v>21.21</v>
      </c>
      <c r="G2434">
        <v>-32.883304263966501</v>
      </c>
      <c r="H2434">
        <v>-7.9953857400297199</v>
      </c>
      <c r="I2434">
        <v>-24.894322339886301</v>
      </c>
      <c r="J2434">
        <v>0.10263542123923899</v>
      </c>
      <c r="K2434">
        <v>21.315746346925899</v>
      </c>
      <c r="L2434">
        <v>21.284318178531201</v>
      </c>
      <c r="M2434">
        <v>46.917018430426602</v>
      </c>
      <c r="N2434">
        <v>0.71251864986284197</v>
      </c>
      <c r="O2434">
        <v>36.2564827911362</v>
      </c>
      <c r="P2434">
        <v>20.1019252548131</v>
      </c>
      <c r="Q2434">
        <v>2.5979342074393001E-2</v>
      </c>
    </row>
    <row r="2435" spans="1:17" hidden="1" x14ac:dyDescent="0.3">
      <c r="A2435" t="s">
        <v>5029</v>
      </c>
      <c r="B2435" t="s">
        <v>5030</v>
      </c>
      <c r="C2435" t="s">
        <v>10222</v>
      </c>
      <c r="D2435" t="s">
        <v>922</v>
      </c>
      <c r="E2435">
        <v>192.1225</v>
      </c>
      <c r="F2435">
        <v>619.75</v>
      </c>
      <c r="G2435">
        <v>93.751546391047</v>
      </c>
      <c r="H2435">
        <v>-8.2657703077167799</v>
      </c>
      <c r="I2435">
        <v>28.664803844948</v>
      </c>
      <c r="J2435">
        <v>1.03194594113203</v>
      </c>
      <c r="K2435">
        <v>605.55821583023896</v>
      </c>
      <c r="L2435">
        <v>499.06232673171002</v>
      </c>
      <c r="M2435">
        <v>63.977095671889302</v>
      </c>
      <c r="N2435">
        <v>0.38464685356756101</v>
      </c>
      <c r="O2435">
        <v>18.499394917305299</v>
      </c>
      <c r="P2435">
        <v>128.52138643067801</v>
      </c>
      <c r="Q2435">
        <v>7.8976983572295004E-2</v>
      </c>
    </row>
    <row r="2436" spans="1:17" hidden="1" x14ac:dyDescent="0.3">
      <c r="A2436" t="s">
        <v>5031</v>
      </c>
      <c r="B2436" t="s">
        <v>5032</v>
      </c>
      <c r="C2436" t="s">
        <v>10222</v>
      </c>
      <c r="D2436" t="s">
        <v>469</v>
      </c>
      <c r="E2436">
        <v>192.009026484</v>
      </c>
      <c r="F2436">
        <v>66.209999999999994</v>
      </c>
      <c r="G2436">
        <v>-23.072563369926701</v>
      </c>
      <c r="H2436">
        <v>1.44138274412671</v>
      </c>
      <c r="I2436">
        <v>-25.8419235623326</v>
      </c>
      <c r="J2436">
        <v>3.9158285324473798</v>
      </c>
      <c r="K2436">
        <v>62.026015729288801</v>
      </c>
      <c r="L2436">
        <v>63.425494864579797</v>
      </c>
      <c r="M2436">
        <v>71.4322531116851</v>
      </c>
      <c r="N2436">
        <v>1.6750701781044299</v>
      </c>
      <c r="O2436">
        <v>21.809394351306398</v>
      </c>
      <c r="P2436">
        <v>26.596558317399602</v>
      </c>
      <c r="Q2436">
        <v>-7.7461539148400004E-4</v>
      </c>
    </row>
    <row r="2437" spans="1:17" hidden="1" x14ac:dyDescent="0.3">
      <c r="A2437" t="s">
        <v>5033</v>
      </c>
      <c r="B2437" t="s">
        <v>5034</v>
      </c>
      <c r="C2437" t="s">
        <v>10222</v>
      </c>
      <c r="D2437" t="s">
        <v>622</v>
      </c>
      <c r="E2437">
        <v>191.88699</v>
      </c>
      <c r="F2437">
        <v>449.7</v>
      </c>
      <c r="G2437">
        <v>-80.179197593878101</v>
      </c>
      <c r="H2437">
        <v>6.7884107844297699</v>
      </c>
      <c r="I2437">
        <v>-16.574499701943399</v>
      </c>
      <c r="J2437">
        <v>4.4082895183793402</v>
      </c>
      <c r="K2437">
        <v>414.64401996889899</v>
      </c>
      <c r="L2437">
        <v>456.44550133671601</v>
      </c>
      <c r="M2437">
        <v>68.464840122504498</v>
      </c>
      <c r="N2437">
        <v>1.25742048351975</v>
      </c>
      <c r="O2437">
        <v>115.76606626639899</v>
      </c>
      <c r="P2437">
        <v>39.398636081835001</v>
      </c>
      <c r="Q2437">
        <v>2.0256411619564998E-2</v>
      </c>
    </row>
    <row r="2438" spans="1:17" hidden="1" x14ac:dyDescent="0.3">
      <c r="A2438" t="s">
        <v>5035</v>
      </c>
      <c r="B2438" t="s">
        <v>5036</v>
      </c>
      <c r="C2438" t="s">
        <v>10222</v>
      </c>
      <c r="D2438" t="s">
        <v>261</v>
      </c>
      <c r="E2438">
        <v>191.81399999999999</v>
      </c>
      <c r="F2438">
        <v>91.34</v>
      </c>
      <c r="G2438">
        <v>-71.050437838496407</v>
      </c>
      <c r="H2438">
        <v>-13.051154718844399</v>
      </c>
      <c r="I2438">
        <v>-47.585848377277003</v>
      </c>
      <c r="J2438">
        <v>-2.0121692409574101</v>
      </c>
      <c r="K2438">
        <v>98.851614606342693</v>
      </c>
      <c r="L2438">
        <v>118.686012829584</v>
      </c>
      <c r="M2438">
        <v>62.838037240311799</v>
      </c>
      <c r="N2438">
        <v>0.43007263709541199</v>
      </c>
      <c r="O2438">
        <v>87.157871688197901</v>
      </c>
      <c r="P2438">
        <v>17.237838531638999</v>
      </c>
      <c r="Q2438">
        <v>0.152699613695886</v>
      </c>
    </row>
    <row r="2439" spans="1:17" hidden="1" x14ac:dyDescent="0.3">
      <c r="A2439" t="s">
        <v>5037</v>
      </c>
      <c r="B2439" t="s">
        <v>5038</v>
      </c>
      <c r="C2439" t="s">
        <v>10222</v>
      </c>
      <c r="D2439" t="s">
        <v>622</v>
      </c>
      <c r="E2439">
        <v>191.74074999999999</v>
      </c>
      <c r="F2439">
        <v>76.849999999999994</v>
      </c>
      <c r="G2439">
        <v>-36.326157853494799</v>
      </c>
      <c r="H2439">
        <v>8.0387911555973499</v>
      </c>
      <c r="I2439">
        <v>-25.084864340539699</v>
      </c>
      <c r="J2439">
        <v>1.8119440034291601</v>
      </c>
      <c r="K2439">
        <v>68.895826146574294</v>
      </c>
      <c r="L2439">
        <v>75.129191356644498</v>
      </c>
      <c r="M2439">
        <v>68.976445571697994</v>
      </c>
      <c r="N2439">
        <v>1.0166666666666599</v>
      </c>
      <c r="O2439">
        <v>37.931034482758598</v>
      </c>
      <c r="P2439">
        <v>49.223300970873701</v>
      </c>
    </row>
    <row r="2440" spans="1:17" hidden="1" x14ac:dyDescent="0.3">
      <c r="A2440" t="s">
        <v>5039</v>
      </c>
      <c r="B2440" t="s">
        <v>5040</v>
      </c>
      <c r="C2440" t="s">
        <v>10222</v>
      </c>
      <c r="D2440" t="s">
        <v>121</v>
      </c>
      <c r="E2440">
        <v>191.69695177200001</v>
      </c>
      <c r="F2440">
        <v>89.82</v>
      </c>
      <c r="G2440">
        <v>-5.7186944223813798</v>
      </c>
      <c r="H2440">
        <v>-6.2962080125856099</v>
      </c>
      <c r="I2440">
        <v>-51.590545802024998</v>
      </c>
      <c r="J2440">
        <v>-1.36001366852849</v>
      </c>
      <c r="K2440">
        <v>89.400875752062205</v>
      </c>
      <c r="L2440">
        <v>90.858621666141801</v>
      </c>
      <c r="M2440">
        <v>42.6871415440596</v>
      </c>
      <c r="N2440">
        <v>0.358468823520597</v>
      </c>
      <c r="O2440">
        <v>77.911378312179906</v>
      </c>
      <c r="P2440">
        <v>33.859910581222003</v>
      </c>
      <c r="Q2440">
        <v>4.6450620827876002E-2</v>
      </c>
    </row>
    <row r="2441" spans="1:17" hidden="1" x14ac:dyDescent="0.3">
      <c r="A2441" t="s">
        <v>5041</v>
      </c>
      <c r="B2441" t="s">
        <v>5042</v>
      </c>
      <c r="C2441" t="s">
        <v>10222</v>
      </c>
      <c r="D2441" t="s">
        <v>70</v>
      </c>
      <c r="E2441">
        <v>191.51611475000001</v>
      </c>
      <c r="F2441">
        <v>33.65</v>
      </c>
      <c r="G2441">
        <v>-67.799684879525302</v>
      </c>
      <c r="H2441">
        <v>-8.3559046459026103</v>
      </c>
      <c r="I2441">
        <v>-59.876794335678198</v>
      </c>
      <c r="J2441">
        <v>0.55781851903851698</v>
      </c>
      <c r="K2441">
        <v>36.094295952073097</v>
      </c>
      <c r="L2441">
        <v>43.722760160562302</v>
      </c>
      <c r="M2441">
        <v>43.529525798664203</v>
      </c>
      <c r="N2441">
        <v>0.30337634187173501</v>
      </c>
      <c r="O2441">
        <v>102.080237741456</v>
      </c>
      <c r="P2441">
        <v>12.1666666666666</v>
      </c>
      <c r="Q2441">
        <v>-4.9266117673110003E-3</v>
      </c>
    </row>
    <row r="2442" spans="1:17" hidden="1" x14ac:dyDescent="0.3">
      <c r="A2442" t="s">
        <v>5043</v>
      </c>
      <c r="B2442" t="s">
        <v>5044</v>
      </c>
      <c r="C2442" t="s">
        <v>10222</v>
      </c>
      <c r="D2442" t="s">
        <v>5045</v>
      </c>
      <c r="E2442">
        <v>191.50755000000001</v>
      </c>
      <c r="F2442">
        <v>103.35</v>
      </c>
      <c r="G2442">
        <v>-28.097116941355299</v>
      </c>
      <c r="H2442">
        <v>15.2629040867696</v>
      </c>
      <c r="I2442">
        <v>-12.455751678525701</v>
      </c>
      <c r="J2442">
        <v>-8.1784219567344302E-2</v>
      </c>
      <c r="K2442">
        <v>97.718730299110007</v>
      </c>
      <c r="M2442">
        <v>52.995492502484602</v>
      </c>
      <c r="N2442">
        <v>0.93869532987397997</v>
      </c>
      <c r="O2442">
        <v>24.7218190614417</v>
      </c>
      <c r="P2442">
        <v>32.499999999999901</v>
      </c>
    </row>
    <row r="2443" spans="1:17" hidden="1" x14ac:dyDescent="0.3">
      <c r="A2443" t="s">
        <v>5046</v>
      </c>
      <c r="B2443" t="s">
        <v>5047</v>
      </c>
      <c r="C2443" t="s">
        <v>10222</v>
      </c>
      <c r="D2443" t="s">
        <v>373</v>
      </c>
      <c r="E2443">
        <v>191.46960000000001</v>
      </c>
      <c r="F2443">
        <v>113.97</v>
      </c>
      <c r="G2443">
        <v>70.824960980722494</v>
      </c>
      <c r="H2443">
        <v>20.656436507567498</v>
      </c>
      <c r="I2443">
        <v>24.429706128531901</v>
      </c>
      <c r="J2443">
        <v>11.204971994670499</v>
      </c>
      <c r="K2443">
        <v>95.754879266455504</v>
      </c>
      <c r="L2443">
        <v>83.497682698957604</v>
      </c>
      <c r="M2443">
        <v>80.656376496747995</v>
      </c>
      <c r="N2443">
        <v>1.35042759979989</v>
      </c>
      <c r="O2443">
        <v>4.4134421338948897</v>
      </c>
      <c r="P2443">
        <v>108.927589367552</v>
      </c>
      <c r="Q2443">
        <v>0.13278761093309599</v>
      </c>
    </row>
    <row r="2444" spans="1:17" hidden="1" x14ac:dyDescent="0.3">
      <c r="A2444" t="s">
        <v>5048</v>
      </c>
      <c r="B2444" t="s">
        <v>5049</v>
      </c>
      <c r="C2444" t="s">
        <v>10222</v>
      </c>
      <c r="D2444" t="s">
        <v>108</v>
      </c>
      <c r="E2444">
        <v>191.40889050000001</v>
      </c>
      <c r="F2444">
        <v>277.7</v>
      </c>
      <c r="G2444">
        <v>78.570323446912198</v>
      </c>
      <c r="H2444">
        <v>18.546375725607302</v>
      </c>
      <c r="I2444">
        <v>17.0887135174356</v>
      </c>
      <c r="J2444">
        <v>1.4157940540877401</v>
      </c>
      <c r="K2444">
        <v>244.02313872116801</v>
      </c>
      <c r="L2444">
        <v>203.566955549276</v>
      </c>
      <c r="M2444">
        <v>52.6303288455019</v>
      </c>
      <c r="N2444">
        <v>0.82121704381162797</v>
      </c>
      <c r="O2444">
        <v>7.6701476413395699</v>
      </c>
      <c r="P2444">
        <v>111.823035850495</v>
      </c>
      <c r="Q2444">
        <v>2.9996211651019001E-2</v>
      </c>
    </row>
    <row r="2445" spans="1:17" hidden="1" x14ac:dyDescent="0.3">
      <c r="A2445" t="s">
        <v>5050</v>
      </c>
      <c r="B2445" t="s">
        <v>5051</v>
      </c>
      <c r="C2445" t="s">
        <v>10222</v>
      </c>
      <c r="D2445" t="s">
        <v>285</v>
      </c>
      <c r="E2445">
        <v>191.09927805000001</v>
      </c>
      <c r="F2445">
        <v>145.5</v>
      </c>
      <c r="G2445">
        <v>-60.9851478293862</v>
      </c>
      <c r="H2445">
        <v>-8.9326395409848605</v>
      </c>
      <c r="I2445">
        <v>-45.561517294439298</v>
      </c>
      <c r="J2445">
        <v>-3.0286782872942699</v>
      </c>
      <c r="K2445">
        <v>152.712601904981</v>
      </c>
      <c r="L2445">
        <v>169.22229089072499</v>
      </c>
      <c r="M2445">
        <v>41.170632279211297</v>
      </c>
      <c r="N2445">
        <v>0.79488078239349502</v>
      </c>
      <c r="O2445">
        <v>82.817869415807493</v>
      </c>
      <c r="P2445">
        <v>3.9285714285714302</v>
      </c>
      <c r="Q2445">
        <v>-2.9334474928558001E-2</v>
      </c>
    </row>
    <row r="2446" spans="1:17" hidden="1" x14ac:dyDescent="0.3">
      <c r="A2446" t="s">
        <v>5052</v>
      </c>
      <c r="B2446" t="s">
        <v>5053</v>
      </c>
      <c r="C2446" t="s">
        <v>10222</v>
      </c>
      <c r="D2446" t="s">
        <v>622</v>
      </c>
      <c r="E2446">
        <v>190.95527609999999</v>
      </c>
      <c r="F2446">
        <v>57.63</v>
      </c>
      <c r="G2446">
        <v>-73.605578177089299</v>
      </c>
      <c r="H2446">
        <v>-9.2063591913571496</v>
      </c>
      <c r="I2446">
        <v>-52.166958716751701</v>
      </c>
      <c r="J2446">
        <v>9.2732180769077702E-2</v>
      </c>
      <c r="K2446">
        <v>63.166581475247597</v>
      </c>
      <c r="L2446">
        <v>94.156705307172601</v>
      </c>
      <c r="M2446">
        <v>29.4739671469553</v>
      </c>
      <c r="N2446">
        <v>0.930028520182132</v>
      </c>
      <c r="O2446">
        <v>130.17525594308501</v>
      </c>
      <c r="P2446">
        <v>0.31331592689294302</v>
      </c>
      <c r="Q2446">
        <v>0.17643884065834101</v>
      </c>
    </row>
    <row r="2447" spans="1:17" hidden="1" x14ac:dyDescent="0.3">
      <c r="A2447" t="s">
        <v>5054</v>
      </c>
      <c r="B2447" t="s">
        <v>5055</v>
      </c>
      <c r="C2447" t="s">
        <v>10222</v>
      </c>
      <c r="D2447" t="s">
        <v>977</v>
      </c>
      <c r="E2447">
        <v>190.65375</v>
      </c>
      <c r="F2447">
        <v>363.15</v>
      </c>
      <c r="G2447">
        <v>151.32434988561999</v>
      </c>
      <c r="H2447">
        <v>-9.3911026938744993</v>
      </c>
      <c r="I2447">
        <v>116.1041362597</v>
      </c>
      <c r="J2447">
        <v>5.2800018874845698</v>
      </c>
      <c r="K2447">
        <v>319.17300453626399</v>
      </c>
      <c r="L2447">
        <v>260.76749745111903</v>
      </c>
      <c r="M2447">
        <v>74.339843626669094</v>
      </c>
      <c r="N2447">
        <v>0.69523689446622405</v>
      </c>
      <c r="O2447">
        <v>7.3385653311303898</v>
      </c>
      <c r="P2447">
        <v>215.508253692441</v>
      </c>
      <c r="Q2447">
        <v>7.9709531041495002E-2</v>
      </c>
    </row>
    <row r="2448" spans="1:17" hidden="1" x14ac:dyDescent="0.3">
      <c r="A2448" t="s">
        <v>5056</v>
      </c>
      <c r="B2448" t="s">
        <v>5057</v>
      </c>
      <c r="C2448" t="s">
        <v>10222</v>
      </c>
      <c r="D2448" t="s">
        <v>202</v>
      </c>
      <c r="E2448">
        <v>190.639692</v>
      </c>
      <c r="F2448">
        <v>310.64999999999998</v>
      </c>
      <c r="G2448">
        <v>55.460251876118903</v>
      </c>
      <c r="H2448">
        <v>36.818468394849702</v>
      </c>
      <c r="I2448">
        <v>32.010493460700403</v>
      </c>
      <c r="J2448">
        <v>37.066976540070897</v>
      </c>
      <c r="K2448">
        <v>246.42234837981201</v>
      </c>
      <c r="L2448">
        <v>221.52380646127901</v>
      </c>
      <c r="M2448">
        <v>76.287376391779603</v>
      </c>
      <c r="N2448">
        <v>4.9853518024052699</v>
      </c>
      <c r="O2448">
        <v>8.9328826653790294</v>
      </c>
      <c r="P2448">
        <v>112.77397260273899</v>
      </c>
      <c r="Q2448">
        <v>8.3247019819393003E-2</v>
      </c>
    </row>
    <row r="2449" spans="1:17" hidden="1" x14ac:dyDescent="0.3">
      <c r="A2449" t="s">
        <v>5058</v>
      </c>
      <c r="B2449" t="s">
        <v>5059</v>
      </c>
      <c r="C2449" t="s">
        <v>10222</v>
      </c>
      <c r="D2449" t="s">
        <v>54</v>
      </c>
      <c r="E2449">
        <v>190.47255053999999</v>
      </c>
      <c r="F2449">
        <v>162.6</v>
      </c>
      <c r="G2449">
        <v>-67.398415642654001</v>
      </c>
      <c r="H2449">
        <v>36.525320395206101</v>
      </c>
      <c r="I2449">
        <v>-38.068057617850599</v>
      </c>
      <c r="J2449">
        <v>19.527027505184201</v>
      </c>
      <c r="K2449">
        <v>183.70828699252601</v>
      </c>
      <c r="L2449">
        <v>158.11811067752299</v>
      </c>
      <c r="M2449">
        <v>94.404613840939007</v>
      </c>
      <c r="N2449">
        <v>0.73983739837398299</v>
      </c>
      <c r="O2449">
        <v>72.201722017220106</v>
      </c>
      <c r="P2449">
        <v>47.016274864376101</v>
      </c>
    </row>
    <row r="2450" spans="1:17" hidden="1" x14ac:dyDescent="0.3">
      <c r="A2450" t="s">
        <v>5060</v>
      </c>
      <c r="B2450" t="s">
        <v>5061</v>
      </c>
      <c r="C2450" t="s">
        <v>10222</v>
      </c>
      <c r="D2450" t="s">
        <v>1458</v>
      </c>
      <c r="E2450">
        <v>190.31170950000001</v>
      </c>
      <c r="F2450">
        <v>107.58</v>
      </c>
      <c r="G2450">
        <v>-7.7183995792034201</v>
      </c>
      <c r="H2450">
        <v>-4.7525172295042797</v>
      </c>
      <c r="I2450">
        <v>-33.091420314135497</v>
      </c>
      <c r="J2450">
        <v>2.9517743374076799</v>
      </c>
      <c r="K2450">
        <v>106.973510413708</v>
      </c>
      <c r="L2450">
        <v>104.635617899644</v>
      </c>
      <c r="M2450">
        <v>52.210018298599202</v>
      </c>
      <c r="N2450">
        <v>1.0136036443963701</v>
      </c>
      <c r="O2450">
        <v>29.0202639895891</v>
      </c>
      <c r="P2450">
        <v>29.8491249245624</v>
      </c>
      <c r="Q2450">
        <v>-3.3510775568198002E-2</v>
      </c>
    </row>
    <row r="2451" spans="1:17" hidden="1" x14ac:dyDescent="0.3">
      <c r="A2451" t="s">
        <v>5062</v>
      </c>
      <c r="B2451" t="s">
        <v>5063</v>
      </c>
      <c r="C2451" t="s">
        <v>10222</v>
      </c>
      <c r="D2451" t="s">
        <v>622</v>
      </c>
      <c r="E2451">
        <v>190.24481591599999</v>
      </c>
      <c r="F2451">
        <v>119.96</v>
      </c>
      <c r="G2451">
        <v>2.9508361848492402</v>
      </c>
      <c r="H2451">
        <v>-12.758917330892</v>
      </c>
      <c r="I2451">
        <v>-6.1936677707956296</v>
      </c>
      <c r="J2451">
        <v>-9.2756953076143898</v>
      </c>
      <c r="K2451">
        <v>121.803573074447</v>
      </c>
      <c r="L2451">
        <v>115.317852187526</v>
      </c>
      <c r="M2451">
        <v>44.309113585176803</v>
      </c>
      <c r="N2451">
        <v>0.21967211312729901</v>
      </c>
      <c r="O2451">
        <v>35.036678892964296</v>
      </c>
      <c r="P2451">
        <v>40.3040935672514</v>
      </c>
      <c r="Q2451">
        <v>7.1517866650647993E-2</v>
      </c>
    </row>
    <row r="2452" spans="1:17" hidden="1" x14ac:dyDescent="0.3">
      <c r="A2452" t="s">
        <v>5064</v>
      </c>
      <c r="B2452" t="s">
        <v>5065</v>
      </c>
      <c r="C2452" t="s">
        <v>10222</v>
      </c>
      <c r="D2452" t="s">
        <v>60</v>
      </c>
      <c r="E2452">
        <v>189.98583854</v>
      </c>
      <c r="F2452">
        <v>155.80000000000001</v>
      </c>
      <c r="G2452">
        <v>-13.790521944456399</v>
      </c>
      <c r="H2452">
        <v>-3.57094517861829</v>
      </c>
      <c r="I2452">
        <v>-27.7219811590981</v>
      </c>
      <c r="J2452">
        <v>-0.91679231315580301</v>
      </c>
      <c r="K2452">
        <v>155.84987842540599</v>
      </c>
      <c r="L2452">
        <v>152.421561474676</v>
      </c>
      <c r="M2452">
        <v>46.2253234178418</v>
      </c>
      <c r="N2452">
        <v>0.923517558995536</v>
      </c>
      <c r="O2452">
        <v>30.680359435173202</v>
      </c>
      <c r="P2452">
        <v>31.866271688531501</v>
      </c>
      <c r="Q2452">
        <v>0.118461703997826</v>
      </c>
    </row>
    <row r="2453" spans="1:17" hidden="1" x14ac:dyDescent="0.3">
      <c r="A2453" t="s">
        <v>5066</v>
      </c>
      <c r="B2453" t="s">
        <v>5067</v>
      </c>
      <c r="C2453" t="s">
        <v>10222</v>
      </c>
      <c r="D2453" t="s">
        <v>420</v>
      </c>
      <c r="E2453">
        <v>189.42</v>
      </c>
      <c r="F2453">
        <v>2.31</v>
      </c>
      <c r="G2453">
        <v>88.971042449665006</v>
      </c>
      <c r="H2453">
        <v>26.0825793561288</v>
      </c>
      <c r="I2453">
        <v>68.012305792136601</v>
      </c>
      <c r="J2453">
        <v>0.65744431809247295</v>
      </c>
      <c r="K2453">
        <v>1.93505284500529</v>
      </c>
      <c r="L2453">
        <v>1.4723254927279199</v>
      </c>
      <c r="M2453">
        <v>52.072923787377498</v>
      </c>
      <c r="N2453">
        <v>2.4734545993636901</v>
      </c>
      <c r="O2453">
        <v>10.8225108225108</v>
      </c>
      <c r="P2453">
        <v>134.891436593355</v>
      </c>
      <c r="Q2453">
        <v>-3.6876922345400001E-4</v>
      </c>
    </row>
    <row r="2454" spans="1:17" hidden="1" x14ac:dyDescent="0.3">
      <c r="A2454" t="s">
        <v>5068</v>
      </c>
      <c r="B2454" t="s">
        <v>5069</v>
      </c>
      <c r="C2454" t="s">
        <v>10222</v>
      </c>
      <c r="D2454" t="s">
        <v>165</v>
      </c>
      <c r="E2454">
        <v>189.38264222800001</v>
      </c>
      <c r="F2454">
        <v>82.01</v>
      </c>
      <c r="G2454">
        <v>102.42461872108299</v>
      </c>
      <c r="H2454">
        <v>-10.7654726783824</v>
      </c>
      <c r="I2454">
        <v>53.074799525006497</v>
      </c>
      <c r="J2454">
        <v>2.7971877993638799E-2</v>
      </c>
      <c r="K2454">
        <v>79.672631016466994</v>
      </c>
      <c r="L2454">
        <v>63.065208964718899</v>
      </c>
      <c r="M2454">
        <v>37.412354116607503</v>
      </c>
      <c r="N2454">
        <v>0.44139798561892202</v>
      </c>
      <c r="O2454">
        <v>20.692598463602</v>
      </c>
      <c r="P2454">
        <v>134.31428571428501</v>
      </c>
      <c r="Q2454">
        <v>0.137681593636549</v>
      </c>
    </row>
    <row r="2455" spans="1:17" hidden="1" x14ac:dyDescent="0.3">
      <c r="A2455" t="s">
        <v>5070</v>
      </c>
      <c r="B2455" t="s">
        <v>5071</v>
      </c>
      <c r="C2455" t="s">
        <v>10222</v>
      </c>
      <c r="D2455" t="s">
        <v>469</v>
      </c>
      <c r="E2455">
        <v>189.3300768</v>
      </c>
      <c r="F2455">
        <v>127.8</v>
      </c>
      <c r="G2455">
        <v>136.43727459303599</v>
      </c>
      <c r="H2455">
        <v>-4.45659174949669</v>
      </c>
      <c r="I2455">
        <v>135.09160624769501</v>
      </c>
      <c r="J2455">
        <v>-10.1615735408785</v>
      </c>
      <c r="K2455">
        <v>96.893382398223693</v>
      </c>
      <c r="M2455">
        <v>38.854646971483</v>
      </c>
      <c r="N2455">
        <v>0.87085308056872002</v>
      </c>
      <c r="O2455">
        <v>12.9499217527386</v>
      </c>
      <c r="P2455">
        <v>242.168674698795</v>
      </c>
    </row>
    <row r="2456" spans="1:17" hidden="1" x14ac:dyDescent="0.3">
      <c r="A2456" t="s">
        <v>5072</v>
      </c>
      <c r="B2456" t="s">
        <v>5073</v>
      </c>
      <c r="C2456" t="s">
        <v>10222</v>
      </c>
      <c r="D2456" t="s">
        <v>70</v>
      </c>
      <c r="E2456">
        <v>189.223267548</v>
      </c>
      <c r="F2456">
        <v>68.180000000000007</v>
      </c>
      <c r="G2456">
        <v>99.610298363074904</v>
      </c>
      <c r="H2456">
        <v>34.134436375632703</v>
      </c>
      <c r="I2456">
        <v>22.1017564228009</v>
      </c>
      <c r="J2456">
        <v>-0.160561045813958</v>
      </c>
      <c r="K2456">
        <v>58.185646851378998</v>
      </c>
      <c r="L2456">
        <v>50.480822799956997</v>
      </c>
      <c r="M2456">
        <v>59.5715929714396</v>
      </c>
      <c r="N2456">
        <v>1.5178977351695699</v>
      </c>
      <c r="O2456">
        <v>9.1962452332062092</v>
      </c>
      <c r="P2456">
        <v>126.888519134775</v>
      </c>
      <c r="Q2456">
        <v>0.100727735146163</v>
      </c>
    </row>
    <row r="2457" spans="1:17" hidden="1" x14ac:dyDescent="0.3">
      <c r="A2457" t="s">
        <v>5074</v>
      </c>
      <c r="B2457" t="s">
        <v>5075</v>
      </c>
      <c r="C2457" t="s">
        <v>10222</v>
      </c>
      <c r="D2457" t="s">
        <v>1444</v>
      </c>
      <c r="E2457">
        <v>188.965192</v>
      </c>
      <c r="F2457">
        <v>125.96</v>
      </c>
      <c r="G2457">
        <v>12.1967785904256</v>
      </c>
      <c r="H2457">
        <v>-17.0129755262919</v>
      </c>
      <c r="I2457">
        <v>-27.963620012370601</v>
      </c>
      <c r="J2457">
        <v>-10.5934707348017</v>
      </c>
      <c r="K2457">
        <v>141.33239309349301</v>
      </c>
      <c r="L2457">
        <v>139.15893103706301</v>
      </c>
      <c r="M2457">
        <v>23.7502527755207</v>
      </c>
      <c r="N2457">
        <v>1.3728617540791399</v>
      </c>
      <c r="O2457">
        <v>56.240076214671298</v>
      </c>
      <c r="P2457">
        <v>39.955555555555499</v>
      </c>
      <c r="Q2457">
        <v>7.7544276917272004E-2</v>
      </c>
    </row>
    <row r="2458" spans="1:17" hidden="1" x14ac:dyDescent="0.3">
      <c r="A2458" t="s">
        <v>5076</v>
      </c>
      <c r="B2458" t="s">
        <v>5077</v>
      </c>
      <c r="C2458" t="s">
        <v>10222</v>
      </c>
      <c r="D2458" t="s">
        <v>261</v>
      </c>
      <c r="E2458">
        <v>188.47437758000001</v>
      </c>
      <c r="F2458">
        <v>404.2</v>
      </c>
      <c r="G2458">
        <v>26.044668102868702</v>
      </c>
      <c r="H2458">
        <v>1.18828100715401</v>
      </c>
      <c r="I2458">
        <v>-45.109167139587001</v>
      </c>
      <c r="J2458">
        <v>15.417107132982499</v>
      </c>
      <c r="K2458">
        <v>384.30983571020698</v>
      </c>
      <c r="L2458">
        <v>387.74587084879101</v>
      </c>
      <c r="M2458">
        <v>62.805719198364102</v>
      </c>
      <c r="N2458">
        <v>1.3882522528743499</v>
      </c>
      <c r="O2458">
        <v>50.766947055912901</v>
      </c>
      <c r="P2458">
        <v>56.6666666666666</v>
      </c>
      <c r="Q2458">
        <v>0.12342714397659101</v>
      </c>
    </row>
    <row r="2459" spans="1:17" hidden="1" x14ac:dyDescent="0.3">
      <c r="A2459" t="s">
        <v>5078</v>
      </c>
      <c r="B2459" t="s">
        <v>5079</v>
      </c>
      <c r="C2459" t="s">
        <v>10222</v>
      </c>
      <c r="D2459" t="s">
        <v>1458</v>
      </c>
      <c r="E2459">
        <v>188.42070075999999</v>
      </c>
      <c r="F2459">
        <v>21.04</v>
      </c>
      <c r="G2459">
        <v>66.501834565853002</v>
      </c>
      <c r="H2459">
        <v>-18.06738274944</v>
      </c>
      <c r="I2459">
        <v>-6.4810850049712796</v>
      </c>
      <c r="J2459">
        <v>-1.54519885371368</v>
      </c>
      <c r="K2459">
        <v>20.275014083885001</v>
      </c>
      <c r="L2459">
        <v>17.648461141161</v>
      </c>
      <c r="M2459">
        <v>15.2656817795369</v>
      </c>
      <c r="N2459">
        <v>0.40695328891231902</v>
      </c>
      <c r="O2459">
        <v>22.861216730037999</v>
      </c>
      <c r="P2459">
        <v>93.0275229357798</v>
      </c>
      <c r="Q2459">
        <v>-3.0737895785042001E-2</v>
      </c>
    </row>
    <row r="2460" spans="1:17" hidden="1" x14ac:dyDescent="0.3">
      <c r="A2460" t="s">
        <v>5080</v>
      </c>
      <c r="B2460" t="s">
        <v>5081</v>
      </c>
      <c r="C2460" t="s">
        <v>10222</v>
      </c>
      <c r="D2460" t="s">
        <v>70</v>
      </c>
      <c r="E2460">
        <v>188.34590625000001</v>
      </c>
      <c r="F2460">
        <v>152.69999999999999</v>
      </c>
      <c r="G2460">
        <v>44.222382747148004</v>
      </c>
      <c r="H2460">
        <v>-2.5930258580238101</v>
      </c>
      <c r="I2460">
        <v>-7.2755092732115596</v>
      </c>
      <c r="J2460">
        <v>2.7247735980769598</v>
      </c>
      <c r="K2460">
        <v>148.83930344383</v>
      </c>
      <c r="L2460">
        <v>134.53766932813201</v>
      </c>
      <c r="M2460">
        <v>55.667326540500497</v>
      </c>
      <c r="N2460">
        <v>0.56780622905464395</v>
      </c>
      <c r="O2460">
        <v>8.3824492468893297</v>
      </c>
      <c r="P2460">
        <v>79.204318741931701</v>
      </c>
      <c r="Q2460">
        <v>3.7054758262128E-2</v>
      </c>
    </row>
    <row r="2461" spans="1:17" hidden="1" x14ac:dyDescent="0.3">
      <c r="A2461" t="s">
        <v>5082</v>
      </c>
      <c r="B2461" t="s">
        <v>5083</v>
      </c>
      <c r="C2461" t="s">
        <v>10222</v>
      </c>
      <c r="E2461">
        <v>188.02896000000001</v>
      </c>
      <c r="F2461">
        <v>183.05</v>
      </c>
      <c r="G2461">
        <v>-11.7607980877951</v>
      </c>
      <c r="H2461">
        <v>8.9928184705023106</v>
      </c>
      <c r="I2461">
        <v>-24.4948890513934</v>
      </c>
      <c r="J2461">
        <v>3.6469985071583602</v>
      </c>
      <c r="K2461">
        <v>177.55566250446</v>
      </c>
      <c r="L2461">
        <v>178.63009385185799</v>
      </c>
      <c r="M2461">
        <v>56.339511962617301</v>
      </c>
      <c r="N2461">
        <v>0.79444067796610096</v>
      </c>
      <c r="O2461">
        <v>46.899754165528499</v>
      </c>
      <c r="P2461">
        <v>27.1180555555555</v>
      </c>
    </row>
    <row r="2462" spans="1:17" hidden="1" x14ac:dyDescent="0.3">
      <c r="A2462" t="s">
        <v>5084</v>
      </c>
      <c r="B2462" t="s">
        <v>5085</v>
      </c>
      <c r="C2462" t="s">
        <v>10222</v>
      </c>
      <c r="E2462">
        <v>187.87031999999999</v>
      </c>
      <c r="F2462">
        <v>158.13999999999999</v>
      </c>
      <c r="G2462">
        <v>317.68779477613998</v>
      </c>
      <c r="H2462">
        <v>78.150359747122906</v>
      </c>
      <c r="I2462">
        <v>155.61600596129199</v>
      </c>
      <c r="J2462">
        <v>27.401718954505501</v>
      </c>
      <c r="K2462">
        <v>88.271833807257295</v>
      </c>
      <c r="L2462">
        <v>67.5770273973651</v>
      </c>
      <c r="M2462">
        <v>96.374515442283794</v>
      </c>
      <c r="N2462">
        <v>1.64485666381747</v>
      </c>
      <c r="O2462">
        <v>0</v>
      </c>
      <c r="P2462">
        <v>410.129032258064</v>
      </c>
    </row>
    <row r="2463" spans="1:17" hidden="1" x14ac:dyDescent="0.3">
      <c r="A2463" t="s">
        <v>5086</v>
      </c>
      <c r="B2463" t="s">
        <v>5087</v>
      </c>
      <c r="C2463" t="s">
        <v>10222</v>
      </c>
      <c r="D2463" t="s">
        <v>60</v>
      </c>
      <c r="E2463">
        <v>187.39243880399999</v>
      </c>
      <c r="F2463">
        <v>118.57</v>
      </c>
      <c r="G2463">
        <v>-6.21112723344784</v>
      </c>
      <c r="H2463">
        <v>-5.0664857314837004</v>
      </c>
      <c r="I2463">
        <v>-15.2683957412656</v>
      </c>
      <c r="J2463">
        <v>0.36776969432595102</v>
      </c>
      <c r="K2463">
        <v>115.038446302263</v>
      </c>
      <c r="L2463">
        <v>107.155104557035</v>
      </c>
      <c r="M2463">
        <v>55.882318713544699</v>
      </c>
      <c r="N2463">
        <v>0.425376878915731</v>
      </c>
      <c r="O2463">
        <v>11.706165134519599</v>
      </c>
      <c r="P2463">
        <v>46.022167487684698</v>
      </c>
      <c r="Q2463">
        <v>-7.7166309469460003E-3</v>
      </c>
    </row>
    <row r="2464" spans="1:17" hidden="1" x14ac:dyDescent="0.3">
      <c r="A2464" t="s">
        <v>5088</v>
      </c>
      <c r="B2464" t="s">
        <v>5089</v>
      </c>
      <c r="C2464" t="s">
        <v>10222</v>
      </c>
      <c r="D2464" t="s">
        <v>420</v>
      </c>
      <c r="E2464">
        <v>187.21297085</v>
      </c>
      <c r="F2464">
        <v>186.5</v>
      </c>
      <c r="G2464">
        <v>515.02917919113202</v>
      </c>
      <c r="H2464">
        <v>20.294316619950902</v>
      </c>
      <c r="I2464">
        <v>89.448425898632806</v>
      </c>
      <c r="J2464">
        <v>-4.1504620116084103</v>
      </c>
      <c r="K2464">
        <v>162.999425952205</v>
      </c>
      <c r="L2464">
        <v>123.652002254436</v>
      </c>
      <c r="M2464">
        <v>66.763128149661696</v>
      </c>
      <c r="N2464">
        <v>1.2327028498461901</v>
      </c>
      <c r="O2464">
        <v>4.5040214477211702</v>
      </c>
      <c r="P2464">
        <v>612.37585943468298</v>
      </c>
    </row>
    <row r="2465" spans="1:17" hidden="1" x14ac:dyDescent="0.3">
      <c r="A2465" t="s">
        <v>5090</v>
      </c>
      <c r="B2465" t="s">
        <v>5091</v>
      </c>
      <c r="C2465" t="s">
        <v>10222</v>
      </c>
      <c r="D2465" t="s">
        <v>388</v>
      </c>
      <c r="E2465">
        <v>187.07288679999999</v>
      </c>
      <c r="F2465">
        <v>116</v>
      </c>
      <c r="G2465">
        <v>-38.912395318567199</v>
      </c>
      <c r="H2465">
        <v>-1.7990466091563599</v>
      </c>
      <c r="I2465">
        <v>-24.0500385852474</v>
      </c>
      <c r="J2465">
        <v>0.630054338712557</v>
      </c>
      <c r="K2465">
        <v>111.20320962774601</v>
      </c>
      <c r="L2465">
        <v>115.00415514909299</v>
      </c>
      <c r="M2465">
        <v>60.084300024294201</v>
      </c>
      <c r="N2465">
        <v>0.78405665320458895</v>
      </c>
      <c r="O2465">
        <v>36.8965517241379</v>
      </c>
      <c r="P2465">
        <v>31.593874078275601</v>
      </c>
      <c r="Q2465">
        <v>5.6127864074470998E-2</v>
      </c>
    </row>
    <row r="2466" spans="1:17" hidden="1" x14ac:dyDescent="0.3">
      <c r="A2466" t="s">
        <v>5092</v>
      </c>
      <c r="B2466" t="s">
        <v>5093</v>
      </c>
      <c r="C2466" t="s">
        <v>10222</v>
      </c>
      <c r="D2466" t="s">
        <v>290</v>
      </c>
      <c r="E2466">
        <v>186.78164699999999</v>
      </c>
      <c r="F2466">
        <v>369.85</v>
      </c>
      <c r="G2466">
        <v>-49.215905761231099</v>
      </c>
      <c r="H2466">
        <v>13.649927860124899</v>
      </c>
      <c r="I2466">
        <v>-40.377303363472898</v>
      </c>
      <c r="J2466">
        <v>-4.67906524525353</v>
      </c>
      <c r="K2466">
        <v>362.78642683391899</v>
      </c>
      <c r="L2466">
        <v>393.38918437722401</v>
      </c>
      <c r="M2466">
        <v>45.555171738430197</v>
      </c>
      <c r="N2466">
        <v>1.70820874279905</v>
      </c>
      <c r="O2466">
        <v>93.321616871704705</v>
      </c>
      <c r="P2466">
        <v>27.534482758620602</v>
      </c>
      <c r="Q2466">
        <v>6.8159935577223996E-2</v>
      </c>
    </row>
    <row r="2467" spans="1:17" hidden="1" x14ac:dyDescent="0.3">
      <c r="A2467" t="s">
        <v>5094</v>
      </c>
      <c r="B2467" t="s">
        <v>5095</v>
      </c>
      <c r="C2467" t="s">
        <v>10222</v>
      </c>
      <c r="D2467" t="s">
        <v>170</v>
      </c>
      <c r="E2467">
        <v>186.16729655999899</v>
      </c>
      <c r="F2467">
        <v>162.96</v>
      </c>
      <c r="G2467">
        <v>24.924125756467198</v>
      </c>
      <c r="H2467">
        <v>-1.48933362018507</v>
      </c>
      <c r="I2467">
        <v>-33.006120314455401</v>
      </c>
      <c r="J2467">
        <v>2.4558108648272698</v>
      </c>
      <c r="K2467">
        <v>160.61478233854001</v>
      </c>
      <c r="L2467">
        <v>143.66594573235699</v>
      </c>
      <c r="M2467">
        <v>48.627855076844497</v>
      </c>
      <c r="N2467">
        <v>0.62631493955891804</v>
      </c>
      <c r="O2467">
        <v>29.234167893961601</v>
      </c>
      <c r="Q2467">
        <v>8.1160466540322995E-2</v>
      </c>
    </row>
    <row r="2468" spans="1:17" hidden="1" x14ac:dyDescent="0.3">
      <c r="A2468" t="s">
        <v>5096</v>
      </c>
      <c r="B2468" t="s">
        <v>5097</v>
      </c>
      <c r="C2468" t="s">
        <v>10222</v>
      </c>
      <c r="D2468" t="s">
        <v>1124</v>
      </c>
      <c r="E2468">
        <v>185.737526</v>
      </c>
      <c r="F2468">
        <v>109</v>
      </c>
      <c r="G2468">
        <v>115.965969027181</v>
      </c>
      <c r="H2468">
        <v>1.1906219407183101</v>
      </c>
      <c r="I2468">
        <v>10.8801825477808</v>
      </c>
      <c r="J2468">
        <v>-0.54428893560631997</v>
      </c>
      <c r="K2468">
        <v>110.224660646988</v>
      </c>
      <c r="L2468">
        <v>89.069752883031896</v>
      </c>
      <c r="M2468">
        <v>38.141724406510299</v>
      </c>
      <c r="N2468">
        <v>1.8457738748627801</v>
      </c>
      <c r="O2468">
        <v>19.2660550458715</v>
      </c>
      <c r="P2468">
        <v>183.116883116883</v>
      </c>
    </row>
    <row r="2469" spans="1:17" hidden="1" x14ac:dyDescent="0.3">
      <c r="A2469" t="s">
        <v>5098</v>
      </c>
      <c r="B2469" t="s">
        <v>5099</v>
      </c>
      <c r="C2469" t="s">
        <v>10222</v>
      </c>
      <c r="D2469" t="s">
        <v>70</v>
      </c>
      <c r="E2469">
        <v>185.62992</v>
      </c>
      <c r="F2469">
        <v>80.8</v>
      </c>
      <c r="G2469">
        <v>195.77187844299701</v>
      </c>
      <c r="H2469">
        <v>-3.5263591913571499</v>
      </c>
      <c r="I2469">
        <v>-10.507024056817</v>
      </c>
      <c r="J2469">
        <v>-1.54519885371368</v>
      </c>
      <c r="K2469">
        <v>80.655703891939098</v>
      </c>
      <c r="L2469">
        <v>72.139289285779498</v>
      </c>
      <c r="M2469">
        <v>99.999999971025503</v>
      </c>
      <c r="O2469">
        <v>0</v>
      </c>
      <c r="P2469">
        <v>229.79591836734599</v>
      </c>
    </row>
    <row r="2470" spans="1:17" hidden="1" x14ac:dyDescent="0.3">
      <c r="A2470" t="s">
        <v>5100</v>
      </c>
      <c r="B2470" t="s">
        <v>5101</v>
      </c>
      <c r="C2470" t="s">
        <v>10222</v>
      </c>
      <c r="D2470" t="s">
        <v>77</v>
      </c>
      <c r="E2470">
        <v>185.46093030599999</v>
      </c>
      <c r="F2470">
        <v>238.57</v>
      </c>
      <c r="G2470">
        <v>-13.5931439912285</v>
      </c>
      <c r="H2470">
        <v>-0.81258997064015304</v>
      </c>
      <c r="I2470">
        <v>-21.608396067279902</v>
      </c>
      <c r="J2470">
        <v>-2.3862417469012298</v>
      </c>
      <c r="K2470">
        <v>229.79058273862699</v>
      </c>
      <c r="L2470">
        <v>223.86423458763201</v>
      </c>
      <c r="M2470">
        <v>53.156074106209097</v>
      </c>
      <c r="N2470">
        <v>0.80926531411515401</v>
      </c>
      <c r="O2470">
        <v>16.611476715429401</v>
      </c>
      <c r="P2470">
        <v>28.609164420485101</v>
      </c>
      <c r="Q2470">
        <v>-6.4818269597809994E-2</v>
      </c>
    </row>
    <row r="2471" spans="1:17" hidden="1" x14ac:dyDescent="0.3">
      <c r="A2471" t="s">
        <v>5102</v>
      </c>
      <c r="B2471" t="s">
        <v>5103</v>
      </c>
      <c r="C2471" t="s">
        <v>10222</v>
      </c>
      <c r="D2471" t="s">
        <v>285</v>
      </c>
      <c r="E2471">
        <v>185.38512510000001</v>
      </c>
      <c r="F2471">
        <v>208.74</v>
      </c>
      <c r="G2471">
        <v>-21.446403194995899</v>
      </c>
      <c r="H2471">
        <v>-9.9569812009265295</v>
      </c>
      <c r="I2471">
        <v>-32.564567067876098</v>
      </c>
      <c r="J2471">
        <v>-0.36032794772724602</v>
      </c>
      <c r="K2471">
        <v>195.508389874101</v>
      </c>
      <c r="L2471">
        <v>197.76550024144899</v>
      </c>
      <c r="M2471">
        <v>75.072962500326497</v>
      </c>
      <c r="N2471">
        <v>1.26004878540558</v>
      </c>
      <c r="O2471">
        <v>26.2096387850914</v>
      </c>
      <c r="P2471">
        <v>28.336919766369501</v>
      </c>
      <c r="Q2471">
        <v>-6.3859252146604997E-2</v>
      </c>
    </row>
    <row r="2472" spans="1:17" hidden="1" x14ac:dyDescent="0.3">
      <c r="A2472" t="s">
        <v>5104</v>
      </c>
      <c r="B2472" t="s">
        <v>5105</v>
      </c>
      <c r="C2472" t="s">
        <v>10222</v>
      </c>
      <c r="D2472" t="s">
        <v>60</v>
      </c>
      <c r="E2472">
        <v>185.37125</v>
      </c>
      <c r="F2472">
        <v>180.85</v>
      </c>
      <c r="G2472">
        <v>-26.331782552752198</v>
      </c>
      <c r="H2472">
        <v>-2.7117524497841199</v>
      </c>
      <c r="I2472">
        <v>-15.135918724557399</v>
      </c>
      <c r="J2472">
        <v>0.357129368887106</v>
      </c>
      <c r="K2472">
        <v>180.83101471874599</v>
      </c>
      <c r="L2472">
        <v>181.276740529043</v>
      </c>
      <c r="M2472">
        <v>62.072103549963799</v>
      </c>
      <c r="N2472">
        <v>0.71767039995410997</v>
      </c>
      <c r="O2472">
        <v>27.177218689521698</v>
      </c>
      <c r="P2472">
        <v>21.702557200538301</v>
      </c>
      <c r="Q2472">
        <v>-4.3263185472859997E-2</v>
      </c>
    </row>
    <row r="2473" spans="1:17" hidden="1" x14ac:dyDescent="0.3">
      <c r="A2473" t="s">
        <v>5106</v>
      </c>
      <c r="B2473" t="s">
        <v>5107</v>
      </c>
      <c r="C2473" t="s">
        <v>10222</v>
      </c>
      <c r="D2473" t="s">
        <v>415</v>
      </c>
      <c r="E2473">
        <v>185.32541300999901</v>
      </c>
      <c r="F2473">
        <v>10.59</v>
      </c>
      <c r="G2473">
        <v>111.45183971996001</v>
      </c>
      <c r="H2473">
        <v>0.280225170782755</v>
      </c>
      <c r="I2473">
        <v>-25.7508663345576</v>
      </c>
      <c r="J2473">
        <v>2.4754197029873501</v>
      </c>
      <c r="K2473">
        <v>9.0719992500087407</v>
      </c>
      <c r="L2473">
        <v>8.3225151642430699</v>
      </c>
      <c r="M2473">
        <v>84.096014060968599</v>
      </c>
      <c r="N2473">
        <v>1.7229092615550601</v>
      </c>
      <c r="O2473">
        <v>52.974504249291698</v>
      </c>
      <c r="P2473">
        <v>143.44827586206799</v>
      </c>
      <c r="Q2473">
        <v>0.13494584458685099</v>
      </c>
    </row>
    <row r="2474" spans="1:17" hidden="1" x14ac:dyDescent="0.3">
      <c r="A2474" t="s">
        <v>5108</v>
      </c>
      <c r="B2474" t="s">
        <v>5109</v>
      </c>
      <c r="C2474" t="s">
        <v>10222</v>
      </c>
      <c r="D2474" t="s">
        <v>557</v>
      </c>
      <c r="E2474">
        <v>185.230131075</v>
      </c>
      <c r="F2474">
        <v>74.25</v>
      </c>
      <c r="G2474">
        <v>-43.332411059002403</v>
      </c>
      <c r="H2474">
        <v>-14.9969474266512</v>
      </c>
      <c r="I2474">
        <v>-32.3033517354976</v>
      </c>
      <c r="J2474">
        <v>-6.6523867477868199</v>
      </c>
      <c r="O2474">
        <v>30.909090909090899</v>
      </c>
      <c r="P2474">
        <v>0.337837837837828</v>
      </c>
    </row>
    <row r="2475" spans="1:17" hidden="1" x14ac:dyDescent="0.3">
      <c r="A2475" t="s">
        <v>5110</v>
      </c>
      <c r="B2475" t="s">
        <v>5111</v>
      </c>
      <c r="C2475" t="s">
        <v>10222</v>
      </c>
      <c r="D2475" t="s">
        <v>1191</v>
      </c>
      <c r="E2475">
        <v>184.90855884000001</v>
      </c>
      <c r="F2475">
        <v>141.19999999999999</v>
      </c>
      <c r="G2475">
        <v>86.445654013180302</v>
      </c>
      <c r="H2475">
        <v>9.2023290141702994</v>
      </c>
      <c r="I2475">
        <v>8.6898265384504008</v>
      </c>
      <c r="J2475">
        <v>-8.1258440150040006</v>
      </c>
      <c r="K2475">
        <v>141.067308876151</v>
      </c>
      <c r="L2475">
        <v>119.480936472786</v>
      </c>
      <c r="M2475">
        <v>29.121685949958898</v>
      </c>
      <c r="N2475">
        <v>0.30664746644515301</v>
      </c>
      <c r="O2475">
        <v>34.560906515580697</v>
      </c>
      <c r="P2475">
        <v>139.28147771564099</v>
      </c>
      <c r="Q2475">
        <v>7.8377388298919007E-2</v>
      </c>
    </row>
    <row r="2476" spans="1:17" hidden="1" x14ac:dyDescent="0.3">
      <c r="A2476" t="s">
        <v>5112</v>
      </c>
      <c r="B2476" t="s">
        <v>5113</v>
      </c>
      <c r="C2476" t="s">
        <v>10222</v>
      </c>
      <c r="D2476" t="s">
        <v>293</v>
      </c>
      <c r="E2476">
        <v>184.79942399999999</v>
      </c>
      <c r="F2476">
        <v>120</v>
      </c>
      <c r="G2476">
        <v>-36.300124460152297</v>
      </c>
      <c r="H2476">
        <v>-0.83405149904945697</v>
      </c>
      <c r="I2476">
        <v>-39.6192973992516</v>
      </c>
      <c r="J2476">
        <v>-1.54519885371368</v>
      </c>
      <c r="K2476">
        <v>124.533065480833</v>
      </c>
      <c r="L2476">
        <v>132.99622624706501</v>
      </c>
      <c r="M2476">
        <v>40.156376948970603</v>
      </c>
      <c r="N2476">
        <v>0.53742478941034899</v>
      </c>
      <c r="O2476">
        <v>38.25</v>
      </c>
      <c r="P2476">
        <v>8.1081081081081106</v>
      </c>
    </row>
    <row r="2477" spans="1:17" hidden="1" x14ac:dyDescent="0.3">
      <c r="A2477" t="s">
        <v>5114</v>
      </c>
      <c r="B2477" t="s">
        <v>5115</v>
      </c>
      <c r="C2477" t="s">
        <v>10222</v>
      </c>
      <c r="E2477">
        <v>184.67787749999999</v>
      </c>
      <c r="F2477">
        <v>16.95</v>
      </c>
      <c r="G2477">
        <v>10.369407440401201</v>
      </c>
      <c r="H2477">
        <v>-7.4878758863203796</v>
      </c>
      <c r="I2477">
        <v>-30.746629046422001</v>
      </c>
      <c r="J2477">
        <v>1.93041090238387</v>
      </c>
      <c r="K2477">
        <v>18.332681220853399</v>
      </c>
      <c r="L2477">
        <v>17.931334752423801</v>
      </c>
      <c r="M2477">
        <v>48.731061269637202</v>
      </c>
      <c r="N2477">
        <v>0.41460854987271401</v>
      </c>
      <c r="O2477">
        <v>87.168141592920307</v>
      </c>
      <c r="P2477">
        <v>59.454374412041297</v>
      </c>
      <c r="Q2477">
        <v>0.10802322783981</v>
      </c>
    </row>
    <row r="2478" spans="1:17" hidden="1" x14ac:dyDescent="0.3">
      <c r="A2478" t="s">
        <v>5116</v>
      </c>
      <c r="B2478" t="s">
        <v>5117</v>
      </c>
      <c r="C2478" t="s">
        <v>10222</v>
      </c>
      <c r="D2478" t="s">
        <v>231</v>
      </c>
      <c r="E2478">
        <v>184.49117955</v>
      </c>
      <c r="F2478">
        <v>136.44999999999999</v>
      </c>
      <c r="G2478">
        <v>-38.993554693834199</v>
      </c>
      <c r="H2478">
        <v>-7.2849798810123101</v>
      </c>
      <c r="I2478">
        <v>-28.834196528162199</v>
      </c>
      <c r="J2478">
        <v>1.71044302567958</v>
      </c>
      <c r="K2478">
        <v>140.08322436452301</v>
      </c>
      <c r="L2478">
        <v>148.31809455601501</v>
      </c>
      <c r="M2478">
        <v>43.770220966666898</v>
      </c>
      <c r="N2478">
        <v>0.85331832883541703</v>
      </c>
      <c r="O2478">
        <v>50.238182484426503</v>
      </c>
      <c r="P2478">
        <v>15.635593220338899</v>
      </c>
      <c r="Q2478">
        <v>0.112990239543953</v>
      </c>
    </row>
    <row r="2479" spans="1:17" hidden="1" x14ac:dyDescent="0.3">
      <c r="A2479" t="s">
        <v>5118</v>
      </c>
      <c r="B2479" t="s">
        <v>5119</v>
      </c>
      <c r="C2479" t="s">
        <v>10222</v>
      </c>
      <c r="D2479" t="s">
        <v>370</v>
      </c>
      <c r="E2479">
        <v>184.32879</v>
      </c>
      <c r="F2479">
        <v>263.5</v>
      </c>
      <c r="G2479">
        <v>-33.580362091267098</v>
      </c>
      <c r="H2479">
        <v>-4.2272495114935298</v>
      </c>
      <c r="I2479">
        <v>-22.551302767762401</v>
      </c>
      <c r="J2479">
        <v>-5.1849047360666098</v>
      </c>
      <c r="K2479">
        <v>270.38075913531799</v>
      </c>
      <c r="M2479">
        <v>37.480748567834901</v>
      </c>
      <c r="N2479">
        <v>0.59279588336192102</v>
      </c>
      <c r="O2479">
        <v>19.9240986717267</v>
      </c>
      <c r="P2479">
        <v>31.094527363184</v>
      </c>
    </row>
    <row r="2480" spans="1:17" hidden="1" x14ac:dyDescent="0.3">
      <c r="A2480" t="s">
        <v>5120</v>
      </c>
      <c r="B2480" t="s">
        <v>5121</v>
      </c>
      <c r="C2480" t="s">
        <v>10222</v>
      </c>
      <c r="D2480" t="s">
        <v>133</v>
      </c>
      <c r="E2480">
        <v>184.316868</v>
      </c>
      <c r="F2480">
        <v>3.66</v>
      </c>
      <c r="G2480">
        <v>-7.9359447801831804</v>
      </c>
      <c r="H2480">
        <v>19.729454762131201</v>
      </c>
      <c r="I2480">
        <v>-25.790746693480799</v>
      </c>
      <c r="J2480">
        <v>-5.6795657787782803</v>
      </c>
      <c r="K2480">
        <v>3.4703354492004101</v>
      </c>
      <c r="L2480">
        <v>3.6878259727350402</v>
      </c>
      <c r="M2480">
        <v>50.165817530496703</v>
      </c>
      <c r="N2480">
        <v>1.18659942929852</v>
      </c>
      <c r="O2480">
        <v>33.060109289617401</v>
      </c>
      <c r="P2480">
        <v>31.1827956989247</v>
      </c>
      <c r="Q2480">
        <v>0.131820177921881</v>
      </c>
    </row>
    <row r="2481" spans="1:17" hidden="1" x14ac:dyDescent="0.3">
      <c r="A2481" t="s">
        <v>5122</v>
      </c>
      <c r="B2481" t="s">
        <v>5123</v>
      </c>
      <c r="C2481" t="s">
        <v>10222</v>
      </c>
      <c r="D2481" t="s">
        <v>1339</v>
      </c>
      <c r="E2481">
        <v>183.70820789999999</v>
      </c>
      <c r="F2481">
        <v>122.76</v>
      </c>
      <c r="G2481">
        <v>-19.114716281380101</v>
      </c>
      <c r="H2481">
        <v>-2.9693017652901301</v>
      </c>
      <c r="I2481">
        <v>-11.7002309742143</v>
      </c>
      <c r="J2481">
        <v>-1.8780991460163701</v>
      </c>
      <c r="K2481">
        <v>122.013666364022</v>
      </c>
      <c r="L2481">
        <v>119.22089402302601</v>
      </c>
      <c r="M2481">
        <v>62.4894939835931</v>
      </c>
      <c r="N2481">
        <v>5.36729501932297E-2</v>
      </c>
      <c r="O2481">
        <v>2.7207559465623801</v>
      </c>
      <c r="P2481">
        <v>10.148048452220699</v>
      </c>
    </row>
    <row r="2482" spans="1:17" hidden="1" x14ac:dyDescent="0.3">
      <c r="A2482" t="s">
        <v>5124</v>
      </c>
      <c r="B2482" t="s">
        <v>5125</v>
      </c>
      <c r="C2482" t="s">
        <v>10222</v>
      </c>
      <c r="D2482" t="s">
        <v>301</v>
      </c>
      <c r="E2482">
        <v>183.393</v>
      </c>
      <c r="F2482">
        <v>153.75</v>
      </c>
      <c r="G2482">
        <v>44.592842514881198</v>
      </c>
      <c r="H2482">
        <v>16.744958638100201</v>
      </c>
      <c r="I2482">
        <v>-10.224461980348799</v>
      </c>
      <c r="J2482">
        <v>4.28699759921947</v>
      </c>
      <c r="K2482">
        <v>135.38316042167</v>
      </c>
      <c r="L2482">
        <v>121.527565352577</v>
      </c>
      <c r="M2482">
        <v>72.948889022373606</v>
      </c>
      <c r="N2482">
        <v>1.78943777148585</v>
      </c>
      <c r="O2482">
        <v>6.6016260162601696</v>
      </c>
      <c r="P2482">
        <v>99.287103046014195</v>
      </c>
      <c r="Q2482">
        <v>0.1079689191834</v>
      </c>
    </row>
    <row r="2483" spans="1:17" hidden="1" x14ac:dyDescent="0.3">
      <c r="A2483" t="s">
        <v>5126</v>
      </c>
      <c r="B2483" t="s">
        <v>5127</v>
      </c>
      <c r="C2483" t="s">
        <v>10222</v>
      </c>
      <c r="D2483" t="s">
        <v>622</v>
      </c>
      <c r="E2483">
        <v>183.17030711999999</v>
      </c>
      <c r="F2483">
        <v>6.1</v>
      </c>
      <c r="G2483">
        <v>171.344441500203</v>
      </c>
      <c r="H2483">
        <v>78.532464338054595</v>
      </c>
      <c r="I2483">
        <v>70.672202122409004</v>
      </c>
      <c r="J2483">
        <v>16.8104416816591</v>
      </c>
      <c r="K2483">
        <v>4.1411945783750497</v>
      </c>
      <c r="L2483">
        <v>3.6303087165838099</v>
      </c>
      <c r="M2483">
        <v>84.788241649061106</v>
      </c>
      <c r="N2483">
        <v>1.3672318696159</v>
      </c>
      <c r="O2483">
        <v>1.4754098360655701</v>
      </c>
      <c r="P2483">
        <v>223.77188029361901</v>
      </c>
      <c r="Q2483">
        <v>-4.1804190058069998E-2</v>
      </c>
    </row>
    <row r="2484" spans="1:17" hidden="1" x14ac:dyDescent="0.3">
      <c r="A2484" t="s">
        <v>5128</v>
      </c>
      <c r="B2484" t="s">
        <v>5129</v>
      </c>
      <c r="C2484" t="s">
        <v>10222</v>
      </c>
      <c r="D2484" t="s">
        <v>60</v>
      </c>
      <c r="E2484">
        <v>183.14063999999999</v>
      </c>
      <c r="F2484">
        <v>160</v>
      </c>
      <c r="G2484">
        <v>4.7294387834776401</v>
      </c>
      <c r="H2484">
        <v>-6.2778113466613403</v>
      </c>
      <c r="I2484">
        <v>-26.508864863997101</v>
      </c>
      <c r="J2484">
        <v>-0.43267501391711799</v>
      </c>
      <c r="K2484">
        <v>163.33842937256699</v>
      </c>
      <c r="L2484">
        <v>164.974469288607</v>
      </c>
      <c r="M2484">
        <v>43.465715543711298</v>
      </c>
      <c r="N2484">
        <v>0.90791909393204495</v>
      </c>
      <c r="O2484">
        <v>36.75</v>
      </c>
      <c r="P2484">
        <v>34.566862910008403</v>
      </c>
      <c r="Q2484">
        <v>-9.6829755751561997E-2</v>
      </c>
    </row>
    <row r="2485" spans="1:17" hidden="1" x14ac:dyDescent="0.3">
      <c r="A2485" t="s">
        <v>5130</v>
      </c>
      <c r="B2485" t="s">
        <v>5131</v>
      </c>
      <c r="C2485" t="s">
        <v>10222</v>
      </c>
      <c r="D2485" t="s">
        <v>285</v>
      </c>
      <c r="E2485">
        <v>182.99879999999999</v>
      </c>
      <c r="F2485">
        <v>15249.9</v>
      </c>
      <c r="G2485">
        <v>7.1867184691788601</v>
      </c>
      <c r="H2485">
        <v>-5.8552641446060099</v>
      </c>
      <c r="I2485">
        <v>-11.0763706987379</v>
      </c>
      <c r="J2485">
        <v>3.9494815923397302</v>
      </c>
      <c r="K2485">
        <v>14235.1776082375</v>
      </c>
      <c r="L2485">
        <v>13454.360901756299</v>
      </c>
      <c r="M2485">
        <v>65.919438069530401</v>
      </c>
      <c r="N2485">
        <v>0.29663025080781602</v>
      </c>
      <c r="O2485">
        <v>14.4269798490481</v>
      </c>
      <c r="P2485">
        <v>50.820369289804397</v>
      </c>
      <c r="Q2485">
        <v>-1.4507239554276E-2</v>
      </c>
    </row>
    <row r="2486" spans="1:17" hidden="1" x14ac:dyDescent="0.3">
      <c r="A2486" t="s">
        <v>5132</v>
      </c>
      <c r="B2486" t="s">
        <v>5133</v>
      </c>
      <c r="C2486" t="s">
        <v>10222</v>
      </c>
      <c r="D2486" t="s">
        <v>274</v>
      </c>
      <c r="E2486">
        <v>182.78058222000001</v>
      </c>
      <c r="F2486">
        <v>78.599999999999994</v>
      </c>
      <c r="G2486">
        <v>325.45821042248201</v>
      </c>
      <c r="H2486">
        <v>-4.1106885406267297</v>
      </c>
      <c r="I2486">
        <v>-15.6617503470698</v>
      </c>
      <c r="J2486">
        <v>9.9365584061522707</v>
      </c>
      <c r="K2486">
        <v>70.085769840698305</v>
      </c>
      <c r="L2486">
        <v>58.415272405087698</v>
      </c>
      <c r="M2486">
        <v>80.631049656128894</v>
      </c>
      <c r="N2486">
        <v>0.51941800344690403</v>
      </c>
      <c r="O2486">
        <v>17.671755725190799</v>
      </c>
      <c r="P2486">
        <v>360.72684642438401</v>
      </c>
      <c r="Q2486">
        <v>0.126186224490617</v>
      </c>
    </row>
    <row r="2487" spans="1:17" hidden="1" x14ac:dyDescent="0.3">
      <c r="A2487" t="s">
        <v>5134</v>
      </c>
      <c r="B2487" t="s">
        <v>5135</v>
      </c>
      <c r="C2487" t="s">
        <v>10222</v>
      </c>
      <c r="D2487" t="s">
        <v>622</v>
      </c>
      <c r="E2487">
        <v>182.53160639999999</v>
      </c>
      <c r="F2487">
        <v>175.89</v>
      </c>
      <c r="G2487">
        <v>-5.3475967405778402</v>
      </c>
      <c r="H2487">
        <v>11.644637627306601</v>
      </c>
      <c r="I2487">
        <v>-25.665168372264699</v>
      </c>
      <c r="J2487">
        <v>9.7245712685889494</v>
      </c>
      <c r="K2487">
        <v>157.46641361801599</v>
      </c>
      <c r="L2487">
        <v>156.872848062043</v>
      </c>
      <c r="M2487">
        <v>64.208736271528295</v>
      </c>
      <c r="N2487">
        <v>3.7637006795750598</v>
      </c>
      <c r="O2487">
        <v>19.307521746546101</v>
      </c>
      <c r="P2487">
        <v>37.253218884120102</v>
      </c>
      <c r="Q2487">
        <v>5.3612836617125001E-2</v>
      </c>
    </row>
    <row r="2488" spans="1:17" hidden="1" x14ac:dyDescent="0.3">
      <c r="A2488" t="s">
        <v>5136</v>
      </c>
      <c r="B2488" t="s">
        <v>5137</v>
      </c>
      <c r="C2488" t="s">
        <v>10222</v>
      </c>
      <c r="D2488" t="s">
        <v>622</v>
      </c>
      <c r="E2488">
        <v>182.373179088</v>
      </c>
      <c r="F2488">
        <v>241.76</v>
      </c>
      <c r="G2488">
        <v>8.5735013478714794</v>
      </c>
      <c r="H2488">
        <v>-7.9638239574037</v>
      </c>
      <c r="I2488">
        <v>-20.371702821751501</v>
      </c>
      <c r="J2488">
        <v>5.1634342398114796</v>
      </c>
      <c r="K2488">
        <v>230.772608830428</v>
      </c>
      <c r="L2488">
        <v>227.72265821800201</v>
      </c>
      <c r="M2488">
        <v>60.107297101853298</v>
      </c>
      <c r="N2488">
        <v>0.98637579257390395</v>
      </c>
      <c r="O2488">
        <v>44.358041032428801</v>
      </c>
      <c r="P2488">
        <v>40.558139534883701</v>
      </c>
      <c r="Q2488">
        <v>-3.4730893834821003E-2</v>
      </c>
    </row>
    <row r="2489" spans="1:17" hidden="1" x14ac:dyDescent="0.3">
      <c r="A2489" t="s">
        <v>5138</v>
      </c>
      <c r="B2489" t="s">
        <v>5139</v>
      </c>
      <c r="C2489" t="s">
        <v>10222</v>
      </c>
      <c r="D2489" t="s">
        <v>1124</v>
      </c>
      <c r="E2489">
        <v>182.09933393599999</v>
      </c>
      <c r="F2489">
        <v>136.37</v>
      </c>
      <c r="G2489">
        <v>-58.595426850624101</v>
      </c>
      <c r="H2489">
        <v>-6.5605200230991301</v>
      </c>
      <c r="I2489">
        <v>-52.826592281716103</v>
      </c>
      <c r="J2489">
        <v>-3.6166274251422599</v>
      </c>
      <c r="K2489">
        <v>145.72989311389099</v>
      </c>
      <c r="L2489">
        <v>170.077444391413</v>
      </c>
      <c r="M2489">
        <v>38.117679322019299</v>
      </c>
      <c r="N2489">
        <v>0.63089202609109896</v>
      </c>
      <c r="O2489">
        <v>120.02639876805701</v>
      </c>
      <c r="P2489">
        <v>8.6613545816733097</v>
      </c>
      <c r="Q2489">
        <v>8.9553627250822998E-2</v>
      </c>
    </row>
    <row r="2490" spans="1:17" hidden="1" x14ac:dyDescent="0.3">
      <c r="A2490" t="s">
        <v>5140</v>
      </c>
      <c r="B2490" t="s">
        <v>5141</v>
      </c>
      <c r="C2490" t="s">
        <v>10222</v>
      </c>
      <c r="D2490" t="s">
        <v>70</v>
      </c>
      <c r="E2490">
        <v>181.97482792</v>
      </c>
      <c r="F2490">
        <v>130.44999999999999</v>
      </c>
      <c r="G2490">
        <v>-50.880573843977203</v>
      </c>
      <c r="H2490">
        <v>-3.75580469804932</v>
      </c>
      <c r="I2490">
        <v>-27.887495399679199</v>
      </c>
      <c r="J2490">
        <v>-2.7194412779561099</v>
      </c>
      <c r="K2490">
        <v>129.64373285621301</v>
      </c>
      <c r="L2490">
        <v>137.98945151279801</v>
      </c>
      <c r="M2490">
        <v>46.405701183157603</v>
      </c>
      <c r="N2490">
        <v>0.89176170966670298</v>
      </c>
      <c r="O2490">
        <v>53.315446531238003</v>
      </c>
      <c r="P2490">
        <v>17.100538599640899</v>
      </c>
      <c r="Q2490">
        <v>1.2496271439724E-2</v>
      </c>
    </row>
    <row r="2491" spans="1:17" hidden="1" x14ac:dyDescent="0.3">
      <c r="A2491" t="s">
        <v>5142</v>
      </c>
      <c r="B2491" t="s">
        <v>5143</v>
      </c>
      <c r="C2491" t="s">
        <v>10222</v>
      </c>
      <c r="D2491" t="s">
        <v>388</v>
      </c>
      <c r="E2491">
        <v>181.87647999999999</v>
      </c>
      <c r="F2491">
        <v>12.08</v>
      </c>
      <c r="G2491">
        <v>-9.8107125245161395</v>
      </c>
      <c r="H2491">
        <v>-14.432770392536201</v>
      </c>
      <c r="I2491">
        <v>-42.725544709072601</v>
      </c>
      <c r="J2491">
        <v>-4.8251988537136796</v>
      </c>
      <c r="K2491">
        <v>11.6041379397215</v>
      </c>
      <c r="L2491">
        <v>11.1848571743318</v>
      </c>
      <c r="M2491">
        <v>41.865722315354503</v>
      </c>
      <c r="N2491">
        <v>0.66606698418880494</v>
      </c>
      <c r="O2491">
        <v>51.076158940397299</v>
      </c>
      <c r="P2491">
        <v>71.347517730496406</v>
      </c>
      <c r="Q2491">
        <v>8.6537458175579996E-3</v>
      </c>
    </row>
    <row r="2492" spans="1:17" hidden="1" x14ac:dyDescent="0.3">
      <c r="A2492" t="s">
        <v>5144</v>
      </c>
      <c r="B2492" t="s">
        <v>5145</v>
      </c>
      <c r="C2492" t="s">
        <v>10222</v>
      </c>
      <c r="E2492">
        <v>181.02655999999999</v>
      </c>
      <c r="F2492">
        <v>7.04</v>
      </c>
      <c r="G2492">
        <v>-106.57577184237999</v>
      </c>
      <c r="H2492">
        <v>-31.102116767114701</v>
      </c>
      <c r="I2492">
        <v>-89.412894329860293</v>
      </c>
      <c r="J2492">
        <v>-10.0911172210606</v>
      </c>
      <c r="K2492">
        <v>10.7869034049916</v>
      </c>
      <c r="L2492">
        <v>20.513993962837599</v>
      </c>
      <c r="M2492">
        <v>25.9912744986812</v>
      </c>
      <c r="N2492">
        <v>1.95633761770703</v>
      </c>
      <c r="O2492">
        <v>608.80681818181802</v>
      </c>
      <c r="P2492">
        <v>2.0289855072463698</v>
      </c>
      <c r="Q2492">
        <v>6.4444425091269006E-2</v>
      </c>
    </row>
    <row r="2493" spans="1:17" hidden="1" x14ac:dyDescent="0.3">
      <c r="A2493" t="s">
        <v>5146</v>
      </c>
      <c r="B2493" t="s">
        <v>5147</v>
      </c>
      <c r="C2493" t="s">
        <v>10222</v>
      </c>
      <c r="D2493" t="s">
        <v>622</v>
      </c>
      <c r="E2493">
        <v>180.98629543499999</v>
      </c>
      <c r="F2493">
        <v>58.85</v>
      </c>
      <c r="G2493">
        <v>38.829748550556403</v>
      </c>
      <c r="H2493">
        <v>6.3051014828001497</v>
      </c>
      <c r="I2493">
        <v>-2.3235521233451202</v>
      </c>
      <c r="J2493">
        <v>5.0911647826499404</v>
      </c>
      <c r="K2493">
        <v>55.260988219255097</v>
      </c>
      <c r="L2493">
        <v>50.667732110934601</v>
      </c>
      <c r="M2493">
        <v>67.944997504584293</v>
      </c>
      <c r="N2493">
        <v>1.3128327498190699</v>
      </c>
      <c r="O2493">
        <v>19.796091758708499</v>
      </c>
      <c r="P2493">
        <v>71.075581395348806</v>
      </c>
      <c r="Q2493">
        <v>0.114866051703665</v>
      </c>
    </row>
    <row r="2494" spans="1:17" hidden="1" x14ac:dyDescent="0.3">
      <c r="A2494" t="s">
        <v>5148</v>
      </c>
      <c r="B2494" t="s">
        <v>5149</v>
      </c>
      <c r="C2494" t="s">
        <v>10222</v>
      </c>
      <c r="D2494" t="s">
        <v>420</v>
      </c>
      <c r="E2494">
        <v>180.52586797399999</v>
      </c>
      <c r="F2494">
        <v>22.06</v>
      </c>
      <c r="G2494">
        <v>59.978921856393399</v>
      </c>
      <c r="H2494">
        <v>3.7977193151052702</v>
      </c>
      <c r="I2494">
        <v>1.9062448226572399</v>
      </c>
      <c r="J2494">
        <v>2.3954594680294798</v>
      </c>
      <c r="K2494">
        <v>21.756817203037102</v>
      </c>
      <c r="L2494">
        <v>19.251094521653901</v>
      </c>
      <c r="M2494">
        <v>50.114562318951499</v>
      </c>
      <c r="N2494">
        <v>0.75254688946357295</v>
      </c>
      <c r="O2494">
        <v>29.193109700815899</v>
      </c>
      <c r="P2494">
        <v>115.219512195121</v>
      </c>
      <c r="Q2494">
        <v>3.1296473622400997E-2</v>
      </c>
    </row>
    <row r="2495" spans="1:17" hidden="1" x14ac:dyDescent="0.3">
      <c r="A2495" t="s">
        <v>5150</v>
      </c>
      <c r="B2495" t="s">
        <v>5151</v>
      </c>
      <c r="C2495" t="s">
        <v>10222</v>
      </c>
      <c r="D2495" t="s">
        <v>21</v>
      </c>
      <c r="E2495">
        <v>180.35448613</v>
      </c>
      <c r="F2495">
        <v>0.91</v>
      </c>
      <c r="G2495">
        <v>124.855527099686</v>
      </c>
      <c r="H2495">
        <v>-6.6191426965117897</v>
      </c>
      <c r="I2495">
        <v>-29.6475724426484</v>
      </c>
      <c r="J2495">
        <v>5.2729829644681203</v>
      </c>
      <c r="K2495">
        <v>0.96411759371517303</v>
      </c>
      <c r="L2495">
        <v>0.87808660076728895</v>
      </c>
      <c r="M2495">
        <v>45.129786748158502</v>
      </c>
      <c r="N2495">
        <v>0.88412543041125202</v>
      </c>
      <c r="O2495">
        <v>87.912087912087898</v>
      </c>
      <c r="P2495">
        <v>285.59322033898297</v>
      </c>
    </row>
    <row r="2496" spans="1:17" hidden="1" x14ac:dyDescent="0.3">
      <c r="A2496" t="s">
        <v>5152</v>
      </c>
      <c r="B2496" t="s">
        <v>5153</v>
      </c>
      <c r="C2496" t="s">
        <v>10222</v>
      </c>
      <c r="D2496" t="s">
        <v>46</v>
      </c>
      <c r="E2496">
        <v>180.18040239999999</v>
      </c>
      <c r="F2496">
        <v>578</v>
      </c>
      <c r="G2496">
        <v>-71.784599651821495</v>
      </c>
      <c r="H2496">
        <v>-8.0496659966194599</v>
      </c>
      <c r="I2496">
        <v>-83.460040853109604</v>
      </c>
      <c r="J2496">
        <v>0.68958375498197</v>
      </c>
      <c r="K2496">
        <v>798.18758243688296</v>
      </c>
      <c r="L2496">
        <v>1262.0008874318601</v>
      </c>
      <c r="M2496">
        <v>42.354579840932097</v>
      </c>
      <c r="N2496">
        <v>0.37352893219900002</v>
      </c>
      <c r="O2496">
        <v>310.36159169550098</v>
      </c>
      <c r="Q2496">
        <v>1.9764081196120001E-2</v>
      </c>
    </row>
    <row r="2497" spans="1:17" hidden="1" x14ac:dyDescent="0.3">
      <c r="A2497" t="s">
        <v>5154</v>
      </c>
      <c r="B2497" t="s">
        <v>5155</v>
      </c>
      <c r="C2497" t="s">
        <v>10222</v>
      </c>
      <c r="D2497" t="s">
        <v>622</v>
      </c>
      <c r="E2497">
        <v>180.11379762199999</v>
      </c>
      <c r="F2497">
        <v>13.31</v>
      </c>
      <c r="G2497">
        <v>-33.807241767984998</v>
      </c>
      <c r="H2497">
        <v>-4.5225277737326302</v>
      </c>
      <c r="I2497">
        <v>-32.825821593005898</v>
      </c>
      <c r="J2497">
        <v>2.0634619321724301</v>
      </c>
      <c r="K2497">
        <v>13.000031732722</v>
      </c>
      <c r="L2497">
        <v>13.2606527280655</v>
      </c>
      <c r="M2497">
        <v>69.692946165574</v>
      </c>
      <c r="N2497">
        <v>0.98708845423217995</v>
      </c>
      <c r="O2497">
        <v>45.755071374906002</v>
      </c>
      <c r="P2497">
        <v>27.368421052631501</v>
      </c>
      <c r="Q2497">
        <v>-5.1231452683574999E-2</v>
      </c>
    </row>
    <row r="2498" spans="1:17" hidden="1" x14ac:dyDescent="0.3">
      <c r="A2498" t="s">
        <v>5156</v>
      </c>
      <c r="B2498" t="s">
        <v>5157</v>
      </c>
      <c r="C2498" t="s">
        <v>10222</v>
      </c>
      <c r="D2498" t="s">
        <v>349</v>
      </c>
      <c r="E2498">
        <v>179.65860480000001</v>
      </c>
      <c r="F2498">
        <v>77.2</v>
      </c>
      <c r="G2498">
        <v>-52.791208904788199</v>
      </c>
      <c r="H2498">
        <v>4.2201196818822799</v>
      </c>
      <c r="I2498">
        <v>-42.112598628171099</v>
      </c>
      <c r="J2498">
        <v>-2.1945495030643301</v>
      </c>
      <c r="K2498">
        <v>76.251911962060802</v>
      </c>
      <c r="L2498">
        <v>90.691332014504994</v>
      </c>
      <c r="M2498">
        <v>51.801304297086098</v>
      </c>
      <c r="N2498">
        <v>1.8111319340329799</v>
      </c>
      <c r="O2498">
        <v>98.186528497409299</v>
      </c>
      <c r="P2498">
        <v>22.539682539682499</v>
      </c>
    </row>
    <row r="2499" spans="1:17" hidden="1" x14ac:dyDescent="0.3">
      <c r="A2499" t="s">
        <v>5158</v>
      </c>
      <c r="B2499" t="s">
        <v>5159</v>
      </c>
      <c r="C2499" t="s">
        <v>10222</v>
      </c>
      <c r="E2499">
        <v>179.38068000000001</v>
      </c>
      <c r="F2499">
        <v>94.76</v>
      </c>
      <c r="G2499">
        <v>102.363200518962</v>
      </c>
      <c r="H2499">
        <v>32.160926032010501</v>
      </c>
      <c r="I2499">
        <v>58.374930586605402</v>
      </c>
      <c r="J2499">
        <v>5.4602212004868598</v>
      </c>
      <c r="K2499">
        <v>68.204693851771495</v>
      </c>
      <c r="L2499">
        <v>59.045570252786</v>
      </c>
      <c r="M2499">
        <v>77.511220732757494</v>
      </c>
      <c r="N2499">
        <v>2.2127772905160801</v>
      </c>
      <c r="O2499">
        <v>0</v>
      </c>
      <c r="P2499">
        <v>163.222222222222</v>
      </c>
      <c r="Q2499">
        <v>0.16828690971733401</v>
      </c>
    </row>
    <row r="2500" spans="1:17" hidden="1" x14ac:dyDescent="0.3">
      <c r="A2500" t="s">
        <v>5160</v>
      </c>
      <c r="B2500" t="s">
        <v>5161</v>
      </c>
      <c r="C2500" t="s">
        <v>10222</v>
      </c>
      <c r="E2500">
        <v>178.42912799999999</v>
      </c>
      <c r="F2500">
        <v>184.4</v>
      </c>
      <c r="G2500">
        <v>2.2452613507436201</v>
      </c>
      <c r="H2500">
        <v>26.9381216829597</v>
      </c>
      <c r="I2500">
        <v>-1.3877181553329301</v>
      </c>
      <c r="J2500">
        <v>5.3677594446350296</v>
      </c>
      <c r="K2500">
        <v>162.82641181237801</v>
      </c>
      <c r="L2500">
        <v>155.625594337032</v>
      </c>
      <c r="M2500">
        <v>52.156766870013698</v>
      </c>
      <c r="N2500">
        <v>1.2507204610950999</v>
      </c>
      <c r="O2500">
        <v>11.062906724511899</v>
      </c>
      <c r="P2500">
        <v>61.683472161332702</v>
      </c>
    </row>
    <row r="2501" spans="1:17" hidden="1" x14ac:dyDescent="0.3">
      <c r="A2501" t="s">
        <v>5162</v>
      </c>
      <c r="B2501" t="s">
        <v>5163</v>
      </c>
      <c r="C2501" t="s">
        <v>10222</v>
      </c>
      <c r="D2501" t="s">
        <v>1139</v>
      </c>
      <c r="E2501">
        <v>177.92836291</v>
      </c>
      <c r="F2501">
        <v>8.99</v>
      </c>
      <c r="G2501">
        <v>64.750907374753993</v>
      </c>
      <c r="H2501">
        <v>-1.19302585802381</v>
      </c>
      <c r="I2501">
        <v>-44.147422697215703</v>
      </c>
      <c r="J2501">
        <v>7.1915189739132304</v>
      </c>
      <c r="K2501">
        <v>8.9182346501296195</v>
      </c>
      <c r="L2501">
        <v>8.5551630075133307</v>
      </c>
      <c r="M2501">
        <v>54.4064563882906</v>
      </c>
      <c r="N2501">
        <v>1.15476759558227</v>
      </c>
      <c r="O2501">
        <v>71.3014460511679</v>
      </c>
      <c r="P2501">
        <v>99.7777777777777</v>
      </c>
      <c r="Q2501">
        <v>7.6296095055781998E-2</v>
      </c>
    </row>
    <row r="2502" spans="1:17" hidden="1" x14ac:dyDescent="0.3">
      <c r="A2502" t="s">
        <v>5164</v>
      </c>
      <c r="B2502" t="s">
        <v>5165</v>
      </c>
      <c r="C2502" t="s">
        <v>10222</v>
      </c>
      <c r="D2502" t="s">
        <v>46</v>
      </c>
      <c r="E2502">
        <v>177.68865374999999</v>
      </c>
      <c r="F2502">
        <v>106.25</v>
      </c>
      <c r="G2502">
        <v>42.824008792967703</v>
      </c>
      <c r="H2502">
        <v>4.5406864859610199</v>
      </c>
      <c r="I2502">
        <v>-30.1895234663337</v>
      </c>
      <c r="J2502">
        <v>9.7060624984558395</v>
      </c>
      <c r="K2502">
        <v>103.89691610843499</v>
      </c>
      <c r="L2502">
        <v>97.917319973460806</v>
      </c>
      <c r="M2502">
        <v>55.863900194319697</v>
      </c>
      <c r="N2502">
        <v>0.88110281124458001</v>
      </c>
      <c r="O2502">
        <v>49.5058823529411</v>
      </c>
      <c r="P2502">
        <v>102.303884234577</v>
      </c>
      <c r="Q2502">
        <v>5.6473952847920998E-2</v>
      </c>
    </row>
    <row r="2503" spans="1:17" hidden="1" x14ac:dyDescent="0.3">
      <c r="A2503" t="s">
        <v>5166</v>
      </c>
      <c r="B2503" t="s">
        <v>5167</v>
      </c>
      <c r="C2503" t="s">
        <v>10222</v>
      </c>
      <c r="D2503" t="s">
        <v>398</v>
      </c>
      <c r="E2503">
        <v>177.61979602</v>
      </c>
      <c r="F2503">
        <v>196.45</v>
      </c>
      <c r="G2503">
        <v>20.036344514976001</v>
      </c>
      <c r="H2503">
        <v>4.6026004741972397E-3</v>
      </c>
      <c r="I2503">
        <v>-24.9249370224478</v>
      </c>
      <c r="J2503">
        <v>-4.0029942856898604</v>
      </c>
      <c r="K2503">
        <v>195.153750507052</v>
      </c>
      <c r="L2503">
        <v>190.272316214233</v>
      </c>
      <c r="M2503">
        <v>50.295249327391303</v>
      </c>
      <c r="N2503">
        <v>0.64771617650892399</v>
      </c>
      <c r="O2503">
        <v>52.2015780096716</v>
      </c>
      <c r="P2503">
        <v>49.904616558565401</v>
      </c>
      <c r="Q2503">
        <v>8.0966559740128993E-2</v>
      </c>
    </row>
    <row r="2504" spans="1:17" hidden="1" x14ac:dyDescent="0.3">
      <c r="A2504" t="s">
        <v>5168</v>
      </c>
      <c r="B2504" t="s">
        <v>5169</v>
      </c>
      <c r="C2504" t="s">
        <v>10222</v>
      </c>
      <c r="D2504" t="s">
        <v>133</v>
      </c>
      <c r="E2504">
        <v>176.79849999999999</v>
      </c>
      <c r="F2504">
        <v>129.05000000000001</v>
      </c>
      <c r="G2504">
        <v>2.5243116300732198</v>
      </c>
      <c r="H2504">
        <v>-29.783502048500001</v>
      </c>
      <c r="I2504">
        <v>-11.633449971975301</v>
      </c>
      <c r="J2504">
        <v>-11.677510831429499</v>
      </c>
      <c r="K2504">
        <v>149.23430172550101</v>
      </c>
      <c r="L2504">
        <v>133.54686809928199</v>
      </c>
      <c r="M2504">
        <v>14.275354417903101</v>
      </c>
      <c r="N2504">
        <v>1.0811135613193701</v>
      </c>
      <c r="O2504">
        <v>39.480821387059201</v>
      </c>
      <c r="P2504">
        <v>39.664502164502103</v>
      </c>
      <c r="Q2504">
        <v>5.7880749253854002E-2</v>
      </c>
    </row>
    <row r="2505" spans="1:17" hidden="1" x14ac:dyDescent="0.3">
      <c r="A2505" t="s">
        <v>5170</v>
      </c>
      <c r="B2505" t="s">
        <v>5171</v>
      </c>
      <c r="C2505" t="s">
        <v>10222</v>
      </c>
      <c r="D2505" t="s">
        <v>1458</v>
      </c>
      <c r="E2505">
        <v>176.7728961</v>
      </c>
      <c r="F2505">
        <v>1917</v>
      </c>
      <c r="G2505">
        <v>-54.430915899073</v>
      </c>
      <c r="H2505">
        <v>-2.8172872414092902</v>
      </c>
      <c r="I2505">
        <v>-31.047289839373502</v>
      </c>
      <c r="J2505">
        <v>0.117959041023151</v>
      </c>
      <c r="K2505">
        <v>1979.0189609526101</v>
      </c>
      <c r="L2505">
        <v>2136.8693570031801</v>
      </c>
      <c r="M2505">
        <v>47.134957507138601</v>
      </c>
      <c r="N2505">
        <v>1.0887411828540401</v>
      </c>
      <c r="O2505">
        <v>39.697443922795998</v>
      </c>
      <c r="P2505">
        <v>3.6216216216216202</v>
      </c>
      <c r="Q2505">
        <v>2.4591136934932999E-2</v>
      </c>
    </row>
    <row r="2506" spans="1:17" hidden="1" x14ac:dyDescent="0.3">
      <c r="A2506" t="s">
        <v>5172</v>
      </c>
      <c r="B2506" t="s">
        <v>5173</v>
      </c>
      <c r="C2506" t="s">
        <v>10222</v>
      </c>
      <c r="D2506" t="s">
        <v>130</v>
      </c>
      <c r="E2506">
        <v>176.73073600000001</v>
      </c>
      <c r="F2506">
        <v>20.8</v>
      </c>
      <c r="G2506">
        <v>-17.052004159400401</v>
      </c>
      <c r="H2506">
        <v>-4.7140076474141601</v>
      </c>
      <c r="I2506">
        <v>-30.425054404295199</v>
      </c>
      <c r="J2506">
        <v>2.9774142116129498</v>
      </c>
      <c r="K2506">
        <v>20.802651062296501</v>
      </c>
      <c r="L2506">
        <v>20.3070045226224</v>
      </c>
      <c r="M2506">
        <v>54.6220758245897</v>
      </c>
      <c r="N2506">
        <v>0.55969137672996205</v>
      </c>
      <c r="O2506">
        <v>46.394230769230703</v>
      </c>
      <c r="P2506">
        <v>50.7246376811594</v>
      </c>
      <c r="Q2506">
        <v>3.1604406307571997E-2</v>
      </c>
    </row>
    <row r="2507" spans="1:17" hidden="1" x14ac:dyDescent="0.3">
      <c r="A2507" t="s">
        <v>5174</v>
      </c>
      <c r="B2507" t="s">
        <v>5175</v>
      </c>
      <c r="C2507" t="s">
        <v>10222</v>
      </c>
      <c r="E2507">
        <v>176.40684400000001</v>
      </c>
      <c r="F2507">
        <v>73.459999999999994</v>
      </c>
      <c r="G2507">
        <v>322.27685317455001</v>
      </c>
      <c r="H2507">
        <v>5.9061561460661398</v>
      </c>
      <c r="I2507">
        <v>60.708695971567799</v>
      </c>
      <c r="J2507">
        <v>8.2071469392412197</v>
      </c>
      <c r="K2507">
        <v>66.812460858714701</v>
      </c>
      <c r="L2507">
        <v>51.110914010619901</v>
      </c>
      <c r="M2507">
        <v>67.656999533736098</v>
      </c>
      <c r="N2507">
        <v>0.68770067224845599</v>
      </c>
      <c r="O2507">
        <v>5.4315273618295601</v>
      </c>
      <c r="P2507">
        <v>410.138888888888</v>
      </c>
      <c r="Q2507">
        <v>0.24670485039731099</v>
      </c>
    </row>
    <row r="2508" spans="1:17" hidden="1" x14ac:dyDescent="0.3">
      <c r="A2508" t="s">
        <v>5176</v>
      </c>
      <c r="B2508" t="s">
        <v>5177</v>
      </c>
      <c r="C2508" t="s">
        <v>10222</v>
      </c>
      <c r="D2508" t="s">
        <v>253</v>
      </c>
      <c r="E2508">
        <v>176.28183537300001</v>
      </c>
      <c r="F2508">
        <v>72.03</v>
      </c>
      <c r="G2508">
        <v>251.86479227561099</v>
      </c>
      <c r="H2508">
        <v>36.240811937862802</v>
      </c>
      <c r="I2508">
        <v>48.902153974303403</v>
      </c>
      <c r="J2508">
        <v>36.486532578799498</v>
      </c>
      <c r="K2508">
        <v>44.020616598452001</v>
      </c>
      <c r="L2508">
        <v>38.749716053393598</v>
      </c>
      <c r="M2508">
        <v>95.161211835837705</v>
      </c>
      <c r="N2508">
        <v>2.5994370094738399</v>
      </c>
      <c r="O2508">
        <v>0</v>
      </c>
      <c r="P2508">
        <v>381.80542214875499</v>
      </c>
      <c r="Q2508">
        <v>0.124577493179249</v>
      </c>
    </row>
    <row r="2509" spans="1:17" hidden="1" x14ac:dyDescent="0.3">
      <c r="A2509" t="s">
        <v>5178</v>
      </c>
      <c r="B2509" t="s">
        <v>5179</v>
      </c>
      <c r="C2509" t="s">
        <v>10222</v>
      </c>
      <c r="E2509">
        <v>176.21627624999999</v>
      </c>
      <c r="F2509">
        <v>147.91</v>
      </c>
      <c r="G2509">
        <v>99.463616442907394</v>
      </c>
      <c r="H2509">
        <v>60.4280134322169</v>
      </c>
      <c r="I2509">
        <v>110.49267576641201</v>
      </c>
      <c r="J2509">
        <v>-9.2958101006574498</v>
      </c>
      <c r="M2509">
        <v>40.5317083029828</v>
      </c>
      <c r="O2509">
        <v>22.337908187411202</v>
      </c>
      <c r="P2509">
        <v>137.26339428937999</v>
      </c>
    </row>
    <row r="2510" spans="1:17" hidden="1" x14ac:dyDescent="0.3">
      <c r="A2510" t="s">
        <v>5180</v>
      </c>
      <c r="B2510" t="s">
        <v>5181</v>
      </c>
      <c r="C2510" t="s">
        <v>10222</v>
      </c>
      <c r="D2510" t="s">
        <v>60</v>
      </c>
      <c r="E2510">
        <v>176.07343075200001</v>
      </c>
      <c r="F2510">
        <v>111.24</v>
      </c>
      <c r="G2510">
        <v>-26.264309370377401</v>
      </c>
      <c r="H2510">
        <v>4.5942457599962703</v>
      </c>
      <c r="I2510">
        <v>-7.9664212165525603</v>
      </c>
      <c r="J2510">
        <v>6.4505675275044299</v>
      </c>
      <c r="K2510">
        <v>106.62684066441599</v>
      </c>
      <c r="L2510">
        <v>105.992072965406</v>
      </c>
      <c r="M2510">
        <v>63.454540071859</v>
      </c>
      <c r="N2510">
        <v>0.806283458504505</v>
      </c>
      <c r="O2510">
        <v>19.066882416396901</v>
      </c>
      <c r="P2510">
        <v>22.511013215858998</v>
      </c>
      <c r="Q2510">
        <v>-9.5472005654163999E-2</v>
      </c>
    </row>
    <row r="2511" spans="1:17" hidden="1" x14ac:dyDescent="0.3">
      <c r="A2511" t="s">
        <v>5182</v>
      </c>
      <c r="B2511" t="s">
        <v>5183</v>
      </c>
      <c r="C2511" t="s">
        <v>10222</v>
      </c>
      <c r="D2511" t="s">
        <v>388</v>
      </c>
      <c r="E2511">
        <v>175.96665300000001</v>
      </c>
      <c r="F2511">
        <v>25.18</v>
      </c>
      <c r="G2511">
        <v>-76.535614913504304</v>
      </c>
      <c r="H2511">
        <v>-7.2725365613877297</v>
      </c>
      <c r="I2511">
        <v>-50.0387750137971</v>
      </c>
      <c r="J2511">
        <v>0.563479167373092</v>
      </c>
      <c r="K2511">
        <v>26.8166946477706</v>
      </c>
      <c r="L2511">
        <v>34.110439867501299</v>
      </c>
      <c r="M2511">
        <v>45.9834577053267</v>
      </c>
      <c r="N2511">
        <v>0.98593131693278302</v>
      </c>
      <c r="O2511">
        <v>132.32724384432001</v>
      </c>
      <c r="P2511">
        <v>16.898792943361101</v>
      </c>
      <c r="Q2511">
        <v>0.10800514727379699</v>
      </c>
    </row>
    <row r="2512" spans="1:17" hidden="1" x14ac:dyDescent="0.3">
      <c r="A2512" t="s">
        <v>5184</v>
      </c>
      <c r="B2512" t="s">
        <v>5185</v>
      </c>
      <c r="C2512" t="s">
        <v>10222</v>
      </c>
      <c r="D2512" t="s">
        <v>285</v>
      </c>
      <c r="E2512">
        <v>175.8</v>
      </c>
      <c r="F2512">
        <v>586</v>
      </c>
      <c r="G2512">
        <v>258.24121904963903</v>
      </c>
      <c r="H2512">
        <v>45.617250821817997</v>
      </c>
      <c r="I2512">
        <v>57.824873467627</v>
      </c>
      <c r="J2512">
        <v>9.4460748005661408</v>
      </c>
      <c r="K2512">
        <v>429.69358109430698</v>
      </c>
      <c r="L2512">
        <v>334.50776355873302</v>
      </c>
      <c r="M2512">
        <v>84.109680320248401</v>
      </c>
      <c r="N2512">
        <v>0.99923395705136198</v>
      </c>
      <c r="O2512">
        <v>0.58020477815698901</v>
      </c>
      <c r="P2512">
        <v>313.11244272118398</v>
      </c>
      <c r="Q2512">
        <v>0.14609532878516299</v>
      </c>
    </row>
    <row r="2513" spans="1:17" hidden="1" x14ac:dyDescent="0.3">
      <c r="A2513" t="s">
        <v>5186</v>
      </c>
      <c r="B2513" t="s">
        <v>5187</v>
      </c>
      <c r="C2513" t="s">
        <v>10222</v>
      </c>
      <c r="E2513">
        <v>175.606245</v>
      </c>
      <c r="F2513">
        <v>93.42</v>
      </c>
      <c r="G2513">
        <v>35.240545396306899</v>
      </c>
      <c r="H2513">
        <v>24.501418586420598</v>
      </c>
      <c r="I2513">
        <v>-20.393300124504101</v>
      </c>
      <c r="J2513">
        <v>0.29990113523781298</v>
      </c>
      <c r="K2513">
        <v>83.518957270359493</v>
      </c>
      <c r="M2513">
        <v>59.895865020711703</v>
      </c>
      <c r="N2513">
        <v>0.66940467219291599</v>
      </c>
      <c r="O2513">
        <v>53.874973239135002</v>
      </c>
      <c r="P2513">
        <v>69.854545454545402</v>
      </c>
    </row>
    <row r="2514" spans="1:17" hidden="1" x14ac:dyDescent="0.3">
      <c r="A2514" t="s">
        <v>5188</v>
      </c>
      <c r="B2514" t="s">
        <v>5189</v>
      </c>
      <c r="C2514" t="s">
        <v>10222</v>
      </c>
      <c r="D2514" t="s">
        <v>60</v>
      </c>
      <c r="E2514">
        <v>175.55665200000001</v>
      </c>
      <c r="F2514">
        <v>44.04</v>
      </c>
      <c r="G2514">
        <v>-10.612746091212999</v>
      </c>
      <c r="H2514">
        <v>-13.253064592691301</v>
      </c>
      <c r="I2514">
        <v>-45.901180247433402</v>
      </c>
      <c r="J2514">
        <v>-5.5497755127525803</v>
      </c>
      <c r="K2514">
        <v>46.6843504682166</v>
      </c>
      <c r="L2514">
        <v>51.4016860939523</v>
      </c>
      <c r="M2514">
        <v>62.790944519200998</v>
      </c>
      <c r="N2514">
        <v>0.835770700328617</v>
      </c>
      <c r="O2514">
        <v>67.801998183469493</v>
      </c>
      <c r="P2514">
        <v>24.231047203896001</v>
      </c>
      <c r="Q2514">
        <v>0.13435869427251701</v>
      </c>
    </row>
    <row r="2515" spans="1:17" hidden="1" x14ac:dyDescent="0.3">
      <c r="A2515" t="s">
        <v>5190</v>
      </c>
      <c r="B2515" t="s">
        <v>5191</v>
      </c>
      <c r="C2515" t="s">
        <v>10222</v>
      </c>
      <c r="D2515" t="s">
        <v>21</v>
      </c>
      <c r="E2515">
        <v>175.45714559999999</v>
      </c>
      <c r="F2515">
        <v>127.6</v>
      </c>
      <c r="G2515">
        <v>20.478919925004</v>
      </c>
      <c r="H2515">
        <v>-3.57181373681169</v>
      </c>
      <c r="I2515">
        <v>-10.9064651119958</v>
      </c>
      <c r="J2515">
        <v>-1.5906533991682199</v>
      </c>
      <c r="K2515">
        <v>110.181722252385</v>
      </c>
      <c r="L2515">
        <v>106.72008875999499</v>
      </c>
      <c r="M2515">
        <v>81.425420123401906</v>
      </c>
      <c r="N2515">
        <v>1.82051282051282</v>
      </c>
      <c r="O2515">
        <v>17.515673981191199</v>
      </c>
      <c r="P2515">
        <v>51.0059171597633</v>
      </c>
      <c r="Q2515">
        <v>7.1429330261266993E-2</v>
      </c>
    </row>
    <row r="2516" spans="1:17" hidden="1" x14ac:dyDescent="0.3">
      <c r="A2516" t="s">
        <v>5192</v>
      </c>
      <c r="B2516" t="s">
        <v>5193</v>
      </c>
      <c r="C2516" t="s">
        <v>10222</v>
      </c>
      <c r="D2516" t="s">
        <v>285</v>
      </c>
      <c r="E2516">
        <v>175.26845720999901</v>
      </c>
      <c r="F2516">
        <v>18.13</v>
      </c>
      <c r="G2516">
        <v>181.80764496340601</v>
      </c>
      <c r="H2516">
        <v>-8.0376373868458693</v>
      </c>
      <c r="I2516">
        <v>28.278152872689699</v>
      </c>
      <c r="J2516">
        <v>-1.6014102084073201</v>
      </c>
      <c r="K2516">
        <v>16.480489162620099</v>
      </c>
      <c r="L2516">
        <v>12.2330782262251</v>
      </c>
      <c r="M2516">
        <v>46.588349113384901</v>
      </c>
      <c r="N2516">
        <v>0.53040116032533102</v>
      </c>
      <c r="O2516">
        <v>24.7104247104247</v>
      </c>
      <c r="P2516">
        <v>235.74074074073999</v>
      </c>
    </row>
    <row r="2517" spans="1:17" hidden="1" x14ac:dyDescent="0.3">
      <c r="A2517" t="s">
        <v>5194</v>
      </c>
      <c r="B2517" t="s">
        <v>5195</v>
      </c>
      <c r="C2517" t="s">
        <v>10222</v>
      </c>
      <c r="D2517" t="s">
        <v>130</v>
      </c>
      <c r="E2517">
        <v>175.14140080000001</v>
      </c>
      <c r="F2517">
        <v>106.57</v>
      </c>
      <c r="G2517">
        <v>27.477201803483599</v>
      </c>
      <c r="H2517">
        <v>-1.7271167671147201</v>
      </c>
      <c r="I2517">
        <v>-27.531296813652698</v>
      </c>
      <c r="J2517">
        <v>4.6486172087183899</v>
      </c>
      <c r="K2517">
        <v>104.377964793383</v>
      </c>
      <c r="L2517">
        <v>99.376330332778807</v>
      </c>
      <c r="M2517">
        <v>70.044584608031599</v>
      </c>
      <c r="N2517">
        <v>1.12293460744195</v>
      </c>
      <c r="O2517">
        <v>35.544712395608499</v>
      </c>
      <c r="P2517">
        <v>66.776212832550797</v>
      </c>
      <c r="Q2517">
        <v>-9.038645404818E-3</v>
      </c>
    </row>
    <row r="2518" spans="1:17" hidden="1" x14ac:dyDescent="0.3">
      <c r="A2518" t="s">
        <v>5196</v>
      </c>
      <c r="B2518" t="s">
        <v>5197</v>
      </c>
      <c r="C2518" t="s">
        <v>10222</v>
      </c>
      <c r="D2518" t="s">
        <v>21</v>
      </c>
      <c r="E2518">
        <v>175.13824199999999</v>
      </c>
      <c r="F2518">
        <v>197.95</v>
      </c>
      <c r="G2518">
        <v>44.933817909847903</v>
      </c>
      <c r="H2518">
        <v>58.192390808642799</v>
      </c>
      <c r="I2518">
        <v>55.9628772333527</v>
      </c>
      <c r="J2518">
        <v>7.9786106700958301</v>
      </c>
      <c r="K2518">
        <v>162.36517796178001</v>
      </c>
      <c r="M2518">
        <v>54.190448101910597</v>
      </c>
      <c r="N2518">
        <v>0.37419861722187298</v>
      </c>
      <c r="O2518">
        <v>17.453902500631401</v>
      </c>
      <c r="P2518">
        <v>103.02564102564099</v>
      </c>
    </row>
    <row r="2519" spans="1:17" hidden="1" x14ac:dyDescent="0.3">
      <c r="A2519" t="s">
        <v>5198</v>
      </c>
      <c r="B2519" t="s">
        <v>5199</v>
      </c>
      <c r="C2519" t="s">
        <v>10222</v>
      </c>
      <c r="D2519" t="s">
        <v>133</v>
      </c>
      <c r="E2519">
        <v>174.93600000000001</v>
      </c>
      <c r="F2519">
        <v>197</v>
      </c>
      <c r="G2519">
        <v>98.874769295977103</v>
      </c>
      <c r="H2519">
        <v>28.505407850337001</v>
      </c>
      <c r="I2519">
        <v>109.903828619481</v>
      </c>
      <c r="J2519">
        <v>9.2881344796196394</v>
      </c>
      <c r="K2519">
        <v>161.22877753985699</v>
      </c>
      <c r="M2519">
        <v>73.178887441676494</v>
      </c>
      <c r="N2519">
        <v>0.62032710280373804</v>
      </c>
      <c r="O2519">
        <v>4.0609137055837401</v>
      </c>
      <c r="P2519">
        <v>132.58559622195901</v>
      </c>
    </row>
    <row r="2520" spans="1:17" hidden="1" x14ac:dyDescent="0.3">
      <c r="A2520" t="s">
        <v>5200</v>
      </c>
      <c r="B2520" t="s">
        <v>5201</v>
      </c>
      <c r="C2520" t="s">
        <v>10222</v>
      </c>
      <c r="D2520" t="s">
        <v>118</v>
      </c>
      <c r="E2520">
        <v>174.38615999999999</v>
      </c>
      <c r="F2520">
        <v>161.19999999999999</v>
      </c>
      <c r="G2520">
        <v>-19.0590217032601</v>
      </c>
      <c r="H2520">
        <v>-10.5350081624278</v>
      </c>
      <c r="I2520">
        <v>-15.9904562069158</v>
      </c>
      <c r="J2520">
        <v>-2.87431277776431</v>
      </c>
      <c r="K2520">
        <v>160.04951812047199</v>
      </c>
      <c r="L2520">
        <v>153.97480290521901</v>
      </c>
      <c r="M2520">
        <v>54.411567457211497</v>
      </c>
      <c r="N2520">
        <v>0.47042446818939299</v>
      </c>
      <c r="O2520">
        <v>24.2245657568238</v>
      </c>
      <c r="P2520">
        <v>34.3333333333333</v>
      </c>
      <c r="Q2520">
        <v>0.103799308690615</v>
      </c>
    </row>
    <row r="2521" spans="1:17" hidden="1" x14ac:dyDescent="0.3">
      <c r="A2521" t="s">
        <v>5202</v>
      </c>
      <c r="B2521" t="s">
        <v>5203</v>
      </c>
      <c r="C2521" t="s">
        <v>10222</v>
      </c>
      <c r="E2521">
        <v>173.161</v>
      </c>
      <c r="F2521">
        <v>80.540000000000006</v>
      </c>
      <c r="G2521">
        <v>95.653621974900801</v>
      </c>
      <c r="H2521">
        <v>-18.304937976115099</v>
      </c>
      <c r="I2521">
        <v>-46.482061779926703</v>
      </c>
      <c r="J2521">
        <v>1.78896698045215</v>
      </c>
      <c r="K2521">
        <v>95.119109023616005</v>
      </c>
      <c r="L2521">
        <v>94.395979485674303</v>
      </c>
      <c r="M2521">
        <v>28.951282065749002</v>
      </c>
      <c r="N2521">
        <v>2.2203220524017402</v>
      </c>
      <c r="O2521">
        <v>72.051154705736195</v>
      </c>
      <c r="P2521">
        <v>170.72268907563</v>
      </c>
      <c r="Q2521">
        <v>5.0215496934082997E-2</v>
      </c>
    </row>
    <row r="2522" spans="1:17" hidden="1" x14ac:dyDescent="0.3">
      <c r="A2522" t="s">
        <v>5204</v>
      </c>
      <c r="B2522" t="s">
        <v>5205</v>
      </c>
      <c r="C2522" t="s">
        <v>10222</v>
      </c>
      <c r="D2522" t="s">
        <v>977</v>
      </c>
      <c r="E2522">
        <v>172.81614789</v>
      </c>
      <c r="F2522">
        <v>171.45</v>
      </c>
      <c r="G2522">
        <v>94.415033279557704</v>
      </c>
      <c r="H2522">
        <v>-10.318707403167499</v>
      </c>
      <c r="I2522">
        <v>33.499634097750999</v>
      </c>
      <c r="J2522">
        <v>1.9009549924401501</v>
      </c>
      <c r="K2522">
        <v>160.13294102392101</v>
      </c>
      <c r="L2522">
        <v>126.638493157949</v>
      </c>
      <c r="M2522">
        <v>55.216697502795</v>
      </c>
      <c r="N2522">
        <v>0.20634482290467801</v>
      </c>
      <c r="O2522">
        <v>14.5523476232137</v>
      </c>
      <c r="P2522">
        <v>131.376518218623</v>
      </c>
      <c r="Q2522">
        <v>2.8196587536439999E-2</v>
      </c>
    </row>
    <row r="2523" spans="1:17" hidden="1" x14ac:dyDescent="0.3">
      <c r="A2523" t="s">
        <v>5206</v>
      </c>
      <c r="B2523" t="s">
        <v>5207</v>
      </c>
      <c r="C2523" t="s">
        <v>10222</v>
      </c>
      <c r="E2523">
        <v>172.80168399999999</v>
      </c>
      <c r="F2523">
        <v>132.80000000000001</v>
      </c>
      <c r="G2523">
        <v>71.683266853953796</v>
      </c>
      <c r="H2523">
        <v>6.0604176681469699</v>
      </c>
      <c r="I2523">
        <v>66.670723491300805</v>
      </c>
      <c r="J2523">
        <v>4.53480114628631</v>
      </c>
      <c r="K2523">
        <v>118.882638703422</v>
      </c>
      <c r="L2523">
        <v>93.300714550619404</v>
      </c>
      <c r="M2523">
        <v>94.7356255020036</v>
      </c>
      <c r="N2523">
        <v>1.3829268292682899</v>
      </c>
      <c r="O2523">
        <v>1.3930722891566101</v>
      </c>
      <c r="P2523">
        <v>244.04145077720199</v>
      </c>
    </row>
    <row r="2524" spans="1:17" hidden="1" x14ac:dyDescent="0.3">
      <c r="A2524" t="s">
        <v>5208</v>
      </c>
      <c r="B2524" t="s">
        <v>5209</v>
      </c>
      <c r="C2524" t="s">
        <v>10222</v>
      </c>
      <c r="D2524" t="s">
        <v>469</v>
      </c>
      <c r="E2524">
        <v>172.59569978799999</v>
      </c>
      <c r="F2524">
        <v>7.19</v>
      </c>
      <c r="G2524">
        <v>57.150545483720201</v>
      </c>
      <c r="H2524">
        <v>-13.5388748359128</v>
      </c>
      <c r="I2524">
        <v>-27.187316293348299</v>
      </c>
      <c r="J2524">
        <v>0.87645356793874696</v>
      </c>
      <c r="K2524">
        <v>7.4474333169896001</v>
      </c>
      <c r="L2524">
        <v>7.04633384498882</v>
      </c>
      <c r="M2524">
        <v>42.184725800588502</v>
      </c>
      <c r="N2524">
        <v>0.87333568950167395</v>
      </c>
      <c r="O2524">
        <v>57.5214899931999</v>
      </c>
      <c r="P2524">
        <v>83.676233853647005</v>
      </c>
      <c r="Q2524">
        <v>7.9754651248603994E-2</v>
      </c>
    </row>
    <row r="2525" spans="1:17" hidden="1" x14ac:dyDescent="0.3">
      <c r="A2525" t="s">
        <v>5210</v>
      </c>
      <c r="B2525" t="s">
        <v>5211</v>
      </c>
      <c r="C2525" t="s">
        <v>10222</v>
      </c>
      <c r="D2525" t="s">
        <v>261</v>
      </c>
      <c r="E2525">
        <v>172.047339575</v>
      </c>
      <c r="F2525">
        <v>32.39</v>
      </c>
      <c r="G2525">
        <v>142.04810930834799</v>
      </c>
      <c r="H2525">
        <v>15.7824311918133</v>
      </c>
      <c r="I2525">
        <v>17.8504273553893</v>
      </c>
      <c r="J2525">
        <v>0.90641404951212501</v>
      </c>
      <c r="K2525">
        <v>28.5416268689522</v>
      </c>
      <c r="L2525">
        <v>21.725205499078001</v>
      </c>
      <c r="M2525">
        <v>60.731107045873301</v>
      </c>
      <c r="N2525">
        <v>0.52138534077103904</v>
      </c>
      <c r="O2525">
        <v>11.7011423278789</v>
      </c>
      <c r="P2525">
        <v>195.79908675799001</v>
      </c>
      <c r="Q2525">
        <v>9.1778844241494004E-2</v>
      </c>
    </row>
    <row r="2526" spans="1:17" hidden="1" x14ac:dyDescent="0.3">
      <c r="A2526" t="s">
        <v>5212</v>
      </c>
      <c r="B2526" t="s">
        <v>5213</v>
      </c>
      <c r="C2526" t="s">
        <v>10222</v>
      </c>
      <c r="D2526" t="s">
        <v>186</v>
      </c>
      <c r="E2526">
        <v>172.00249582800001</v>
      </c>
      <c r="F2526">
        <v>21.94</v>
      </c>
      <c r="G2526">
        <v>-15.078330172568499</v>
      </c>
      <c r="H2526">
        <v>1.99452414997747</v>
      </c>
      <c r="I2526">
        <v>-57.986799426500603</v>
      </c>
      <c r="J2526">
        <v>-2.0881852790530502</v>
      </c>
      <c r="K2526">
        <v>21.0254975897153</v>
      </c>
      <c r="L2526">
        <v>21.6531473148491</v>
      </c>
      <c r="M2526">
        <v>55.782926135288001</v>
      </c>
      <c r="N2526">
        <v>2.5547466829355998</v>
      </c>
      <c r="O2526">
        <v>80.036463081130293</v>
      </c>
      <c r="P2526">
        <v>41.093247588424397</v>
      </c>
      <c r="Q2526">
        <v>-1.5916155665088E-2</v>
      </c>
    </row>
    <row r="2527" spans="1:17" hidden="1" x14ac:dyDescent="0.3">
      <c r="A2527" t="s">
        <v>5214</v>
      </c>
      <c r="B2527" t="s">
        <v>5215</v>
      </c>
      <c r="C2527" t="s">
        <v>10222</v>
      </c>
      <c r="D2527" t="s">
        <v>285</v>
      </c>
      <c r="E2527">
        <v>171.93473252999999</v>
      </c>
      <c r="F2527">
        <v>179.3</v>
      </c>
      <c r="G2527">
        <v>89.498408015615396</v>
      </c>
      <c r="H2527">
        <v>-25.396678044342298</v>
      </c>
      <c r="I2527">
        <v>6.4346868325306801</v>
      </c>
      <c r="J2527">
        <v>-8.4074437516728597</v>
      </c>
      <c r="K2527">
        <v>201.01428161951301</v>
      </c>
      <c r="L2527">
        <v>161.78924576597399</v>
      </c>
      <c r="M2527">
        <v>19.955501254012201</v>
      </c>
      <c r="N2527">
        <v>0.28538107467649199</v>
      </c>
      <c r="O2527">
        <v>47.155605131065201</v>
      </c>
      <c r="P2527">
        <v>155.267653758542</v>
      </c>
      <c r="Q2527">
        <v>9.9964711254768995E-2</v>
      </c>
    </row>
    <row r="2528" spans="1:17" hidden="1" x14ac:dyDescent="0.3">
      <c r="A2528" t="s">
        <v>5216</v>
      </c>
      <c r="B2528" t="s">
        <v>5217</v>
      </c>
      <c r="C2528" t="s">
        <v>10222</v>
      </c>
      <c r="D2528" t="s">
        <v>133</v>
      </c>
      <c r="E2528">
        <v>171.589448</v>
      </c>
      <c r="F2528">
        <v>3.62</v>
      </c>
      <c r="G2528">
        <v>34.363200518962103</v>
      </c>
      <c r="H2528">
        <v>-19.730062895060801</v>
      </c>
      <c r="I2528">
        <v>-34.148314439680398</v>
      </c>
      <c r="J2528">
        <v>0.42663213220181501</v>
      </c>
      <c r="K2528">
        <v>4.3464370954050899</v>
      </c>
      <c r="L2528">
        <v>4.2734911383730996</v>
      </c>
      <c r="M2528">
        <v>4.3731987301143098</v>
      </c>
      <c r="N2528">
        <v>2.0422128430448798</v>
      </c>
      <c r="O2528">
        <v>60.220994475138099</v>
      </c>
      <c r="P2528">
        <v>60.8888888888889</v>
      </c>
      <c r="Q2528">
        <v>-7.6202430574299996E-3</v>
      </c>
    </row>
    <row r="2529" spans="1:17" hidden="1" x14ac:dyDescent="0.3">
      <c r="A2529" t="s">
        <v>5218</v>
      </c>
      <c r="B2529" t="s">
        <v>5219</v>
      </c>
      <c r="C2529" t="s">
        <v>10222</v>
      </c>
      <c r="D2529" t="s">
        <v>1532</v>
      </c>
      <c r="E2529">
        <v>171.072</v>
      </c>
      <c r="F2529">
        <v>97.2</v>
      </c>
      <c r="G2529">
        <v>30.8832185126643</v>
      </c>
      <c r="H2529">
        <v>-3.9598088160531999</v>
      </c>
      <c r="I2529">
        <v>-9.8444551333785704</v>
      </c>
      <c r="J2529">
        <v>4.2156096808174803</v>
      </c>
      <c r="K2529">
        <v>91.756857763544602</v>
      </c>
      <c r="L2529">
        <v>90.673277286676907</v>
      </c>
      <c r="M2529">
        <v>66.098010120628899</v>
      </c>
      <c r="N2529">
        <v>2.5921147915767602</v>
      </c>
      <c r="O2529">
        <v>62.962962962962898</v>
      </c>
      <c r="P2529">
        <v>100.53641427687199</v>
      </c>
      <c r="Q2529">
        <v>4.7065656794225003E-2</v>
      </c>
    </row>
    <row r="2530" spans="1:17" hidden="1" x14ac:dyDescent="0.3">
      <c r="A2530" t="s">
        <v>5220</v>
      </c>
      <c r="B2530" t="s">
        <v>5221</v>
      </c>
      <c r="C2530" t="s">
        <v>10222</v>
      </c>
      <c r="D2530" t="s">
        <v>5222</v>
      </c>
      <c r="E2530">
        <v>170.469007285</v>
      </c>
      <c r="F2530">
        <v>72.849999999999994</v>
      </c>
      <c r="G2530">
        <v>-57.144735988974404</v>
      </c>
      <c r="H2530">
        <v>-10.5149233590826</v>
      </c>
      <c r="I2530">
        <v>-63.516607640785203</v>
      </c>
      <c r="J2530">
        <v>-2.49242483476917</v>
      </c>
      <c r="K2530">
        <v>80.027859898127005</v>
      </c>
      <c r="M2530">
        <v>28.589976847976999</v>
      </c>
      <c r="N2530">
        <v>0.68741475511469297</v>
      </c>
      <c r="O2530">
        <v>108.64790665751499</v>
      </c>
      <c r="P2530">
        <v>2.9681978798586401</v>
      </c>
    </row>
    <row r="2531" spans="1:17" hidden="1" x14ac:dyDescent="0.3">
      <c r="A2531" t="s">
        <v>5223</v>
      </c>
      <c r="B2531" t="s">
        <v>5224</v>
      </c>
      <c r="C2531" t="s">
        <v>10222</v>
      </c>
      <c r="E2531">
        <v>170.17633175999899</v>
      </c>
      <c r="F2531">
        <v>89.49</v>
      </c>
      <c r="G2531">
        <v>-58.560320404558801</v>
      </c>
      <c r="H2531">
        <v>22.002554771971401</v>
      </c>
      <c r="I2531">
        <v>-43.420275953638502</v>
      </c>
      <c r="J2531">
        <v>0.16908686057202801</v>
      </c>
      <c r="K2531">
        <v>83.916707577020802</v>
      </c>
      <c r="M2531">
        <v>49.411270122605302</v>
      </c>
      <c r="N2531">
        <v>0.28950727597651199</v>
      </c>
      <c r="O2531">
        <v>62.208067940551999</v>
      </c>
      <c r="P2531">
        <v>69.328287606433193</v>
      </c>
    </row>
    <row r="2532" spans="1:17" hidden="1" x14ac:dyDescent="0.3">
      <c r="A2532" t="s">
        <v>5225</v>
      </c>
      <c r="B2532" t="s">
        <v>5226</v>
      </c>
      <c r="C2532" t="s">
        <v>10222</v>
      </c>
      <c r="D2532" t="s">
        <v>5227</v>
      </c>
      <c r="E2532">
        <v>169.86600042500001</v>
      </c>
      <c r="F2532">
        <v>118.63</v>
      </c>
      <c r="G2532">
        <v>162.81577504470701</v>
      </c>
      <c r="H2532">
        <v>17.7722093158003</v>
      </c>
      <c r="I2532">
        <v>54.338732442482701</v>
      </c>
      <c r="J2532">
        <v>4.4785744951110402</v>
      </c>
      <c r="K2532">
        <v>103.164239859303</v>
      </c>
      <c r="L2532">
        <v>85.491754389776602</v>
      </c>
      <c r="M2532">
        <v>83.353839728581903</v>
      </c>
      <c r="N2532">
        <v>1.3105622533307599</v>
      </c>
      <c r="O2532">
        <v>7.5191772738767604</v>
      </c>
      <c r="P2532">
        <v>237.01704545454501</v>
      </c>
      <c r="Q2532">
        <v>0.115216033906195</v>
      </c>
    </row>
    <row r="2533" spans="1:17" hidden="1" x14ac:dyDescent="0.3">
      <c r="A2533" t="s">
        <v>5228</v>
      </c>
      <c r="B2533" t="s">
        <v>5229</v>
      </c>
      <c r="C2533" t="s">
        <v>10222</v>
      </c>
      <c r="D2533" t="s">
        <v>133</v>
      </c>
      <c r="E2533">
        <v>169.65</v>
      </c>
      <c r="F2533">
        <v>188.5</v>
      </c>
      <c r="G2533">
        <v>21.899508480466899</v>
      </c>
      <c r="H2533">
        <v>6.8537577677071697</v>
      </c>
      <c r="I2533">
        <v>-13.2732017145348</v>
      </c>
      <c r="J2533">
        <v>5.6382196584952897</v>
      </c>
      <c r="K2533">
        <v>184.947543681138</v>
      </c>
      <c r="L2533">
        <v>170.93349048863601</v>
      </c>
      <c r="M2533">
        <v>48.758842358187103</v>
      </c>
      <c r="N2533">
        <v>1.8883090799539799</v>
      </c>
      <c r="O2533">
        <v>45.835543766578198</v>
      </c>
      <c r="P2533">
        <v>59.745762711864401</v>
      </c>
      <c r="Q2533">
        <v>7.7230832426586002E-2</v>
      </c>
    </row>
    <row r="2534" spans="1:17" hidden="1" x14ac:dyDescent="0.3">
      <c r="A2534" t="s">
        <v>5230</v>
      </c>
      <c r="B2534" t="s">
        <v>5231</v>
      </c>
      <c r="C2534" t="s">
        <v>10222</v>
      </c>
      <c r="D2534" t="s">
        <v>253</v>
      </c>
      <c r="E2534">
        <v>169.64599049</v>
      </c>
      <c r="F2534">
        <v>2.2999999999999998</v>
      </c>
      <c r="K2534">
        <v>2.2860694928582501</v>
      </c>
      <c r="L2534">
        <v>2.4904968111465999</v>
      </c>
      <c r="M2534">
        <v>41.368652020141496</v>
      </c>
      <c r="N2534">
        <v>1</v>
      </c>
      <c r="Q2534">
        <v>-6.0412528129999996E-4</v>
      </c>
    </row>
    <row r="2535" spans="1:17" hidden="1" x14ac:dyDescent="0.3">
      <c r="A2535" t="s">
        <v>5232</v>
      </c>
      <c r="B2535" t="s">
        <v>5233</v>
      </c>
      <c r="C2535" t="s">
        <v>10222</v>
      </c>
      <c r="D2535" t="s">
        <v>622</v>
      </c>
      <c r="E2535">
        <v>169.23772271999999</v>
      </c>
      <c r="F2535">
        <v>235.4</v>
      </c>
      <c r="G2535">
        <v>-42.198265837238203</v>
      </c>
      <c r="H2535">
        <v>2.2107836657857001</v>
      </c>
      <c r="I2535">
        <v>-31.739290494562901</v>
      </c>
      <c r="J2535">
        <v>5.0938052956639099</v>
      </c>
      <c r="K2535">
        <v>221.597055409875</v>
      </c>
      <c r="L2535">
        <v>234.336304795828</v>
      </c>
      <c r="M2535">
        <v>77.959669768833905</v>
      </c>
      <c r="N2535">
        <v>2.1886558960186999</v>
      </c>
      <c r="O2535">
        <v>35.938827527612503</v>
      </c>
      <c r="P2535">
        <v>16.534653465346501</v>
      </c>
      <c r="Q2535">
        <v>-5.8523530361815998E-2</v>
      </c>
    </row>
    <row r="2536" spans="1:17" hidden="1" x14ac:dyDescent="0.3">
      <c r="A2536" t="s">
        <v>5234</v>
      </c>
      <c r="B2536" t="s">
        <v>5235</v>
      </c>
      <c r="C2536" t="s">
        <v>10222</v>
      </c>
      <c r="D2536" t="s">
        <v>285</v>
      </c>
      <c r="E2536">
        <v>168.97683932000001</v>
      </c>
      <c r="F2536">
        <v>184.4</v>
      </c>
      <c r="G2536">
        <v>29.0204946752018</v>
      </c>
      <c r="H2536">
        <v>5.6181835815041996</v>
      </c>
      <c r="I2536">
        <v>15.190826658751501</v>
      </c>
      <c r="J2536">
        <v>1.2325789240640901</v>
      </c>
      <c r="K2536">
        <v>175.677173885701</v>
      </c>
      <c r="L2536">
        <v>160.22733356448899</v>
      </c>
      <c r="M2536">
        <v>73.053800115493502</v>
      </c>
      <c r="N2536">
        <v>1.0202076672299101</v>
      </c>
      <c r="O2536">
        <v>22.207158351409898</v>
      </c>
      <c r="P2536">
        <v>77.478344562078902</v>
      </c>
      <c r="Q2536">
        <v>5.3808564296169002E-2</v>
      </c>
    </row>
    <row r="2537" spans="1:17" hidden="1" x14ac:dyDescent="0.3">
      <c r="A2537" t="s">
        <v>5236</v>
      </c>
      <c r="B2537" t="s">
        <v>5237</v>
      </c>
      <c r="C2537" t="s">
        <v>10222</v>
      </c>
      <c r="D2537" t="s">
        <v>95</v>
      </c>
      <c r="E2537">
        <v>168.83578320000001</v>
      </c>
      <c r="F2537">
        <v>168</v>
      </c>
      <c r="G2537">
        <v>-25.351343293142602</v>
      </c>
      <c r="H2537">
        <v>-6.5114338182228098</v>
      </c>
      <c r="I2537">
        <v>-28.449996922069701</v>
      </c>
      <c r="J2537">
        <v>2.1357827413783301</v>
      </c>
      <c r="K2537">
        <v>176.72698021284401</v>
      </c>
      <c r="L2537">
        <v>183.80826487642199</v>
      </c>
      <c r="M2537">
        <v>34.016893417146903</v>
      </c>
      <c r="N2537">
        <v>7.59899863450159E-2</v>
      </c>
      <c r="O2537">
        <v>60.119047619047599</v>
      </c>
      <c r="P2537">
        <v>16.6666666666666</v>
      </c>
      <c r="Q2537">
        <v>6.3492398773303996E-2</v>
      </c>
    </row>
    <row r="2538" spans="1:17" hidden="1" x14ac:dyDescent="0.3">
      <c r="A2538" t="s">
        <v>5238</v>
      </c>
      <c r="B2538" t="s">
        <v>5239</v>
      </c>
      <c r="C2538" t="s">
        <v>10222</v>
      </c>
      <c r="D2538" t="s">
        <v>21</v>
      </c>
      <c r="E2538">
        <v>168.30356389900001</v>
      </c>
      <c r="F2538">
        <v>114.43</v>
      </c>
      <c r="G2538">
        <v>-7.0789242780687296</v>
      </c>
      <c r="H2538">
        <v>-8.82159101215926</v>
      </c>
      <c r="I2538">
        <v>-26.063256635323899</v>
      </c>
      <c r="J2538">
        <v>2.2735246273732499</v>
      </c>
      <c r="K2538">
        <v>120.053523775386</v>
      </c>
      <c r="L2538">
        <v>118.94217555249</v>
      </c>
      <c r="M2538">
        <v>46.212083504269302</v>
      </c>
      <c r="N2538">
        <v>1.54099240850474</v>
      </c>
      <c r="O2538">
        <v>36.153106702787703</v>
      </c>
      <c r="P2538">
        <v>56.1118690313779</v>
      </c>
      <c r="Q2538">
        <v>-0.122811428005377</v>
      </c>
    </row>
    <row r="2539" spans="1:17" hidden="1" x14ac:dyDescent="0.3">
      <c r="A2539" t="s">
        <v>5240</v>
      </c>
      <c r="B2539" t="s">
        <v>5241</v>
      </c>
      <c r="C2539" t="s">
        <v>10222</v>
      </c>
      <c r="E2539">
        <v>168.3</v>
      </c>
      <c r="F2539">
        <v>16.5</v>
      </c>
      <c r="G2539">
        <v>238.51855941768301</v>
      </c>
      <c r="H2539">
        <v>-3.5864914823974301</v>
      </c>
      <c r="I2539">
        <v>41.332569698944297</v>
      </c>
      <c r="J2539">
        <v>8.1577714433160207</v>
      </c>
      <c r="K2539">
        <v>15.542891526384301</v>
      </c>
      <c r="L2539">
        <v>13.0474798776743</v>
      </c>
      <c r="M2539">
        <v>75.984395985998304</v>
      </c>
      <c r="N2539">
        <v>0.83048097665518705</v>
      </c>
      <c r="O2539">
        <v>34.727272727272698</v>
      </c>
      <c r="P2539">
        <v>357.69764216366099</v>
      </c>
    </row>
    <row r="2540" spans="1:17" hidden="1" x14ac:dyDescent="0.3">
      <c r="A2540" t="s">
        <v>5242</v>
      </c>
      <c r="B2540" t="s">
        <v>5243</v>
      </c>
      <c r="C2540" t="s">
        <v>10222</v>
      </c>
      <c r="D2540" t="s">
        <v>622</v>
      </c>
      <c r="E2540">
        <v>168.15288000000001</v>
      </c>
      <c r="F2540">
        <v>84.84</v>
      </c>
      <c r="G2540">
        <v>25.817640773546</v>
      </c>
      <c r="H2540">
        <v>3.0139831069313598</v>
      </c>
      <c r="I2540">
        <v>-10.1315023698199</v>
      </c>
      <c r="J2540">
        <v>6.0473937388789096</v>
      </c>
      <c r="K2540">
        <v>82.633159615501299</v>
      </c>
      <c r="L2540">
        <v>77.336905541011802</v>
      </c>
      <c r="M2540">
        <v>48.7776863600225</v>
      </c>
      <c r="N2540">
        <v>0.88554145303899701</v>
      </c>
      <c r="O2540">
        <v>24.351720886374299</v>
      </c>
      <c r="P2540">
        <v>61.292775665399198</v>
      </c>
      <c r="Q2540">
        <v>3.0432105062694E-2</v>
      </c>
    </row>
    <row r="2541" spans="1:17" hidden="1" x14ac:dyDescent="0.3">
      <c r="A2541" t="s">
        <v>5244</v>
      </c>
      <c r="B2541" t="s">
        <v>5245</v>
      </c>
      <c r="C2541" t="s">
        <v>10222</v>
      </c>
      <c r="D2541" t="s">
        <v>1139</v>
      </c>
      <c r="E2541">
        <v>168.0712</v>
      </c>
      <c r="F2541">
        <v>13.45</v>
      </c>
      <c r="G2541">
        <v>-27.190385563427501</v>
      </c>
      <c r="H2541">
        <v>-19.780327445325401</v>
      </c>
      <c r="I2541">
        <v>-52.053232820006897</v>
      </c>
      <c r="J2541">
        <v>-4.5599047360666196</v>
      </c>
      <c r="K2541">
        <v>14.6387706681454</v>
      </c>
      <c r="L2541">
        <v>16.008662212795599</v>
      </c>
      <c r="M2541">
        <v>43.8465688313821</v>
      </c>
      <c r="N2541">
        <v>7.4626544063918401E-2</v>
      </c>
      <c r="O2541">
        <v>64.981412639405207</v>
      </c>
      <c r="P2541">
        <v>30.582524271844601</v>
      </c>
      <c r="Q2541">
        <v>8.8074966182302997E-2</v>
      </c>
    </row>
    <row r="2542" spans="1:17" hidden="1" x14ac:dyDescent="0.3">
      <c r="A2542" t="s">
        <v>5246</v>
      </c>
      <c r="B2542" t="s">
        <v>5247</v>
      </c>
      <c r="C2542" t="s">
        <v>10222</v>
      </c>
      <c r="D2542" t="s">
        <v>261</v>
      </c>
      <c r="E2542">
        <v>167.86783199999999</v>
      </c>
      <c r="F2542">
        <v>195.05</v>
      </c>
      <c r="G2542">
        <v>-44.226110310854999</v>
      </c>
      <c r="H2542">
        <v>-0.86846445451504195</v>
      </c>
      <c r="I2542">
        <v>-27.437938301500999</v>
      </c>
      <c r="J2542">
        <v>-3.53012347682925</v>
      </c>
      <c r="K2542">
        <v>201.763947135417</v>
      </c>
      <c r="L2542">
        <v>215.800767262942</v>
      </c>
      <c r="M2542">
        <v>42.693958898005903</v>
      </c>
      <c r="N2542">
        <v>1.38994910941475</v>
      </c>
      <c r="O2542">
        <v>43.040246090745903</v>
      </c>
      <c r="P2542">
        <v>8.0609418282548493</v>
      </c>
    </row>
    <row r="2543" spans="1:17" hidden="1" x14ac:dyDescent="0.3">
      <c r="A2543" t="s">
        <v>5248</v>
      </c>
      <c r="B2543" t="s">
        <v>5249</v>
      </c>
      <c r="C2543" t="s">
        <v>10222</v>
      </c>
      <c r="E2543">
        <v>167.69</v>
      </c>
      <c r="F2543">
        <v>163.6</v>
      </c>
      <c r="G2543">
        <v>246.55739700429999</v>
      </c>
      <c r="H2543">
        <v>16.8426444986797</v>
      </c>
      <c r="I2543">
        <v>31.784609700427001</v>
      </c>
      <c r="J2543">
        <v>6.4680461793988897</v>
      </c>
      <c r="K2543">
        <v>140.06174193158799</v>
      </c>
      <c r="L2543">
        <v>107.575955207871</v>
      </c>
      <c r="M2543">
        <v>55.471015344628199</v>
      </c>
      <c r="N2543">
        <v>1.0240295753331301</v>
      </c>
      <c r="O2543">
        <v>21.6381418092909</v>
      </c>
      <c r="P2543">
        <v>298.05352798053502</v>
      </c>
      <c r="Q2543">
        <v>0.156543564223311</v>
      </c>
    </row>
    <row r="2544" spans="1:17" hidden="1" x14ac:dyDescent="0.3">
      <c r="A2544" t="s">
        <v>5250</v>
      </c>
      <c r="B2544" t="s">
        <v>5251</v>
      </c>
      <c r="C2544" t="s">
        <v>10222</v>
      </c>
      <c r="D2544" t="s">
        <v>388</v>
      </c>
      <c r="E2544">
        <v>167.66459661600001</v>
      </c>
      <c r="F2544">
        <v>25.96</v>
      </c>
      <c r="G2544">
        <v>61.590253659058703</v>
      </c>
      <c r="H2544">
        <v>12.700382478915399</v>
      </c>
      <c r="I2544">
        <v>6.66807683593089</v>
      </c>
      <c r="J2544">
        <v>7.1997404175413697</v>
      </c>
      <c r="K2544">
        <v>23.495971821786998</v>
      </c>
      <c r="L2544">
        <v>20.9980860294061</v>
      </c>
      <c r="M2544">
        <v>57.119202573857699</v>
      </c>
      <c r="N2544">
        <v>1.5986795153533899</v>
      </c>
      <c r="O2544">
        <v>13.636363636363599</v>
      </c>
      <c r="P2544">
        <v>98.167938931297698</v>
      </c>
      <c r="Q2544">
        <v>4.8126263906504999E-2</v>
      </c>
    </row>
    <row r="2545" spans="1:17" hidden="1" x14ac:dyDescent="0.3">
      <c r="A2545" t="s">
        <v>5252</v>
      </c>
      <c r="B2545" t="s">
        <v>5253</v>
      </c>
      <c r="C2545" t="s">
        <v>10222</v>
      </c>
      <c r="D2545" t="s">
        <v>922</v>
      </c>
      <c r="E2545">
        <v>167.577</v>
      </c>
      <c r="F2545">
        <v>134.6</v>
      </c>
      <c r="G2545">
        <v>22.137885740963402</v>
      </c>
      <c r="H2545">
        <v>2.3582561932582302</v>
      </c>
      <c r="I2545">
        <v>-0.20754981730000199</v>
      </c>
      <c r="J2545">
        <v>7.7876049588359502</v>
      </c>
      <c r="K2545">
        <v>126.109200838538</v>
      </c>
      <c r="L2545">
        <v>115.899167845588</v>
      </c>
      <c r="M2545">
        <v>61.489817684086098</v>
      </c>
      <c r="N2545">
        <v>1.503087412155</v>
      </c>
      <c r="O2545">
        <v>14.4130757800891</v>
      </c>
      <c r="P2545">
        <v>57.169546940681897</v>
      </c>
      <c r="Q2545">
        <v>-1.8245733015826E-2</v>
      </c>
    </row>
    <row r="2546" spans="1:17" hidden="1" x14ac:dyDescent="0.3">
      <c r="A2546" t="s">
        <v>5254</v>
      </c>
      <c r="B2546" t="s">
        <v>5255</v>
      </c>
      <c r="C2546" t="s">
        <v>10222</v>
      </c>
      <c r="D2546" t="s">
        <v>202</v>
      </c>
      <c r="E2546">
        <v>167.477617606</v>
      </c>
      <c r="F2546">
        <v>109.07</v>
      </c>
      <c r="G2546">
        <v>-42.561100225200001</v>
      </c>
      <c r="H2546">
        <v>-4.4063374186999802</v>
      </c>
      <c r="I2546">
        <v>-25.2442500642127</v>
      </c>
      <c r="J2546">
        <v>-2.21792612644095</v>
      </c>
      <c r="K2546">
        <v>110.947671061273</v>
      </c>
      <c r="L2546">
        <v>114.411045043687</v>
      </c>
      <c r="M2546">
        <v>40.793612225113797</v>
      </c>
      <c r="N2546">
        <v>1.0879274142658499</v>
      </c>
      <c r="O2546">
        <v>23.544512698267098</v>
      </c>
      <c r="P2546">
        <v>13.0259067357512</v>
      </c>
      <c r="Q2546">
        <v>1.1692637254219001E-2</v>
      </c>
    </row>
    <row r="2547" spans="1:17" hidden="1" x14ac:dyDescent="0.3">
      <c r="A2547" t="s">
        <v>5256</v>
      </c>
      <c r="B2547" t="s">
        <v>5257</v>
      </c>
      <c r="C2547" t="s">
        <v>10222</v>
      </c>
      <c r="D2547" t="s">
        <v>133</v>
      </c>
      <c r="E2547">
        <v>167.40484799999999</v>
      </c>
      <c r="F2547">
        <v>67.08</v>
      </c>
      <c r="G2547">
        <v>0.88171903748062797</v>
      </c>
      <c r="H2547">
        <v>-7.1562013721318998</v>
      </c>
      <c r="I2547">
        <v>-31.646629046421999</v>
      </c>
      <c r="J2547">
        <v>-2.4597880261579999</v>
      </c>
      <c r="K2547">
        <v>64.628613521841302</v>
      </c>
      <c r="L2547">
        <v>62.387890017203603</v>
      </c>
      <c r="M2547">
        <v>49.007821829937797</v>
      </c>
      <c r="N2547">
        <v>2.0472170644445402</v>
      </c>
      <c r="O2547">
        <v>32.081097197376202</v>
      </c>
      <c r="P2547">
        <v>46.783369803063401</v>
      </c>
      <c r="Q2547">
        <v>7.8356404075901998E-2</v>
      </c>
    </row>
    <row r="2548" spans="1:17" hidden="1" x14ac:dyDescent="0.3">
      <c r="A2548" t="s">
        <v>5258</v>
      </c>
      <c r="B2548" t="s">
        <v>5259</v>
      </c>
      <c r="C2548" t="s">
        <v>10222</v>
      </c>
      <c r="D2548" t="s">
        <v>202</v>
      </c>
      <c r="E2548">
        <v>167.20909374999999</v>
      </c>
      <c r="F2548">
        <v>12.5</v>
      </c>
      <c r="G2548">
        <v>55.956063454890703</v>
      </c>
      <c r="H2548">
        <v>1.39724012952569</v>
      </c>
      <c r="I2548">
        <v>24.952809155825101</v>
      </c>
      <c r="J2548">
        <v>-11.128227383340599</v>
      </c>
      <c r="K2548">
        <v>12.662535352203999</v>
      </c>
      <c r="L2548">
        <v>10.160307462250801</v>
      </c>
      <c r="M2548">
        <v>20.808484504669401</v>
      </c>
      <c r="N2548">
        <v>0.36757144194316299</v>
      </c>
      <c r="O2548">
        <v>26.56</v>
      </c>
      <c r="P2548">
        <v>103.252032520325</v>
      </c>
      <c r="Q2548">
        <v>-3.9321504983737002E-2</v>
      </c>
    </row>
    <row r="2549" spans="1:17" hidden="1" x14ac:dyDescent="0.3">
      <c r="A2549" t="s">
        <v>5260</v>
      </c>
      <c r="B2549" t="s">
        <v>5261</v>
      </c>
      <c r="C2549" t="s">
        <v>10222</v>
      </c>
      <c r="D2549" t="s">
        <v>420</v>
      </c>
      <c r="E2549">
        <v>166.9448596</v>
      </c>
      <c r="F2549">
        <v>128.94999999999999</v>
      </c>
      <c r="G2549">
        <v>33.660647033799897</v>
      </c>
      <c r="H2549">
        <v>14.4736408086428</v>
      </c>
      <c r="I2549">
        <v>24.7884014148486</v>
      </c>
      <c r="J2549">
        <v>-16.764010088200902</v>
      </c>
      <c r="K2549">
        <v>132.35645263523099</v>
      </c>
      <c r="L2549">
        <v>106.109158246495</v>
      </c>
      <c r="M2549">
        <v>28.976594754765401</v>
      </c>
      <c r="N2549">
        <v>0.93976093111041203</v>
      </c>
      <c r="O2549">
        <v>78.363706863125202</v>
      </c>
      <c r="P2549">
        <v>76.643835616438295</v>
      </c>
      <c r="Q2549">
        <v>0.101966620543748</v>
      </c>
    </row>
    <row r="2550" spans="1:17" hidden="1" x14ac:dyDescent="0.3">
      <c r="A2550" t="s">
        <v>5262</v>
      </c>
      <c r="B2550" t="s">
        <v>5263</v>
      </c>
      <c r="C2550" t="s">
        <v>10222</v>
      </c>
      <c r="D2550" t="s">
        <v>133</v>
      </c>
      <c r="E2550">
        <v>166.47932812499999</v>
      </c>
      <c r="F2550">
        <v>772.75</v>
      </c>
      <c r="G2550">
        <v>309.93293913642702</v>
      </c>
      <c r="H2550">
        <v>-23.422737512076399</v>
      </c>
      <c r="I2550">
        <v>213.19329013690401</v>
      </c>
      <c r="J2550">
        <v>-3.54010283730699</v>
      </c>
      <c r="K2550">
        <v>875.96884006481002</v>
      </c>
      <c r="L2550">
        <v>593.20983240221994</v>
      </c>
      <c r="M2550">
        <v>0.70309036050930696</v>
      </c>
      <c r="N2550">
        <v>6.8410018757585705E-2</v>
      </c>
      <c r="O2550">
        <v>46.645098673568398</v>
      </c>
      <c r="P2550">
        <v>350.58309037900801</v>
      </c>
    </row>
    <row r="2551" spans="1:17" hidden="1" x14ac:dyDescent="0.3">
      <c r="A2551" t="s">
        <v>5264</v>
      </c>
      <c r="B2551" t="s">
        <v>5265</v>
      </c>
      <c r="C2551" t="s">
        <v>10222</v>
      </c>
      <c r="E2551">
        <v>165.84792450399999</v>
      </c>
      <c r="F2551">
        <v>11.12</v>
      </c>
      <c r="G2551">
        <v>-40.457576914818397</v>
      </c>
      <c r="H2551">
        <v>-13.081548647699799</v>
      </c>
      <c r="I2551">
        <v>-22.520040417659501</v>
      </c>
      <c r="J2551">
        <v>-4.8051107479867996</v>
      </c>
      <c r="K2551">
        <v>11.4762975960479</v>
      </c>
      <c r="L2551">
        <v>11.466768701449899</v>
      </c>
      <c r="M2551">
        <v>46.361858961013603</v>
      </c>
      <c r="N2551">
        <v>0.66467452413828398</v>
      </c>
      <c r="O2551">
        <v>57.464028776978402</v>
      </c>
      <c r="P2551">
        <v>27.669345579793301</v>
      </c>
      <c r="Q2551">
        <v>6.8075178317724999E-2</v>
      </c>
    </row>
    <row r="2552" spans="1:17" hidden="1" x14ac:dyDescent="0.3">
      <c r="A2552" t="s">
        <v>5266</v>
      </c>
      <c r="B2552" t="s">
        <v>5267</v>
      </c>
      <c r="C2552" t="s">
        <v>10222</v>
      </c>
      <c r="D2552" t="s">
        <v>415</v>
      </c>
      <c r="E2552">
        <v>165.61444147200001</v>
      </c>
      <c r="F2552">
        <v>11.64</v>
      </c>
      <c r="G2552">
        <v>160.88171903748</v>
      </c>
      <c r="H2552">
        <v>-15.0893575964608</v>
      </c>
      <c r="I2552">
        <v>54.430378252848001</v>
      </c>
      <c r="J2552">
        <v>4.0738487653339304</v>
      </c>
      <c r="K2552">
        <v>10.1604426382745</v>
      </c>
      <c r="L2552">
        <v>8.0655229226343597</v>
      </c>
      <c r="M2552">
        <v>61.460632021279402</v>
      </c>
      <c r="N2552">
        <v>0.647544705115914</v>
      </c>
      <c r="O2552">
        <v>32.731958762886499</v>
      </c>
      <c r="P2552">
        <v>206.31578947368399</v>
      </c>
      <c r="Q2552">
        <v>0.15115981443318599</v>
      </c>
    </row>
    <row r="2553" spans="1:17" hidden="1" x14ac:dyDescent="0.3">
      <c r="A2553" t="s">
        <v>5268</v>
      </c>
      <c r="B2553" t="s">
        <v>5269</v>
      </c>
      <c r="C2553" t="s">
        <v>10222</v>
      </c>
      <c r="D2553" t="s">
        <v>130</v>
      </c>
      <c r="E2553">
        <v>165.20245957999899</v>
      </c>
      <c r="F2553">
        <v>68.45</v>
      </c>
      <c r="G2553">
        <v>-17.5288730833025</v>
      </c>
      <c r="H2553">
        <v>-5.3146281470080803</v>
      </c>
      <c r="I2553">
        <v>-53.968539158781603</v>
      </c>
      <c r="J2553">
        <v>-3.1222597856133101</v>
      </c>
      <c r="K2553">
        <v>71.448829402141598</v>
      </c>
      <c r="L2553">
        <v>74.055303311232606</v>
      </c>
      <c r="M2553">
        <v>44.268681648853601</v>
      </c>
      <c r="N2553">
        <v>0.68509949097639899</v>
      </c>
      <c r="O2553">
        <v>67.494521548575605</v>
      </c>
      <c r="P2553">
        <v>24.4545454545454</v>
      </c>
    </row>
    <row r="2554" spans="1:17" hidden="1" x14ac:dyDescent="0.3">
      <c r="A2554" t="s">
        <v>5270</v>
      </c>
      <c r="B2554" t="s">
        <v>5271</v>
      </c>
      <c r="C2554" t="s">
        <v>10222</v>
      </c>
      <c r="D2554" t="s">
        <v>420</v>
      </c>
      <c r="E2554">
        <v>165.12085762199999</v>
      </c>
      <c r="F2554">
        <v>165.06</v>
      </c>
      <c r="G2554">
        <v>13.950907374753999</v>
      </c>
      <c r="H2554">
        <v>-8.4807193727682506</v>
      </c>
      <c r="I2554">
        <v>13.759439865089201</v>
      </c>
      <c r="J2554">
        <v>-0.40897405224757999</v>
      </c>
      <c r="K2554">
        <v>163.78501064671499</v>
      </c>
      <c r="L2554">
        <v>142.36906386085101</v>
      </c>
      <c r="M2554">
        <v>40.424852249013703</v>
      </c>
      <c r="N2554">
        <v>0.20004650724447601</v>
      </c>
      <c r="O2554">
        <v>14.503816793893099</v>
      </c>
      <c r="P2554">
        <v>52.339640055376101</v>
      </c>
      <c r="Q2554">
        <v>5.0328866474300002E-2</v>
      </c>
    </row>
    <row r="2555" spans="1:17" hidden="1" x14ac:dyDescent="0.3">
      <c r="A2555" t="s">
        <v>5272</v>
      </c>
      <c r="B2555" t="s">
        <v>5273</v>
      </c>
      <c r="C2555" t="s">
        <v>10222</v>
      </c>
      <c r="D2555" t="s">
        <v>420</v>
      </c>
      <c r="E2555">
        <v>164.77670950000001</v>
      </c>
      <c r="F2555">
        <v>111.8</v>
      </c>
      <c r="G2555">
        <v>25.873439220040499</v>
      </c>
      <c r="H2555">
        <v>-3.02884675354621</v>
      </c>
      <c r="I2555">
        <v>8.2169927307163597</v>
      </c>
      <c r="J2555">
        <v>-0.54519885371369103</v>
      </c>
      <c r="K2555">
        <v>107.78386145270299</v>
      </c>
      <c r="L2555">
        <v>98.919009821744694</v>
      </c>
      <c r="M2555">
        <v>55.122682339120402</v>
      </c>
      <c r="N2555">
        <v>0.59473643047082703</v>
      </c>
      <c r="O2555">
        <v>18.067978533094799</v>
      </c>
      <c r="P2555">
        <v>63.857540671258903</v>
      </c>
      <c r="Q2555">
        <v>0.11543729642768499</v>
      </c>
    </row>
    <row r="2556" spans="1:17" hidden="1" x14ac:dyDescent="0.3">
      <c r="A2556" t="s">
        <v>5274</v>
      </c>
      <c r="B2556" t="s">
        <v>5275</v>
      </c>
      <c r="C2556" t="s">
        <v>10222</v>
      </c>
      <c r="D2556" t="s">
        <v>60</v>
      </c>
      <c r="E2556">
        <v>164.25825</v>
      </c>
      <c r="F2556">
        <v>148.65</v>
      </c>
      <c r="G2556">
        <v>-1.50500720544357E-2</v>
      </c>
      <c r="H2556">
        <v>5.1756517775642301</v>
      </c>
      <c r="I2556">
        <v>-1.1504752002681999</v>
      </c>
      <c r="J2556">
        <v>-5.0505542578032703</v>
      </c>
      <c r="K2556">
        <v>144.18914407794901</v>
      </c>
      <c r="L2556">
        <v>130.28442065587501</v>
      </c>
      <c r="M2556">
        <v>42.373394952685501</v>
      </c>
      <c r="N2556">
        <v>0.56003842459173803</v>
      </c>
      <c r="O2556">
        <v>36.4278506559031</v>
      </c>
      <c r="P2556">
        <v>70.665901262916194</v>
      </c>
    </row>
    <row r="2557" spans="1:17" hidden="1" x14ac:dyDescent="0.3">
      <c r="A2557" t="s">
        <v>5276</v>
      </c>
      <c r="B2557" t="s">
        <v>5277</v>
      </c>
      <c r="C2557" t="s">
        <v>10222</v>
      </c>
      <c r="D2557" t="s">
        <v>261</v>
      </c>
      <c r="E2557">
        <v>164.044375</v>
      </c>
      <c r="F2557">
        <v>2453</v>
      </c>
      <c r="G2557">
        <v>132.941203950784</v>
      </c>
      <c r="H2557">
        <v>-5.0887667193207102</v>
      </c>
      <c r="I2557">
        <v>15.560698516755799</v>
      </c>
      <c r="J2557">
        <v>7.1672194469399004</v>
      </c>
      <c r="K2557">
        <v>2284.5590997225199</v>
      </c>
      <c r="L2557">
        <v>1910.8077436797</v>
      </c>
      <c r="M2557">
        <v>50.860029408373499</v>
      </c>
      <c r="N2557">
        <v>0.32112078115049802</v>
      </c>
      <c r="O2557">
        <v>36.386057888300002</v>
      </c>
      <c r="P2557">
        <v>172.071872227151</v>
      </c>
      <c r="Q2557">
        <v>0.10847642556869801</v>
      </c>
    </row>
    <row r="2558" spans="1:17" hidden="1" x14ac:dyDescent="0.3">
      <c r="A2558" t="s">
        <v>5278</v>
      </c>
      <c r="B2558" t="s">
        <v>5279</v>
      </c>
      <c r="C2558" t="s">
        <v>10222</v>
      </c>
      <c r="D2558" t="s">
        <v>523</v>
      </c>
      <c r="E2558">
        <v>163.83500000000001</v>
      </c>
      <c r="F2558">
        <v>46.81</v>
      </c>
      <c r="G2558">
        <v>69.742655445586806</v>
      </c>
      <c r="H2558">
        <v>-5.4111976337763803</v>
      </c>
      <c r="I2558">
        <v>8.3617867158197898E-2</v>
      </c>
      <c r="J2558">
        <v>11.213668082730001</v>
      </c>
      <c r="K2558">
        <v>47.613042548942602</v>
      </c>
      <c r="L2558">
        <v>43.746688936448002</v>
      </c>
      <c r="M2558">
        <v>56.644385901905203</v>
      </c>
      <c r="N2558">
        <v>0.66673905815822598</v>
      </c>
      <c r="O2558">
        <v>44.7340311899166</v>
      </c>
      <c r="Q2558">
        <v>8.4537828449685007E-2</v>
      </c>
    </row>
    <row r="2559" spans="1:17" hidden="1" x14ac:dyDescent="0.3">
      <c r="A2559" t="s">
        <v>5280</v>
      </c>
      <c r="B2559" t="s">
        <v>5281</v>
      </c>
      <c r="C2559" t="s">
        <v>10222</v>
      </c>
      <c r="D2559" t="s">
        <v>261</v>
      </c>
      <c r="E2559">
        <v>163.79667839999999</v>
      </c>
      <c r="F2559">
        <v>275.7</v>
      </c>
      <c r="G2559">
        <v>-6.4734349407955003</v>
      </c>
      <c r="H2559">
        <v>-0.87442548969969902</v>
      </c>
      <c r="I2559">
        <v>-28.111526035328499</v>
      </c>
      <c r="J2559">
        <v>1.6770233685085301</v>
      </c>
      <c r="K2559">
        <v>271.73647801250598</v>
      </c>
      <c r="L2559">
        <v>264.24994565097001</v>
      </c>
      <c r="M2559">
        <v>51.920687146945397</v>
      </c>
      <c r="N2559">
        <v>0.56102876356281495</v>
      </c>
      <c r="O2559">
        <v>28.037722161769999</v>
      </c>
      <c r="P2559">
        <v>34.487804878048699</v>
      </c>
      <c r="Q2559">
        <v>2.8520147571299E-2</v>
      </c>
    </row>
    <row r="2560" spans="1:17" hidden="1" x14ac:dyDescent="0.3">
      <c r="A2560" t="s">
        <v>5282</v>
      </c>
      <c r="B2560" t="s">
        <v>5283</v>
      </c>
      <c r="C2560" t="s">
        <v>10222</v>
      </c>
      <c r="D2560" t="s">
        <v>622</v>
      </c>
      <c r="E2560">
        <v>163.66</v>
      </c>
      <c r="F2560">
        <v>81.83</v>
      </c>
      <c r="G2560">
        <v>-26.793817559445301</v>
      </c>
      <c r="H2560">
        <v>-5.0461160302629198</v>
      </c>
      <c r="I2560">
        <v>-21.8160337401827</v>
      </c>
      <c r="J2560">
        <v>-0.56028425453651798</v>
      </c>
      <c r="K2560">
        <v>83.629907687895795</v>
      </c>
      <c r="L2560">
        <v>87.698893057418601</v>
      </c>
      <c r="M2560">
        <v>44.930520488566401</v>
      </c>
      <c r="N2560">
        <v>1.1379855306595399</v>
      </c>
      <c r="O2560">
        <v>34.180618355126398</v>
      </c>
      <c r="P2560">
        <v>13.495145631067899</v>
      </c>
      <c r="Q2560">
        <v>0.123127284878189</v>
      </c>
    </row>
    <row r="2561" spans="1:17" hidden="1" x14ac:dyDescent="0.3">
      <c r="A2561" t="s">
        <v>5284</v>
      </c>
      <c r="B2561" t="s">
        <v>5285</v>
      </c>
      <c r="C2561" t="s">
        <v>10222</v>
      </c>
      <c r="D2561" t="s">
        <v>722</v>
      </c>
      <c r="E2561">
        <v>163.46488893</v>
      </c>
      <c r="F2561">
        <v>82.89</v>
      </c>
      <c r="G2561">
        <v>34.801676363432499</v>
      </c>
      <c r="H2561">
        <v>-2.62578720644782</v>
      </c>
      <c r="I2561">
        <v>6.2571899900056804</v>
      </c>
      <c r="J2561">
        <v>-0.11383110230678301</v>
      </c>
      <c r="K2561">
        <v>81.164705047389802</v>
      </c>
      <c r="L2561">
        <v>72.688854213854299</v>
      </c>
      <c r="M2561">
        <v>88.374458321217901</v>
      </c>
      <c r="N2561">
        <v>0.80177573575993999</v>
      </c>
      <c r="O2561">
        <v>8.9395584509590993</v>
      </c>
      <c r="P2561">
        <v>70.205338809034899</v>
      </c>
      <c r="Q2561">
        <v>2.2514289353509E-2</v>
      </c>
    </row>
    <row r="2562" spans="1:17" hidden="1" x14ac:dyDescent="0.3">
      <c r="A2562" t="s">
        <v>5286</v>
      </c>
      <c r="B2562" t="s">
        <v>5287</v>
      </c>
      <c r="C2562" t="s">
        <v>10222</v>
      </c>
      <c r="D2562" t="s">
        <v>922</v>
      </c>
      <c r="E2562">
        <v>163.30830499999999</v>
      </c>
      <c r="F2562">
        <v>79.959999999999994</v>
      </c>
      <c r="G2562">
        <v>89.582419738181301</v>
      </c>
      <c r="H2562">
        <v>13.850452402845701</v>
      </c>
      <c r="I2562">
        <v>20.1207386604978</v>
      </c>
      <c r="J2562">
        <v>-1.2107092600566001</v>
      </c>
      <c r="K2562">
        <v>71.146235302951496</v>
      </c>
      <c r="L2562">
        <v>58.861329697771403</v>
      </c>
      <c r="M2562">
        <v>59.150225767130799</v>
      </c>
      <c r="N2562">
        <v>1.32183893276075</v>
      </c>
      <c r="O2562">
        <v>8.8044022011005598</v>
      </c>
      <c r="P2562">
        <v>134.28069147377599</v>
      </c>
      <c r="Q2562">
        <v>7.3266207270548001E-2</v>
      </c>
    </row>
    <row r="2563" spans="1:17" hidden="1" x14ac:dyDescent="0.3">
      <c r="A2563" t="s">
        <v>5288</v>
      </c>
      <c r="B2563" t="s">
        <v>5289</v>
      </c>
      <c r="C2563" t="s">
        <v>10222</v>
      </c>
      <c r="D2563" t="s">
        <v>130</v>
      </c>
      <c r="E2563">
        <v>163.21060800000001</v>
      </c>
      <c r="F2563">
        <v>45.98</v>
      </c>
      <c r="G2563">
        <v>-45.717252517554201</v>
      </c>
      <c r="H2563">
        <v>-3.7820046962570202</v>
      </c>
      <c r="I2563">
        <v>-27.7150330174033</v>
      </c>
      <c r="J2563">
        <v>5.8647575583074101</v>
      </c>
      <c r="K2563">
        <v>46.596925072479998</v>
      </c>
      <c r="L2563">
        <v>49.312371283945403</v>
      </c>
      <c r="M2563">
        <v>56.6050085082775</v>
      </c>
      <c r="N2563">
        <v>0.92169734611259102</v>
      </c>
      <c r="O2563">
        <v>43.105698129621501</v>
      </c>
      <c r="P2563">
        <v>11.4396509936985</v>
      </c>
      <c r="Q2563">
        <v>-5.3008214435641E-2</v>
      </c>
    </row>
    <row r="2564" spans="1:17" hidden="1" x14ac:dyDescent="0.3">
      <c r="A2564" t="s">
        <v>5290</v>
      </c>
      <c r="B2564" t="s">
        <v>5291</v>
      </c>
      <c r="C2564" t="s">
        <v>10222</v>
      </c>
      <c r="D2564" t="s">
        <v>349</v>
      </c>
      <c r="E2564">
        <v>163.1635</v>
      </c>
      <c r="F2564">
        <v>107.5</v>
      </c>
      <c r="G2564">
        <v>54.755930517088402</v>
      </c>
      <c r="H2564">
        <v>7.5847519197539599</v>
      </c>
      <c r="I2564">
        <v>65.784989840593099</v>
      </c>
      <c r="J2564">
        <v>1.2849898255315899</v>
      </c>
      <c r="K2564">
        <v>103.41311095074499</v>
      </c>
      <c r="M2564">
        <v>42.8221785349062</v>
      </c>
      <c r="N2564">
        <v>0.336610812519759</v>
      </c>
      <c r="O2564">
        <v>22.790697674418599</v>
      </c>
      <c r="P2564">
        <v>91.1111111111111</v>
      </c>
    </row>
    <row r="2565" spans="1:17" hidden="1" x14ac:dyDescent="0.3">
      <c r="A2565" t="s">
        <v>5292</v>
      </c>
      <c r="B2565" t="s">
        <v>5293</v>
      </c>
      <c r="C2565" t="s">
        <v>10222</v>
      </c>
      <c r="D2565" t="s">
        <v>130</v>
      </c>
      <c r="E2565">
        <v>162.798867</v>
      </c>
      <c r="F2565">
        <v>473.9</v>
      </c>
      <c r="G2565">
        <v>110.483563943151</v>
      </c>
      <c r="H2565">
        <v>20.431164766166798</v>
      </c>
      <c r="I2565">
        <v>44.9299112379381</v>
      </c>
      <c r="J2565">
        <v>17.910685334480501</v>
      </c>
      <c r="K2565">
        <v>386.18844066321401</v>
      </c>
      <c r="L2565">
        <v>317.905529126055</v>
      </c>
      <c r="M2565">
        <v>76.175491538492096</v>
      </c>
      <c r="N2565">
        <v>1.2335278073734901</v>
      </c>
      <c r="O2565">
        <v>10.2447773791939</v>
      </c>
      <c r="P2565">
        <v>154.51127819548799</v>
      </c>
      <c r="Q2565">
        <v>0.13452120988758501</v>
      </c>
    </row>
    <row r="2566" spans="1:17" hidden="1" x14ac:dyDescent="0.3">
      <c r="A2566" t="s">
        <v>5294</v>
      </c>
      <c r="B2566" t="s">
        <v>5295</v>
      </c>
      <c r="C2566" t="s">
        <v>10222</v>
      </c>
      <c r="D2566" t="s">
        <v>398</v>
      </c>
      <c r="E2566">
        <v>162.78108822999999</v>
      </c>
      <c r="F2566">
        <v>43.91</v>
      </c>
      <c r="G2566">
        <v>-8.6464937390543</v>
      </c>
      <c r="H2566">
        <v>0.48408219449950901</v>
      </c>
      <c r="I2566">
        <v>-16.488737276410699</v>
      </c>
      <c r="J2566">
        <v>1.1733387605351899</v>
      </c>
      <c r="K2566">
        <v>42.582038195297201</v>
      </c>
      <c r="L2566">
        <v>42.149663536801697</v>
      </c>
      <c r="M2566">
        <v>58.432819242263399</v>
      </c>
      <c r="N2566">
        <v>0.96336314358166097</v>
      </c>
      <c r="O2566">
        <v>40.628558414939597</v>
      </c>
      <c r="P2566">
        <v>38.5173501577287</v>
      </c>
      <c r="Q2566">
        <v>0.145413952619453</v>
      </c>
    </row>
    <row r="2567" spans="1:17" hidden="1" x14ac:dyDescent="0.3">
      <c r="A2567" t="s">
        <v>5296</v>
      </c>
      <c r="B2567" t="s">
        <v>5297</v>
      </c>
      <c r="C2567" t="s">
        <v>10222</v>
      </c>
      <c r="E2567">
        <v>162.74583150000001</v>
      </c>
      <c r="F2567">
        <v>106.3</v>
      </c>
      <c r="G2567">
        <v>154.616866509734</v>
      </c>
      <c r="H2567">
        <v>49.867580202582197</v>
      </c>
      <c r="I2567">
        <v>42.1483361026213</v>
      </c>
      <c r="J2567">
        <v>41.046350442060898</v>
      </c>
      <c r="K2567">
        <v>70.846601741452304</v>
      </c>
      <c r="L2567">
        <v>61.5785598773491</v>
      </c>
      <c r="M2567">
        <v>94.6652698863073</v>
      </c>
      <c r="N2567">
        <v>2.1852897228719099</v>
      </c>
      <c r="O2567">
        <v>0</v>
      </c>
      <c r="P2567">
        <v>187.29729729729701</v>
      </c>
      <c r="Q2567">
        <v>0.14439680152595999</v>
      </c>
    </row>
    <row r="2568" spans="1:17" hidden="1" x14ac:dyDescent="0.3">
      <c r="A2568" t="s">
        <v>5298</v>
      </c>
      <c r="B2568" t="s">
        <v>5299</v>
      </c>
      <c r="C2568" t="s">
        <v>10222</v>
      </c>
      <c r="D2568" t="s">
        <v>388</v>
      </c>
      <c r="E2568">
        <v>162.67395239999999</v>
      </c>
      <c r="F2568">
        <v>108</v>
      </c>
      <c r="G2568">
        <v>-55.049844557881698</v>
      </c>
      <c r="H2568">
        <v>-21.083611099754101</v>
      </c>
      <c r="I2568">
        <v>-44.020785234377001</v>
      </c>
      <c r="J2568">
        <v>-6.8083567484505201</v>
      </c>
      <c r="K2568">
        <v>108.47229069298101</v>
      </c>
      <c r="L2568">
        <v>86.422224767793395</v>
      </c>
      <c r="M2568">
        <v>4.3485274684844102</v>
      </c>
      <c r="N2568">
        <v>0.85714285714285698</v>
      </c>
      <c r="O2568">
        <v>39.907407407407298</v>
      </c>
      <c r="P2568">
        <v>0</v>
      </c>
    </row>
    <row r="2569" spans="1:17" hidden="1" x14ac:dyDescent="0.3">
      <c r="A2569" t="s">
        <v>5300</v>
      </c>
      <c r="B2569" t="s">
        <v>5301</v>
      </c>
      <c r="C2569" t="s">
        <v>10222</v>
      </c>
      <c r="D2569" t="s">
        <v>153</v>
      </c>
      <c r="E2569">
        <v>162.64248000000001</v>
      </c>
      <c r="F2569">
        <v>154</v>
      </c>
      <c r="G2569">
        <v>-2.2319030591923101</v>
      </c>
      <c r="H2569">
        <v>-0.36810309798263002</v>
      </c>
      <c r="I2569">
        <v>5.7154921656991604</v>
      </c>
      <c r="J2569">
        <v>-1.31170986105191</v>
      </c>
      <c r="K2569">
        <v>145.640151437507</v>
      </c>
      <c r="L2569">
        <v>140.36867416658001</v>
      </c>
      <c r="M2569">
        <v>69.031216074750503</v>
      </c>
      <c r="N2569">
        <v>0.88796334860474802</v>
      </c>
      <c r="O2569">
        <v>22.077922077922</v>
      </c>
      <c r="P2569">
        <v>32.644272179155898</v>
      </c>
      <c r="Q2569">
        <v>7.2521392359475995E-2</v>
      </c>
    </row>
    <row r="2570" spans="1:17" hidden="1" x14ac:dyDescent="0.3">
      <c r="A2570" t="s">
        <v>5302</v>
      </c>
      <c r="B2570" t="s">
        <v>5303</v>
      </c>
      <c r="C2570" t="s">
        <v>10222</v>
      </c>
      <c r="D2570" t="s">
        <v>622</v>
      </c>
      <c r="E2570">
        <v>162.45890030999999</v>
      </c>
      <c r="F2570">
        <v>86.39</v>
      </c>
      <c r="G2570">
        <v>24.373874948850499</v>
      </c>
      <c r="H2570">
        <v>9.5833182279976796</v>
      </c>
      <c r="I2570">
        <v>-11.0347185264704</v>
      </c>
      <c r="J2570">
        <v>1.1011711697055</v>
      </c>
      <c r="K2570">
        <v>79.705037745384004</v>
      </c>
      <c r="L2570">
        <v>73.080099280292899</v>
      </c>
      <c r="M2570">
        <v>54.582519084515397</v>
      </c>
      <c r="N2570">
        <v>1.1866012509408299</v>
      </c>
      <c r="O2570">
        <v>9.8506771617085302</v>
      </c>
      <c r="P2570">
        <v>56.079494128274597</v>
      </c>
      <c r="Q2570">
        <v>1.4750798510042001E-2</v>
      </c>
    </row>
    <row r="2571" spans="1:17" hidden="1" x14ac:dyDescent="0.3">
      <c r="A2571" t="s">
        <v>5304</v>
      </c>
      <c r="B2571" t="s">
        <v>5305</v>
      </c>
      <c r="C2571" t="s">
        <v>10222</v>
      </c>
      <c r="D2571" t="s">
        <v>77</v>
      </c>
      <c r="E2571">
        <v>162.35315624</v>
      </c>
      <c r="F2571">
        <v>202.4</v>
      </c>
      <c r="G2571">
        <v>1577.17801533377</v>
      </c>
      <c r="H2571">
        <v>-11.6873554110591</v>
      </c>
      <c r="I2571">
        <v>51.170037620244599</v>
      </c>
      <c r="J2571">
        <v>-9.2753150288700805</v>
      </c>
      <c r="K2571">
        <v>213.68667518206101</v>
      </c>
      <c r="L2571">
        <v>137.77994400119701</v>
      </c>
      <c r="M2571">
        <v>15.4481371944352</v>
      </c>
      <c r="N2571">
        <v>0.74410590943975397</v>
      </c>
      <c r="O2571">
        <v>30.064229249011799</v>
      </c>
      <c r="P2571">
        <v>1687.9858657243799</v>
      </c>
    </row>
    <row r="2572" spans="1:17" hidden="1" x14ac:dyDescent="0.3">
      <c r="A2572" t="s">
        <v>5306</v>
      </c>
      <c r="B2572" t="s">
        <v>5307</v>
      </c>
      <c r="C2572" t="s">
        <v>10222</v>
      </c>
      <c r="D2572" t="s">
        <v>606</v>
      </c>
      <c r="E2572">
        <v>162.3361419</v>
      </c>
      <c r="F2572">
        <v>81</v>
      </c>
      <c r="G2572">
        <v>36.616305587777099</v>
      </c>
      <c r="H2572">
        <v>2.98251654828782</v>
      </c>
      <c r="I2572">
        <v>44.899410557538303</v>
      </c>
      <c r="J2572">
        <v>7.9142606057457696</v>
      </c>
      <c r="K2572">
        <v>76.839727838270306</v>
      </c>
      <c r="L2572">
        <v>66.059975381016898</v>
      </c>
      <c r="M2572">
        <v>69.513815426113496</v>
      </c>
      <c r="N2572">
        <v>0.90372413793103401</v>
      </c>
      <c r="O2572">
        <v>14.814814814814801</v>
      </c>
      <c r="P2572">
        <v>95.652173913043399</v>
      </c>
      <c r="Q2572">
        <v>0.15067274074876799</v>
      </c>
    </row>
    <row r="2573" spans="1:17" hidden="1" x14ac:dyDescent="0.3">
      <c r="A2573" t="s">
        <v>5308</v>
      </c>
      <c r="B2573" t="s">
        <v>5309</v>
      </c>
      <c r="C2573" t="s">
        <v>10222</v>
      </c>
      <c r="D2573" t="s">
        <v>133</v>
      </c>
      <c r="E2573">
        <v>162.24</v>
      </c>
      <c r="F2573">
        <v>390</v>
      </c>
      <c r="G2573">
        <v>-21.120282964521301</v>
      </c>
      <c r="H2573">
        <v>-3.5263591913571499</v>
      </c>
      <c r="I2573">
        <v>-15.1105286603216</v>
      </c>
      <c r="J2573">
        <v>-1.54519885371368</v>
      </c>
      <c r="K2573">
        <v>389.83936075742503</v>
      </c>
      <c r="L2573">
        <v>387.13022285927599</v>
      </c>
      <c r="M2573">
        <v>100</v>
      </c>
      <c r="O2573">
        <v>0</v>
      </c>
      <c r="P2573">
        <v>5.4054054054053902</v>
      </c>
    </row>
    <row r="2574" spans="1:17" hidden="1" x14ac:dyDescent="0.3">
      <c r="A2574" t="s">
        <v>5310</v>
      </c>
      <c r="B2574" t="s">
        <v>5311</v>
      </c>
      <c r="C2574" t="s">
        <v>10222</v>
      </c>
      <c r="D2574" t="s">
        <v>21</v>
      </c>
      <c r="E2574">
        <v>162.13938216</v>
      </c>
      <c r="F2574">
        <v>44.3</v>
      </c>
      <c r="G2574">
        <v>53.628845993635601</v>
      </c>
      <c r="H2574">
        <v>12.9871543221563</v>
      </c>
      <c r="I2574">
        <v>-22.233471151685201</v>
      </c>
      <c r="J2574">
        <v>-9.6262223078714602</v>
      </c>
      <c r="K2574">
        <v>40.338830373864504</v>
      </c>
      <c r="L2574">
        <v>36.523182298001501</v>
      </c>
      <c r="M2574">
        <v>55.094704723147899</v>
      </c>
      <c r="N2574">
        <v>2.2761138511987702</v>
      </c>
      <c r="O2574">
        <v>21.783295711060902</v>
      </c>
      <c r="P2574">
        <v>112.470023980815</v>
      </c>
      <c r="Q2574">
        <v>5.9603900869694998E-2</v>
      </c>
    </row>
    <row r="2575" spans="1:17" hidden="1" x14ac:dyDescent="0.3">
      <c r="A2575" t="s">
        <v>5312</v>
      </c>
      <c r="B2575" t="s">
        <v>5313</v>
      </c>
      <c r="C2575" t="s">
        <v>10222</v>
      </c>
      <c r="D2575" t="s">
        <v>21</v>
      </c>
      <c r="E2575">
        <v>162.12902500000001</v>
      </c>
      <c r="F2575">
        <v>216.1</v>
      </c>
      <c r="G2575">
        <v>66.852387692712995</v>
      </c>
      <c r="H2575">
        <v>0.64326885886790197</v>
      </c>
      <c r="I2575">
        <v>-30.484827315501501</v>
      </c>
      <c r="J2575">
        <v>8.3798011462863098</v>
      </c>
      <c r="K2575">
        <v>246.77522033867999</v>
      </c>
      <c r="L2575">
        <v>243.299270324373</v>
      </c>
      <c r="M2575">
        <v>55.338860924593902</v>
      </c>
      <c r="N2575">
        <v>0.78676880222841195</v>
      </c>
      <c r="O2575">
        <v>136.46459972234999</v>
      </c>
      <c r="P2575">
        <v>111.241446725317</v>
      </c>
      <c r="Q2575">
        <v>0.174408052458011</v>
      </c>
    </row>
    <row r="2576" spans="1:17" hidden="1" x14ac:dyDescent="0.3">
      <c r="A2576" t="s">
        <v>5314</v>
      </c>
      <c r="B2576" t="s">
        <v>5315</v>
      </c>
      <c r="C2576" t="s">
        <v>10222</v>
      </c>
      <c r="D2576" t="s">
        <v>130</v>
      </c>
      <c r="E2576">
        <v>161.781365475</v>
      </c>
      <c r="F2576">
        <v>224.75</v>
      </c>
      <c r="G2576">
        <v>305.27066129385798</v>
      </c>
      <c r="H2576">
        <v>7.25795453413303</v>
      </c>
      <c r="I2576">
        <v>186.46494558746201</v>
      </c>
      <c r="J2576">
        <v>1.42209086591247</v>
      </c>
      <c r="K2576">
        <v>200.37861582215601</v>
      </c>
      <c r="L2576">
        <v>141.68010869623399</v>
      </c>
      <c r="M2576">
        <v>69.335225798371098</v>
      </c>
      <c r="N2576">
        <v>0.84366067496697195</v>
      </c>
      <c r="O2576">
        <v>1.00111234705229</v>
      </c>
      <c r="P2576">
        <v>383.33333333333297</v>
      </c>
      <c r="Q2576">
        <v>9.6316097267935996E-2</v>
      </c>
    </row>
    <row r="2577" spans="1:17" hidden="1" x14ac:dyDescent="0.3">
      <c r="A2577" t="s">
        <v>5316</v>
      </c>
      <c r="B2577" t="s">
        <v>5317</v>
      </c>
      <c r="C2577" t="s">
        <v>10222</v>
      </c>
      <c r="D2577" t="s">
        <v>388</v>
      </c>
      <c r="E2577">
        <v>161.35376249999999</v>
      </c>
      <c r="F2577">
        <v>64.75</v>
      </c>
      <c r="G2577">
        <v>27.6305900439664</v>
      </c>
      <c r="H2577">
        <v>35.846463108294401</v>
      </c>
      <c r="I2577">
        <v>-31.076811575757102</v>
      </c>
      <c r="J2577">
        <v>-0.53509784361267299</v>
      </c>
      <c r="K2577">
        <v>52.5407288606376</v>
      </c>
      <c r="L2577">
        <v>48.351516650843898</v>
      </c>
      <c r="M2577">
        <v>66.347946110480507</v>
      </c>
      <c r="N2577">
        <v>2.1225157232704399</v>
      </c>
      <c r="O2577">
        <v>19.999999999999901</v>
      </c>
      <c r="P2577">
        <v>87.138728323699397</v>
      </c>
      <c r="Q2577">
        <v>0.162341400243488</v>
      </c>
    </row>
    <row r="2578" spans="1:17" hidden="1" x14ac:dyDescent="0.3">
      <c r="A2578" t="s">
        <v>5318</v>
      </c>
      <c r="B2578" t="s">
        <v>5319</v>
      </c>
      <c r="C2578" t="s">
        <v>10222</v>
      </c>
      <c r="D2578" t="s">
        <v>130</v>
      </c>
      <c r="E2578">
        <v>160.83623354900001</v>
      </c>
      <c r="F2578">
        <v>17.829999999999998</v>
      </c>
      <c r="G2578">
        <v>69.316762395937502</v>
      </c>
      <c r="H2578">
        <v>8.1771518619588299</v>
      </c>
      <c r="I2578">
        <v>-31.748390436746099</v>
      </c>
      <c r="J2578">
        <v>6.3016310270145004</v>
      </c>
      <c r="K2578">
        <v>15.762665239237901</v>
      </c>
      <c r="L2578">
        <v>14.1185993602423</v>
      </c>
      <c r="M2578">
        <v>72.193522114154703</v>
      </c>
      <c r="N2578">
        <v>1.6470571551776501</v>
      </c>
      <c r="O2578">
        <v>25.855300056085198</v>
      </c>
      <c r="P2578">
        <v>122.596754057428</v>
      </c>
      <c r="Q2578">
        <v>5.6916527419124001E-2</v>
      </c>
    </row>
    <row r="2579" spans="1:17" hidden="1" x14ac:dyDescent="0.3">
      <c r="A2579" t="s">
        <v>5320</v>
      </c>
      <c r="B2579" t="s">
        <v>5321</v>
      </c>
      <c r="C2579" t="s">
        <v>10222</v>
      </c>
      <c r="D2579" t="s">
        <v>398</v>
      </c>
      <c r="E2579">
        <v>160.729426125</v>
      </c>
      <c r="F2579">
        <v>139.94999999999999</v>
      </c>
      <c r="G2579">
        <v>20.790101103757401</v>
      </c>
      <c r="H2579">
        <v>-3.4906321459837901</v>
      </c>
      <c r="I2579">
        <v>-34.1303499766546</v>
      </c>
      <c r="J2579">
        <v>-1.54519885371368</v>
      </c>
      <c r="K2579">
        <v>162.284361450452</v>
      </c>
      <c r="L2579">
        <v>155.714817726273</v>
      </c>
      <c r="M2579">
        <v>38.496880202429303</v>
      </c>
      <c r="N2579">
        <v>1.14081408140814</v>
      </c>
      <c r="O2579">
        <v>60.771704180064297</v>
      </c>
      <c r="P2579">
        <v>78.008140422284299</v>
      </c>
      <c r="Q2579">
        <v>9.4871472627876E-2</v>
      </c>
    </row>
    <row r="2580" spans="1:17" hidden="1" x14ac:dyDescent="0.3">
      <c r="A2580" t="s">
        <v>5322</v>
      </c>
      <c r="B2580" t="s">
        <v>5323</v>
      </c>
      <c r="C2580" t="s">
        <v>10222</v>
      </c>
      <c r="D2580" t="s">
        <v>202</v>
      </c>
      <c r="E2580">
        <v>160.66337680000001</v>
      </c>
      <c r="F2580">
        <v>204.25</v>
      </c>
      <c r="G2580">
        <v>50.237617558242803</v>
      </c>
      <c r="H2580">
        <v>2.43017421352612</v>
      </c>
      <c r="I2580">
        <v>-5.09122364101664</v>
      </c>
      <c r="J2580">
        <v>15.9845630510482</v>
      </c>
      <c r="K2580">
        <v>169.54500367385401</v>
      </c>
      <c r="L2580">
        <v>150.047700876297</v>
      </c>
      <c r="M2580">
        <v>76.369670742934503</v>
      </c>
      <c r="N2580">
        <v>1.34898801319312</v>
      </c>
      <c r="O2580">
        <v>3.7698898408812598</v>
      </c>
      <c r="P2580">
        <v>100.24509803921499</v>
      </c>
      <c r="Q2580">
        <v>3.9632669324296002E-2</v>
      </c>
    </row>
    <row r="2581" spans="1:17" hidden="1" x14ac:dyDescent="0.3">
      <c r="A2581" t="s">
        <v>5324</v>
      </c>
      <c r="B2581" t="s">
        <v>5325</v>
      </c>
      <c r="C2581" t="s">
        <v>10222</v>
      </c>
      <c r="D2581" t="s">
        <v>46</v>
      </c>
      <c r="E2581">
        <v>160.05487567500001</v>
      </c>
      <c r="F2581">
        <v>8.5500000000000007</v>
      </c>
      <c r="G2581">
        <v>-5.2490926252459102</v>
      </c>
      <c r="H2581">
        <v>24.216587517106799</v>
      </c>
      <c r="I2581">
        <v>-4.4576680074609998</v>
      </c>
      <c r="J2581">
        <v>17.606847929912</v>
      </c>
      <c r="K2581">
        <v>7.2460979415401097</v>
      </c>
      <c r="L2581">
        <v>7.6292728313021501</v>
      </c>
      <c r="M2581">
        <v>80.682681329671297</v>
      </c>
      <c r="N2581">
        <v>0.71113281549233098</v>
      </c>
      <c r="O2581">
        <v>19.883040935672501</v>
      </c>
      <c r="P2581">
        <v>64.423076923076906</v>
      </c>
      <c r="Q2581">
        <v>-0.110407293493526</v>
      </c>
    </row>
    <row r="2582" spans="1:17" hidden="1" x14ac:dyDescent="0.3">
      <c r="A2582" t="s">
        <v>5326</v>
      </c>
      <c r="B2582" t="s">
        <v>5327</v>
      </c>
      <c r="C2582" t="s">
        <v>10222</v>
      </c>
      <c r="E2582">
        <v>159.97499999999999</v>
      </c>
      <c r="F2582">
        <v>319.95</v>
      </c>
      <c r="G2582">
        <v>-17.883922665342698</v>
      </c>
      <c r="H2582">
        <v>1.29679193404477</v>
      </c>
      <c r="I2582">
        <v>-31.564310053767201</v>
      </c>
      <c r="J2582">
        <v>7.1214678129529796</v>
      </c>
      <c r="K2582">
        <v>316.542853958612</v>
      </c>
      <c r="L2582">
        <v>325.886741235589</v>
      </c>
      <c r="M2582">
        <v>54.564218674407201</v>
      </c>
      <c r="N2582">
        <v>0.86786054890325304</v>
      </c>
      <c r="O2582">
        <v>79.715580559462396</v>
      </c>
      <c r="P2582">
        <v>21.561550151975599</v>
      </c>
      <c r="Q2582">
        <v>5.5092013815600999E-2</v>
      </c>
    </row>
    <row r="2583" spans="1:17" hidden="1" x14ac:dyDescent="0.3">
      <c r="A2583" t="s">
        <v>5328</v>
      </c>
      <c r="B2583" t="s">
        <v>5329</v>
      </c>
      <c r="C2583" t="s">
        <v>10222</v>
      </c>
      <c r="D2583" t="s">
        <v>1139</v>
      </c>
      <c r="E2583">
        <v>159.8580456</v>
      </c>
      <c r="F2583">
        <v>70.78</v>
      </c>
      <c r="G2583">
        <v>6.8956122898281702</v>
      </c>
      <c r="H2583">
        <v>-2.7158942404116</v>
      </c>
      <c r="I2583">
        <v>-28.1139129970393</v>
      </c>
      <c r="J2583">
        <v>0.10354666599958399</v>
      </c>
      <c r="K2583">
        <v>70.710982738777602</v>
      </c>
      <c r="L2583">
        <v>71.481782551350605</v>
      </c>
      <c r="M2583">
        <v>46.501854814779499</v>
      </c>
      <c r="N2583">
        <v>0.93829420806478303</v>
      </c>
      <c r="O2583">
        <v>39.940661203729803</v>
      </c>
      <c r="P2583">
        <v>43.424518743667598</v>
      </c>
      <c r="Q2583">
        <v>4.9368492963702999E-2</v>
      </c>
    </row>
    <row r="2584" spans="1:17" hidden="1" x14ac:dyDescent="0.3">
      <c r="A2584" t="s">
        <v>5330</v>
      </c>
      <c r="B2584" t="s">
        <v>5331</v>
      </c>
      <c r="C2584" t="s">
        <v>10222</v>
      </c>
      <c r="E2584">
        <v>159.8080535</v>
      </c>
      <c r="F2584">
        <v>161.44999999999999</v>
      </c>
      <c r="G2584">
        <v>174.46238023559101</v>
      </c>
      <c r="H2584">
        <v>11.4736408086428</v>
      </c>
      <c r="I2584">
        <v>-21.026178490541401</v>
      </c>
      <c r="J2584">
        <v>-4.1334341478313297</v>
      </c>
      <c r="K2584">
        <v>162.328445964423</v>
      </c>
      <c r="L2584">
        <v>134.63916317104199</v>
      </c>
      <c r="M2584">
        <v>44.090120598161199</v>
      </c>
      <c r="N2584">
        <v>0.63716461524838397</v>
      </c>
      <c r="O2584">
        <v>44.379064725921303</v>
      </c>
      <c r="P2584">
        <v>200.98806860551801</v>
      </c>
      <c r="Q2584">
        <v>0.19984658698649799</v>
      </c>
    </row>
    <row r="2585" spans="1:17" hidden="1" x14ac:dyDescent="0.3">
      <c r="A2585" t="s">
        <v>5332</v>
      </c>
      <c r="B2585" t="s">
        <v>5333</v>
      </c>
      <c r="C2585" t="s">
        <v>10222</v>
      </c>
      <c r="D2585" t="s">
        <v>977</v>
      </c>
      <c r="E2585">
        <v>159.66795152</v>
      </c>
      <c r="F2585">
        <v>24.64</v>
      </c>
      <c r="G2585">
        <v>114.570202041032</v>
      </c>
      <c r="H2585">
        <v>-2.8831344915286801</v>
      </c>
      <c r="I2585">
        <v>-4.1545594576285501</v>
      </c>
      <c r="J2585">
        <v>2.9982309903842999</v>
      </c>
      <c r="K2585">
        <v>21.945948875053201</v>
      </c>
      <c r="L2585">
        <v>20.077046251774199</v>
      </c>
      <c r="M2585">
        <v>71.957823926988297</v>
      </c>
      <c r="N2585">
        <v>0.88272413704184405</v>
      </c>
      <c r="O2585">
        <v>19.3587662337662</v>
      </c>
      <c r="P2585">
        <v>141.09589041095799</v>
      </c>
      <c r="Q2585">
        <v>0.137699455878081</v>
      </c>
    </row>
    <row r="2586" spans="1:17" hidden="1" x14ac:dyDescent="0.3">
      <c r="A2586" t="s">
        <v>5334</v>
      </c>
      <c r="B2586" t="s">
        <v>5335</v>
      </c>
      <c r="C2586" t="s">
        <v>10222</v>
      </c>
      <c r="E2586">
        <v>159.38</v>
      </c>
      <c r="F2586">
        <v>24.52</v>
      </c>
      <c r="G2586">
        <v>71.216247113944107</v>
      </c>
      <c r="H2586">
        <v>28.416560676919399</v>
      </c>
      <c r="I2586">
        <v>42.188258413385</v>
      </c>
      <c r="J2586">
        <v>6.6456202281944998</v>
      </c>
      <c r="K2586">
        <v>18.751383601430799</v>
      </c>
      <c r="L2586">
        <v>18.133175834992802</v>
      </c>
      <c r="M2586">
        <v>95.546606834320698</v>
      </c>
      <c r="N2586">
        <v>0.1314896198943</v>
      </c>
      <c r="O2586">
        <v>0</v>
      </c>
      <c r="P2586">
        <v>141.101278269419</v>
      </c>
      <c r="Q2586">
        <v>7.3553124412080007E-2</v>
      </c>
    </row>
    <row r="2587" spans="1:17" hidden="1" x14ac:dyDescent="0.3">
      <c r="A2587" t="s">
        <v>5336</v>
      </c>
      <c r="B2587" t="s">
        <v>5337</v>
      </c>
      <c r="C2587" t="s">
        <v>10222</v>
      </c>
      <c r="D2587" t="s">
        <v>21</v>
      </c>
      <c r="E2587">
        <v>159.327</v>
      </c>
      <c r="F2587">
        <v>113.4</v>
      </c>
      <c r="G2587">
        <v>93.071523094054598</v>
      </c>
      <c r="H2587">
        <v>8.3001067357427001</v>
      </c>
      <c r="I2587">
        <v>11.0658709535779</v>
      </c>
      <c r="J2587">
        <v>-5.7047913834250501</v>
      </c>
      <c r="K2587">
        <v>106.176744677108</v>
      </c>
      <c r="L2587">
        <v>91.422527290244602</v>
      </c>
      <c r="M2587">
        <v>48.7161076656989</v>
      </c>
      <c r="N2587">
        <v>1.35828439487098</v>
      </c>
      <c r="O2587">
        <v>14.5414462081128</v>
      </c>
      <c r="P2587">
        <v>151.49700598802301</v>
      </c>
      <c r="Q2587">
        <v>7.4314848922142004E-2</v>
      </c>
    </row>
    <row r="2588" spans="1:17" hidden="1" x14ac:dyDescent="0.3">
      <c r="A2588" t="s">
        <v>5338</v>
      </c>
      <c r="B2588" t="s">
        <v>5339</v>
      </c>
      <c r="C2588" t="s">
        <v>10222</v>
      </c>
      <c r="D2588" t="s">
        <v>130</v>
      </c>
      <c r="E2588">
        <v>159.23237</v>
      </c>
      <c r="F2588">
        <v>4</v>
      </c>
      <c r="G2588">
        <v>96.807644963406503</v>
      </c>
      <c r="H2588">
        <v>-10.431121096119</v>
      </c>
      <c r="I2588">
        <v>-3.1370784846243001</v>
      </c>
      <c r="J2588">
        <v>-0.772002977425019</v>
      </c>
      <c r="K2588">
        <v>3.8239726014041602</v>
      </c>
      <c r="L2588">
        <v>3.3809721779354001</v>
      </c>
      <c r="M2588">
        <v>57.9809905870368</v>
      </c>
      <c r="N2588">
        <v>1.1373293466560599</v>
      </c>
      <c r="O2588">
        <v>32.25</v>
      </c>
      <c r="P2588">
        <v>132.558139534883</v>
      </c>
      <c r="Q2588">
        <v>6.8920393396425E-2</v>
      </c>
    </row>
    <row r="2589" spans="1:17" hidden="1" x14ac:dyDescent="0.3">
      <c r="A2589" t="s">
        <v>5340</v>
      </c>
      <c r="B2589" t="s">
        <v>5341</v>
      </c>
      <c r="C2589" t="s">
        <v>10222</v>
      </c>
      <c r="D2589" t="s">
        <v>622</v>
      </c>
      <c r="E2589">
        <v>158.64975000000001</v>
      </c>
      <c r="F2589">
        <v>294</v>
      </c>
      <c r="G2589">
        <v>151.62000699431101</v>
      </c>
      <c r="H2589">
        <v>-30.714736678843401</v>
      </c>
      <c r="I2589">
        <v>77.480069345438693</v>
      </c>
      <c r="J2589">
        <v>-3.0155441370442602</v>
      </c>
      <c r="K2589">
        <v>300.255708705762</v>
      </c>
      <c r="L2589">
        <v>210.84521728409999</v>
      </c>
      <c r="M2589">
        <v>17.572582913091601</v>
      </c>
      <c r="N2589">
        <v>0.42096798953208697</v>
      </c>
      <c r="O2589">
        <v>54.1020408163265</v>
      </c>
      <c r="P2589">
        <v>206.09057782405</v>
      </c>
      <c r="Q2589">
        <v>9.4137988444995005E-2</v>
      </c>
    </row>
    <row r="2590" spans="1:17" hidden="1" x14ac:dyDescent="0.3">
      <c r="A2590" t="s">
        <v>5342</v>
      </c>
      <c r="B2590" t="s">
        <v>5343</v>
      </c>
      <c r="C2590" t="s">
        <v>10222</v>
      </c>
      <c r="D2590" t="s">
        <v>21</v>
      </c>
      <c r="E2590">
        <v>158.52633950999899</v>
      </c>
      <c r="F2590">
        <v>0.42</v>
      </c>
      <c r="G2590">
        <v>-21.525688369926701</v>
      </c>
      <c r="H2590">
        <v>4.1659485009505302</v>
      </c>
      <c r="I2590">
        <v>-50.881244431037402</v>
      </c>
      <c r="J2590">
        <v>0.89382553653021801</v>
      </c>
      <c r="K2590">
        <v>0.48635173084889999</v>
      </c>
      <c r="L2590">
        <v>0.51973434066077995</v>
      </c>
      <c r="M2590">
        <v>82.350141936667001</v>
      </c>
      <c r="N2590">
        <v>1.1590514868464701</v>
      </c>
      <c r="O2590">
        <v>126.19047619047601</v>
      </c>
      <c r="P2590">
        <v>19.999999999999901</v>
      </c>
      <c r="Q2590">
        <v>7.0761064089471998E-2</v>
      </c>
    </row>
    <row r="2591" spans="1:17" hidden="1" x14ac:dyDescent="0.3">
      <c r="A2591" t="s">
        <v>5344</v>
      </c>
      <c r="B2591" t="s">
        <v>5345</v>
      </c>
      <c r="C2591" t="s">
        <v>10222</v>
      </c>
      <c r="E2591">
        <v>158.458465625</v>
      </c>
      <c r="F2591">
        <v>870.95</v>
      </c>
      <c r="G2591">
        <v>131.64831489078099</v>
      </c>
      <c r="H2591">
        <v>-13.0782074085635</v>
      </c>
      <c r="I2591">
        <v>33.434629503509498</v>
      </c>
      <c r="J2591">
        <v>0.41534444417827499</v>
      </c>
      <c r="K2591">
        <v>908.58233414384097</v>
      </c>
      <c r="L2591">
        <v>658.15281935703695</v>
      </c>
      <c r="M2591">
        <v>54.807309214361901</v>
      </c>
      <c r="N2591">
        <v>1.28444947770528</v>
      </c>
      <c r="O2591">
        <v>10.672254434812499</v>
      </c>
      <c r="P2591">
        <v>158.17400326070799</v>
      </c>
    </row>
    <row r="2592" spans="1:17" hidden="1" x14ac:dyDescent="0.3">
      <c r="A2592" t="s">
        <v>5346</v>
      </c>
      <c r="B2592" t="s">
        <v>5347</v>
      </c>
      <c r="C2592" t="s">
        <v>10222</v>
      </c>
      <c r="D2592" t="s">
        <v>3932</v>
      </c>
      <c r="E2592">
        <v>158.2780654</v>
      </c>
      <c r="F2592">
        <v>63.7</v>
      </c>
      <c r="G2592">
        <v>8.28912644488803</v>
      </c>
      <c r="H2592">
        <v>-12.4020988363275</v>
      </c>
      <c r="I2592">
        <v>19.318185768392699</v>
      </c>
      <c r="J2592">
        <v>1.12146781295298</v>
      </c>
      <c r="K2592">
        <v>61.584185007535801</v>
      </c>
      <c r="M2592">
        <v>46.280779667060898</v>
      </c>
      <c r="N2592">
        <v>0.235458542713567</v>
      </c>
      <c r="O2592">
        <v>29.356357927786501</v>
      </c>
      <c r="P2592">
        <v>61.265822784810098</v>
      </c>
    </row>
    <row r="2593" spans="1:17" hidden="1" x14ac:dyDescent="0.3">
      <c r="A2593" t="s">
        <v>5348</v>
      </c>
      <c r="B2593" t="s">
        <v>5349</v>
      </c>
      <c r="C2593" t="s">
        <v>10222</v>
      </c>
      <c r="D2593" t="s">
        <v>60</v>
      </c>
      <c r="E2593">
        <v>158.07033338399901</v>
      </c>
      <c r="F2593">
        <v>44.82</v>
      </c>
      <c r="G2593">
        <v>-14.727234890256</v>
      </c>
      <c r="H2593">
        <v>-15.926359191357101</v>
      </c>
      <c r="I2593">
        <v>-42.0453016127937</v>
      </c>
      <c r="J2593">
        <v>-17.459961764061099</v>
      </c>
      <c r="K2593">
        <v>50.212660419632201</v>
      </c>
      <c r="L2593">
        <v>49.2391473247134</v>
      </c>
      <c r="M2593">
        <v>34.433876171022902</v>
      </c>
      <c r="N2593">
        <v>0.72254546600687097</v>
      </c>
      <c r="O2593">
        <v>76.773761713520699</v>
      </c>
      <c r="P2593">
        <v>40.987731991192199</v>
      </c>
      <c r="Q2593">
        <v>9.7536813684753004E-2</v>
      </c>
    </row>
    <row r="2594" spans="1:17" hidden="1" x14ac:dyDescent="0.3">
      <c r="A2594" t="s">
        <v>5350</v>
      </c>
      <c r="B2594" t="s">
        <v>5351</v>
      </c>
      <c r="C2594" t="s">
        <v>10222</v>
      </c>
      <c r="D2594" t="s">
        <v>133</v>
      </c>
      <c r="E2594">
        <v>158.034229587</v>
      </c>
      <c r="F2594">
        <v>81.209999999999994</v>
      </c>
      <c r="G2594">
        <v>135.18878149794301</v>
      </c>
      <c r="H2594">
        <v>5.9319741419761796</v>
      </c>
      <c r="I2594">
        <v>11.4535038283629</v>
      </c>
      <c r="J2594">
        <v>8.6785773700625395</v>
      </c>
      <c r="K2594">
        <v>73.483977244785606</v>
      </c>
      <c r="L2594">
        <v>62.060095576709799</v>
      </c>
      <c r="M2594">
        <v>62.295843779003299</v>
      </c>
      <c r="N2594">
        <v>3.02929034071416</v>
      </c>
      <c r="O2594">
        <v>10.208102450437099</v>
      </c>
      <c r="P2594">
        <v>172.51677852348899</v>
      </c>
      <c r="Q2594">
        <v>0.147159323574451</v>
      </c>
    </row>
    <row r="2595" spans="1:17" hidden="1" x14ac:dyDescent="0.3">
      <c r="A2595" t="s">
        <v>5352</v>
      </c>
      <c r="B2595" t="s">
        <v>5353</v>
      </c>
      <c r="C2595" t="s">
        <v>10222</v>
      </c>
      <c r="D2595" t="s">
        <v>425</v>
      </c>
      <c r="E2595">
        <v>157.94560999999999</v>
      </c>
      <c r="F2595">
        <v>315.5</v>
      </c>
      <c r="G2595">
        <v>81.272506980135702</v>
      </c>
      <c r="H2595">
        <v>25.776566798315798</v>
      </c>
      <c r="I2595">
        <v>174.618313482313</v>
      </c>
      <c r="J2595">
        <v>19.942571512164601</v>
      </c>
      <c r="K2595">
        <v>216.733563155479</v>
      </c>
      <c r="L2595">
        <v>160.41978188765</v>
      </c>
      <c r="M2595">
        <v>94.122523728210794</v>
      </c>
      <c r="N2595">
        <v>0.63534149788035799</v>
      </c>
      <c r="O2595">
        <v>0</v>
      </c>
      <c r="P2595">
        <v>230.71278825995799</v>
      </c>
      <c r="Q2595">
        <v>0.164358313802902</v>
      </c>
    </row>
    <row r="2596" spans="1:17" hidden="1" x14ac:dyDescent="0.3">
      <c r="A2596" t="s">
        <v>5354</v>
      </c>
      <c r="B2596" t="s">
        <v>5355</v>
      </c>
      <c r="C2596" t="s">
        <v>10222</v>
      </c>
      <c r="D2596" t="s">
        <v>21</v>
      </c>
      <c r="E2596">
        <v>157.34838412799999</v>
      </c>
      <c r="F2596">
        <v>9.36</v>
      </c>
      <c r="G2596">
        <v>33.297720696510098</v>
      </c>
      <c r="H2596">
        <v>6.0207644316538502</v>
      </c>
      <c r="I2596">
        <v>98.384697792486193</v>
      </c>
      <c r="J2596">
        <v>8.2707520665316991</v>
      </c>
      <c r="K2596">
        <v>7.8537174309455597</v>
      </c>
      <c r="L2596">
        <v>6.4195689009566799</v>
      </c>
      <c r="M2596">
        <v>80.901862645334006</v>
      </c>
      <c r="N2596">
        <v>0.22021007555229599</v>
      </c>
      <c r="O2596">
        <v>0.32051282051284102</v>
      </c>
      <c r="P2596">
        <v>149.6</v>
      </c>
      <c r="Q2596">
        <v>-7.2470601665780001E-3</v>
      </c>
    </row>
    <row r="2597" spans="1:17" hidden="1" x14ac:dyDescent="0.3">
      <c r="A2597" t="s">
        <v>5356</v>
      </c>
      <c r="B2597" t="s">
        <v>5357</v>
      </c>
      <c r="C2597" t="s">
        <v>10222</v>
      </c>
      <c r="D2597" t="s">
        <v>915</v>
      </c>
      <c r="E2597">
        <v>157.30799999999999</v>
      </c>
      <c r="F2597">
        <v>131.09</v>
      </c>
      <c r="G2597">
        <v>65.8294106762947</v>
      </c>
      <c r="H2597">
        <v>3.6808480158500601</v>
      </c>
      <c r="I2597">
        <v>62.373113151678297</v>
      </c>
      <c r="J2597">
        <v>-1.4673293629801301</v>
      </c>
      <c r="K2597">
        <v>117.02587790029899</v>
      </c>
      <c r="L2597">
        <v>91.779469362491398</v>
      </c>
      <c r="M2597">
        <v>50.982743457498003</v>
      </c>
      <c r="N2597">
        <v>7.0965319497542298E-2</v>
      </c>
      <c r="O2597">
        <v>14.5701426500877</v>
      </c>
      <c r="Q2597">
        <v>5.8001105388514003E-2</v>
      </c>
    </row>
    <row r="2598" spans="1:17" hidden="1" x14ac:dyDescent="0.3">
      <c r="A2598" t="s">
        <v>5358</v>
      </c>
      <c r="B2598" t="s">
        <v>5359</v>
      </c>
      <c r="C2598" t="s">
        <v>10222</v>
      </c>
      <c r="E2598">
        <v>157.28538599999999</v>
      </c>
      <c r="F2598">
        <v>171.1</v>
      </c>
      <c r="G2598">
        <v>289.73644755240298</v>
      </c>
      <c r="H2598">
        <v>21.151914843464901</v>
      </c>
      <c r="I2598">
        <v>50.410478487758098</v>
      </c>
      <c r="J2598">
        <v>7.8536719533271402</v>
      </c>
      <c r="K2598">
        <v>140.13201413592699</v>
      </c>
      <c r="L2598">
        <v>100.91490504324899</v>
      </c>
      <c r="M2598">
        <v>68.5455901567219</v>
      </c>
      <c r="N2598">
        <v>0.63457506559548704</v>
      </c>
      <c r="O2598">
        <v>1.6949152542372801</v>
      </c>
      <c r="P2598">
        <v>323.72461614660699</v>
      </c>
      <c r="Q2598">
        <v>0.182074895573622</v>
      </c>
    </row>
    <row r="2599" spans="1:17" hidden="1" x14ac:dyDescent="0.3">
      <c r="A2599" t="s">
        <v>5360</v>
      </c>
      <c r="B2599" t="s">
        <v>5361</v>
      </c>
      <c r="C2599" t="s">
        <v>10222</v>
      </c>
      <c r="D2599" t="s">
        <v>622</v>
      </c>
      <c r="E2599">
        <v>157.240512</v>
      </c>
      <c r="F2599">
        <v>298.8</v>
      </c>
      <c r="G2599">
        <v>-12.501647156417899</v>
      </c>
      <c r="H2599">
        <v>-3.1843396473832</v>
      </c>
      <c r="I2599">
        <v>-15.6803604644945</v>
      </c>
      <c r="J2599">
        <v>2.8962318972610599</v>
      </c>
      <c r="K2599">
        <v>300.57448900354302</v>
      </c>
      <c r="L2599">
        <v>294.95332154632001</v>
      </c>
      <c r="M2599">
        <v>47.305857799470502</v>
      </c>
      <c r="N2599">
        <v>0.22120604233844701</v>
      </c>
      <c r="O2599">
        <v>19.4779116465863</v>
      </c>
      <c r="P2599">
        <v>18.878058484185399</v>
      </c>
      <c r="Q2599">
        <v>1.7449149790856999E-2</v>
      </c>
    </row>
    <row r="2600" spans="1:17" hidden="1" x14ac:dyDescent="0.3">
      <c r="A2600" t="s">
        <v>5362</v>
      </c>
      <c r="B2600" t="s">
        <v>5363</v>
      </c>
      <c r="C2600" t="s">
        <v>10222</v>
      </c>
      <c r="E2600">
        <v>156.60482797999899</v>
      </c>
      <c r="F2600">
        <v>118.1</v>
      </c>
      <c r="G2600">
        <v>1592.5427250216301</v>
      </c>
      <c r="H2600">
        <v>-12.64525107285</v>
      </c>
      <c r="I2600">
        <v>104.7570076563</v>
      </c>
      <c r="J2600">
        <v>0.26514597387251598</v>
      </c>
      <c r="K2600">
        <v>129.19727466929001</v>
      </c>
      <c r="M2600">
        <v>42.602729218922697</v>
      </c>
      <c r="N2600">
        <v>0.48395061728395</v>
      </c>
      <c r="O2600">
        <v>61.727349703640897</v>
      </c>
      <c r="P2600">
        <v>1619.0684133915499</v>
      </c>
    </row>
    <row r="2601" spans="1:17" hidden="1" x14ac:dyDescent="0.3">
      <c r="A2601" t="s">
        <v>5364</v>
      </c>
      <c r="B2601" t="s">
        <v>5365</v>
      </c>
      <c r="C2601" t="s">
        <v>10222</v>
      </c>
      <c r="D2601" t="s">
        <v>895</v>
      </c>
      <c r="E2601">
        <v>156.315</v>
      </c>
      <c r="F2601">
        <v>613</v>
      </c>
      <c r="G2601">
        <v>72.113326536100402</v>
      </c>
      <c r="H2601">
        <v>-6.4621536061872904</v>
      </c>
      <c r="I2601">
        <v>5.4225937566157203</v>
      </c>
      <c r="J2601">
        <v>4.4956529498499798</v>
      </c>
      <c r="K2601">
        <v>605.21135392834697</v>
      </c>
      <c r="L2601">
        <v>526.54117667367302</v>
      </c>
      <c r="M2601">
        <v>58.4974331781386</v>
      </c>
      <c r="N2601">
        <v>0.58210708544577705</v>
      </c>
      <c r="O2601">
        <v>22.185970636215298</v>
      </c>
      <c r="P2601">
        <v>102.443857331571</v>
      </c>
      <c r="Q2601">
        <v>8.8543684289081007E-2</v>
      </c>
    </row>
    <row r="2602" spans="1:17" hidden="1" x14ac:dyDescent="0.3">
      <c r="A2602" t="s">
        <v>5366</v>
      </c>
      <c r="B2602" t="s">
        <v>5367</v>
      </c>
      <c r="C2602" t="s">
        <v>10222</v>
      </c>
      <c r="D2602" t="s">
        <v>46</v>
      </c>
      <c r="E2602">
        <v>156.09450527999999</v>
      </c>
      <c r="F2602">
        <v>13.38</v>
      </c>
      <c r="G2602">
        <v>27.045146459570098</v>
      </c>
      <c r="H2602">
        <v>-4.51088802398725</v>
      </c>
      <c r="I2602">
        <v>-74.794392245885007</v>
      </c>
      <c r="J2602">
        <v>-10.940308248822999</v>
      </c>
      <c r="K2602">
        <v>16.183199260777801</v>
      </c>
      <c r="L2602">
        <v>21.919992878350701</v>
      </c>
      <c r="M2602">
        <v>35.470445082300898</v>
      </c>
      <c r="N2602">
        <v>0.36703484618337201</v>
      </c>
      <c r="O2602">
        <v>243.41607588374501</v>
      </c>
      <c r="P2602">
        <v>64.010354907351697</v>
      </c>
    </row>
    <row r="2603" spans="1:17" hidden="1" x14ac:dyDescent="0.3">
      <c r="A2603" t="s">
        <v>5368</v>
      </c>
      <c r="B2603" t="s">
        <v>5369</v>
      </c>
      <c r="C2603" t="s">
        <v>10222</v>
      </c>
      <c r="D2603" t="s">
        <v>133</v>
      </c>
      <c r="E2603">
        <v>156.00849507999999</v>
      </c>
      <c r="F2603">
        <v>11.63</v>
      </c>
      <c r="G2603">
        <v>68.936496504022799</v>
      </c>
      <c r="H2603">
        <v>20.211557027762002</v>
      </c>
      <c r="I2603">
        <v>0.22476398840381501</v>
      </c>
      <c r="J2603">
        <v>4.1428745407817198</v>
      </c>
      <c r="K2603">
        <v>11.0625336523635</v>
      </c>
      <c r="L2603">
        <v>9.3229813816331504</v>
      </c>
      <c r="M2603">
        <v>45.728484242404903</v>
      </c>
      <c r="N2603">
        <v>0.58932194425584195</v>
      </c>
      <c r="O2603">
        <v>44.1100601891659</v>
      </c>
      <c r="P2603">
        <v>128.03921568627399</v>
      </c>
      <c r="Q2603">
        <v>6.9074876399467994E-2</v>
      </c>
    </row>
    <row r="2604" spans="1:17" hidden="1" x14ac:dyDescent="0.3">
      <c r="A2604" t="s">
        <v>5370</v>
      </c>
      <c r="B2604" t="s">
        <v>5371</v>
      </c>
      <c r="C2604" t="s">
        <v>10222</v>
      </c>
      <c r="D2604" t="s">
        <v>256</v>
      </c>
      <c r="E2604">
        <v>155.986988</v>
      </c>
      <c r="F2604">
        <v>170.18</v>
      </c>
      <c r="G2604">
        <v>22.755013384459101</v>
      </c>
      <c r="H2604">
        <v>66.653640808642805</v>
      </c>
      <c r="I2604">
        <v>-23.780110587785501</v>
      </c>
      <c r="J2604">
        <v>8.4257219863509398</v>
      </c>
      <c r="K2604">
        <v>128.91111621745799</v>
      </c>
      <c r="L2604">
        <v>132.26199704652399</v>
      </c>
      <c r="M2604">
        <v>80.204789316521698</v>
      </c>
      <c r="N2604">
        <v>2.5428283844992401</v>
      </c>
      <c r="O2604">
        <v>26.072393935832601</v>
      </c>
      <c r="P2604">
        <v>136.361111111111</v>
      </c>
    </row>
    <row r="2605" spans="1:17" hidden="1" x14ac:dyDescent="0.3">
      <c r="A2605" t="s">
        <v>5372</v>
      </c>
      <c r="B2605" t="s">
        <v>5373</v>
      </c>
      <c r="C2605" t="s">
        <v>10222</v>
      </c>
      <c r="D2605" t="s">
        <v>677</v>
      </c>
      <c r="E2605">
        <v>155.90578731700001</v>
      </c>
      <c r="F2605">
        <v>3.29</v>
      </c>
      <c r="G2605">
        <v>26.4975674440267</v>
      </c>
      <c r="H2605">
        <v>2.45370725382557</v>
      </c>
      <c r="I2605">
        <v>-5.8299623797553801</v>
      </c>
      <c r="J2605">
        <v>-1.23073344490866</v>
      </c>
      <c r="K2605">
        <v>3.1760155695457799</v>
      </c>
      <c r="L2605">
        <v>3.0196193902471098</v>
      </c>
      <c r="M2605">
        <v>53.222854960005002</v>
      </c>
      <c r="N2605">
        <v>0.33396834702099398</v>
      </c>
      <c r="O2605">
        <v>27.659574468085101</v>
      </c>
      <c r="P2605">
        <v>60.487804878048699</v>
      </c>
      <c r="Q2605">
        <v>3.7468752714148998E-2</v>
      </c>
    </row>
    <row r="2606" spans="1:17" hidden="1" x14ac:dyDescent="0.3">
      <c r="A2606" t="s">
        <v>5374</v>
      </c>
      <c r="B2606" t="s">
        <v>5375</v>
      </c>
      <c r="C2606" t="s">
        <v>10222</v>
      </c>
      <c r="D2606" t="s">
        <v>21</v>
      </c>
      <c r="E2606">
        <v>155.87839002000001</v>
      </c>
      <c r="F2606">
        <v>188.7</v>
      </c>
      <c r="G2606">
        <v>-51.644735988974404</v>
      </c>
      <c r="H2606">
        <v>-23.109692524690399</v>
      </c>
      <c r="I2606">
        <v>-40.6156766654696</v>
      </c>
      <c r="J2606">
        <v>-3.5756557065055601</v>
      </c>
      <c r="M2606">
        <v>34.704510989954898</v>
      </c>
      <c r="O2606">
        <v>40.222575516693098</v>
      </c>
      <c r="P2606">
        <v>2.5264873675631501</v>
      </c>
    </row>
    <row r="2607" spans="1:17" hidden="1" x14ac:dyDescent="0.3">
      <c r="A2607" t="s">
        <v>5376</v>
      </c>
      <c r="B2607" t="s">
        <v>5377</v>
      </c>
      <c r="C2607" t="s">
        <v>10222</v>
      </c>
      <c r="D2607" t="s">
        <v>261</v>
      </c>
      <c r="E2607">
        <v>155.8494</v>
      </c>
      <c r="F2607">
        <v>139.65</v>
      </c>
      <c r="G2607">
        <v>-22.036350547255601</v>
      </c>
      <c r="H2607">
        <v>-1.9768096418076</v>
      </c>
      <c r="I2607">
        <v>-12.052184601977601</v>
      </c>
      <c r="J2607">
        <v>0.55625042164863703</v>
      </c>
      <c r="K2607">
        <v>138.69438400955701</v>
      </c>
      <c r="L2607">
        <v>131.883963932641</v>
      </c>
      <c r="M2607">
        <v>52.746300667281602</v>
      </c>
      <c r="N2607">
        <v>0.52120669238634099</v>
      </c>
      <c r="O2607">
        <v>18.116720372359399</v>
      </c>
      <c r="P2607">
        <v>50</v>
      </c>
      <c r="Q2607">
        <v>6.9869974530993001E-2</v>
      </c>
    </row>
    <row r="2608" spans="1:17" hidden="1" x14ac:dyDescent="0.3">
      <c r="A2608" t="s">
        <v>5378</v>
      </c>
      <c r="B2608" t="s">
        <v>5379</v>
      </c>
      <c r="C2608" t="s">
        <v>10222</v>
      </c>
      <c r="D2608" t="s">
        <v>77</v>
      </c>
      <c r="E2608">
        <v>155.74047999999999</v>
      </c>
      <c r="F2608">
        <v>70.28</v>
      </c>
      <c r="G2608">
        <v>80.789945848362294</v>
      </c>
      <c r="H2608">
        <v>0.57873112062970899</v>
      </c>
      <c r="I2608">
        <v>7.5856826873782897</v>
      </c>
      <c r="J2608">
        <v>-5.9585760466961402</v>
      </c>
      <c r="K2608">
        <v>61.8200424445997</v>
      </c>
      <c r="L2608">
        <v>54.183560135643297</v>
      </c>
      <c r="M2608">
        <v>62.278450577234103</v>
      </c>
      <c r="N2608">
        <v>2.53249239058845</v>
      </c>
      <c r="O2608">
        <v>9.5617529880478003</v>
      </c>
      <c r="P2608">
        <v>113.617021276595</v>
      </c>
      <c r="Q2608">
        <v>7.8526458992612999E-2</v>
      </c>
    </row>
    <row r="2609" spans="1:17" hidden="1" x14ac:dyDescent="0.3">
      <c r="A2609" t="s">
        <v>5380</v>
      </c>
      <c r="B2609" t="s">
        <v>5381</v>
      </c>
      <c r="C2609" t="s">
        <v>10222</v>
      </c>
      <c r="D2609" t="s">
        <v>848</v>
      </c>
      <c r="E2609">
        <v>155.60548860999899</v>
      </c>
      <c r="F2609">
        <v>141.69999999999999</v>
      </c>
      <c r="G2609">
        <v>305.88200159040201</v>
      </c>
      <c r="H2609">
        <v>10.5541005787577</v>
      </c>
      <c r="I2609">
        <v>111.914701398129</v>
      </c>
      <c r="J2609">
        <v>2.4203828896458202</v>
      </c>
      <c r="K2609">
        <v>117.134087563067</v>
      </c>
      <c r="L2609">
        <v>80.394491690973894</v>
      </c>
      <c r="M2609">
        <v>64.363819523978606</v>
      </c>
      <c r="N2609">
        <v>0.79927471655604398</v>
      </c>
      <c r="O2609">
        <v>4.3048694424841303</v>
      </c>
      <c r="P2609">
        <v>349.69850841002801</v>
      </c>
      <c r="Q2609">
        <v>0.10877262299611599</v>
      </c>
    </row>
    <row r="2610" spans="1:17" hidden="1" x14ac:dyDescent="0.3">
      <c r="A2610" t="s">
        <v>5382</v>
      </c>
      <c r="B2610" t="s">
        <v>5383</v>
      </c>
      <c r="C2610" t="s">
        <v>10222</v>
      </c>
      <c r="E2610">
        <v>155.47443642499999</v>
      </c>
      <c r="F2610">
        <v>69.650000000000006</v>
      </c>
      <c r="G2610">
        <v>153.868836589815</v>
      </c>
      <c r="H2610">
        <v>19.0081235672635</v>
      </c>
      <c r="I2610">
        <v>59.239948976658702</v>
      </c>
      <c r="J2610">
        <v>-4.8513213026932798</v>
      </c>
      <c r="K2610">
        <v>58.548643655742303</v>
      </c>
      <c r="L2610">
        <v>40.9075586375303</v>
      </c>
      <c r="M2610">
        <v>42.878132645485898</v>
      </c>
      <c r="N2610">
        <v>0.70221652786675204</v>
      </c>
      <c r="O2610">
        <v>19.8851399856424</v>
      </c>
      <c r="P2610">
        <v>215.87301587301499</v>
      </c>
      <c r="Q2610">
        <v>0.109411331024692</v>
      </c>
    </row>
    <row r="2611" spans="1:17" hidden="1" x14ac:dyDescent="0.3">
      <c r="A2611" t="s">
        <v>5384</v>
      </c>
      <c r="B2611" t="s">
        <v>5385</v>
      </c>
      <c r="C2611" t="s">
        <v>10222</v>
      </c>
      <c r="D2611" t="s">
        <v>1139</v>
      </c>
      <c r="E2611">
        <v>155.33961843</v>
      </c>
      <c r="F2611">
        <v>84.3</v>
      </c>
      <c r="G2611">
        <v>-78.035610716777498</v>
      </c>
      <c r="H2611">
        <v>-4.7063001943070004</v>
      </c>
      <c r="I2611">
        <v>-67.006551393272701</v>
      </c>
      <c r="J2611">
        <v>-5.1700550102154104</v>
      </c>
      <c r="K2611">
        <v>88.514985255093094</v>
      </c>
      <c r="M2611">
        <v>51.426633969450698</v>
      </c>
      <c r="N2611">
        <v>1.5413701067615599</v>
      </c>
      <c r="O2611">
        <v>117.081850533807</v>
      </c>
      <c r="P2611">
        <v>15.321477428180501</v>
      </c>
    </row>
    <row r="2612" spans="1:17" hidden="1" x14ac:dyDescent="0.3">
      <c r="A2612" t="s">
        <v>5386</v>
      </c>
      <c r="B2612" t="s">
        <v>5387</v>
      </c>
      <c r="C2612" t="s">
        <v>10222</v>
      </c>
      <c r="D2612" t="s">
        <v>622</v>
      </c>
      <c r="E2612">
        <v>154.945548</v>
      </c>
      <c r="F2612">
        <v>468.85</v>
      </c>
      <c r="G2612">
        <v>-1.1647258030818499</v>
      </c>
      <c r="H2612">
        <v>-6.5763591913571497</v>
      </c>
      <c r="I2612">
        <v>-7.4417776981851196</v>
      </c>
      <c r="J2612">
        <v>1.63700633998575</v>
      </c>
      <c r="K2612">
        <v>460.89236863806502</v>
      </c>
      <c r="L2612">
        <v>427.54092651431898</v>
      </c>
      <c r="M2612">
        <v>39.510629906938497</v>
      </c>
      <c r="N2612">
        <v>0.33376733636577699</v>
      </c>
      <c r="O2612">
        <v>20.081049376132999</v>
      </c>
      <c r="P2612">
        <v>30.2361111111111</v>
      </c>
      <c r="Q2612">
        <v>-2.5317892175644001E-2</v>
      </c>
    </row>
    <row r="2613" spans="1:17" hidden="1" x14ac:dyDescent="0.3">
      <c r="A2613" t="s">
        <v>5388</v>
      </c>
      <c r="B2613" t="s">
        <v>5389</v>
      </c>
      <c r="C2613" t="s">
        <v>10222</v>
      </c>
      <c r="E2613">
        <v>154.87017513000001</v>
      </c>
      <c r="F2613">
        <v>159.55000000000001</v>
      </c>
      <c r="G2613">
        <v>60.7395698460356</v>
      </c>
      <c r="H2613">
        <v>0.462061522698824</v>
      </c>
      <c r="I2613">
        <v>-57.688658031929201</v>
      </c>
      <c r="J2613">
        <v>-2.97812568298197</v>
      </c>
      <c r="K2613">
        <v>172.69776538616301</v>
      </c>
      <c r="L2613">
        <v>179.86199795180099</v>
      </c>
      <c r="M2613">
        <v>43.342843982178202</v>
      </c>
      <c r="N2613">
        <v>1.10478723404255</v>
      </c>
      <c r="O2613">
        <v>115.606392980256</v>
      </c>
      <c r="P2613">
        <v>102.47461928934</v>
      </c>
      <c r="Q2613">
        <v>0.15332744732911999</v>
      </c>
    </row>
    <row r="2614" spans="1:17" hidden="1" x14ac:dyDescent="0.3">
      <c r="A2614" t="s">
        <v>5390</v>
      </c>
      <c r="B2614" t="s">
        <v>5391</v>
      </c>
      <c r="C2614" t="s">
        <v>10222</v>
      </c>
      <c r="D2614" t="s">
        <v>46</v>
      </c>
      <c r="E2614">
        <v>154.36001440000001</v>
      </c>
      <c r="F2614">
        <v>1.64</v>
      </c>
      <c r="G2614">
        <v>41.6794398352014</v>
      </c>
      <c r="H2614">
        <v>5.8069741419761698</v>
      </c>
      <c r="I2614">
        <v>27.112066605751799</v>
      </c>
      <c r="J2614">
        <v>1.59945523433661</v>
      </c>
      <c r="K2614">
        <v>1.45017492691433</v>
      </c>
      <c r="L2614">
        <v>1.2605488517738499</v>
      </c>
      <c r="M2614">
        <v>52.480372694630297</v>
      </c>
      <c r="N2614">
        <v>0.77429751247041401</v>
      </c>
      <c r="O2614">
        <v>13.414634146341401</v>
      </c>
      <c r="P2614">
        <v>81.2154696132596</v>
      </c>
      <c r="Q2614">
        <v>0.16738666909915301</v>
      </c>
    </row>
    <row r="2615" spans="1:17" hidden="1" x14ac:dyDescent="0.3">
      <c r="A2615" t="s">
        <v>5392</v>
      </c>
      <c r="B2615" t="s">
        <v>5393</v>
      </c>
      <c r="C2615" t="s">
        <v>10222</v>
      </c>
      <c r="D2615" t="s">
        <v>133</v>
      </c>
      <c r="E2615">
        <v>154.25677848000001</v>
      </c>
      <c r="F2615">
        <v>9.8000000000000007</v>
      </c>
      <c r="G2615">
        <v>-14.5256883699267</v>
      </c>
      <c r="H2615">
        <v>3.5774659452548701</v>
      </c>
      <c r="I2615">
        <v>-19.418197673872999</v>
      </c>
      <c r="J2615">
        <v>-3.4471007556155802</v>
      </c>
      <c r="K2615">
        <v>10.035535936655901</v>
      </c>
      <c r="L2615">
        <v>10.925255091422001</v>
      </c>
      <c r="M2615">
        <v>42.458303642837002</v>
      </c>
      <c r="N2615">
        <v>0.74585185978548496</v>
      </c>
      <c r="O2615">
        <v>53.571428571428498</v>
      </c>
      <c r="P2615">
        <v>22.5</v>
      </c>
      <c r="Q2615">
        <v>2.5993324058567999E-2</v>
      </c>
    </row>
    <row r="2616" spans="1:17" hidden="1" x14ac:dyDescent="0.3">
      <c r="A2616" t="s">
        <v>5394</v>
      </c>
      <c r="B2616" t="s">
        <v>5395</v>
      </c>
      <c r="C2616" t="s">
        <v>10222</v>
      </c>
      <c r="D2616" t="s">
        <v>622</v>
      </c>
      <c r="E2616">
        <v>154.17960704999999</v>
      </c>
      <c r="F2616">
        <v>53.55</v>
      </c>
      <c r="G2616">
        <v>53.1722982072544</v>
      </c>
      <c r="H2616">
        <v>-3.6159047476589201</v>
      </c>
      <c r="I2616">
        <v>18.5459241450672</v>
      </c>
      <c r="J2616">
        <v>2.3905254127045801</v>
      </c>
      <c r="K2616">
        <v>41.909736731262797</v>
      </c>
      <c r="L2616">
        <v>37.7277898027113</v>
      </c>
      <c r="M2616">
        <v>87.373832737097104</v>
      </c>
      <c r="N2616">
        <v>1.50984552559595</v>
      </c>
      <c r="O2616">
        <v>0</v>
      </c>
      <c r="P2616">
        <v>84.655172413793096</v>
      </c>
      <c r="Q2616">
        <v>-1.421509804604E-3</v>
      </c>
    </row>
    <row r="2617" spans="1:17" hidden="1" x14ac:dyDescent="0.3">
      <c r="A2617" t="s">
        <v>5396</v>
      </c>
      <c r="B2617" t="s">
        <v>5397</v>
      </c>
      <c r="C2617" t="s">
        <v>10222</v>
      </c>
      <c r="D2617" t="s">
        <v>130</v>
      </c>
      <c r="E2617">
        <v>154.1407371</v>
      </c>
      <c r="F2617">
        <v>66.349999999999994</v>
      </c>
      <c r="G2617">
        <v>-67.626442919416306</v>
      </c>
      <c r="H2617">
        <v>-10.6195441704948</v>
      </c>
      <c r="I2617">
        <v>-44.381945230773603</v>
      </c>
      <c r="J2617">
        <v>2.42367274161704</v>
      </c>
      <c r="K2617">
        <v>71.002332590698998</v>
      </c>
      <c r="L2617">
        <v>80.932249652662705</v>
      </c>
      <c r="M2617">
        <v>36.140890347980097</v>
      </c>
      <c r="N2617">
        <v>0.67874885004599805</v>
      </c>
      <c r="O2617">
        <v>89.902034664657094</v>
      </c>
      <c r="P2617">
        <v>3.2684824902723602</v>
      </c>
    </row>
    <row r="2618" spans="1:17" hidden="1" x14ac:dyDescent="0.3">
      <c r="A2618" t="s">
        <v>5398</v>
      </c>
      <c r="B2618" t="s">
        <v>5399</v>
      </c>
      <c r="C2618" t="s">
        <v>10222</v>
      </c>
      <c r="D2618" t="s">
        <v>557</v>
      </c>
      <c r="E2618">
        <v>153.36447612000001</v>
      </c>
      <c r="F2618">
        <v>108.2</v>
      </c>
      <c r="G2618">
        <v>-15.151524705490299</v>
      </c>
      <c r="H2618">
        <v>-9.2220113652701894</v>
      </c>
      <c r="I2618">
        <v>-35.169977227565298</v>
      </c>
      <c r="J2618">
        <v>0.57344521408292404</v>
      </c>
      <c r="K2618">
        <v>112.55574791987</v>
      </c>
      <c r="L2618">
        <v>115.44938991650299</v>
      </c>
      <c r="M2618">
        <v>47.123927737347103</v>
      </c>
      <c r="N2618">
        <v>0.40518191841234802</v>
      </c>
      <c r="O2618">
        <v>67.282809611829904</v>
      </c>
      <c r="P2618">
        <v>15.969989281886299</v>
      </c>
    </row>
    <row r="2619" spans="1:17" hidden="1" x14ac:dyDescent="0.3">
      <c r="A2619" t="s">
        <v>5400</v>
      </c>
      <c r="B2619" t="s">
        <v>5401</v>
      </c>
      <c r="C2619" t="s">
        <v>10222</v>
      </c>
      <c r="D2619" t="s">
        <v>4153</v>
      </c>
      <c r="E2619">
        <v>153.21245558599901</v>
      </c>
      <c r="F2619">
        <v>55.13</v>
      </c>
      <c r="G2619">
        <v>2.1324213150207099</v>
      </c>
      <c r="H2619">
        <v>-11.946527258584</v>
      </c>
      <c r="I2619">
        <v>-25.941723263446001</v>
      </c>
      <c r="J2619">
        <v>-4.2416274251422497</v>
      </c>
      <c r="K2619">
        <v>56.2634627168311</v>
      </c>
      <c r="L2619">
        <v>52.773444485274403</v>
      </c>
      <c r="M2619">
        <v>41.113969476579598</v>
      </c>
      <c r="N2619">
        <v>0.75777666561905599</v>
      </c>
      <c r="O2619">
        <v>34.1374931978958</v>
      </c>
      <c r="P2619">
        <v>46.233421750663098</v>
      </c>
      <c r="Q2619">
        <v>6.3849916262638001E-2</v>
      </c>
    </row>
    <row r="2620" spans="1:17" hidden="1" x14ac:dyDescent="0.3">
      <c r="A2620" t="s">
        <v>5402</v>
      </c>
      <c r="B2620" t="s">
        <v>5403</v>
      </c>
      <c r="C2620" t="s">
        <v>10222</v>
      </c>
      <c r="D2620" t="s">
        <v>622</v>
      </c>
      <c r="E2620">
        <v>152.82</v>
      </c>
      <c r="F2620">
        <v>226.4</v>
      </c>
      <c r="G2620">
        <v>-3.2157911281744802</v>
      </c>
      <c r="H2620">
        <v>12.261754503733201</v>
      </c>
      <c r="I2620">
        <v>10.948498013058501</v>
      </c>
      <c r="J2620">
        <v>9.04216541084703</v>
      </c>
      <c r="K2620">
        <v>202.82764348743501</v>
      </c>
      <c r="L2620">
        <v>185.20987374503099</v>
      </c>
      <c r="M2620">
        <v>64.429497903869802</v>
      </c>
      <c r="N2620">
        <v>1.03678088385648</v>
      </c>
      <c r="O2620">
        <v>10.3356890459364</v>
      </c>
      <c r="P2620">
        <v>52.921310368118803</v>
      </c>
      <c r="Q2620">
        <v>-1.7408974610337E-2</v>
      </c>
    </row>
    <row r="2621" spans="1:17" hidden="1" x14ac:dyDescent="0.3">
      <c r="A2621" t="s">
        <v>5404</v>
      </c>
      <c r="B2621" t="s">
        <v>5405</v>
      </c>
      <c r="C2621" t="s">
        <v>10222</v>
      </c>
      <c r="D2621" t="s">
        <v>27</v>
      </c>
      <c r="E2621">
        <v>152.452806732</v>
      </c>
      <c r="F2621">
        <v>2.4900000000000002</v>
      </c>
      <c r="G2621">
        <v>117.591958688896</v>
      </c>
      <c r="H2621">
        <v>5.6403074753095197</v>
      </c>
      <c r="I2621">
        <v>73.139734589941497</v>
      </c>
      <c r="J2621">
        <v>17.545710237195401</v>
      </c>
      <c r="K2621">
        <v>2.3409644195878001</v>
      </c>
      <c r="L2621">
        <v>1.85801929616127</v>
      </c>
      <c r="M2621">
        <v>47.382536294306902</v>
      </c>
      <c r="N2621">
        <v>0.84889692323792199</v>
      </c>
      <c r="O2621">
        <v>22.891566265060199</v>
      </c>
      <c r="P2621">
        <v>192.941176470588</v>
      </c>
      <c r="Q2621">
        <v>0.14053373995089399</v>
      </c>
    </row>
    <row r="2622" spans="1:17" hidden="1" x14ac:dyDescent="0.3">
      <c r="A2622" t="s">
        <v>5406</v>
      </c>
      <c r="B2622" t="s">
        <v>5407</v>
      </c>
      <c r="C2622" t="s">
        <v>10222</v>
      </c>
      <c r="D2622" t="s">
        <v>133</v>
      </c>
      <c r="E2622">
        <v>152.07556916499999</v>
      </c>
      <c r="F2622">
        <v>591.04999999999995</v>
      </c>
      <c r="G2622">
        <v>21.997995509957601</v>
      </c>
      <c r="H2622">
        <v>-3.4265255807082302</v>
      </c>
      <c r="I2622">
        <v>1.91497206601338</v>
      </c>
      <c r="J2622">
        <v>2.1789390773208002</v>
      </c>
      <c r="K2622">
        <v>593.76525350909299</v>
      </c>
      <c r="L2622">
        <v>555.46700521301898</v>
      </c>
      <c r="M2622">
        <v>50.840106294387603</v>
      </c>
      <c r="N2622">
        <v>0.55372494566529795</v>
      </c>
      <c r="O2622">
        <v>35.352339057609299</v>
      </c>
      <c r="P2622">
        <v>59.743243243243199</v>
      </c>
      <c r="Q2622">
        <v>5.4358663406255003E-2</v>
      </c>
    </row>
    <row r="2623" spans="1:17" hidden="1" x14ac:dyDescent="0.3">
      <c r="A2623" t="s">
        <v>5408</v>
      </c>
      <c r="B2623" t="s">
        <v>5409</v>
      </c>
      <c r="C2623" t="s">
        <v>10222</v>
      </c>
      <c r="D2623" t="s">
        <v>133</v>
      </c>
      <c r="E2623">
        <v>151.94537669600001</v>
      </c>
      <c r="F2623">
        <v>21.82</v>
      </c>
      <c r="G2623">
        <v>431.53057761472701</v>
      </c>
      <c r="H2623">
        <v>37.231934647505398</v>
      </c>
      <c r="I2623">
        <v>7.0188117171939002</v>
      </c>
      <c r="J2623">
        <v>13.9548011462863</v>
      </c>
      <c r="K2623">
        <v>16.9622497998661</v>
      </c>
      <c r="L2623">
        <v>13.326932119015201</v>
      </c>
      <c r="M2623">
        <v>78.359481109518399</v>
      </c>
      <c r="N2623">
        <v>1.12752957111663</v>
      </c>
      <c r="O2623">
        <v>4.1246562786434398</v>
      </c>
      <c r="P2623">
        <v>484.98659517426199</v>
      </c>
      <c r="Q2623">
        <v>8.3754911131730003E-2</v>
      </c>
    </row>
    <row r="2624" spans="1:17" hidden="1" x14ac:dyDescent="0.3">
      <c r="A2624" t="s">
        <v>5410</v>
      </c>
      <c r="B2624" t="s">
        <v>5411</v>
      </c>
      <c r="C2624" t="s">
        <v>10222</v>
      </c>
      <c r="D2624" t="s">
        <v>60</v>
      </c>
      <c r="E2624">
        <v>151.76687999999999</v>
      </c>
      <c r="F2624">
        <v>88.5</v>
      </c>
      <c r="G2624">
        <v>-42.360210481196397</v>
      </c>
      <c r="H2624">
        <v>34.131868656744103</v>
      </c>
      <c r="I2624">
        <v>-31.3311511576916</v>
      </c>
      <c r="J2624">
        <v>5.5976582891434497</v>
      </c>
      <c r="K2624">
        <v>71.975857726320598</v>
      </c>
      <c r="M2624">
        <v>70.863303227651798</v>
      </c>
      <c r="N2624">
        <v>2.34627729544856</v>
      </c>
      <c r="O2624">
        <v>29.3785310734463</v>
      </c>
      <c r="P2624">
        <v>67.613636363636303</v>
      </c>
    </row>
    <row r="2625" spans="1:17" hidden="1" x14ac:dyDescent="0.3">
      <c r="A2625" t="s">
        <v>5412</v>
      </c>
      <c r="B2625" t="s">
        <v>5413</v>
      </c>
      <c r="C2625" t="s">
        <v>10222</v>
      </c>
      <c r="D2625" t="s">
        <v>370</v>
      </c>
      <c r="E2625">
        <v>151.66</v>
      </c>
      <c r="F2625">
        <v>379.15</v>
      </c>
      <c r="G2625">
        <v>143.90940435475201</v>
      </c>
      <c r="H2625">
        <v>18.780092421546001</v>
      </c>
      <c r="I2625">
        <v>154.361022199129</v>
      </c>
      <c r="J2625">
        <v>14.190454381939499</v>
      </c>
      <c r="K2625">
        <v>277.83148591433098</v>
      </c>
      <c r="M2625">
        <v>77.328129854558</v>
      </c>
      <c r="N2625">
        <v>0.53197945845004602</v>
      </c>
      <c r="O2625">
        <v>0</v>
      </c>
      <c r="P2625">
        <v>191.65384615384599</v>
      </c>
    </row>
    <row r="2626" spans="1:17" hidden="1" x14ac:dyDescent="0.3">
      <c r="A2626" t="s">
        <v>5414</v>
      </c>
      <c r="B2626" t="s">
        <v>5415</v>
      </c>
      <c r="C2626" t="s">
        <v>10222</v>
      </c>
      <c r="D2626" t="s">
        <v>124</v>
      </c>
      <c r="E2626">
        <v>151.53011860000001</v>
      </c>
      <c r="F2626">
        <v>0.76</v>
      </c>
      <c r="G2626">
        <v>-37.1139236640444</v>
      </c>
      <c r="H2626">
        <v>-24.359692524690399</v>
      </c>
      <c r="I2626">
        <v>-52.163295713088701</v>
      </c>
      <c r="J2626">
        <v>-1.54519885371368</v>
      </c>
      <c r="K2626">
        <v>1.00104837117388</v>
      </c>
      <c r="L2626">
        <v>0.99811500997168401</v>
      </c>
      <c r="M2626">
        <v>0.43687580243603502</v>
      </c>
      <c r="N2626">
        <v>0.91301475319282799</v>
      </c>
      <c r="O2626">
        <v>64.473684210526301</v>
      </c>
      <c r="P2626">
        <v>38.181818181818102</v>
      </c>
      <c r="Q2626">
        <v>-9.9723016336081993E-2</v>
      </c>
    </row>
    <row r="2627" spans="1:17" hidden="1" x14ac:dyDescent="0.3">
      <c r="A2627" t="s">
        <v>5416</v>
      </c>
      <c r="B2627" t="s">
        <v>5417</v>
      </c>
      <c r="C2627" t="s">
        <v>10222</v>
      </c>
      <c r="D2627" t="s">
        <v>46</v>
      </c>
      <c r="E2627">
        <v>151.37709835999999</v>
      </c>
      <c r="F2627">
        <v>7.24</v>
      </c>
      <c r="G2627">
        <v>59.115337271098802</v>
      </c>
      <c r="H2627">
        <v>12.3136408086428</v>
      </c>
      <c r="I2627">
        <v>-35.936189485982403</v>
      </c>
      <c r="J2627">
        <v>-2.2310699099551101</v>
      </c>
      <c r="K2627">
        <v>5.96614299234722</v>
      </c>
      <c r="L2627">
        <v>4.5492220387474704</v>
      </c>
      <c r="M2627">
        <v>99.814208439497406</v>
      </c>
      <c r="N2627">
        <v>1.1106747604643601</v>
      </c>
      <c r="O2627">
        <v>33.2872928176795</v>
      </c>
      <c r="P2627">
        <v>95.675675675675606</v>
      </c>
      <c r="Q2627">
        <v>4.0161244482971002E-2</v>
      </c>
    </row>
    <row r="2628" spans="1:17" hidden="1" x14ac:dyDescent="0.3">
      <c r="A2628" t="s">
        <v>5418</v>
      </c>
      <c r="B2628" t="s">
        <v>5419</v>
      </c>
      <c r="C2628" t="s">
        <v>10222</v>
      </c>
      <c r="D2628" t="s">
        <v>606</v>
      </c>
      <c r="E2628">
        <v>151.04736</v>
      </c>
      <c r="F2628">
        <v>143.19999999999999</v>
      </c>
      <c r="G2628">
        <v>-5.9362146857162603</v>
      </c>
      <c r="H2628">
        <v>26.303625352692301</v>
      </c>
      <c r="I2628">
        <v>5.0928446377884597</v>
      </c>
      <c r="J2628">
        <v>1.522285808863</v>
      </c>
      <c r="K2628">
        <v>117.122791558854</v>
      </c>
      <c r="M2628">
        <v>74.964744079389803</v>
      </c>
      <c r="N2628">
        <v>0.94327868852458996</v>
      </c>
      <c r="O2628">
        <v>1.95530726256984</v>
      </c>
      <c r="P2628">
        <v>78.999999999999901</v>
      </c>
    </row>
    <row r="2629" spans="1:17" hidden="1" x14ac:dyDescent="0.3">
      <c r="A2629" t="s">
        <v>5420</v>
      </c>
      <c r="B2629" t="s">
        <v>5421</v>
      </c>
      <c r="C2629" t="s">
        <v>10222</v>
      </c>
      <c r="D2629" t="s">
        <v>777</v>
      </c>
      <c r="E2629">
        <v>150.36141340500001</v>
      </c>
      <c r="F2629">
        <v>135.69</v>
      </c>
      <c r="G2629">
        <v>-28.483780855475899</v>
      </c>
      <c r="H2629">
        <v>-11.2891624258585</v>
      </c>
      <c r="I2629">
        <v>-28.180026729819701</v>
      </c>
      <c r="J2629">
        <v>-3.35294634295329</v>
      </c>
      <c r="K2629">
        <v>143.361887039008</v>
      </c>
      <c r="L2629">
        <v>151.51061998384199</v>
      </c>
      <c r="M2629">
        <v>36.757415495577099</v>
      </c>
      <c r="N2629">
        <v>0.77295386618682105</v>
      </c>
      <c r="O2629">
        <v>63.534527231188697</v>
      </c>
      <c r="P2629">
        <v>14.845535336436701</v>
      </c>
      <c r="Q2629">
        <v>-8.1499247618559995E-3</v>
      </c>
    </row>
    <row r="2630" spans="1:17" hidden="1" x14ac:dyDescent="0.3">
      <c r="A2630" t="s">
        <v>5422</v>
      </c>
      <c r="B2630" t="s">
        <v>5423</v>
      </c>
      <c r="C2630" t="s">
        <v>10222</v>
      </c>
      <c r="D2630" t="s">
        <v>848</v>
      </c>
      <c r="E2630">
        <v>150.245</v>
      </c>
      <c r="F2630">
        <v>151</v>
      </c>
      <c r="G2630">
        <v>-10.3718422160806</v>
      </c>
      <c r="H2630">
        <v>6.5319498465437302</v>
      </c>
      <c r="I2630">
        <v>-11.3586980119392</v>
      </c>
      <c r="J2630">
        <v>-6.4270886174932098</v>
      </c>
      <c r="K2630">
        <v>144.87859478200099</v>
      </c>
      <c r="L2630">
        <v>138.90567009533399</v>
      </c>
      <c r="M2630">
        <v>70.029383963446804</v>
      </c>
      <c r="N2630">
        <v>7.1270008178525496E-2</v>
      </c>
      <c r="O2630">
        <v>5.1324503311258303</v>
      </c>
      <c r="P2630">
        <v>21.7741935483871</v>
      </c>
    </row>
    <row r="2631" spans="1:17" hidden="1" x14ac:dyDescent="0.3">
      <c r="A2631" t="s">
        <v>5424</v>
      </c>
      <c r="B2631" t="s">
        <v>5425</v>
      </c>
      <c r="C2631" t="s">
        <v>10222</v>
      </c>
      <c r="D2631" t="s">
        <v>929</v>
      </c>
      <c r="E2631">
        <v>149.94393105</v>
      </c>
      <c r="F2631">
        <v>80.25</v>
      </c>
      <c r="G2631">
        <v>8.91734960475676</v>
      </c>
      <c r="H2631">
        <v>-0.38424706619418503</v>
      </c>
      <c r="I2631">
        <v>9.0184989597842993</v>
      </c>
      <c r="J2631">
        <v>-0.51071609509299298</v>
      </c>
      <c r="K2631">
        <v>80.185766731370904</v>
      </c>
      <c r="L2631">
        <v>74.270135919666899</v>
      </c>
      <c r="M2631">
        <v>59.587706267975399</v>
      </c>
      <c r="N2631">
        <v>9.6177681235543502E-2</v>
      </c>
      <c r="O2631">
        <v>44.797507788162001</v>
      </c>
      <c r="P2631">
        <v>45.512239347234797</v>
      </c>
      <c r="Q2631">
        <v>8.9086456363138E-2</v>
      </c>
    </row>
    <row r="2632" spans="1:17" hidden="1" x14ac:dyDescent="0.3">
      <c r="A2632" t="s">
        <v>5426</v>
      </c>
      <c r="B2632" t="s">
        <v>5427</v>
      </c>
      <c r="C2632" t="s">
        <v>10222</v>
      </c>
      <c r="D2632" t="s">
        <v>777</v>
      </c>
      <c r="E2632">
        <v>149.46293700000001</v>
      </c>
      <c r="F2632">
        <v>78</v>
      </c>
      <c r="G2632">
        <v>1359.18859734435</v>
      </c>
      <c r="H2632">
        <v>3.4221961292911698</v>
      </c>
      <c r="I2632">
        <v>219.843009818582</v>
      </c>
      <c r="J2632">
        <v>3.8436900351751899</v>
      </c>
      <c r="K2632">
        <v>70.950941100181794</v>
      </c>
      <c r="L2632">
        <v>47.2822533276182</v>
      </c>
      <c r="M2632">
        <v>62.286393333156099</v>
      </c>
      <c r="N2632">
        <v>0.43426559252924801</v>
      </c>
      <c r="O2632">
        <v>14.025641025641001</v>
      </c>
      <c r="P2632">
        <v>1385.7142857142801</v>
      </c>
      <c r="Q2632">
        <v>0.36150347503398</v>
      </c>
    </row>
    <row r="2633" spans="1:17" hidden="1" x14ac:dyDescent="0.3">
      <c r="A2633" t="s">
        <v>5428</v>
      </c>
      <c r="B2633" t="s">
        <v>5429</v>
      </c>
      <c r="C2633" t="s">
        <v>10222</v>
      </c>
      <c r="E2633">
        <v>149.30590000000001</v>
      </c>
      <c r="F2633">
        <v>120.7</v>
      </c>
      <c r="G2633">
        <v>3.4339347794675699</v>
      </c>
      <c r="H2633">
        <v>5.7664785239646896</v>
      </c>
      <c r="I2633">
        <v>-19.512533618986598</v>
      </c>
      <c r="J2633">
        <v>-2.4494323103515798</v>
      </c>
      <c r="K2633">
        <v>118.96894581604801</v>
      </c>
      <c r="L2633">
        <v>114.64353270214301</v>
      </c>
      <c r="M2633">
        <v>52.424637650299601</v>
      </c>
      <c r="N2633">
        <v>1.1070683796829599</v>
      </c>
      <c r="O2633">
        <v>41.300745650372797</v>
      </c>
      <c r="P2633">
        <v>68.870234347674</v>
      </c>
      <c r="Q2633">
        <v>0.122843096142466</v>
      </c>
    </row>
    <row r="2634" spans="1:17" hidden="1" x14ac:dyDescent="0.3">
      <c r="A2634" t="s">
        <v>5430</v>
      </c>
      <c r="B2634" t="s">
        <v>5431</v>
      </c>
      <c r="C2634" t="s">
        <v>10222</v>
      </c>
      <c r="E2634">
        <v>149.02703199999999</v>
      </c>
      <c r="F2634">
        <v>104.86</v>
      </c>
      <c r="G2634">
        <v>-4.5954558117872404</v>
      </c>
      <c r="H2634">
        <v>5.47689107949875</v>
      </c>
      <c r="I2634">
        <v>-22.2048140998028</v>
      </c>
      <c r="J2634">
        <v>-0.93519885371368605</v>
      </c>
      <c r="K2634">
        <v>96.417635591614797</v>
      </c>
      <c r="L2634">
        <v>97.358684567180902</v>
      </c>
      <c r="M2634">
        <v>69.632282441980095</v>
      </c>
      <c r="N2634">
        <v>3.17988614800759</v>
      </c>
      <c r="O2634">
        <v>32.271600228876501</v>
      </c>
      <c r="P2634">
        <v>26.949152542372801</v>
      </c>
    </row>
    <row r="2635" spans="1:17" hidden="1" x14ac:dyDescent="0.3">
      <c r="A2635" t="s">
        <v>5432</v>
      </c>
      <c r="B2635" t="s">
        <v>5433</v>
      </c>
      <c r="C2635" t="s">
        <v>10222</v>
      </c>
      <c r="D2635" t="s">
        <v>622</v>
      </c>
      <c r="E2635">
        <v>148.55372257499999</v>
      </c>
      <c r="F2635">
        <v>164.95</v>
      </c>
      <c r="G2635">
        <v>78.432065109198405</v>
      </c>
      <c r="H2635">
        <v>5.3185252970916901</v>
      </c>
      <c r="I2635">
        <v>34.226526077477303</v>
      </c>
      <c r="J2635">
        <v>-1.7871831247360701</v>
      </c>
      <c r="K2635">
        <v>151.03334311914901</v>
      </c>
      <c r="L2635">
        <v>124.241116689789</v>
      </c>
      <c r="M2635">
        <v>51.346222001973601</v>
      </c>
      <c r="N2635">
        <v>1.8105597014925301</v>
      </c>
      <c r="O2635">
        <v>11.5489542285541</v>
      </c>
      <c r="P2635">
        <v>118.911745189117</v>
      </c>
      <c r="Q2635">
        <v>7.046559489576E-2</v>
      </c>
    </row>
    <row r="2636" spans="1:17" hidden="1" x14ac:dyDescent="0.3">
      <c r="A2636" t="s">
        <v>5434</v>
      </c>
      <c r="B2636" t="s">
        <v>5435</v>
      </c>
      <c r="C2636" t="s">
        <v>10222</v>
      </c>
      <c r="D2636" t="s">
        <v>1458</v>
      </c>
      <c r="E2636">
        <v>148.388970758</v>
      </c>
      <c r="F2636">
        <v>77.42</v>
      </c>
      <c r="G2636">
        <v>-15.369909475454399</v>
      </c>
      <c r="H2636">
        <v>-4.5265000562676896</v>
      </c>
      <c r="I2636">
        <v>-9.0041943834234299</v>
      </c>
      <c r="J2636">
        <v>-2.0125547523116101</v>
      </c>
      <c r="K2636">
        <v>70.339812739113995</v>
      </c>
      <c r="L2636">
        <v>68.163386281187201</v>
      </c>
      <c r="M2636">
        <v>77.096248140578098</v>
      </c>
      <c r="N2636">
        <v>0.79806751405840304</v>
      </c>
      <c r="O2636">
        <v>26.582278481012601</v>
      </c>
      <c r="P2636">
        <v>51.210937499999901</v>
      </c>
      <c r="Q2636">
        <v>8.7406394161059997E-2</v>
      </c>
    </row>
    <row r="2637" spans="1:17" hidden="1" x14ac:dyDescent="0.3">
      <c r="A2637" t="s">
        <v>5436</v>
      </c>
      <c r="B2637" t="s">
        <v>5437</v>
      </c>
      <c r="C2637" t="s">
        <v>10222</v>
      </c>
      <c r="D2637" t="s">
        <v>528</v>
      </c>
      <c r="E2637">
        <v>148.286565</v>
      </c>
      <c r="F2637">
        <v>15.54</v>
      </c>
      <c r="G2637">
        <v>-16.624698270916799</v>
      </c>
      <c r="H2637">
        <v>6.7989590547531602</v>
      </c>
      <c r="I2637">
        <v>-36.493070327560801</v>
      </c>
      <c r="J2637">
        <v>-0.44344901573572099</v>
      </c>
      <c r="K2637">
        <v>14.866021672049801</v>
      </c>
      <c r="L2637">
        <v>16.554130096449398</v>
      </c>
      <c r="M2637">
        <v>56.671018702086897</v>
      </c>
      <c r="N2637">
        <v>1.8365693552898901</v>
      </c>
      <c r="O2637">
        <v>92.020592020592005</v>
      </c>
      <c r="P2637">
        <v>26.136363636363601</v>
      </c>
      <c r="Q2637">
        <v>-1.0452617809519E-2</v>
      </c>
    </row>
    <row r="2638" spans="1:17" hidden="1" x14ac:dyDescent="0.3">
      <c r="A2638" t="s">
        <v>5438</v>
      </c>
      <c r="B2638" t="s">
        <v>5439</v>
      </c>
      <c r="C2638" t="s">
        <v>10222</v>
      </c>
      <c r="D2638" t="s">
        <v>130</v>
      </c>
      <c r="E2638">
        <v>148.08000000000001</v>
      </c>
      <c r="F2638">
        <v>49.36</v>
      </c>
      <c r="G2638">
        <v>91.881391276090895</v>
      </c>
      <c r="H2638">
        <v>43.134648165745197</v>
      </c>
      <c r="I2638">
        <v>26.956473406680399</v>
      </c>
      <c r="J2638">
        <v>16.653204795089</v>
      </c>
      <c r="K2638">
        <v>39.3688683288782</v>
      </c>
      <c r="L2638">
        <v>33.930494236496202</v>
      </c>
      <c r="M2638">
        <v>60.793761468414303</v>
      </c>
      <c r="N2638">
        <v>4.5726857750363799</v>
      </c>
      <c r="O2638">
        <v>26.722042139384101</v>
      </c>
      <c r="P2638">
        <v>138.454106280193</v>
      </c>
      <c r="Q2638">
        <v>0.10574476153578199</v>
      </c>
    </row>
    <row r="2639" spans="1:17" hidden="1" x14ac:dyDescent="0.3">
      <c r="A2639" t="s">
        <v>5440</v>
      </c>
      <c r="B2639" t="s">
        <v>5441</v>
      </c>
      <c r="C2639" t="s">
        <v>10222</v>
      </c>
      <c r="D2639" t="s">
        <v>622</v>
      </c>
      <c r="E2639">
        <v>147.89345781</v>
      </c>
      <c r="F2639">
        <v>95.34</v>
      </c>
      <c r="G2639">
        <v>68.045740201501701</v>
      </c>
      <c r="H2639">
        <v>-5.9853755847997601</v>
      </c>
      <c r="I2639">
        <v>-24.349401512961201</v>
      </c>
      <c r="J2639">
        <v>-2.4404726409299999</v>
      </c>
      <c r="K2639">
        <v>100.510952280994</v>
      </c>
      <c r="L2639">
        <v>94.1698437466153</v>
      </c>
      <c r="M2639">
        <v>31.724731408378901</v>
      </c>
      <c r="N2639">
        <v>0.21951473475805899</v>
      </c>
      <c r="O2639">
        <v>51.090832808894397</v>
      </c>
      <c r="P2639">
        <v>112.57525083612001</v>
      </c>
      <c r="Q2639">
        <v>0.15769039487825401</v>
      </c>
    </row>
    <row r="2640" spans="1:17" hidden="1" x14ac:dyDescent="0.3">
      <c r="A2640" t="s">
        <v>5442</v>
      </c>
      <c r="B2640" t="s">
        <v>5443</v>
      </c>
      <c r="C2640" t="s">
        <v>10222</v>
      </c>
      <c r="D2640" t="s">
        <v>469</v>
      </c>
      <c r="E2640">
        <v>147.61301353599899</v>
      </c>
      <c r="F2640">
        <v>50.08</v>
      </c>
      <c r="G2640">
        <v>-6.1410729853113999</v>
      </c>
      <c r="H2640">
        <v>-6.7054336380372401</v>
      </c>
      <c r="I2640">
        <v>-24.7719913652626</v>
      </c>
      <c r="J2640">
        <v>-3.28095543937838</v>
      </c>
      <c r="K2640">
        <v>47.567874917947101</v>
      </c>
      <c r="L2640">
        <v>47.015322278327901</v>
      </c>
      <c r="M2640">
        <v>61.682283233815099</v>
      </c>
      <c r="N2640">
        <v>1.1459752201957201</v>
      </c>
      <c r="O2640">
        <v>33.785942492012701</v>
      </c>
      <c r="P2640">
        <v>35.168690958164603</v>
      </c>
      <c r="Q2640">
        <v>-6.9179081599094E-2</v>
      </c>
    </row>
    <row r="2641" spans="1:17" hidden="1" x14ac:dyDescent="0.3">
      <c r="A2641" t="s">
        <v>5444</v>
      </c>
      <c r="B2641" t="s">
        <v>5445</v>
      </c>
      <c r="C2641" t="s">
        <v>10222</v>
      </c>
      <c r="D2641" t="s">
        <v>231</v>
      </c>
      <c r="E2641">
        <v>147.4032</v>
      </c>
      <c r="F2641">
        <v>143.5</v>
      </c>
      <c r="G2641">
        <v>55.696533852295403</v>
      </c>
      <c r="H2641">
        <v>-5.5533862183841798</v>
      </c>
      <c r="I2641">
        <v>-46.105913379110604</v>
      </c>
      <c r="J2641">
        <v>0.56747720262434198</v>
      </c>
      <c r="K2641">
        <v>151.64042653617301</v>
      </c>
      <c r="L2641">
        <v>155.76009796511499</v>
      </c>
      <c r="M2641">
        <v>39.025975942926301</v>
      </c>
      <c r="N2641">
        <v>0.43493723849372301</v>
      </c>
      <c r="O2641">
        <v>93.972125435539994</v>
      </c>
      <c r="P2641">
        <v>120.76923076923001</v>
      </c>
    </row>
    <row r="2642" spans="1:17" hidden="1" x14ac:dyDescent="0.3">
      <c r="A2642" t="s">
        <v>5446</v>
      </c>
      <c r="B2642" t="s">
        <v>5447</v>
      </c>
      <c r="C2642" t="s">
        <v>10222</v>
      </c>
      <c r="D2642" t="s">
        <v>205</v>
      </c>
      <c r="E2642">
        <v>147.34600175</v>
      </c>
      <c r="F2642">
        <v>140.15</v>
      </c>
      <c r="G2642">
        <v>-82.026561524395703</v>
      </c>
      <c r="H2642">
        <v>-17.435450100448001</v>
      </c>
      <c r="I2642">
        <v>-48.599254344751401</v>
      </c>
      <c r="J2642">
        <v>-6.8451988537136703</v>
      </c>
      <c r="K2642">
        <v>160.37971115311299</v>
      </c>
      <c r="L2642">
        <v>197.619522903763</v>
      </c>
      <c r="M2642">
        <v>26.2811455292758</v>
      </c>
      <c r="N2642">
        <v>1.01767626613704</v>
      </c>
      <c r="O2642">
        <v>168.96182661434099</v>
      </c>
      <c r="P2642">
        <v>0.14290818149340601</v>
      </c>
      <c r="Q2642">
        <v>2.2079423462432999E-2</v>
      </c>
    </row>
    <row r="2643" spans="1:17" hidden="1" x14ac:dyDescent="0.3">
      <c r="A2643" t="s">
        <v>5448</v>
      </c>
      <c r="B2643" t="s">
        <v>5449</v>
      </c>
      <c r="C2643" t="s">
        <v>10222</v>
      </c>
      <c r="E2643">
        <v>147.13455443999999</v>
      </c>
      <c r="F2643">
        <v>51.63</v>
      </c>
      <c r="G2643">
        <v>192.17801533377701</v>
      </c>
      <c r="H2643">
        <v>25.0488042073356</v>
      </c>
      <c r="I2643">
        <v>-34.912892508260597</v>
      </c>
      <c r="J2643">
        <v>19.9769162933088</v>
      </c>
      <c r="K2643">
        <v>41.916429663368497</v>
      </c>
      <c r="L2643">
        <v>44.066794219033099</v>
      </c>
      <c r="M2643">
        <v>94.463096620303105</v>
      </c>
      <c r="N2643">
        <v>2.1442548350398098</v>
      </c>
      <c r="O2643">
        <v>54.8130931628898</v>
      </c>
      <c r="P2643">
        <v>233.95860284605399</v>
      </c>
      <c r="Q2643">
        <v>8.9032423327009003E-2</v>
      </c>
    </row>
    <row r="2644" spans="1:17" hidden="1" x14ac:dyDescent="0.3">
      <c r="A2644" t="s">
        <v>5450</v>
      </c>
      <c r="B2644" t="s">
        <v>5451</v>
      </c>
      <c r="C2644" t="s">
        <v>10222</v>
      </c>
      <c r="E2644">
        <v>147.11618999999999</v>
      </c>
      <c r="F2644">
        <v>211.25</v>
      </c>
      <c r="G2644">
        <v>72.766764460261896</v>
      </c>
      <c r="H2644">
        <v>15.910260526952699</v>
      </c>
      <c r="I2644">
        <v>-9.6069047356451094</v>
      </c>
      <c r="J2644">
        <v>-5.1815624900773196</v>
      </c>
      <c r="K2644">
        <v>190.395601900347</v>
      </c>
      <c r="L2644">
        <v>163.90589392866201</v>
      </c>
      <c r="M2644">
        <v>54.438033424166399</v>
      </c>
      <c r="N2644">
        <v>2.4596519963593999</v>
      </c>
      <c r="O2644">
        <v>30.177514792899402</v>
      </c>
      <c r="P2644">
        <v>116.666666666666</v>
      </c>
      <c r="Q2644">
        <v>0.100561066613909</v>
      </c>
    </row>
    <row r="2645" spans="1:17" hidden="1" x14ac:dyDescent="0.3">
      <c r="A2645" t="s">
        <v>5452</v>
      </c>
      <c r="B2645" t="s">
        <v>5453</v>
      </c>
      <c r="C2645" t="s">
        <v>10222</v>
      </c>
      <c r="D2645" t="s">
        <v>1124</v>
      </c>
      <c r="E2645">
        <v>147.10558499999999</v>
      </c>
      <c r="F2645">
        <v>113.85</v>
      </c>
      <c r="G2645">
        <v>-26.525688369926701</v>
      </c>
      <c r="H2645">
        <v>-5.7849798810123296</v>
      </c>
      <c r="I2645">
        <v>-26.307439857232801</v>
      </c>
      <c r="J2645">
        <v>-2.8680883228172598</v>
      </c>
      <c r="K2645">
        <v>119.001460396494</v>
      </c>
      <c r="L2645">
        <v>118.950976160298</v>
      </c>
      <c r="M2645">
        <v>42.117152314271401</v>
      </c>
      <c r="N2645">
        <v>0.31147343619725698</v>
      </c>
      <c r="O2645">
        <v>46.991655687307798</v>
      </c>
      <c r="P2645">
        <v>25.5929398786541</v>
      </c>
      <c r="Q2645">
        <v>-5.8080611016151001E-2</v>
      </c>
    </row>
    <row r="2646" spans="1:17" hidden="1" x14ac:dyDescent="0.3">
      <c r="A2646" t="s">
        <v>5454</v>
      </c>
      <c r="B2646" t="s">
        <v>5455</v>
      </c>
      <c r="C2646" t="s">
        <v>10222</v>
      </c>
      <c r="D2646" t="s">
        <v>2489</v>
      </c>
      <c r="E2646">
        <v>146.58732900000001</v>
      </c>
      <c r="F2646">
        <v>37.17</v>
      </c>
      <c r="G2646">
        <v>2.3131331205411501</v>
      </c>
      <c r="H2646">
        <v>-5.9685519687019299</v>
      </c>
      <c r="I2646">
        <v>-45.955001356992597</v>
      </c>
      <c r="J2646">
        <v>2.3275535667565701</v>
      </c>
      <c r="K2646">
        <v>38.413193117489897</v>
      </c>
      <c r="L2646">
        <v>39.283804895022499</v>
      </c>
      <c r="M2646">
        <v>51.532174112639098</v>
      </c>
      <c r="N2646">
        <v>1.0775632261438299</v>
      </c>
      <c r="O2646">
        <v>58.4611245628194</v>
      </c>
      <c r="P2646">
        <v>40.264150943396203</v>
      </c>
      <c r="Q2646">
        <v>7.9159272669219002E-2</v>
      </c>
    </row>
    <row r="2647" spans="1:17" hidden="1" x14ac:dyDescent="0.3">
      <c r="A2647" t="s">
        <v>5456</v>
      </c>
      <c r="B2647" t="s">
        <v>5457</v>
      </c>
      <c r="C2647" t="s">
        <v>10222</v>
      </c>
      <c r="D2647" t="s">
        <v>523</v>
      </c>
      <c r="E2647">
        <v>145.64039124999999</v>
      </c>
      <c r="F2647">
        <v>67.61</v>
      </c>
      <c r="G2647">
        <v>258.93611322642403</v>
      </c>
      <c r="H2647">
        <v>2.6825960325234299</v>
      </c>
      <c r="I2647">
        <v>-32.027493243952897</v>
      </c>
      <c r="J2647">
        <v>3.3332093997866798</v>
      </c>
      <c r="K2647">
        <v>69.358105249309503</v>
      </c>
      <c r="L2647">
        <v>63.963217828428803</v>
      </c>
      <c r="M2647">
        <v>41.142059355890098</v>
      </c>
      <c r="N2647">
        <v>2.3595501896830098</v>
      </c>
      <c r="O2647">
        <v>42.848691022038103</v>
      </c>
      <c r="P2647">
        <v>293.08139534883702</v>
      </c>
      <c r="Q2647">
        <v>0.15551636476615699</v>
      </c>
    </row>
    <row r="2648" spans="1:17" hidden="1" x14ac:dyDescent="0.3">
      <c r="A2648" t="s">
        <v>5458</v>
      </c>
      <c r="B2648" t="s">
        <v>5459</v>
      </c>
      <c r="C2648" t="s">
        <v>10222</v>
      </c>
      <c r="D2648" t="s">
        <v>301</v>
      </c>
      <c r="E2648">
        <v>145.50342499999999</v>
      </c>
      <c r="F2648">
        <v>64.599999999999994</v>
      </c>
      <c r="G2648">
        <v>-26.525688369926701</v>
      </c>
      <c r="M2648">
        <v>99.999992872253003</v>
      </c>
      <c r="N2648">
        <v>1</v>
      </c>
      <c r="O2648">
        <v>0</v>
      </c>
      <c r="P2648">
        <v>0</v>
      </c>
    </row>
    <row r="2649" spans="1:17" hidden="1" x14ac:dyDescent="0.3">
      <c r="A2649" t="s">
        <v>5460</v>
      </c>
      <c r="B2649" t="s">
        <v>5461</v>
      </c>
      <c r="C2649" t="s">
        <v>10222</v>
      </c>
      <c r="D2649" t="s">
        <v>261</v>
      </c>
      <c r="E2649">
        <v>145.408725</v>
      </c>
      <c r="F2649">
        <v>134.75</v>
      </c>
      <c r="G2649">
        <v>-32.195971884102399</v>
      </c>
      <c r="H2649">
        <v>-1.9745045357931701</v>
      </c>
      <c r="I2649">
        <v>-44.817373866773401</v>
      </c>
      <c r="J2649">
        <v>-2.8329104063259001</v>
      </c>
      <c r="K2649">
        <v>136.33524637496399</v>
      </c>
      <c r="L2649">
        <v>149.46730221212599</v>
      </c>
      <c r="M2649">
        <v>54.348026542317598</v>
      </c>
      <c r="N2649">
        <v>0.56870766744978596</v>
      </c>
      <c r="O2649">
        <v>79.2578849721707</v>
      </c>
      <c r="P2649">
        <v>10.4508196721311</v>
      </c>
      <c r="Q2649">
        <v>0.105898638464432</v>
      </c>
    </row>
    <row r="2650" spans="1:17" hidden="1" x14ac:dyDescent="0.3">
      <c r="A2650" t="s">
        <v>5462</v>
      </c>
      <c r="B2650" t="s">
        <v>5463</v>
      </c>
      <c r="C2650" t="s">
        <v>10222</v>
      </c>
      <c r="D2650" t="s">
        <v>922</v>
      </c>
      <c r="E2650">
        <v>145.25676000000001</v>
      </c>
      <c r="F2650">
        <v>244.54</v>
      </c>
      <c r="G2650">
        <v>73.261893329419607</v>
      </c>
      <c r="H2650">
        <v>20.468347110180002</v>
      </c>
      <c r="I2650">
        <v>-1.0116103198302899</v>
      </c>
      <c r="J2650">
        <v>20.315731611518899</v>
      </c>
      <c r="K2650">
        <v>209.30866053271799</v>
      </c>
      <c r="L2650">
        <v>192.513703037721</v>
      </c>
      <c r="M2650">
        <v>61.088055223846602</v>
      </c>
      <c r="N2650">
        <v>5.4624541201234598</v>
      </c>
      <c r="O2650">
        <v>26.421035413429198</v>
      </c>
      <c r="P2650">
        <v>111.90641247833599</v>
      </c>
      <c r="Q2650">
        <v>0.128468151285759</v>
      </c>
    </row>
    <row r="2651" spans="1:17" hidden="1" x14ac:dyDescent="0.3">
      <c r="A2651" t="s">
        <v>5464</v>
      </c>
      <c r="B2651" t="s">
        <v>5465</v>
      </c>
      <c r="C2651" t="s">
        <v>10222</v>
      </c>
      <c r="D2651" t="s">
        <v>21</v>
      </c>
      <c r="E2651">
        <v>144.59242355999999</v>
      </c>
      <c r="F2651">
        <v>226.2</v>
      </c>
      <c r="G2651">
        <v>35.508695584227901</v>
      </c>
      <c r="H2651">
        <v>5.2867721217741499</v>
      </c>
      <c r="I2651">
        <v>1.43281008513648</v>
      </c>
      <c r="J2651">
        <v>5.1132169878704596</v>
      </c>
      <c r="K2651">
        <v>205.34575138052301</v>
      </c>
      <c r="L2651">
        <v>190.58403053865501</v>
      </c>
      <c r="M2651">
        <v>85.707448615390703</v>
      </c>
      <c r="N2651">
        <v>0.80852481101713902</v>
      </c>
      <c r="O2651">
        <v>14.9425287356321</v>
      </c>
      <c r="P2651">
        <v>78.672985781990505</v>
      </c>
      <c r="Q2651">
        <v>-2.1005187447778E-2</v>
      </c>
    </row>
    <row r="2652" spans="1:17" hidden="1" x14ac:dyDescent="0.3">
      <c r="A2652" t="s">
        <v>5466</v>
      </c>
      <c r="B2652" t="s">
        <v>5467</v>
      </c>
      <c r="C2652" t="s">
        <v>10222</v>
      </c>
      <c r="D2652" t="s">
        <v>146</v>
      </c>
      <c r="E2652">
        <v>143.95106535599999</v>
      </c>
      <c r="F2652">
        <v>37.42</v>
      </c>
      <c r="G2652">
        <v>-88.497233085373907</v>
      </c>
      <c r="H2652">
        <v>-8.1046724443692</v>
      </c>
      <c r="I2652">
        <v>-51.748758518312997</v>
      </c>
      <c r="J2652">
        <v>8.6929700296763599</v>
      </c>
      <c r="K2652">
        <v>36.212830433076903</v>
      </c>
      <c r="M2652">
        <v>76.085893154883195</v>
      </c>
      <c r="N2652">
        <v>0.57324994356824899</v>
      </c>
      <c r="O2652">
        <v>190.486370924639</v>
      </c>
      <c r="P2652">
        <v>21.296596434359799</v>
      </c>
    </row>
    <row r="2653" spans="1:17" hidden="1" x14ac:dyDescent="0.3">
      <c r="A2653" t="s">
        <v>5468</v>
      </c>
      <c r="B2653" t="s">
        <v>5469</v>
      </c>
      <c r="C2653" t="s">
        <v>10222</v>
      </c>
      <c r="D2653" t="s">
        <v>133</v>
      </c>
      <c r="E2653">
        <v>143.87151084999999</v>
      </c>
      <c r="F2653">
        <v>37.15</v>
      </c>
      <c r="G2653">
        <v>-24.744866452118501</v>
      </c>
      <c r="H2653">
        <v>7.7305670261989796</v>
      </c>
      <c r="I2653">
        <v>-21.564897061592699</v>
      </c>
      <c r="J2653">
        <v>-2.7621848713211401</v>
      </c>
      <c r="K2653">
        <v>36.657823484457602</v>
      </c>
      <c r="L2653">
        <v>35.584610497810402</v>
      </c>
      <c r="M2653">
        <v>44.896733787213499</v>
      </c>
      <c r="N2653">
        <v>0.49323529793502602</v>
      </c>
      <c r="O2653">
        <v>39.434724091520799</v>
      </c>
      <c r="Q2653">
        <v>3.1602056288427001E-2</v>
      </c>
    </row>
    <row r="2654" spans="1:17" hidden="1" x14ac:dyDescent="0.3">
      <c r="A2654" t="s">
        <v>5470</v>
      </c>
      <c r="B2654" t="s">
        <v>5471</v>
      </c>
      <c r="C2654" t="s">
        <v>10222</v>
      </c>
      <c r="D2654" t="s">
        <v>398</v>
      </c>
      <c r="E2654">
        <v>143.74599778299901</v>
      </c>
      <c r="F2654">
        <v>90.73</v>
      </c>
      <c r="G2654">
        <v>-40.0527195022581</v>
      </c>
      <c r="H2654">
        <v>29.8374435449456</v>
      </c>
      <c r="I2654">
        <v>-23.6913842927631</v>
      </c>
      <c r="J2654">
        <v>-0.18847370751485901</v>
      </c>
      <c r="K2654">
        <v>80.527818582330795</v>
      </c>
      <c r="L2654">
        <v>85.715341946934998</v>
      </c>
      <c r="M2654">
        <v>58.528517794961701</v>
      </c>
      <c r="N2654">
        <v>0.90536111785824203</v>
      </c>
      <c r="O2654">
        <v>50.040056603004899</v>
      </c>
      <c r="P2654">
        <v>44.650554509069003</v>
      </c>
      <c r="Q2654">
        <v>0.236265882642506</v>
      </c>
    </row>
    <row r="2655" spans="1:17" hidden="1" x14ac:dyDescent="0.3">
      <c r="A2655" t="s">
        <v>5472</v>
      </c>
      <c r="B2655" t="s">
        <v>5473</v>
      </c>
      <c r="C2655" t="s">
        <v>10222</v>
      </c>
      <c r="E2655">
        <v>143.38715475000001</v>
      </c>
      <c r="F2655">
        <v>201.75</v>
      </c>
      <c r="G2655">
        <v>34.532003937765502</v>
      </c>
      <c r="H2655">
        <v>-5.3961989193804598</v>
      </c>
      <c r="I2655">
        <v>8.6298481506899394E-2</v>
      </c>
      <c r="J2655">
        <v>-1.02281079401218</v>
      </c>
      <c r="K2655">
        <v>185.161010713872</v>
      </c>
      <c r="L2655">
        <v>164.822289965788</v>
      </c>
      <c r="M2655">
        <v>56.7823651619128</v>
      </c>
      <c r="N2655">
        <v>0.18860775357419601</v>
      </c>
      <c r="O2655">
        <v>9.0458488228004992</v>
      </c>
      <c r="P2655">
        <v>73.250322026620793</v>
      </c>
      <c r="Q2655">
        <v>0.18949859170004499</v>
      </c>
    </row>
    <row r="2656" spans="1:17" hidden="1" x14ac:dyDescent="0.3">
      <c r="A2656" t="s">
        <v>5474</v>
      </c>
      <c r="B2656" t="s">
        <v>5475</v>
      </c>
      <c r="C2656" t="s">
        <v>10222</v>
      </c>
      <c r="D2656" t="s">
        <v>777</v>
      </c>
      <c r="E2656">
        <v>143.15957499999999</v>
      </c>
      <c r="F2656">
        <v>158.44999999999999</v>
      </c>
      <c r="G2656">
        <v>9.4245475803091594</v>
      </c>
      <c r="H2656">
        <v>-11.1930258580238</v>
      </c>
      <c r="I2656">
        <v>-1.7084782385226001</v>
      </c>
      <c r="J2656">
        <v>-0.65115911861435105</v>
      </c>
      <c r="K2656">
        <v>157.24544149395601</v>
      </c>
      <c r="L2656">
        <v>120.919992680174</v>
      </c>
      <c r="M2656">
        <v>48.236750791888902</v>
      </c>
      <c r="N2656">
        <v>0.14300450112528101</v>
      </c>
      <c r="O2656">
        <v>18.617860523824501</v>
      </c>
      <c r="P2656">
        <v>103.141025641025</v>
      </c>
    </row>
    <row r="2657" spans="1:17" hidden="1" x14ac:dyDescent="0.3">
      <c r="A2657" t="s">
        <v>5476</v>
      </c>
      <c r="B2657" t="s">
        <v>5477</v>
      </c>
      <c r="C2657" t="s">
        <v>10222</v>
      </c>
      <c r="D2657" t="s">
        <v>261</v>
      </c>
      <c r="E2657">
        <v>143.039952</v>
      </c>
      <c r="F2657">
        <v>446.4</v>
      </c>
      <c r="G2657">
        <v>70.706905524208906</v>
      </c>
      <c r="H2657">
        <v>-6.9621836798132097</v>
      </c>
      <c r="I2657">
        <v>11.195580404408</v>
      </c>
      <c r="J2657">
        <v>1.07108021605375</v>
      </c>
      <c r="K2657">
        <v>439.34181836253299</v>
      </c>
      <c r="L2657">
        <v>372.529067113145</v>
      </c>
      <c r="M2657">
        <v>50.758983799259802</v>
      </c>
      <c r="N2657">
        <v>0.47471968117638502</v>
      </c>
      <c r="O2657">
        <v>18.727598566308199</v>
      </c>
      <c r="P2657">
        <v>115.028901734104</v>
      </c>
      <c r="Q2657">
        <v>7.5295313397339997E-2</v>
      </c>
    </row>
    <row r="2658" spans="1:17" hidden="1" x14ac:dyDescent="0.3">
      <c r="A2658" t="s">
        <v>5478</v>
      </c>
      <c r="B2658" t="s">
        <v>5479</v>
      </c>
      <c r="C2658" t="s">
        <v>10222</v>
      </c>
      <c r="D2658" t="s">
        <v>722</v>
      </c>
      <c r="E2658">
        <v>142.89995898000001</v>
      </c>
      <c r="F2658">
        <v>87.47</v>
      </c>
      <c r="G2658">
        <v>-2.8057449470130602</v>
      </c>
      <c r="H2658">
        <v>-0.13035449100462601</v>
      </c>
      <c r="I2658">
        <v>-1.0819789483187201</v>
      </c>
      <c r="J2658">
        <v>0.47219245063413401</v>
      </c>
      <c r="K2658">
        <v>84.303189663530802</v>
      </c>
      <c r="L2658">
        <v>78.628952361619099</v>
      </c>
      <c r="M2658">
        <v>66.033807332126898</v>
      </c>
      <c r="N2658">
        <v>0.80811694505276399</v>
      </c>
      <c r="O2658">
        <v>1.7491711443923601</v>
      </c>
      <c r="P2658">
        <v>50.550774526678097</v>
      </c>
      <c r="Q2658">
        <v>1.9804733760708002E-2</v>
      </c>
    </row>
    <row r="2659" spans="1:17" hidden="1" x14ac:dyDescent="0.3">
      <c r="A2659" t="s">
        <v>5480</v>
      </c>
      <c r="B2659" t="s">
        <v>5481</v>
      </c>
      <c r="C2659" t="s">
        <v>10222</v>
      </c>
      <c r="D2659" t="s">
        <v>21</v>
      </c>
      <c r="E2659">
        <v>142.58270880000001</v>
      </c>
      <c r="F2659">
        <v>111.16</v>
      </c>
      <c r="G2659">
        <v>78.945660983123105</v>
      </c>
      <c r="H2659">
        <v>-8.0963970496589308</v>
      </c>
      <c r="I2659">
        <v>1.3294350628790299</v>
      </c>
      <c r="J2659">
        <v>-5.2997443082591298</v>
      </c>
      <c r="K2659">
        <v>108.90290500381001</v>
      </c>
      <c r="L2659">
        <v>96.600443174392296</v>
      </c>
      <c r="M2659">
        <v>64.243070481173206</v>
      </c>
      <c r="N2659">
        <v>1.35562021846631</v>
      </c>
      <c r="O2659">
        <v>32.2418136020151</v>
      </c>
      <c r="P2659">
        <v>115.009671179883</v>
      </c>
      <c r="Q2659">
        <v>0.107027649061109</v>
      </c>
    </row>
    <row r="2660" spans="1:17" hidden="1" x14ac:dyDescent="0.3">
      <c r="A2660" t="s">
        <v>5482</v>
      </c>
      <c r="B2660" t="s">
        <v>5483</v>
      </c>
      <c r="C2660" t="s">
        <v>10222</v>
      </c>
      <c r="E2660">
        <v>142.57056</v>
      </c>
      <c r="F2660">
        <v>138</v>
      </c>
      <c r="G2660">
        <v>-50.007806473613996</v>
      </c>
      <c r="H2660">
        <v>-9.3379135242319897</v>
      </c>
      <c r="I2660">
        <v>-31.834913375006401</v>
      </c>
      <c r="J2660">
        <v>-4.1758422948797103</v>
      </c>
      <c r="K2660">
        <v>147.53022407286301</v>
      </c>
      <c r="L2660">
        <v>156.24195915059099</v>
      </c>
      <c r="M2660">
        <v>18.824867885927301</v>
      </c>
      <c r="N2660">
        <v>4.6030303030302999</v>
      </c>
      <c r="O2660">
        <v>33.586956521739097</v>
      </c>
      <c r="P2660">
        <v>31.054131054130998</v>
      </c>
    </row>
    <row r="2661" spans="1:17" hidden="1" x14ac:dyDescent="0.3">
      <c r="A2661" t="s">
        <v>5484</v>
      </c>
      <c r="B2661" t="s">
        <v>5485</v>
      </c>
      <c r="C2661" t="s">
        <v>10222</v>
      </c>
      <c r="E2661">
        <v>142.54760709999999</v>
      </c>
      <c r="F2661">
        <v>138.5</v>
      </c>
      <c r="G2661">
        <v>-28.6458297126829</v>
      </c>
      <c r="H2661">
        <v>13.1000498263562</v>
      </c>
      <c r="I2661">
        <v>-16.320116336074701</v>
      </c>
      <c r="J2661">
        <v>20.331115828659001</v>
      </c>
      <c r="K2661">
        <v>130.018841334721</v>
      </c>
      <c r="L2661">
        <v>135.30750334097601</v>
      </c>
      <c r="M2661">
        <v>60.412185880238702</v>
      </c>
      <c r="N2661">
        <v>2.5643680809715699</v>
      </c>
      <c r="O2661">
        <v>21.768953068592001</v>
      </c>
      <c r="P2661">
        <v>27.005960568546499</v>
      </c>
      <c r="Q2661">
        <v>8.4740196360875999E-2</v>
      </c>
    </row>
    <row r="2662" spans="1:17" hidden="1" x14ac:dyDescent="0.3">
      <c r="A2662" t="s">
        <v>5486</v>
      </c>
      <c r="B2662" t="s">
        <v>5487</v>
      </c>
      <c r="C2662" t="s">
        <v>10222</v>
      </c>
      <c r="E2662">
        <v>142.41711703999999</v>
      </c>
      <c r="F2662">
        <v>462.05</v>
      </c>
      <c r="G2662">
        <v>35.369896773731199</v>
      </c>
      <c r="H2662">
        <v>39.140111914538998</v>
      </c>
      <c r="I2662">
        <v>5.5063826073686899</v>
      </c>
      <c r="J2662">
        <v>8.4887377978700194</v>
      </c>
      <c r="K2662">
        <v>395.85091664045802</v>
      </c>
      <c r="L2662">
        <v>372.52141564887899</v>
      </c>
      <c r="M2662">
        <v>62.547664328627597</v>
      </c>
      <c r="N2662">
        <v>1.99565217391304</v>
      </c>
      <c r="O2662">
        <v>42.354723514771102</v>
      </c>
      <c r="P2662">
        <v>123.212560386473</v>
      </c>
    </row>
    <row r="2663" spans="1:17" hidden="1" x14ac:dyDescent="0.3">
      <c r="A2663" t="s">
        <v>5488</v>
      </c>
      <c r="B2663" t="s">
        <v>5489</v>
      </c>
      <c r="C2663" t="s">
        <v>10222</v>
      </c>
      <c r="D2663" t="s">
        <v>46</v>
      </c>
      <c r="E2663">
        <v>142.40183999999999</v>
      </c>
      <c r="F2663">
        <v>147</v>
      </c>
      <c r="G2663">
        <v>151.09470823063899</v>
      </c>
      <c r="H2663">
        <v>12.404240177727999</v>
      </c>
      <c r="I2663">
        <v>82.750167986619005</v>
      </c>
      <c r="J2663">
        <v>-1.54519885371368</v>
      </c>
      <c r="K2663">
        <v>135.510650090116</v>
      </c>
      <c r="L2663">
        <v>97.070056673552997</v>
      </c>
      <c r="M2663">
        <v>50.390170302702202</v>
      </c>
      <c r="N2663">
        <v>0.32788671023965099</v>
      </c>
      <c r="O2663">
        <v>9.8639455782312897</v>
      </c>
      <c r="P2663">
        <v>202.158273381295</v>
      </c>
      <c r="Q2663">
        <v>0.114376082952132</v>
      </c>
    </row>
    <row r="2664" spans="1:17" hidden="1" x14ac:dyDescent="0.3">
      <c r="A2664" t="s">
        <v>5490</v>
      </c>
      <c r="B2664" t="s">
        <v>5491</v>
      </c>
      <c r="C2664" t="s">
        <v>10222</v>
      </c>
      <c r="D2664" t="s">
        <v>929</v>
      </c>
      <c r="E2664">
        <v>142.03532868299999</v>
      </c>
      <c r="F2664">
        <v>8.73</v>
      </c>
      <c r="G2664">
        <v>-35.112075804481698</v>
      </c>
      <c r="H2664">
        <v>3.2615195965216399</v>
      </c>
      <c r="I2664">
        <v>-43.939251997241698</v>
      </c>
      <c r="J2664">
        <v>5.2426799341650998</v>
      </c>
      <c r="K2664">
        <v>8.7776886545975099</v>
      </c>
      <c r="L2664">
        <v>9.6536394226395394</v>
      </c>
      <c r="M2664">
        <v>50.932805773465098</v>
      </c>
      <c r="N2664">
        <v>1.1593062189501799</v>
      </c>
      <c r="O2664">
        <v>81.557846506300095</v>
      </c>
      <c r="P2664">
        <v>10.506329113924</v>
      </c>
      <c r="Q2664">
        <v>-1.7469587348470001E-2</v>
      </c>
    </row>
    <row r="2665" spans="1:17" hidden="1" x14ac:dyDescent="0.3">
      <c r="A2665" t="s">
        <v>5492</v>
      </c>
      <c r="B2665" t="s">
        <v>5493</v>
      </c>
      <c r="C2665" t="s">
        <v>10222</v>
      </c>
      <c r="D2665" t="s">
        <v>420</v>
      </c>
      <c r="E2665">
        <v>141.64463520000001</v>
      </c>
      <c r="F2665">
        <v>93.48</v>
      </c>
      <c r="G2665">
        <v>113.16661932238</v>
      </c>
      <c r="H2665">
        <v>44.870661534031399</v>
      </c>
      <c r="I2665">
        <v>47.303788926409702</v>
      </c>
      <c r="J2665">
        <v>6.6730087268743503</v>
      </c>
      <c r="K2665">
        <v>67.305348141143398</v>
      </c>
      <c r="L2665">
        <v>51.911317897532101</v>
      </c>
      <c r="M2665">
        <v>99.744765689101797</v>
      </c>
      <c r="N2665">
        <v>0.66829311692029103</v>
      </c>
      <c r="O2665">
        <v>0</v>
      </c>
      <c r="P2665">
        <v>209.024793388429</v>
      </c>
      <c r="Q2665">
        <v>7.9463018110140005E-2</v>
      </c>
    </row>
    <row r="2666" spans="1:17" hidden="1" x14ac:dyDescent="0.3">
      <c r="A2666" t="s">
        <v>5494</v>
      </c>
      <c r="B2666" t="s">
        <v>5495</v>
      </c>
      <c r="C2666" t="s">
        <v>10222</v>
      </c>
      <c r="D2666" t="s">
        <v>285</v>
      </c>
      <c r="E2666">
        <v>141.48524</v>
      </c>
      <c r="F2666">
        <v>34.840000000000003</v>
      </c>
      <c r="G2666">
        <v>73.704196687544496</v>
      </c>
      <c r="H2666">
        <v>3.4058390451889098</v>
      </c>
      <c r="I2666">
        <v>15.975069066785499</v>
      </c>
      <c r="J2666">
        <v>-4.92431973283455</v>
      </c>
      <c r="K2666">
        <v>32.516229159631003</v>
      </c>
      <c r="L2666">
        <v>25.2961909950638</v>
      </c>
      <c r="M2666">
        <v>39.627383338691203</v>
      </c>
      <c r="N2666">
        <v>0.695103395588479</v>
      </c>
      <c r="O2666">
        <v>21.3260619977037</v>
      </c>
      <c r="P2666">
        <v>137.00680272108801</v>
      </c>
      <c r="Q2666">
        <v>0.11053187747826999</v>
      </c>
    </row>
    <row r="2667" spans="1:17" hidden="1" x14ac:dyDescent="0.3">
      <c r="A2667" t="s">
        <v>5496</v>
      </c>
      <c r="B2667" t="s">
        <v>5497</v>
      </c>
      <c r="C2667" t="s">
        <v>10222</v>
      </c>
      <c r="D2667" t="s">
        <v>606</v>
      </c>
      <c r="E2667">
        <v>141.14867745000001</v>
      </c>
      <c r="F2667">
        <v>69.95</v>
      </c>
      <c r="G2667">
        <v>-51.552483653956699</v>
      </c>
      <c r="H2667">
        <v>1.29115905681802</v>
      </c>
      <c r="I2667">
        <v>-44.589381200502103</v>
      </c>
      <c r="J2667">
        <v>1.76415366427192</v>
      </c>
      <c r="K2667">
        <v>70.089521230834293</v>
      </c>
      <c r="M2667">
        <v>47.0926757367682</v>
      </c>
      <c r="N2667">
        <v>0.99549961861174596</v>
      </c>
      <c r="O2667">
        <v>63.3309506790564</v>
      </c>
      <c r="P2667">
        <v>18.559322033898301</v>
      </c>
    </row>
    <row r="2668" spans="1:17" hidden="1" x14ac:dyDescent="0.3">
      <c r="A2668" t="s">
        <v>5498</v>
      </c>
      <c r="B2668" t="s">
        <v>5499</v>
      </c>
      <c r="C2668" t="s">
        <v>10222</v>
      </c>
      <c r="D2668" t="s">
        <v>722</v>
      </c>
      <c r="E2668">
        <v>141.05316456</v>
      </c>
      <c r="F2668">
        <v>77.11</v>
      </c>
      <c r="G2668">
        <v>38.133717993515397</v>
      </c>
      <c r="H2668">
        <v>-3.5489159133745798E-2</v>
      </c>
      <c r="I2668">
        <v>20.260413207098999</v>
      </c>
      <c r="J2668">
        <v>0.18371760398725401</v>
      </c>
      <c r="K2668">
        <v>73.489395991707894</v>
      </c>
      <c r="L2668">
        <v>63.322293609081299</v>
      </c>
      <c r="M2668">
        <v>44.340069516080298</v>
      </c>
      <c r="N2668">
        <v>1.1295563582355801</v>
      </c>
      <c r="O2668">
        <v>2.9049409933860701</v>
      </c>
      <c r="P2668">
        <v>76.251428571428505</v>
      </c>
      <c r="Q2668">
        <v>1.5864695888099999E-4</v>
      </c>
    </row>
    <row r="2669" spans="1:17" hidden="1" x14ac:dyDescent="0.3">
      <c r="A2669" t="s">
        <v>5500</v>
      </c>
      <c r="B2669" t="s">
        <v>5501</v>
      </c>
      <c r="C2669" t="s">
        <v>10222</v>
      </c>
      <c r="D2669" t="s">
        <v>677</v>
      </c>
      <c r="E2669">
        <v>141.00221250000001</v>
      </c>
      <c r="F2669">
        <v>284.25</v>
      </c>
      <c r="G2669">
        <v>27.0814448373144</v>
      </c>
      <c r="H2669">
        <v>-6.9263591913571601</v>
      </c>
      <c r="I2669">
        <v>-1.24823676346385</v>
      </c>
      <c r="J2669">
        <v>3.8714678129529698</v>
      </c>
      <c r="K2669">
        <v>264.65314273102302</v>
      </c>
      <c r="L2669">
        <v>237.67182815119199</v>
      </c>
      <c r="M2669">
        <v>62.468307846293001</v>
      </c>
      <c r="N2669">
        <v>0.88198686902483003</v>
      </c>
      <c r="O2669">
        <v>12.1372031662269</v>
      </c>
      <c r="P2669">
        <v>57.9166666666666</v>
      </c>
      <c r="Q2669">
        <v>1.0194521785391E-2</v>
      </c>
    </row>
    <row r="2670" spans="1:17" hidden="1" x14ac:dyDescent="0.3">
      <c r="A2670" t="s">
        <v>5502</v>
      </c>
      <c r="B2670" t="s">
        <v>5503</v>
      </c>
      <c r="C2670" t="s">
        <v>10222</v>
      </c>
      <c r="D2670" t="s">
        <v>46</v>
      </c>
      <c r="E2670">
        <v>140.88734880000001</v>
      </c>
      <c r="F2670">
        <v>451</v>
      </c>
      <c r="G2670">
        <v>-6.2750551210266297</v>
      </c>
      <c r="H2670">
        <v>-26.383502048499999</v>
      </c>
      <c r="I2670">
        <v>-38.691451934705398</v>
      </c>
      <c r="J2670">
        <v>-5.5451988537136803</v>
      </c>
      <c r="K2670">
        <v>492.03363614293897</v>
      </c>
      <c r="L2670">
        <v>463.11637396750399</v>
      </c>
      <c r="M2670">
        <v>40.9047673363849</v>
      </c>
      <c r="N2670">
        <v>0.19739565674374401</v>
      </c>
      <c r="O2670">
        <v>41.884700665188397</v>
      </c>
      <c r="P2670">
        <v>55.517241379310299</v>
      </c>
      <c r="Q2670">
        <v>0.193369307941479</v>
      </c>
    </row>
    <row r="2671" spans="1:17" hidden="1" x14ac:dyDescent="0.3">
      <c r="A2671" t="s">
        <v>5504</v>
      </c>
      <c r="B2671" t="s">
        <v>5505</v>
      </c>
      <c r="C2671" t="s">
        <v>10222</v>
      </c>
      <c r="D2671" t="s">
        <v>1139</v>
      </c>
      <c r="E2671">
        <v>140.76452044499999</v>
      </c>
      <c r="F2671">
        <v>24.45</v>
      </c>
      <c r="G2671">
        <v>-26.108326099475999</v>
      </c>
      <c r="H2671">
        <v>4.15545899046103</v>
      </c>
      <c r="I2671">
        <v>-28.237528404023699</v>
      </c>
      <c r="J2671">
        <v>2.6324616564006602</v>
      </c>
      <c r="K2671">
        <v>23.191331565400699</v>
      </c>
      <c r="L2671">
        <v>23.040355994696998</v>
      </c>
      <c r="M2671">
        <v>70.011739728231802</v>
      </c>
      <c r="N2671">
        <v>1.1017770350454701</v>
      </c>
      <c r="O2671">
        <v>45.112474437627803</v>
      </c>
      <c r="P2671">
        <v>31.451612903225801</v>
      </c>
      <c r="Q2671">
        <v>5.1064617268115002E-2</v>
      </c>
    </row>
    <row r="2672" spans="1:17" hidden="1" x14ac:dyDescent="0.3">
      <c r="A2672" t="s">
        <v>5506</v>
      </c>
      <c r="B2672" t="s">
        <v>5507</v>
      </c>
      <c r="C2672" t="s">
        <v>10222</v>
      </c>
      <c r="E2672">
        <v>140.14878306</v>
      </c>
      <c r="F2672">
        <v>254.35</v>
      </c>
      <c r="G2672">
        <v>249.78737569280401</v>
      </c>
      <c r="H2672">
        <v>6.7011597685561703</v>
      </c>
      <c r="I2672">
        <v>84.197176402270699</v>
      </c>
      <c r="J2672">
        <v>-1.54519885371368</v>
      </c>
      <c r="K2672">
        <v>234.668365932364</v>
      </c>
      <c r="L2672">
        <v>172.18777822551601</v>
      </c>
      <c r="M2672">
        <v>100</v>
      </c>
      <c r="N2672">
        <v>0</v>
      </c>
      <c r="O2672">
        <v>0</v>
      </c>
      <c r="P2672">
        <v>276.31306406273097</v>
      </c>
    </row>
    <row r="2673" spans="1:17" hidden="1" x14ac:dyDescent="0.3">
      <c r="A2673" t="s">
        <v>5508</v>
      </c>
      <c r="B2673" t="s">
        <v>5509</v>
      </c>
      <c r="C2673" t="s">
        <v>10222</v>
      </c>
      <c r="D2673" t="s">
        <v>60</v>
      </c>
      <c r="E2673">
        <v>139.90680906099999</v>
      </c>
      <c r="F2673">
        <v>49.87</v>
      </c>
      <c r="G2673">
        <v>0.20874619169963801</v>
      </c>
      <c r="H2673">
        <v>-1.0030913526808301</v>
      </c>
      <c r="I2673">
        <v>-23.144777194570199</v>
      </c>
      <c r="J2673">
        <v>-4.2537366358530404</v>
      </c>
      <c r="K2673">
        <v>49.009043409926903</v>
      </c>
      <c r="L2673">
        <v>47.268685921126703</v>
      </c>
      <c r="M2673">
        <v>49.666645082089403</v>
      </c>
      <c r="N2673">
        <v>1.27320275224451</v>
      </c>
      <c r="O2673">
        <v>36.354521756567003</v>
      </c>
      <c r="P2673">
        <v>51.811263318112601</v>
      </c>
      <c r="Q2673">
        <v>8.6644236906329997E-3</v>
      </c>
    </row>
    <row r="2674" spans="1:17" hidden="1" x14ac:dyDescent="0.3">
      <c r="A2674" t="s">
        <v>5510</v>
      </c>
      <c r="B2674" t="s">
        <v>5511</v>
      </c>
      <c r="C2674" t="s">
        <v>10222</v>
      </c>
      <c r="D2674" t="s">
        <v>622</v>
      </c>
      <c r="E2674">
        <v>139.70437799999999</v>
      </c>
      <c r="F2674">
        <v>4.18</v>
      </c>
      <c r="G2674">
        <v>395.97431163007298</v>
      </c>
      <c r="H2674">
        <v>15.341565336944701</v>
      </c>
      <c r="I2674">
        <v>33.789085239292199</v>
      </c>
      <c r="J2674">
        <v>28.160683499227499</v>
      </c>
      <c r="K2674">
        <v>3.7771930312243498</v>
      </c>
      <c r="L2674">
        <v>2.9975947425766001</v>
      </c>
      <c r="M2674">
        <v>60.7233017728894</v>
      </c>
      <c r="N2674">
        <v>1.4653796985797301</v>
      </c>
      <c r="O2674">
        <v>10.7655502392344</v>
      </c>
      <c r="P2674">
        <v>422.49999999999898</v>
      </c>
    </row>
    <row r="2675" spans="1:17" hidden="1" x14ac:dyDescent="0.3">
      <c r="A2675" t="s">
        <v>5512</v>
      </c>
      <c r="B2675" t="s">
        <v>5513</v>
      </c>
      <c r="C2675" t="s">
        <v>10222</v>
      </c>
      <c r="D2675" t="s">
        <v>212</v>
      </c>
      <c r="E2675">
        <v>139.51615770000001</v>
      </c>
      <c r="F2675">
        <v>110.43</v>
      </c>
      <c r="G2675">
        <v>139.89168195576599</v>
      </c>
      <c r="H2675">
        <v>37.692760035280799</v>
      </c>
      <c r="I2675">
        <v>38.520107355251596</v>
      </c>
      <c r="J2675">
        <v>19.9799311289553</v>
      </c>
      <c r="K2675">
        <v>80.190398777392502</v>
      </c>
      <c r="L2675">
        <v>67.720687586573206</v>
      </c>
      <c r="M2675">
        <v>95.612240173675005</v>
      </c>
      <c r="N2675">
        <v>1.36406566870902</v>
      </c>
      <c r="O2675">
        <v>0</v>
      </c>
      <c r="P2675">
        <v>204.63448275862001</v>
      </c>
      <c r="Q2675">
        <v>4.7882751546872E-2</v>
      </c>
    </row>
    <row r="2676" spans="1:17" hidden="1" x14ac:dyDescent="0.3">
      <c r="A2676" t="s">
        <v>5514</v>
      </c>
      <c r="B2676" t="s">
        <v>5515</v>
      </c>
      <c r="C2676" t="s">
        <v>10222</v>
      </c>
      <c r="D2676" t="s">
        <v>293</v>
      </c>
      <c r="E2676">
        <v>139.21063301999999</v>
      </c>
      <c r="F2676">
        <v>66.94</v>
      </c>
      <c r="G2676">
        <v>-59.785907711900798</v>
      </c>
      <c r="H2676">
        <v>18.1824463884161</v>
      </c>
      <c r="I2676">
        <v>-27.5334227389319</v>
      </c>
      <c r="J2676">
        <v>-0.38577856385861697</v>
      </c>
      <c r="K2676">
        <v>63.087685877044997</v>
      </c>
      <c r="L2676">
        <v>68.492251120422495</v>
      </c>
      <c r="M2676">
        <v>51.410908188972897</v>
      </c>
      <c r="N2676">
        <v>2.0905385296935601</v>
      </c>
      <c r="O2676">
        <v>65.820137436510294</v>
      </c>
      <c r="P2676">
        <v>38.020618556701002</v>
      </c>
      <c r="Q2676">
        <v>2.3026821534272001E-2</v>
      </c>
    </row>
    <row r="2677" spans="1:17" hidden="1" x14ac:dyDescent="0.3">
      <c r="A2677" t="s">
        <v>5516</v>
      </c>
      <c r="B2677" t="s">
        <v>5517</v>
      </c>
      <c r="C2677" t="s">
        <v>10222</v>
      </c>
      <c r="D2677" t="s">
        <v>523</v>
      </c>
      <c r="E2677">
        <v>138.92484562000001</v>
      </c>
      <c r="F2677">
        <v>91.96</v>
      </c>
      <c r="G2677">
        <v>24.475953666197999</v>
      </c>
      <c r="H2677">
        <v>-5.9906487999058298</v>
      </c>
      <c r="I2677">
        <v>1.64986776886456</v>
      </c>
      <c r="J2677">
        <v>-0.24282059776803899</v>
      </c>
      <c r="K2677">
        <v>91.073801351714394</v>
      </c>
      <c r="L2677">
        <v>82.615245113105999</v>
      </c>
      <c r="M2677">
        <v>65.459865881325499</v>
      </c>
      <c r="N2677">
        <v>0.47280819249603001</v>
      </c>
      <c r="O2677">
        <v>19.290996085254399</v>
      </c>
      <c r="P2677">
        <v>51.7491749174917</v>
      </c>
      <c r="Q2677">
        <v>-1.831939951313E-3</v>
      </c>
    </row>
    <row r="2678" spans="1:17" hidden="1" x14ac:dyDescent="0.3">
      <c r="A2678" t="s">
        <v>5518</v>
      </c>
      <c r="B2678" t="s">
        <v>5519</v>
      </c>
      <c r="C2678" t="s">
        <v>10222</v>
      </c>
      <c r="D2678" t="s">
        <v>60</v>
      </c>
      <c r="E2678">
        <v>138.73733999999999</v>
      </c>
      <c r="F2678">
        <v>32.130000000000003</v>
      </c>
      <c r="G2678">
        <v>21.880778142775299</v>
      </c>
      <c r="H2678">
        <v>13.5829888596949</v>
      </c>
      <c r="I2678">
        <v>-16.360559931951101</v>
      </c>
      <c r="J2678">
        <v>20.139388959906402</v>
      </c>
      <c r="K2678">
        <v>29.890186110500402</v>
      </c>
      <c r="L2678">
        <v>29.515249586734601</v>
      </c>
      <c r="M2678">
        <v>62.689466477680597</v>
      </c>
      <c r="N2678">
        <v>2.6068054572730599</v>
      </c>
      <c r="O2678">
        <v>36.601307189542403</v>
      </c>
      <c r="P2678">
        <v>49.095127610208799</v>
      </c>
      <c r="Q2678">
        <v>-2.7037409371334999E-2</v>
      </c>
    </row>
    <row r="2679" spans="1:17" hidden="1" x14ac:dyDescent="0.3">
      <c r="A2679" t="s">
        <v>5520</v>
      </c>
      <c r="B2679" t="s">
        <v>5521</v>
      </c>
      <c r="C2679" t="s">
        <v>10222</v>
      </c>
      <c r="D2679" t="s">
        <v>133</v>
      </c>
      <c r="E2679">
        <v>138.65746014000001</v>
      </c>
      <c r="F2679">
        <v>38.380000000000003</v>
      </c>
      <c r="G2679">
        <v>26.198047038633501</v>
      </c>
      <c r="H2679">
        <v>-14.335301343926799</v>
      </c>
      <c r="I2679">
        <v>-3.2744068241998301</v>
      </c>
      <c r="J2679">
        <v>0.29690640944421598</v>
      </c>
      <c r="K2679">
        <v>36.585081559281399</v>
      </c>
      <c r="L2679">
        <v>31.938757158130901</v>
      </c>
      <c r="M2679">
        <v>40.357169465286198</v>
      </c>
      <c r="N2679">
        <v>0.37672927569298598</v>
      </c>
      <c r="O2679">
        <v>32.855653986451202</v>
      </c>
      <c r="P2679">
        <v>61.9409282700422</v>
      </c>
      <c r="Q2679">
        <v>8.9988859391463005E-2</v>
      </c>
    </row>
    <row r="2680" spans="1:17" hidden="1" x14ac:dyDescent="0.3">
      <c r="A2680" t="s">
        <v>5522</v>
      </c>
      <c r="B2680" t="s">
        <v>5523</v>
      </c>
      <c r="C2680" t="s">
        <v>10222</v>
      </c>
      <c r="D2680" t="s">
        <v>622</v>
      </c>
      <c r="E2680">
        <v>138.56580715000001</v>
      </c>
      <c r="F2680">
        <v>153.05000000000001</v>
      </c>
      <c r="G2680">
        <v>187.74535885799901</v>
      </c>
      <c r="H2680">
        <v>16.1394505772803</v>
      </c>
      <c r="I2680">
        <v>30.7947110415152</v>
      </c>
      <c r="J2680">
        <v>18.223240254347999</v>
      </c>
      <c r="K2680">
        <v>122.427262702793</v>
      </c>
      <c r="L2680">
        <v>106.172025416452</v>
      </c>
      <c r="M2680">
        <v>93.540169083538103</v>
      </c>
      <c r="N2680">
        <v>2.3235910361512002</v>
      </c>
      <c r="O2680">
        <v>7.1218556027441799</v>
      </c>
      <c r="P2680">
        <v>239.356984478935</v>
      </c>
      <c r="Q2680">
        <v>0.155921945601846</v>
      </c>
    </row>
    <row r="2681" spans="1:17" hidden="1" x14ac:dyDescent="0.3">
      <c r="A2681" t="s">
        <v>5524</v>
      </c>
      <c r="B2681" t="s">
        <v>5525</v>
      </c>
      <c r="C2681" t="s">
        <v>10222</v>
      </c>
      <c r="D2681" t="s">
        <v>1843</v>
      </c>
      <c r="E2681">
        <v>138.00375</v>
      </c>
      <c r="F2681">
        <v>13.63</v>
      </c>
      <c r="G2681">
        <v>108.474311630073</v>
      </c>
      <c r="H2681">
        <v>-6.0687320727130798</v>
      </c>
      <c r="I2681">
        <v>34.283590733797702</v>
      </c>
      <c r="J2681">
        <v>0.67702336850854095</v>
      </c>
      <c r="K2681">
        <v>12.963586548348401</v>
      </c>
      <c r="L2681">
        <v>10.832643771267501</v>
      </c>
      <c r="M2681">
        <v>46.458760363241602</v>
      </c>
      <c r="N2681">
        <v>0.48991446921211201</v>
      </c>
      <c r="O2681">
        <v>25.825385179750501</v>
      </c>
      <c r="P2681">
        <v>139.12280701754301</v>
      </c>
      <c r="Q2681">
        <v>-2.0574114300695001E-2</v>
      </c>
    </row>
    <row r="2682" spans="1:17" hidden="1" x14ac:dyDescent="0.3">
      <c r="A2682" t="s">
        <v>5526</v>
      </c>
      <c r="B2682" t="s">
        <v>5527</v>
      </c>
      <c r="C2682" t="s">
        <v>10222</v>
      </c>
      <c r="D2682" t="s">
        <v>606</v>
      </c>
      <c r="E2682">
        <v>137.48042684999999</v>
      </c>
      <c r="F2682">
        <v>126.75</v>
      </c>
      <c r="G2682">
        <v>62.090383058644598</v>
      </c>
      <c r="H2682">
        <v>30.3737470785684</v>
      </c>
      <c r="I2682">
        <v>-29.5935453459815</v>
      </c>
      <c r="J2682">
        <v>6.6093075840545499</v>
      </c>
      <c r="K2682">
        <v>110.034383468033</v>
      </c>
      <c r="L2682">
        <v>100.84917555149001</v>
      </c>
      <c r="M2682">
        <v>68.150951568162299</v>
      </c>
      <c r="N2682">
        <v>1.0012855758647401</v>
      </c>
      <c r="O2682">
        <v>31.597633136094601</v>
      </c>
      <c r="P2682">
        <v>90.458302028549895</v>
      </c>
      <c r="Q2682">
        <v>4.9490527261938998E-2</v>
      </c>
    </row>
    <row r="2683" spans="1:17" hidden="1" x14ac:dyDescent="0.3">
      <c r="A2683" t="s">
        <v>5528</v>
      </c>
      <c r="B2683" t="s">
        <v>5529</v>
      </c>
      <c r="C2683" t="s">
        <v>10222</v>
      </c>
      <c r="D2683" t="s">
        <v>420</v>
      </c>
      <c r="E2683">
        <v>136.87244466600001</v>
      </c>
      <c r="F2683">
        <v>136.83000000000001</v>
      </c>
      <c r="G2683">
        <v>3.7265724582502902</v>
      </c>
      <c r="H2683">
        <v>-5.6701350953159899</v>
      </c>
      <c r="I2683">
        <v>-1.4716290464220401</v>
      </c>
      <c r="J2683">
        <v>-0.942789215159474</v>
      </c>
      <c r="K2683">
        <v>136.29206234472201</v>
      </c>
      <c r="L2683">
        <v>127.07923947206</v>
      </c>
      <c r="M2683">
        <v>47.345624770072597</v>
      </c>
      <c r="N2683">
        <v>1.9069918624831901</v>
      </c>
      <c r="O2683">
        <v>21.026090769568</v>
      </c>
      <c r="P2683">
        <v>39.480122324158998</v>
      </c>
      <c r="Q2683">
        <v>5.3427533925423001E-2</v>
      </c>
    </row>
    <row r="2684" spans="1:17" hidden="1" x14ac:dyDescent="0.3">
      <c r="A2684" t="s">
        <v>5530</v>
      </c>
      <c r="B2684" t="s">
        <v>5531</v>
      </c>
      <c r="C2684" t="s">
        <v>10222</v>
      </c>
      <c r="D2684" t="s">
        <v>261</v>
      </c>
      <c r="E2684">
        <v>136.54176047999999</v>
      </c>
      <c r="F2684">
        <v>126.9</v>
      </c>
      <c r="G2684">
        <v>68.555018778420603</v>
      </c>
      <c r="H2684">
        <v>8.9736408086428394</v>
      </c>
      <c r="I2684">
        <v>60.9985030815334</v>
      </c>
      <c r="J2684">
        <v>3.4110693678606601</v>
      </c>
      <c r="K2684">
        <v>113.719426019092</v>
      </c>
      <c r="M2684">
        <v>59.828345623288499</v>
      </c>
      <c r="N2684">
        <v>0.40346650998824901</v>
      </c>
      <c r="O2684">
        <v>7.48620961386918</v>
      </c>
      <c r="P2684">
        <v>130.72727272727201</v>
      </c>
    </row>
    <row r="2685" spans="1:17" hidden="1" x14ac:dyDescent="0.3">
      <c r="A2685" t="s">
        <v>5532</v>
      </c>
      <c r="B2685" t="s">
        <v>5533</v>
      </c>
      <c r="C2685" t="s">
        <v>10222</v>
      </c>
      <c r="D2685" t="s">
        <v>622</v>
      </c>
      <c r="E2685">
        <v>136.0850475</v>
      </c>
      <c r="F2685">
        <v>46.65</v>
      </c>
      <c r="G2685">
        <v>43.791945803129003</v>
      </c>
      <c r="H2685">
        <v>-5.7891783734206799</v>
      </c>
      <c r="I2685">
        <v>-28.9153372869565</v>
      </c>
      <c r="J2685">
        <v>-2.3040521420779299</v>
      </c>
      <c r="K2685">
        <v>47.116776592178503</v>
      </c>
      <c r="L2685">
        <v>44.870689097990798</v>
      </c>
      <c r="M2685">
        <v>36.114467600217502</v>
      </c>
      <c r="N2685">
        <v>0.249886840359476</v>
      </c>
      <c r="O2685">
        <v>23.794212218649498</v>
      </c>
      <c r="P2685">
        <v>73.226884515410305</v>
      </c>
      <c r="Q2685">
        <v>5.270614505007E-2</v>
      </c>
    </row>
    <row r="2686" spans="1:17" hidden="1" x14ac:dyDescent="0.3">
      <c r="A2686" t="s">
        <v>5534</v>
      </c>
      <c r="B2686" t="s">
        <v>5535</v>
      </c>
      <c r="C2686" t="s">
        <v>10222</v>
      </c>
      <c r="D2686" t="s">
        <v>1475</v>
      </c>
      <c r="E2686">
        <v>136.04389499999999</v>
      </c>
      <c r="F2686">
        <v>326.95</v>
      </c>
      <c r="G2686">
        <v>50.299622608980698</v>
      </c>
      <c r="H2686">
        <v>-3.7271003896277</v>
      </c>
      <c r="I2686">
        <v>-3.3546293894164001</v>
      </c>
      <c r="J2686">
        <v>-5.35528964103323</v>
      </c>
      <c r="K2686">
        <v>320.76125224080897</v>
      </c>
      <c r="L2686">
        <v>281.70103024830598</v>
      </c>
      <c r="M2686">
        <v>56.025367586634999</v>
      </c>
      <c r="N2686">
        <v>0.82502694260054599</v>
      </c>
      <c r="O2686">
        <v>18.733751338125</v>
      </c>
      <c r="P2686">
        <v>79.494921767773803</v>
      </c>
      <c r="Q2686">
        <v>3.8843620990273997E-2</v>
      </c>
    </row>
    <row r="2687" spans="1:17" hidden="1" x14ac:dyDescent="0.3">
      <c r="A2687" t="s">
        <v>5536</v>
      </c>
      <c r="B2687" t="s">
        <v>5537</v>
      </c>
      <c r="C2687" t="s">
        <v>10222</v>
      </c>
      <c r="E2687">
        <v>135.51996149999999</v>
      </c>
      <c r="F2687">
        <v>58.41</v>
      </c>
      <c r="G2687">
        <v>1044.0153937944001</v>
      </c>
      <c r="H2687">
        <v>44.6879265229285</v>
      </c>
      <c r="I2687">
        <v>851.55635108602803</v>
      </c>
      <c r="J2687">
        <v>6.6543099314742999</v>
      </c>
      <c r="K2687">
        <v>39.427342334571797</v>
      </c>
      <c r="M2687">
        <v>99.999819120762098</v>
      </c>
      <c r="N2687">
        <v>0.24255163955241199</v>
      </c>
      <c r="O2687">
        <v>0</v>
      </c>
      <c r="P2687">
        <v>1070.54108216432</v>
      </c>
    </row>
    <row r="2688" spans="1:17" hidden="1" x14ac:dyDescent="0.3">
      <c r="A2688" t="s">
        <v>5538</v>
      </c>
      <c r="B2688" t="s">
        <v>5539</v>
      </c>
      <c r="C2688" t="s">
        <v>10222</v>
      </c>
      <c r="D2688" t="s">
        <v>130</v>
      </c>
      <c r="E2688">
        <v>135.51431701499999</v>
      </c>
      <c r="F2688">
        <v>6.93</v>
      </c>
      <c r="G2688">
        <v>-21.8429089137334</v>
      </c>
      <c r="H2688">
        <v>-8.1838934379324897</v>
      </c>
      <c r="I2688">
        <v>-54.060458833656099</v>
      </c>
      <c r="J2688">
        <v>-8.7472906191825101E-2</v>
      </c>
      <c r="K2688">
        <v>7.30899749096716</v>
      </c>
      <c r="L2688">
        <v>7.8302891337171499</v>
      </c>
      <c r="M2688">
        <v>35.671529124870602</v>
      </c>
      <c r="N2688">
        <v>0.93439534481765196</v>
      </c>
      <c r="O2688">
        <v>76.767676767676704</v>
      </c>
      <c r="P2688">
        <v>6.6153846153845999</v>
      </c>
      <c r="Q2688">
        <v>1.5052318235100001E-2</v>
      </c>
    </row>
    <row r="2689" spans="1:17" hidden="1" x14ac:dyDescent="0.3">
      <c r="A2689" t="s">
        <v>5540</v>
      </c>
      <c r="B2689" t="s">
        <v>5541</v>
      </c>
      <c r="C2689" t="s">
        <v>10222</v>
      </c>
      <c r="D2689" t="s">
        <v>133</v>
      </c>
      <c r="E2689">
        <v>134.858925</v>
      </c>
      <c r="F2689">
        <v>42.15</v>
      </c>
      <c r="K2689">
        <v>41.094271927697299</v>
      </c>
      <c r="L2689">
        <v>39.061986140059297</v>
      </c>
      <c r="M2689">
        <v>77.450142708280893</v>
      </c>
      <c r="N2689">
        <v>1</v>
      </c>
      <c r="Q2689">
        <v>5.6226245136147997E-2</v>
      </c>
    </row>
    <row r="2690" spans="1:17" hidden="1" x14ac:dyDescent="0.3">
      <c r="A2690" t="s">
        <v>5542</v>
      </c>
      <c r="B2690" t="s">
        <v>5543</v>
      </c>
      <c r="C2690" t="s">
        <v>10222</v>
      </c>
      <c r="D2690" t="s">
        <v>420</v>
      </c>
      <c r="E2690">
        <v>134.69822397199999</v>
      </c>
      <c r="F2690">
        <v>27.56</v>
      </c>
      <c r="G2690">
        <v>141.04712716405299</v>
      </c>
      <c r="H2690">
        <v>3.79171112753082</v>
      </c>
      <c r="I2690">
        <v>122.089577850129</v>
      </c>
      <c r="J2690">
        <v>6.2576758896127904</v>
      </c>
      <c r="K2690">
        <v>22.709399691059101</v>
      </c>
      <c r="L2690">
        <v>16.177112369357001</v>
      </c>
      <c r="M2690">
        <v>81.7361201020626</v>
      </c>
      <c r="N2690">
        <v>5.59476970744157E-2</v>
      </c>
      <c r="O2690">
        <v>0</v>
      </c>
      <c r="P2690">
        <v>234.06060606060601</v>
      </c>
      <c r="Q2690">
        <v>0.13783483108791</v>
      </c>
    </row>
    <row r="2691" spans="1:17" hidden="1" x14ac:dyDescent="0.3">
      <c r="A2691" t="s">
        <v>5544</v>
      </c>
      <c r="B2691" t="s">
        <v>5545</v>
      </c>
      <c r="C2691" t="s">
        <v>10222</v>
      </c>
      <c r="D2691" t="s">
        <v>118</v>
      </c>
      <c r="E2691">
        <v>134.68597199999999</v>
      </c>
      <c r="F2691">
        <v>331.6</v>
      </c>
      <c r="G2691">
        <v>359.26393952342198</v>
      </c>
      <c r="H2691">
        <v>-15.0059510280918</v>
      </c>
      <c r="I2691">
        <v>-9.5202787747697499</v>
      </c>
      <c r="J2691">
        <v>-5.9792390630224199</v>
      </c>
      <c r="K2691">
        <v>384.99216253019898</v>
      </c>
      <c r="L2691">
        <v>314.62927356475097</v>
      </c>
      <c r="M2691">
        <v>19.419012224614701</v>
      </c>
      <c r="N2691">
        <v>1.14975</v>
      </c>
      <c r="O2691">
        <v>46.320868516284598</v>
      </c>
      <c r="P2691">
        <v>385.78962789334901</v>
      </c>
      <c r="Q2691">
        <v>0.26326921860867097</v>
      </c>
    </row>
    <row r="2692" spans="1:17" hidden="1" x14ac:dyDescent="0.3">
      <c r="A2692" t="s">
        <v>5546</v>
      </c>
      <c r="B2692" t="s">
        <v>5547</v>
      </c>
      <c r="C2692" t="s">
        <v>10222</v>
      </c>
      <c r="D2692" t="s">
        <v>398</v>
      </c>
      <c r="E2692">
        <v>134.63637</v>
      </c>
      <c r="F2692">
        <v>75.09</v>
      </c>
      <c r="G2692">
        <v>-64.339352966199996</v>
      </c>
      <c r="H2692">
        <v>3.96758581505402</v>
      </c>
      <c r="I2692">
        <v>-56.602511399363202</v>
      </c>
      <c r="J2692">
        <v>5.4760777420309896</v>
      </c>
      <c r="K2692">
        <v>74.162416027821195</v>
      </c>
      <c r="L2692">
        <v>89.696874009787393</v>
      </c>
      <c r="M2692">
        <v>51.857663996579703</v>
      </c>
      <c r="N2692">
        <v>2.0258695802270301</v>
      </c>
      <c r="O2692">
        <v>124.397389798907</v>
      </c>
      <c r="P2692">
        <v>27.682366944397199</v>
      </c>
      <c r="Q2692">
        <v>0.23132192360982401</v>
      </c>
    </row>
    <row r="2693" spans="1:17" hidden="1" x14ac:dyDescent="0.3">
      <c r="A2693" t="s">
        <v>5548</v>
      </c>
      <c r="B2693" t="s">
        <v>5549</v>
      </c>
      <c r="C2693" t="s">
        <v>10222</v>
      </c>
      <c r="E2693">
        <v>134.577</v>
      </c>
      <c r="F2693">
        <v>70.83</v>
      </c>
      <c r="G2693">
        <v>3.6765175124261602</v>
      </c>
      <c r="H2693">
        <v>-3.6950169566417701</v>
      </c>
      <c r="I2693">
        <v>-32.108354970603799</v>
      </c>
      <c r="J2693">
        <v>-2.5348838272291498</v>
      </c>
      <c r="K2693">
        <v>70.912314619201894</v>
      </c>
      <c r="L2693">
        <v>69.583461949479997</v>
      </c>
      <c r="M2693">
        <v>46.1180670834108</v>
      </c>
      <c r="N2693">
        <v>1.2267499351988</v>
      </c>
      <c r="O2693">
        <v>25.300014118311399</v>
      </c>
      <c r="P2693">
        <v>33.641509433962199</v>
      </c>
      <c r="Q2693">
        <v>-0.109173364155916</v>
      </c>
    </row>
    <row r="2694" spans="1:17" hidden="1" x14ac:dyDescent="0.3">
      <c r="A2694" t="s">
        <v>5550</v>
      </c>
      <c r="B2694" t="s">
        <v>5551</v>
      </c>
      <c r="C2694" t="s">
        <v>10222</v>
      </c>
      <c r="D2694" t="s">
        <v>1036</v>
      </c>
      <c r="E2694">
        <v>134.46595538299999</v>
      </c>
      <c r="F2694">
        <v>7.33</v>
      </c>
      <c r="G2694">
        <v>-64.407044302130103</v>
      </c>
      <c r="H2694">
        <v>-15.157206220434199</v>
      </c>
      <c r="I2694">
        <v>-69.250572264087594</v>
      </c>
      <c r="J2694">
        <v>9.5835769809444997</v>
      </c>
      <c r="K2694">
        <v>7.8067486233814503</v>
      </c>
      <c r="L2694">
        <v>10.7753566481239</v>
      </c>
      <c r="M2694">
        <v>68.858449431998196</v>
      </c>
      <c r="N2694">
        <v>0.43599181905930501</v>
      </c>
      <c r="O2694">
        <v>203.547066848567</v>
      </c>
      <c r="P2694">
        <v>17.092651757188499</v>
      </c>
      <c r="Q2694">
        <v>-5.8062466678131003E-2</v>
      </c>
    </row>
    <row r="2695" spans="1:17" hidden="1" x14ac:dyDescent="0.3">
      <c r="A2695" t="s">
        <v>5552</v>
      </c>
      <c r="B2695" t="s">
        <v>5553</v>
      </c>
      <c r="C2695" t="s">
        <v>10222</v>
      </c>
      <c r="E2695">
        <v>134.37230759100001</v>
      </c>
      <c r="F2695">
        <v>3.07</v>
      </c>
      <c r="G2695">
        <v>57.402883058644598</v>
      </c>
      <c r="H2695">
        <v>-3.19413327773588</v>
      </c>
      <c r="I2695">
        <v>-12.4764948182341</v>
      </c>
      <c r="J2695">
        <v>-3.8105710219984701</v>
      </c>
      <c r="K2695">
        <v>3.1415365224352501</v>
      </c>
      <c r="L2695">
        <v>3.1075756986698999</v>
      </c>
      <c r="M2695">
        <v>55.072801120815598</v>
      </c>
      <c r="N2695">
        <v>1.13912555368805</v>
      </c>
      <c r="O2695">
        <v>101.62866449511399</v>
      </c>
      <c r="P2695">
        <v>132.575757575757</v>
      </c>
      <c r="Q2695">
        <v>0.17631059336358099</v>
      </c>
    </row>
    <row r="2696" spans="1:17" hidden="1" x14ac:dyDescent="0.3">
      <c r="A2696" t="s">
        <v>5554</v>
      </c>
      <c r="B2696" t="s">
        <v>5555</v>
      </c>
      <c r="C2696" t="s">
        <v>10222</v>
      </c>
      <c r="D2696" t="s">
        <v>388</v>
      </c>
      <c r="E2696">
        <v>134.37</v>
      </c>
      <c r="F2696">
        <v>746.5</v>
      </c>
      <c r="G2696">
        <v>-18.766756576350399</v>
      </c>
      <c r="H2696">
        <v>-0.21302585802381699</v>
      </c>
      <c r="I2696">
        <v>2.0624260716881802</v>
      </c>
      <c r="J2696">
        <v>7.5886039631877198</v>
      </c>
      <c r="K2696">
        <v>728.97401374117999</v>
      </c>
      <c r="L2696">
        <v>696.19044121662898</v>
      </c>
      <c r="M2696">
        <v>48.437672065147602</v>
      </c>
      <c r="N2696">
        <v>0.58986314299197695</v>
      </c>
      <c r="O2696">
        <v>12.913596784996599</v>
      </c>
      <c r="P2696">
        <v>29.826086956521699</v>
      </c>
      <c r="Q2696">
        <v>4.8001125596035997E-2</v>
      </c>
    </row>
    <row r="2697" spans="1:17" hidden="1" x14ac:dyDescent="0.3">
      <c r="A2697" t="s">
        <v>5556</v>
      </c>
      <c r="B2697" t="s">
        <v>5557</v>
      </c>
      <c r="C2697" t="s">
        <v>10222</v>
      </c>
      <c r="D2697" t="s">
        <v>60</v>
      </c>
      <c r="E2697">
        <v>134.35000643999999</v>
      </c>
      <c r="F2697">
        <v>7.8</v>
      </c>
      <c r="G2697">
        <v>86.6490886602719</v>
      </c>
      <c r="H2697">
        <v>33.054523161584001</v>
      </c>
      <c r="I2697">
        <v>17.5372543634011</v>
      </c>
      <c r="J2697">
        <v>14.91248139707</v>
      </c>
      <c r="K2697">
        <v>6.2613970946080899</v>
      </c>
      <c r="L2697">
        <v>5.6261780937838202</v>
      </c>
      <c r="M2697">
        <v>78.778327594540201</v>
      </c>
      <c r="N2697">
        <v>0.61476925874241395</v>
      </c>
      <c r="O2697">
        <v>0</v>
      </c>
      <c r="P2697">
        <v>129.78579861696701</v>
      </c>
      <c r="Q2697">
        <v>-6.5865220742569999E-3</v>
      </c>
    </row>
    <row r="2698" spans="1:17" hidden="1" x14ac:dyDescent="0.3">
      <c r="A2698" t="s">
        <v>5558</v>
      </c>
      <c r="B2698" t="s">
        <v>5559</v>
      </c>
      <c r="C2698" t="s">
        <v>10222</v>
      </c>
      <c r="D2698" t="s">
        <v>70</v>
      </c>
      <c r="E2698">
        <v>134.24711199999999</v>
      </c>
      <c r="F2698">
        <v>519.5</v>
      </c>
      <c r="G2698">
        <v>-0.89086370245398705</v>
      </c>
      <c r="H2698">
        <v>13.5823624334935</v>
      </c>
      <c r="I2698">
        <v>-19.381920443276801</v>
      </c>
      <c r="J2698">
        <v>-0.28486827520128399</v>
      </c>
      <c r="K2698">
        <v>440.71555104530898</v>
      </c>
      <c r="L2698">
        <v>439.60668633465002</v>
      </c>
      <c r="M2698">
        <v>75.246117031550199</v>
      </c>
      <c r="N2698">
        <v>1.57596124504119</v>
      </c>
      <c r="O2698">
        <v>32.146294513955702</v>
      </c>
      <c r="P2698">
        <v>48.005698005698001</v>
      </c>
      <c r="Q2698">
        <v>4.1601831827806003E-2</v>
      </c>
    </row>
    <row r="2699" spans="1:17" hidden="1" x14ac:dyDescent="0.3">
      <c r="A2699" t="s">
        <v>5560</v>
      </c>
      <c r="B2699" t="s">
        <v>5561</v>
      </c>
      <c r="C2699" t="s">
        <v>10222</v>
      </c>
      <c r="E2699">
        <v>134.12287391999999</v>
      </c>
      <c r="F2699">
        <v>69.489999999999995</v>
      </c>
      <c r="G2699">
        <v>-39.445487868673602</v>
      </c>
      <c r="H2699">
        <v>-12.5789907703045</v>
      </c>
      <c r="I2699">
        <v>-28.416428545168898</v>
      </c>
      <c r="J2699">
        <v>-17.9659969190099</v>
      </c>
      <c r="M2699">
        <v>0</v>
      </c>
      <c r="O2699">
        <v>19.009929486257001</v>
      </c>
      <c r="P2699">
        <v>3.7164179104477402</v>
      </c>
    </row>
    <row r="2700" spans="1:17" hidden="1" x14ac:dyDescent="0.3">
      <c r="A2700" t="s">
        <v>5562</v>
      </c>
      <c r="B2700" t="s">
        <v>5563</v>
      </c>
      <c r="C2700" t="s">
        <v>10222</v>
      </c>
      <c r="E2700">
        <v>134.02608042</v>
      </c>
      <c r="F2700">
        <v>9.39</v>
      </c>
      <c r="G2700">
        <v>-28.713188369926701</v>
      </c>
      <c r="H2700">
        <v>-5.1153422422046102</v>
      </c>
      <c r="I2700">
        <v>-19.188936738729701</v>
      </c>
      <c r="J2700">
        <v>-1.54519885371368</v>
      </c>
      <c r="K2700">
        <v>9.2917107126763892</v>
      </c>
      <c r="L2700">
        <v>10.7002463112198</v>
      </c>
      <c r="M2700">
        <v>58.106049170349998</v>
      </c>
      <c r="N2700">
        <v>1.28082483039648</v>
      </c>
      <c r="O2700">
        <v>32.055378061767797</v>
      </c>
      <c r="P2700">
        <v>30.4166666666666</v>
      </c>
    </row>
    <row r="2701" spans="1:17" hidden="1" x14ac:dyDescent="0.3">
      <c r="A2701" t="s">
        <v>5564</v>
      </c>
      <c r="B2701" t="s">
        <v>5565</v>
      </c>
      <c r="C2701" t="s">
        <v>10222</v>
      </c>
      <c r="D2701" t="s">
        <v>940</v>
      </c>
      <c r="E2701">
        <v>133.87930115999899</v>
      </c>
      <c r="F2701">
        <v>157.74</v>
      </c>
      <c r="G2701">
        <v>-8.41262210261117</v>
      </c>
      <c r="H2701">
        <v>0.58865346522751805</v>
      </c>
      <c r="I2701">
        <v>-27.814583465543699</v>
      </c>
      <c r="J2701">
        <v>-0.94312923941452698</v>
      </c>
      <c r="K2701">
        <v>160.58864019692001</v>
      </c>
      <c r="L2701">
        <v>155.15040975085</v>
      </c>
      <c r="M2701">
        <v>48.937632449655297</v>
      </c>
      <c r="N2701">
        <v>0.26077812036202003</v>
      </c>
      <c r="O2701">
        <v>23.5577532648662</v>
      </c>
      <c r="P2701">
        <v>57.425149700598801</v>
      </c>
      <c r="Q2701">
        <v>8.0355668289999002E-2</v>
      </c>
    </row>
    <row r="2702" spans="1:17" hidden="1" x14ac:dyDescent="0.3">
      <c r="A2702" t="s">
        <v>5566</v>
      </c>
      <c r="B2702" t="s">
        <v>5567</v>
      </c>
      <c r="C2702" t="s">
        <v>10222</v>
      </c>
      <c r="D2702" t="s">
        <v>285</v>
      </c>
      <c r="E2702">
        <v>133.831875</v>
      </c>
      <c r="F2702">
        <v>375</v>
      </c>
      <c r="G2702">
        <v>383.47023166271299</v>
      </c>
      <c r="H2702">
        <v>61.783892607203903</v>
      </c>
      <c r="I2702">
        <v>348.15322258562497</v>
      </c>
      <c r="J2702">
        <v>9.8638920553772103</v>
      </c>
      <c r="K2702">
        <v>240.60815917868899</v>
      </c>
      <c r="L2702">
        <v>140.987758550107</v>
      </c>
      <c r="M2702">
        <v>98.107351784269596</v>
      </c>
      <c r="N2702">
        <v>1.2020818354404801</v>
      </c>
      <c r="O2702">
        <v>0</v>
      </c>
      <c r="P2702">
        <v>727.44924977934602</v>
      </c>
      <c r="Q2702">
        <v>0.21581661244507599</v>
      </c>
    </row>
    <row r="2703" spans="1:17" hidden="1" x14ac:dyDescent="0.3">
      <c r="A2703" t="s">
        <v>5568</v>
      </c>
      <c r="B2703" t="s">
        <v>5569</v>
      </c>
      <c r="C2703" t="s">
        <v>10222</v>
      </c>
      <c r="D2703" t="s">
        <v>261</v>
      </c>
      <c r="E2703">
        <v>133.6224</v>
      </c>
      <c r="F2703">
        <v>134.69999999999999</v>
      </c>
      <c r="G2703">
        <v>-31.2976926117083</v>
      </c>
      <c r="H2703">
        <v>0.134076945714488</v>
      </c>
      <c r="I2703">
        <v>-24.2673706651149</v>
      </c>
      <c r="J2703">
        <v>0.83941653090169399</v>
      </c>
      <c r="K2703">
        <v>130.77463792787901</v>
      </c>
      <c r="L2703">
        <v>139.36986830630499</v>
      </c>
      <c r="M2703">
        <v>62.001748605983799</v>
      </c>
      <c r="N2703">
        <v>0.80839497520358905</v>
      </c>
      <c r="O2703">
        <v>44.0237564959168</v>
      </c>
      <c r="P2703">
        <v>22.4545454545454</v>
      </c>
      <c r="Q2703">
        <v>7.4297769650828002E-2</v>
      </c>
    </row>
    <row r="2704" spans="1:17" hidden="1" x14ac:dyDescent="0.3">
      <c r="A2704" t="s">
        <v>5570</v>
      </c>
      <c r="B2704" t="s">
        <v>5571</v>
      </c>
      <c r="C2704" t="s">
        <v>10222</v>
      </c>
      <c r="E2704">
        <v>133.48636200000001</v>
      </c>
      <c r="F2704">
        <v>76</v>
      </c>
      <c r="G2704">
        <v>-66.256061089990197</v>
      </c>
      <c r="H2704">
        <v>7.4881335622660199</v>
      </c>
      <c r="I2704">
        <v>-40.286337111736202</v>
      </c>
      <c r="J2704">
        <v>4.0371581414620499</v>
      </c>
      <c r="K2704">
        <v>75.057273705338005</v>
      </c>
      <c r="M2704">
        <v>50.8466054911935</v>
      </c>
      <c r="N2704">
        <v>0.78864628820960703</v>
      </c>
      <c r="O2704">
        <v>76.25</v>
      </c>
      <c r="P2704">
        <v>16.923076923076898</v>
      </c>
    </row>
    <row r="2705" spans="1:17" hidden="1" x14ac:dyDescent="0.3">
      <c r="A2705" t="s">
        <v>5572</v>
      </c>
      <c r="B2705" t="s">
        <v>5573</v>
      </c>
      <c r="C2705" t="s">
        <v>10222</v>
      </c>
      <c r="D2705" t="s">
        <v>290</v>
      </c>
      <c r="E2705">
        <v>133.400575</v>
      </c>
      <c r="F2705">
        <v>58.19</v>
      </c>
      <c r="G2705">
        <v>-14.254802782429101</v>
      </c>
      <c r="H2705">
        <v>1.03133311633514</v>
      </c>
      <c r="I2705">
        <v>-29.4803688838204</v>
      </c>
      <c r="J2705">
        <v>-4.2822292651626999</v>
      </c>
      <c r="K2705">
        <v>53.195013243069702</v>
      </c>
      <c r="L2705">
        <v>52.791118889435701</v>
      </c>
      <c r="M2705">
        <v>64.357960917899902</v>
      </c>
      <c r="N2705">
        <v>1.7653042564017001</v>
      </c>
      <c r="O2705">
        <v>26.9977659391648</v>
      </c>
      <c r="P2705">
        <v>31.890299184043499</v>
      </c>
      <c r="Q2705">
        <v>8.8533676504740002E-3</v>
      </c>
    </row>
    <row r="2706" spans="1:17" hidden="1" x14ac:dyDescent="0.3">
      <c r="A2706" t="s">
        <v>5574</v>
      </c>
      <c r="B2706" t="s">
        <v>5575</v>
      </c>
      <c r="C2706" t="s">
        <v>10222</v>
      </c>
      <c r="D2706" t="s">
        <v>60</v>
      </c>
      <c r="E2706">
        <v>133.29921103300001</v>
      </c>
      <c r="F2706">
        <v>24.61</v>
      </c>
      <c r="G2706">
        <v>76.862741382139305</v>
      </c>
      <c r="H2706">
        <v>-1.9376165676621999</v>
      </c>
      <c r="I2706">
        <v>20.846861258286999</v>
      </c>
      <c r="J2706">
        <v>9.1920599290670992</v>
      </c>
      <c r="K2706">
        <v>21.303091339731299</v>
      </c>
      <c r="L2706">
        <v>19.3624800046667</v>
      </c>
      <c r="M2706">
        <v>72.0236612870616</v>
      </c>
      <c r="N2706">
        <v>2.8757916557417098</v>
      </c>
      <c r="O2706">
        <v>26.777732629012501</v>
      </c>
      <c r="P2706">
        <v>108.559322033898</v>
      </c>
      <c r="Q2706">
        <v>8.4929180552996003E-2</v>
      </c>
    </row>
    <row r="2707" spans="1:17" hidden="1" x14ac:dyDescent="0.3">
      <c r="A2707" t="s">
        <v>5576</v>
      </c>
      <c r="B2707" t="s">
        <v>5577</v>
      </c>
      <c r="C2707" t="s">
        <v>10222</v>
      </c>
      <c r="D2707" t="s">
        <v>301</v>
      </c>
      <c r="E2707">
        <v>133.27924060000001</v>
      </c>
      <c r="F2707">
        <v>118.6</v>
      </c>
      <c r="G2707">
        <v>81.544487068669696</v>
      </c>
      <c r="H2707">
        <v>-9.2734856281387597</v>
      </c>
      <c r="I2707">
        <v>-16.083385123538498</v>
      </c>
      <c r="J2707">
        <v>-1.95005715330882</v>
      </c>
      <c r="K2707">
        <v>120.466752137585</v>
      </c>
      <c r="L2707">
        <v>109.803643194909</v>
      </c>
      <c r="M2707">
        <v>42.794053412250399</v>
      </c>
      <c r="N2707">
        <v>0.51926523297491001</v>
      </c>
      <c r="O2707">
        <v>26.053962900505901</v>
      </c>
      <c r="P2707">
        <v>115.636363636363</v>
      </c>
      <c r="Q2707">
        <v>0.18296998252708799</v>
      </c>
    </row>
    <row r="2708" spans="1:17" hidden="1" x14ac:dyDescent="0.3">
      <c r="A2708" t="s">
        <v>5578</v>
      </c>
      <c r="B2708" t="s">
        <v>5579</v>
      </c>
      <c r="C2708" t="s">
        <v>10222</v>
      </c>
      <c r="D2708" t="s">
        <v>557</v>
      </c>
      <c r="E2708">
        <v>133.20726887999999</v>
      </c>
      <c r="F2708">
        <v>14.16</v>
      </c>
      <c r="G2708">
        <v>-12.170457226374401</v>
      </c>
      <c r="H2708">
        <v>3.7645080381132998</v>
      </c>
      <c r="I2708">
        <v>26.103370953577901</v>
      </c>
      <c r="J2708">
        <v>-2.8163852943916501</v>
      </c>
      <c r="K2708">
        <v>12.581589514922699</v>
      </c>
      <c r="L2708">
        <v>11.4006569693623</v>
      </c>
      <c r="M2708">
        <v>61.2208606442167</v>
      </c>
      <c r="N2708">
        <v>0.78746616145999104</v>
      </c>
      <c r="O2708">
        <v>14.0536723163841</v>
      </c>
      <c r="P2708">
        <v>65.807962529273993</v>
      </c>
      <c r="Q2708">
        <v>-9.3093926708419997E-2</v>
      </c>
    </row>
    <row r="2709" spans="1:17" hidden="1" x14ac:dyDescent="0.3">
      <c r="A2709" t="s">
        <v>5580</v>
      </c>
      <c r="B2709" t="s">
        <v>5581</v>
      </c>
      <c r="C2709" t="s">
        <v>10222</v>
      </c>
      <c r="D2709" t="s">
        <v>130</v>
      </c>
      <c r="E2709">
        <v>133.08760079999999</v>
      </c>
      <c r="F2709">
        <v>462</v>
      </c>
      <c r="G2709">
        <v>-20.8411407318162</v>
      </c>
      <c r="H2709">
        <v>-10.697352020364301</v>
      </c>
      <c r="I2709">
        <v>-31.603402244170301</v>
      </c>
      <c r="J2709">
        <v>-2.7172418644663701</v>
      </c>
      <c r="K2709">
        <v>461.61256017934102</v>
      </c>
      <c r="L2709">
        <v>469.69326820560002</v>
      </c>
      <c r="M2709">
        <v>52.844664296156402</v>
      </c>
      <c r="N2709">
        <v>0.88140987944722105</v>
      </c>
      <c r="O2709">
        <v>46.233766233766197</v>
      </c>
      <c r="P2709">
        <v>29.793510324483702</v>
      </c>
      <c r="Q2709">
        <v>9.0367984847803007E-2</v>
      </c>
    </row>
    <row r="2710" spans="1:17" hidden="1" x14ac:dyDescent="0.3">
      <c r="A2710" t="s">
        <v>5582</v>
      </c>
      <c r="B2710" t="s">
        <v>5583</v>
      </c>
      <c r="C2710" t="s">
        <v>10222</v>
      </c>
      <c r="D2710" t="s">
        <v>146</v>
      </c>
      <c r="E2710">
        <v>133.01744145999999</v>
      </c>
      <c r="F2710">
        <v>6.34</v>
      </c>
      <c r="G2710">
        <v>42.540978296739802</v>
      </c>
      <c r="H2710">
        <v>22.749633247206098</v>
      </c>
      <c r="I2710">
        <v>-26.200854398534702</v>
      </c>
      <c r="J2710">
        <v>24.255177794120499</v>
      </c>
      <c r="K2710">
        <v>5.6283888125939603</v>
      </c>
      <c r="L2710">
        <v>5.8660991772389304</v>
      </c>
      <c r="M2710">
        <v>70.6228724619627</v>
      </c>
      <c r="N2710">
        <v>2.0784349066275398</v>
      </c>
      <c r="O2710">
        <v>65.615141955835895</v>
      </c>
      <c r="P2710">
        <v>69.066666666666606</v>
      </c>
      <c r="Q2710">
        <v>-9.0652030083600996E-2</v>
      </c>
    </row>
    <row r="2711" spans="1:17" hidden="1" x14ac:dyDescent="0.3">
      <c r="A2711" t="s">
        <v>5584</v>
      </c>
      <c r="B2711" t="s">
        <v>5585</v>
      </c>
      <c r="C2711" t="s">
        <v>10222</v>
      </c>
      <c r="D2711" t="s">
        <v>261</v>
      </c>
      <c r="E2711">
        <v>133.01157635000001</v>
      </c>
      <c r="F2711">
        <v>100.9</v>
      </c>
      <c r="G2711">
        <v>139.00062741954599</v>
      </c>
      <c r="H2711">
        <v>61.593915722732099</v>
      </c>
      <c r="I2711">
        <v>-2.6330943708068402</v>
      </c>
      <c r="J2711">
        <v>21.659929351414501</v>
      </c>
      <c r="K2711">
        <v>66.623573180553294</v>
      </c>
      <c r="L2711">
        <v>62.785072176939998</v>
      </c>
      <c r="M2711">
        <v>96.640604434772399</v>
      </c>
      <c r="N2711">
        <v>3.3379672131147502</v>
      </c>
      <c r="O2711">
        <v>0</v>
      </c>
      <c r="P2711">
        <v>169.06666666666601</v>
      </c>
    </row>
    <row r="2712" spans="1:17" hidden="1" x14ac:dyDescent="0.3">
      <c r="A2712" t="s">
        <v>5586</v>
      </c>
      <c r="B2712" t="s">
        <v>5587</v>
      </c>
      <c r="C2712" t="s">
        <v>10222</v>
      </c>
      <c r="D2712" t="s">
        <v>130</v>
      </c>
      <c r="E2712">
        <v>132.822734</v>
      </c>
      <c r="F2712">
        <v>288.2</v>
      </c>
      <c r="G2712">
        <v>114.76701089330101</v>
      </c>
      <c r="H2712">
        <v>2.4435256624958201</v>
      </c>
      <c r="I2712">
        <v>-8.3391648337431103</v>
      </c>
      <c r="J2712">
        <v>8.8238048363232195</v>
      </c>
      <c r="K2712">
        <v>294.51312539921503</v>
      </c>
      <c r="L2712">
        <v>261.28299288031798</v>
      </c>
      <c r="M2712">
        <v>43.067345921836903</v>
      </c>
      <c r="N2712">
        <v>2.2859803480829699</v>
      </c>
      <c r="O2712">
        <v>36.207494795281001</v>
      </c>
      <c r="P2712">
        <v>141.292699263228</v>
      </c>
      <c r="Q2712">
        <v>0.19264400381757801</v>
      </c>
    </row>
    <row r="2713" spans="1:17" hidden="1" x14ac:dyDescent="0.3">
      <c r="A2713" t="s">
        <v>5588</v>
      </c>
      <c r="B2713" t="s">
        <v>5589</v>
      </c>
      <c r="C2713" t="s">
        <v>10222</v>
      </c>
      <c r="D2713" t="s">
        <v>622</v>
      </c>
      <c r="E2713">
        <v>132.72</v>
      </c>
      <c r="F2713">
        <v>52</v>
      </c>
      <c r="G2713">
        <v>67.531963120696702</v>
      </c>
      <c r="H2713">
        <v>17.202570193608601</v>
      </c>
      <c r="I2713">
        <v>68.248953992447198</v>
      </c>
      <c r="J2713">
        <v>0.37787806936323698</v>
      </c>
      <c r="K2713">
        <v>42.711653231211898</v>
      </c>
      <c r="L2713">
        <v>32.7540564002894</v>
      </c>
      <c r="M2713">
        <v>54.754999915085797</v>
      </c>
      <c r="N2713">
        <v>0.55973001466871297</v>
      </c>
      <c r="O2713">
        <v>7.8076923076923102</v>
      </c>
      <c r="P2713">
        <v>159.148211206198</v>
      </c>
      <c r="Q2713">
        <v>0.22695093782249801</v>
      </c>
    </row>
    <row r="2714" spans="1:17" hidden="1" x14ac:dyDescent="0.3">
      <c r="A2714" t="s">
        <v>5590</v>
      </c>
      <c r="B2714" t="s">
        <v>5591</v>
      </c>
      <c r="C2714" t="s">
        <v>10222</v>
      </c>
      <c r="D2714" t="s">
        <v>622</v>
      </c>
      <c r="E2714">
        <v>132.71536175999901</v>
      </c>
      <c r="F2714">
        <v>61.41</v>
      </c>
      <c r="G2714">
        <v>-8.1224407379917203</v>
      </c>
      <c r="H2714">
        <v>1.54260632588422</v>
      </c>
      <c r="I2714">
        <v>-44.959068743182897</v>
      </c>
      <c r="J2714">
        <v>5.1611573010753098</v>
      </c>
      <c r="K2714">
        <v>59.293365450863298</v>
      </c>
      <c r="L2714">
        <v>58.944039665739297</v>
      </c>
      <c r="M2714">
        <v>75.098480363588195</v>
      </c>
      <c r="N2714">
        <v>1.0285999280193101</v>
      </c>
      <c r="O2714">
        <v>49.780166096726902</v>
      </c>
      <c r="P2714">
        <v>30.659574468085001</v>
      </c>
      <c r="Q2714">
        <v>3.0550872535431001E-2</v>
      </c>
    </row>
    <row r="2715" spans="1:17" hidden="1" x14ac:dyDescent="0.3">
      <c r="A2715" t="s">
        <v>5592</v>
      </c>
      <c r="B2715" t="s">
        <v>5593</v>
      </c>
      <c r="C2715" t="s">
        <v>10222</v>
      </c>
      <c r="D2715" t="s">
        <v>398</v>
      </c>
      <c r="E2715">
        <v>132.702523012</v>
      </c>
      <c r="F2715">
        <v>22.93</v>
      </c>
      <c r="G2715">
        <v>-26.1766482303107</v>
      </c>
      <c r="H2715">
        <v>-8.6245622837098406</v>
      </c>
      <c r="I2715">
        <v>-20.626955897890799</v>
      </c>
      <c r="J2715">
        <v>-6.2851317396197199</v>
      </c>
      <c r="K2715">
        <v>24.197049707343901</v>
      </c>
      <c r="L2715">
        <v>23.850736291458102</v>
      </c>
      <c r="M2715">
        <v>31.786588695609101</v>
      </c>
      <c r="N2715">
        <v>0.678023235764878</v>
      </c>
      <c r="O2715">
        <v>30.571303968600098</v>
      </c>
      <c r="P2715">
        <v>30.5808656036446</v>
      </c>
      <c r="Q2715">
        <v>1.1212960889212E-2</v>
      </c>
    </row>
    <row r="2716" spans="1:17" hidden="1" x14ac:dyDescent="0.3">
      <c r="A2716" t="s">
        <v>5594</v>
      </c>
      <c r="B2716" t="s">
        <v>5595</v>
      </c>
      <c r="C2716" t="s">
        <v>10222</v>
      </c>
      <c r="D2716" t="s">
        <v>1148</v>
      </c>
      <c r="E2716">
        <v>132.599784</v>
      </c>
      <c r="F2716">
        <v>184</v>
      </c>
      <c r="G2716">
        <v>62.192260348021897</v>
      </c>
      <c r="H2716">
        <v>27.902212237214201</v>
      </c>
      <c r="I2716">
        <v>-13.923347235767899</v>
      </c>
      <c r="J2716">
        <v>-1.54519885371368</v>
      </c>
      <c r="K2716">
        <v>167.89950010443999</v>
      </c>
      <c r="L2716">
        <v>133.89602858710199</v>
      </c>
      <c r="M2716">
        <v>80.0609224726836</v>
      </c>
      <c r="N2716">
        <v>0.162962962962962</v>
      </c>
      <c r="O2716">
        <v>20.516304347826001</v>
      </c>
      <c r="P2716">
        <v>88.717948717948701</v>
      </c>
    </row>
    <row r="2717" spans="1:17" hidden="1" x14ac:dyDescent="0.3">
      <c r="A2717" t="s">
        <v>5596</v>
      </c>
      <c r="B2717" t="s">
        <v>5597</v>
      </c>
      <c r="C2717" t="s">
        <v>10222</v>
      </c>
      <c r="D2717" t="s">
        <v>46</v>
      </c>
      <c r="E2717">
        <v>132.4547</v>
      </c>
      <c r="F2717">
        <v>30.59</v>
      </c>
      <c r="G2717">
        <v>316.80764496340601</v>
      </c>
      <c r="H2717">
        <v>33.299594337796698</v>
      </c>
      <c r="I2717">
        <v>198.56907937246899</v>
      </c>
      <c r="J2717">
        <v>-1.60923983994487</v>
      </c>
      <c r="K2717">
        <v>23.2910281070465</v>
      </c>
      <c r="L2717">
        <v>14.2350912258714</v>
      </c>
      <c r="M2717">
        <v>61.098859284430702</v>
      </c>
      <c r="N2717">
        <v>0.36258769590864498</v>
      </c>
      <c r="O2717">
        <v>6.1784897025171501</v>
      </c>
      <c r="P2717">
        <v>459.232175502742</v>
      </c>
      <c r="Q2717">
        <v>9.1714406614353997E-2</v>
      </c>
    </row>
    <row r="2718" spans="1:17" hidden="1" x14ac:dyDescent="0.3">
      <c r="A2718" t="s">
        <v>5598</v>
      </c>
      <c r="B2718" t="s">
        <v>5599</v>
      </c>
      <c r="C2718" t="s">
        <v>10222</v>
      </c>
      <c r="D2718" t="s">
        <v>5600</v>
      </c>
      <c r="E2718">
        <v>132.3089775</v>
      </c>
      <c r="F2718">
        <v>53.5</v>
      </c>
      <c r="G2718">
        <v>-35.539293812103601</v>
      </c>
      <c r="H2718">
        <v>-1.03115765584852</v>
      </c>
      <c r="I2718">
        <v>-36.178615703204798</v>
      </c>
      <c r="J2718">
        <v>1.147108838594</v>
      </c>
      <c r="K2718">
        <v>53.7356694770289</v>
      </c>
      <c r="M2718">
        <v>61.034646029282698</v>
      </c>
      <c r="N2718">
        <v>0.42943063352044902</v>
      </c>
      <c r="O2718">
        <v>39.906542056074699</v>
      </c>
      <c r="P2718">
        <v>18.232044198895</v>
      </c>
    </row>
    <row r="2719" spans="1:17" hidden="1" x14ac:dyDescent="0.3">
      <c r="A2719" t="s">
        <v>5601</v>
      </c>
      <c r="B2719" t="s">
        <v>5602</v>
      </c>
      <c r="C2719" t="s">
        <v>10222</v>
      </c>
      <c r="D2719" t="s">
        <v>285</v>
      </c>
      <c r="E2719">
        <v>132.026372796</v>
      </c>
      <c r="F2719">
        <v>129.66</v>
      </c>
      <c r="G2719">
        <v>-1.55219439402316</v>
      </c>
      <c r="H2719">
        <v>-16.3557213736097</v>
      </c>
      <c r="I2719">
        <v>-27.472189127888399</v>
      </c>
      <c r="J2719">
        <v>-4.9716694419489702</v>
      </c>
      <c r="K2719">
        <v>130.86683950442</v>
      </c>
      <c r="L2719">
        <v>123.458429717493</v>
      </c>
      <c r="M2719">
        <v>34.892729265438199</v>
      </c>
      <c r="N2719">
        <v>0.51928829828374301</v>
      </c>
      <c r="O2719">
        <v>27.2559000462748</v>
      </c>
      <c r="P2719">
        <v>35.698587127158497</v>
      </c>
      <c r="Q2719">
        <v>4.2453546513501E-2</v>
      </c>
    </row>
    <row r="2720" spans="1:17" hidden="1" x14ac:dyDescent="0.3">
      <c r="A2720" t="s">
        <v>5603</v>
      </c>
      <c r="B2720" t="s">
        <v>5604</v>
      </c>
      <c r="C2720" t="s">
        <v>10222</v>
      </c>
      <c r="D2720" t="s">
        <v>70</v>
      </c>
      <c r="E2720">
        <v>131.7385979</v>
      </c>
      <c r="F2720">
        <v>1469</v>
      </c>
      <c r="G2720">
        <v>-2.6065015632289001</v>
      </c>
      <c r="H2720">
        <v>-8.2209900638403699</v>
      </c>
      <c r="I2720">
        <v>-12.769356319149299</v>
      </c>
      <c r="J2720">
        <v>-1.5416777269531201</v>
      </c>
      <c r="K2720">
        <v>1436.5750658439399</v>
      </c>
      <c r="L2720">
        <v>1370.6737037785299</v>
      </c>
      <c r="M2720">
        <v>56.964728220541303</v>
      </c>
      <c r="N2720">
        <v>1.5090697674418601</v>
      </c>
      <c r="O2720">
        <v>10.6160653505786</v>
      </c>
      <c r="P2720">
        <v>39.638783269961898</v>
      </c>
      <c r="Q2720">
        <v>2.7737008063932998E-2</v>
      </c>
    </row>
    <row r="2721" spans="1:17" hidden="1" x14ac:dyDescent="0.3">
      <c r="A2721" t="s">
        <v>5605</v>
      </c>
      <c r="B2721" t="s">
        <v>5606</v>
      </c>
      <c r="C2721" t="s">
        <v>10222</v>
      </c>
      <c r="D2721" t="s">
        <v>1354</v>
      </c>
      <c r="E2721">
        <v>131.59218749999999</v>
      </c>
      <c r="F2721">
        <v>83.75</v>
      </c>
      <c r="G2721">
        <v>-26.525688369926701</v>
      </c>
      <c r="I2721">
        <v>-15.496629046421999</v>
      </c>
      <c r="M2721">
        <v>50</v>
      </c>
      <c r="O2721">
        <v>0</v>
      </c>
      <c r="P2721">
        <v>4.9498746867167904</v>
      </c>
    </row>
    <row r="2722" spans="1:17" hidden="1" x14ac:dyDescent="0.3">
      <c r="A2722" t="s">
        <v>5607</v>
      </c>
      <c r="B2722" t="s">
        <v>5608</v>
      </c>
      <c r="C2722" t="s">
        <v>10222</v>
      </c>
      <c r="D2722" t="s">
        <v>202</v>
      </c>
      <c r="E2722">
        <v>131.090912745</v>
      </c>
      <c r="F2722">
        <v>157.35</v>
      </c>
      <c r="G2722">
        <v>139.26823054899199</v>
      </c>
      <c r="H2722">
        <v>6.2175952894394397</v>
      </c>
      <c r="I2722">
        <v>11.0413685410327</v>
      </c>
      <c r="J2722">
        <v>3.4207875408441399</v>
      </c>
      <c r="K2722">
        <v>146.74876220003401</v>
      </c>
      <c r="L2722">
        <v>115.644713624536</v>
      </c>
      <c r="M2722">
        <v>54.659258233461898</v>
      </c>
      <c r="N2722">
        <v>0.43085834177154803</v>
      </c>
      <c r="O2722">
        <v>14.076898633619299</v>
      </c>
      <c r="P2722">
        <v>188.08128890516201</v>
      </c>
      <c r="Q2722">
        <v>0.217663078449918</v>
      </c>
    </row>
    <row r="2723" spans="1:17" hidden="1" x14ac:dyDescent="0.3">
      <c r="A2723" t="s">
        <v>5609</v>
      </c>
      <c r="B2723" t="s">
        <v>5610</v>
      </c>
      <c r="C2723" t="s">
        <v>10222</v>
      </c>
      <c r="D2723" t="s">
        <v>261</v>
      </c>
      <c r="E2723">
        <v>131.09048100000001</v>
      </c>
      <c r="F2723">
        <v>22.8</v>
      </c>
      <c r="G2723">
        <v>-61.102445902207897</v>
      </c>
      <c r="H2723">
        <v>33.740347611773501</v>
      </c>
      <c r="I2723">
        <v>-13.937609001878601</v>
      </c>
      <c r="J2723">
        <v>8.7595906963588703</v>
      </c>
      <c r="K2723">
        <v>17.7907330631108</v>
      </c>
      <c r="L2723">
        <v>21.289587316766401</v>
      </c>
      <c r="M2723">
        <v>92.359159325478501</v>
      </c>
      <c r="N2723">
        <v>3.0595196767272101</v>
      </c>
      <c r="O2723">
        <v>99.561403508771903</v>
      </c>
      <c r="P2723">
        <v>75.384615384615302</v>
      </c>
      <c r="Q2723">
        <v>0.15947769063769399</v>
      </c>
    </row>
    <row r="2724" spans="1:17" hidden="1" x14ac:dyDescent="0.3">
      <c r="A2724" t="s">
        <v>5611</v>
      </c>
      <c r="B2724" t="s">
        <v>5612</v>
      </c>
      <c r="C2724" t="s">
        <v>10222</v>
      </c>
      <c r="E2724">
        <v>130.94828999999999</v>
      </c>
      <c r="F2724">
        <v>157.05000000000001</v>
      </c>
      <c r="G2724">
        <v>-1.5654719472660501</v>
      </c>
      <c r="H2724">
        <v>-15.8915044195729</v>
      </c>
      <c r="I2724">
        <v>9.4635873762386709</v>
      </c>
      <c r="J2724">
        <v>-4.9598330000551396</v>
      </c>
      <c r="K2724">
        <v>169.19371697186301</v>
      </c>
      <c r="M2724">
        <v>31.925343295280399</v>
      </c>
      <c r="N2724">
        <v>0.496817930271167</v>
      </c>
      <c r="O2724">
        <v>65.488697866921299</v>
      </c>
      <c r="P2724">
        <v>31.203007518796898</v>
      </c>
    </row>
    <row r="2725" spans="1:17" hidden="1" x14ac:dyDescent="0.3">
      <c r="A2725" t="s">
        <v>5613</v>
      </c>
      <c r="B2725" t="s">
        <v>5614</v>
      </c>
      <c r="C2725" t="s">
        <v>10222</v>
      </c>
      <c r="D2725" t="s">
        <v>622</v>
      </c>
      <c r="E2725">
        <v>130.8827565</v>
      </c>
      <c r="F2725">
        <v>1840.05</v>
      </c>
      <c r="G2725">
        <v>77.245075749674498</v>
      </c>
      <c r="H2725">
        <v>-21.474144145418801</v>
      </c>
      <c r="I2725">
        <v>89.180790308416604</v>
      </c>
      <c r="J2725">
        <v>4.4477506174966503</v>
      </c>
      <c r="K2725">
        <v>1610.6792845737</v>
      </c>
      <c r="L2725">
        <v>1163.03662925289</v>
      </c>
      <c r="M2725">
        <v>62.268813662550997</v>
      </c>
      <c r="N2725">
        <v>0.15476190476190399</v>
      </c>
      <c r="O2725">
        <v>21.9233173011602</v>
      </c>
      <c r="P2725">
        <v>149.02557856272799</v>
      </c>
      <c r="Q2725">
        <v>3.6568050796275002E-2</v>
      </c>
    </row>
    <row r="2726" spans="1:17" hidden="1" x14ac:dyDescent="0.3">
      <c r="A2726" t="s">
        <v>5615</v>
      </c>
      <c r="B2726" t="s">
        <v>5616</v>
      </c>
      <c r="C2726" t="s">
        <v>10222</v>
      </c>
      <c r="D2726" t="s">
        <v>1574</v>
      </c>
      <c r="E2726">
        <v>130.73914645799999</v>
      </c>
      <c r="F2726">
        <v>89.34</v>
      </c>
      <c r="G2726">
        <v>35.0294653371256</v>
      </c>
      <c r="H2726">
        <v>4.5780206224145497</v>
      </c>
      <c r="I2726">
        <v>23.553954611165501</v>
      </c>
      <c r="J2726">
        <v>29.011513627197001</v>
      </c>
      <c r="K2726">
        <v>86.769290371628699</v>
      </c>
      <c r="L2726">
        <v>84.810498895795604</v>
      </c>
      <c r="M2726">
        <v>63.220030540051397</v>
      </c>
      <c r="N2726">
        <v>1.72412523020257</v>
      </c>
      <c r="O2726">
        <v>66.498768748600796</v>
      </c>
      <c r="P2726">
        <v>67.900770531854903</v>
      </c>
      <c r="Q2726">
        <v>4.7736615478126E-2</v>
      </c>
    </row>
    <row r="2727" spans="1:17" hidden="1" x14ac:dyDescent="0.3">
      <c r="A2727" t="s">
        <v>5617</v>
      </c>
      <c r="B2727" t="s">
        <v>5618</v>
      </c>
      <c r="C2727" t="s">
        <v>10222</v>
      </c>
      <c r="D2727" t="s">
        <v>21</v>
      </c>
      <c r="E2727">
        <v>130.20343250400001</v>
      </c>
      <c r="F2727">
        <v>106.44</v>
      </c>
      <c r="G2727">
        <v>-52.040034066217899</v>
      </c>
      <c r="H2727">
        <v>-1.6737888712795399</v>
      </c>
      <c r="I2727">
        <v>-64.967315018413501</v>
      </c>
      <c r="J2727">
        <v>21.850805846638799</v>
      </c>
      <c r="K2727">
        <v>109.949869711296</v>
      </c>
      <c r="L2727">
        <v>135.80620244789401</v>
      </c>
      <c r="M2727">
        <v>62.412139114399203</v>
      </c>
      <c r="N2727">
        <v>1.63352975295766</v>
      </c>
      <c r="O2727">
        <v>116.08417888012001</v>
      </c>
      <c r="P2727">
        <v>26.473384030418199</v>
      </c>
      <c r="Q2727">
        <v>7.7092054451019998E-3</v>
      </c>
    </row>
    <row r="2728" spans="1:17" hidden="1" x14ac:dyDescent="0.3">
      <c r="A2728" t="s">
        <v>5619</v>
      </c>
      <c r="B2728" t="s">
        <v>5620</v>
      </c>
      <c r="C2728" t="s">
        <v>10222</v>
      </c>
      <c r="D2728" t="s">
        <v>86</v>
      </c>
      <c r="E2728">
        <v>130.14817896</v>
      </c>
      <c r="F2728">
        <v>2.4</v>
      </c>
      <c r="G2728">
        <v>-57.9542597984982</v>
      </c>
      <c r="H2728">
        <v>-22.989446439679298</v>
      </c>
      <c r="I2728">
        <v>-35.496629046422001</v>
      </c>
      <c r="J2728">
        <v>-1.54519885371368</v>
      </c>
      <c r="K2728">
        <v>2.61242108102683</v>
      </c>
      <c r="L2728">
        <v>4.5146082170079103</v>
      </c>
      <c r="M2728">
        <v>4.0751604567565796</v>
      </c>
      <c r="N2728">
        <v>0.515055483182008</v>
      </c>
      <c r="O2728">
        <v>58.3333333333333</v>
      </c>
      <c r="P2728">
        <v>26.315789473684202</v>
      </c>
      <c r="Q2728">
        <v>-0.190340914446995</v>
      </c>
    </row>
    <row r="2729" spans="1:17" hidden="1" x14ac:dyDescent="0.3">
      <c r="A2729" t="s">
        <v>5621</v>
      </c>
      <c r="B2729" t="s">
        <v>5622</v>
      </c>
      <c r="C2729" t="s">
        <v>10222</v>
      </c>
      <c r="D2729" t="s">
        <v>261</v>
      </c>
      <c r="E2729">
        <v>130.1057285</v>
      </c>
      <c r="F2729">
        <v>360.25</v>
      </c>
      <c r="G2729">
        <v>-24.0071909311106</v>
      </c>
      <c r="H2729">
        <v>-6.64635919135715</v>
      </c>
      <c r="I2729">
        <v>-25.231031451834198</v>
      </c>
      <c r="J2729">
        <v>-2.0926940631306001</v>
      </c>
      <c r="K2729">
        <v>367.575300276203</v>
      </c>
      <c r="L2729">
        <v>355.47576381906401</v>
      </c>
      <c r="M2729">
        <v>37.2366285029875</v>
      </c>
      <c r="N2729">
        <v>0.58445464804077896</v>
      </c>
      <c r="O2729">
        <v>23.4975711311589</v>
      </c>
      <c r="P2729">
        <v>27.97513321492</v>
      </c>
      <c r="Q2729">
        <v>5.6462034694480003E-3</v>
      </c>
    </row>
    <row r="2730" spans="1:17" hidden="1" x14ac:dyDescent="0.3">
      <c r="A2730" t="s">
        <v>5623</v>
      </c>
      <c r="B2730" t="s">
        <v>5624</v>
      </c>
      <c r="C2730" t="s">
        <v>10222</v>
      </c>
      <c r="D2730" t="s">
        <v>420</v>
      </c>
      <c r="E2730">
        <v>130.04398800000001</v>
      </c>
      <c r="F2730">
        <v>187.8</v>
      </c>
      <c r="G2730">
        <v>71.900334715067899</v>
      </c>
      <c r="H2730">
        <v>-14.356684101104401</v>
      </c>
      <c r="I2730">
        <v>18.1213005160112</v>
      </c>
      <c r="J2730">
        <v>-4.0451988537136803</v>
      </c>
      <c r="K2730">
        <v>195.26444934419999</v>
      </c>
      <c r="L2730">
        <v>170.81066142087599</v>
      </c>
      <c r="M2730">
        <v>41.418859226935197</v>
      </c>
      <c r="N2730">
        <v>0.29285318130812099</v>
      </c>
      <c r="O2730">
        <v>27.2630457933972</v>
      </c>
      <c r="P2730">
        <v>111.01123595505599</v>
      </c>
      <c r="Q2730">
        <v>0.13349169254829599</v>
      </c>
    </row>
    <row r="2731" spans="1:17" hidden="1" x14ac:dyDescent="0.3">
      <c r="A2731" t="s">
        <v>5625</v>
      </c>
      <c r="B2731" t="s">
        <v>5626</v>
      </c>
      <c r="C2731" t="s">
        <v>10222</v>
      </c>
      <c r="D2731" t="s">
        <v>1644</v>
      </c>
      <c r="E2731">
        <v>130.02585719999999</v>
      </c>
      <c r="F2731">
        <v>58.16</v>
      </c>
      <c r="G2731">
        <v>-11.1746371997562</v>
      </c>
      <c r="H2731">
        <v>-4.4871012817994202</v>
      </c>
      <c r="I2731">
        <v>-5.5117576394629104</v>
      </c>
      <c r="J2731">
        <v>-4.5150138488451299</v>
      </c>
      <c r="K2731">
        <v>60.406047898614403</v>
      </c>
      <c r="L2731">
        <v>56.770383427004397</v>
      </c>
      <c r="M2731">
        <v>57.650387217952897</v>
      </c>
      <c r="N2731">
        <v>1.58717325435204</v>
      </c>
      <c r="O2731">
        <v>9.5082530949105895</v>
      </c>
      <c r="P2731">
        <v>21.444978074754601</v>
      </c>
      <c r="Q2731">
        <v>-2.9836431339762999E-2</v>
      </c>
    </row>
    <row r="2732" spans="1:17" hidden="1" x14ac:dyDescent="0.3">
      <c r="A2732" t="s">
        <v>5627</v>
      </c>
      <c r="B2732" t="s">
        <v>5628</v>
      </c>
      <c r="C2732" t="s">
        <v>10222</v>
      </c>
      <c r="E2732">
        <v>129.6556884</v>
      </c>
      <c r="F2732">
        <v>129.19999999999999</v>
      </c>
      <c r="G2732">
        <v>113.667656117896</v>
      </c>
      <c r="H2732">
        <v>7.0332848271264901</v>
      </c>
      <c r="I2732">
        <v>178.13973458994101</v>
      </c>
      <c r="J2732">
        <v>-10.1732045114223</v>
      </c>
      <c r="K2732">
        <v>108.422929111713</v>
      </c>
      <c r="L2732">
        <v>73.132597160520106</v>
      </c>
      <c r="M2732">
        <v>54.905347473178303</v>
      </c>
      <c r="N2732">
        <v>0.72495948136142596</v>
      </c>
      <c r="O2732">
        <v>9.4427244582043492</v>
      </c>
      <c r="P2732">
        <v>781.91126279863397</v>
      </c>
    </row>
    <row r="2733" spans="1:17" hidden="1" x14ac:dyDescent="0.3">
      <c r="A2733" t="s">
        <v>5629</v>
      </c>
      <c r="B2733" t="s">
        <v>5630</v>
      </c>
      <c r="C2733" t="s">
        <v>10222</v>
      </c>
      <c r="D2733" t="s">
        <v>922</v>
      </c>
      <c r="E2733">
        <v>129.45386980999999</v>
      </c>
      <c r="F2733">
        <v>38.049999999999997</v>
      </c>
      <c r="G2733">
        <v>130.742736241297</v>
      </c>
      <c r="H2733">
        <v>9.7590424966703608</v>
      </c>
      <c r="I2733">
        <v>-6.9683917389491601</v>
      </c>
      <c r="J2733">
        <v>5.0743951445210804</v>
      </c>
      <c r="K2733">
        <v>29.559675346261599</v>
      </c>
      <c r="L2733">
        <v>24.747007481395698</v>
      </c>
      <c r="M2733">
        <v>82.225943720885496</v>
      </c>
      <c r="N2733">
        <v>1.78808109293188</v>
      </c>
      <c r="O2733">
        <v>0</v>
      </c>
      <c r="P2733">
        <v>188.03936411809201</v>
      </c>
      <c r="Q2733">
        <v>0.15694274329427099</v>
      </c>
    </row>
    <row r="2734" spans="1:17" hidden="1" x14ac:dyDescent="0.3">
      <c r="A2734" t="s">
        <v>5631</v>
      </c>
      <c r="B2734" t="s">
        <v>5632</v>
      </c>
      <c r="C2734" t="s">
        <v>10222</v>
      </c>
      <c r="D2734" t="s">
        <v>70</v>
      </c>
      <c r="E2734">
        <v>129.423744</v>
      </c>
      <c r="F2734">
        <v>95</v>
      </c>
      <c r="G2734">
        <v>17.3047431213677</v>
      </c>
      <c r="H2734">
        <v>-1.64737829963741</v>
      </c>
      <c r="I2734">
        <v>0.42771506584151803</v>
      </c>
      <c r="J2734">
        <v>7.5116193281044898</v>
      </c>
      <c r="K2734">
        <v>94.653594724208304</v>
      </c>
      <c r="L2734">
        <v>87.628003956456496</v>
      </c>
      <c r="M2734">
        <v>56.024283146417197</v>
      </c>
      <c r="N2734">
        <v>0.13229809736352799</v>
      </c>
      <c r="O2734">
        <v>40.947368421052602</v>
      </c>
      <c r="P2734">
        <v>48.4375</v>
      </c>
      <c r="Q2734">
        <v>4.8413349764989998E-3</v>
      </c>
    </row>
    <row r="2735" spans="1:17" hidden="1" x14ac:dyDescent="0.3">
      <c r="A2735" t="s">
        <v>5633</v>
      </c>
      <c r="B2735" t="s">
        <v>5634</v>
      </c>
      <c r="C2735" t="s">
        <v>10222</v>
      </c>
      <c r="D2735" t="s">
        <v>722</v>
      </c>
      <c r="E2735">
        <v>128.966509</v>
      </c>
      <c r="F2735">
        <v>90.62</v>
      </c>
      <c r="G2735">
        <v>-2.2086827965374898</v>
      </c>
      <c r="H2735">
        <v>-0.37038334539610701</v>
      </c>
      <c r="I2735">
        <v>-0.113453968540769</v>
      </c>
      <c r="J2735">
        <v>-0.61999542042864197</v>
      </c>
      <c r="K2735">
        <v>86.914836441390193</v>
      </c>
      <c r="L2735">
        <v>80.863061518119395</v>
      </c>
      <c r="M2735">
        <v>61.719228691607398</v>
      </c>
      <c r="N2735">
        <v>0.75059453937319098</v>
      </c>
      <c r="O2735">
        <v>0.86073714411829505</v>
      </c>
      <c r="P2735">
        <v>30.472446969500201</v>
      </c>
      <c r="Q2735">
        <v>1.0011050249949E-2</v>
      </c>
    </row>
    <row r="2736" spans="1:17" hidden="1" x14ac:dyDescent="0.3">
      <c r="A2736" t="s">
        <v>5635</v>
      </c>
      <c r="B2736" t="s">
        <v>5636</v>
      </c>
      <c r="C2736" t="s">
        <v>10222</v>
      </c>
      <c r="D2736" t="s">
        <v>261</v>
      </c>
      <c r="E2736">
        <v>128.67442</v>
      </c>
      <c r="F2736">
        <v>157.15</v>
      </c>
      <c r="G2736">
        <v>108.096586936134</v>
      </c>
      <c r="H2736">
        <v>50.712609574136103</v>
      </c>
      <c r="I2736">
        <v>45.468238309923301</v>
      </c>
      <c r="J2736">
        <v>-3.7150101744683899</v>
      </c>
      <c r="K2736">
        <v>128.96314533655001</v>
      </c>
      <c r="L2736">
        <v>103.35713766910401</v>
      </c>
      <c r="M2736">
        <v>67.130678318176194</v>
      </c>
      <c r="N2736">
        <v>1.40829615656784</v>
      </c>
      <c r="O2736">
        <v>5.6951956729239503</v>
      </c>
      <c r="P2736">
        <v>170.94827586206799</v>
      </c>
      <c r="Q2736">
        <v>0.15139740347410999</v>
      </c>
    </row>
    <row r="2737" spans="1:17" hidden="1" x14ac:dyDescent="0.3">
      <c r="A2737" t="s">
        <v>5637</v>
      </c>
      <c r="B2737" t="s">
        <v>5638</v>
      </c>
      <c r="C2737" t="s">
        <v>10222</v>
      </c>
      <c r="D2737" t="s">
        <v>205</v>
      </c>
      <c r="E2737">
        <v>128.65114218399901</v>
      </c>
      <c r="F2737">
        <v>54.64</v>
      </c>
      <c r="G2737">
        <v>-55.986055010773597</v>
      </c>
      <c r="H2737">
        <v>-11.700420624804201</v>
      </c>
      <c r="I2737">
        <v>-49.784061397594598</v>
      </c>
      <c r="J2737">
        <v>-2.8112538995852399</v>
      </c>
      <c r="K2737">
        <v>57.999001327852199</v>
      </c>
      <c r="L2737">
        <v>64.386958564537395</v>
      </c>
      <c r="M2737">
        <v>45.571830572459298</v>
      </c>
      <c r="N2737">
        <v>1.0519522101886201</v>
      </c>
      <c r="O2737">
        <v>74.5973645680819</v>
      </c>
      <c r="P2737">
        <v>7.1372549019607696</v>
      </c>
      <c r="Q2737">
        <v>-3.8669747859271998E-2</v>
      </c>
    </row>
    <row r="2738" spans="1:17" hidden="1" x14ac:dyDescent="0.3">
      <c r="A2738" t="s">
        <v>5639</v>
      </c>
      <c r="B2738" t="s">
        <v>5640</v>
      </c>
      <c r="C2738" t="s">
        <v>10222</v>
      </c>
      <c r="E2738">
        <v>128.24197545000001</v>
      </c>
      <c r="F2738">
        <v>386.5</v>
      </c>
      <c r="G2738">
        <v>356.59931163007298</v>
      </c>
      <c r="H2738">
        <v>123.53899222664499</v>
      </c>
      <c r="I2738">
        <v>206.318524991879</v>
      </c>
      <c r="J2738">
        <v>17.761571473464802</v>
      </c>
      <c r="K2738">
        <v>220.13392436724001</v>
      </c>
      <c r="L2738">
        <v>131.117122020366</v>
      </c>
      <c r="M2738">
        <v>89.7375934392754</v>
      </c>
      <c r="N2738">
        <v>0.78273381294963995</v>
      </c>
      <c r="O2738">
        <v>0</v>
      </c>
      <c r="P2738">
        <v>474.294205052005</v>
      </c>
      <c r="Q2738">
        <v>0.22487988532073</v>
      </c>
    </row>
    <row r="2739" spans="1:17" hidden="1" x14ac:dyDescent="0.3">
      <c r="A2739" t="s">
        <v>5641</v>
      </c>
      <c r="B2739" t="s">
        <v>5642</v>
      </c>
      <c r="C2739" t="s">
        <v>10222</v>
      </c>
      <c r="E2739">
        <v>128.11890030000001</v>
      </c>
      <c r="F2739">
        <v>65.11</v>
      </c>
      <c r="G2739">
        <v>-62.371584517330398</v>
      </c>
      <c r="H2739">
        <v>4.9663848719673904</v>
      </c>
      <c r="I2739">
        <v>-45.9197963898715</v>
      </c>
      <c r="J2739">
        <v>1.1553943401670499</v>
      </c>
      <c r="K2739">
        <v>67.426623151550103</v>
      </c>
      <c r="L2739">
        <v>84.147988996612995</v>
      </c>
      <c r="M2739">
        <v>43.897576240230201</v>
      </c>
      <c r="N2739">
        <v>0.73990877993158499</v>
      </c>
      <c r="O2739">
        <v>123.851942865919</v>
      </c>
      <c r="P2739">
        <v>17.315315315315299</v>
      </c>
    </row>
    <row r="2740" spans="1:17" hidden="1" x14ac:dyDescent="0.3">
      <c r="A2740" t="s">
        <v>5643</v>
      </c>
      <c r="B2740" t="s">
        <v>5644</v>
      </c>
      <c r="C2740" t="s">
        <v>10222</v>
      </c>
      <c r="D2740" t="s">
        <v>388</v>
      </c>
      <c r="E2740">
        <v>127.50871392000001</v>
      </c>
      <c r="F2740">
        <v>60.48</v>
      </c>
      <c r="G2740">
        <v>-3.59885910163411</v>
      </c>
      <c r="H2740">
        <v>0.38900235479411899</v>
      </c>
      <c r="I2740">
        <v>-19.496629046422001</v>
      </c>
      <c r="J2740">
        <v>7.8566604692121098</v>
      </c>
      <c r="K2740">
        <v>57.179326766796997</v>
      </c>
      <c r="L2740">
        <v>58.555989476077002</v>
      </c>
      <c r="M2740">
        <v>63.635418580147103</v>
      </c>
      <c r="N2740">
        <v>0.69140307353505404</v>
      </c>
      <c r="O2740">
        <v>31.2830687830687</v>
      </c>
      <c r="P2740">
        <v>34.399999999999899</v>
      </c>
      <c r="Q2740">
        <v>-7.8927206711765993E-2</v>
      </c>
    </row>
    <row r="2741" spans="1:17" hidden="1" x14ac:dyDescent="0.3">
      <c r="A2741" t="s">
        <v>5645</v>
      </c>
      <c r="B2741" t="s">
        <v>5646</v>
      </c>
      <c r="C2741" t="s">
        <v>10222</v>
      </c>
      <c r="D2741" t="s">
        <v>21</v>
      </c>
      <c r="E2741">
        <v>127.30847564</v>
      </c>
      <c r="F2741">
        <v>26.15</v>
      </c>
      <c r="G2741">
        <v>-111.558215922908</v>
      </c>
      <c r="H2741">
        <v>-16.388095525762299</v>
      </c>
      <c r="I2741">
        <v>-92.707958022456907</v>
      </c>
      <c r="J2741">
        <v>-7.4479766314914597</v>
      </c>
      <c r="K2741">
        <v>30.206003210117402</v>
      </c>
      <c r="L2741">
        <v>82.273683106487894</v>
      </c>
      <c r="M2741">
        <v>38.3380301517942</v>
      </c>
      <c r="N2741">
        <v>0.65652318707851098</v>
      </c>
      <c r="O2741">
        <v>817.59082217973196</v>
      </c>
      <c r="P2741">
        <v>89.492753623188307</v>
      </c>
    </row>
    <row r="2742" spans="1:17" hidden="1" x14ac:dyDescent="0.3">
      <c r="A2742" t="s">
        <v>5647</v>
      </c>
      <c r="B2742" t="s">
        <v>5648</v>
      </c>
      <c r="C2742" t="s">
        <v>10222</v>
      </c>
      <c r="E2742">
        <v>127.1616192</v>
      </c>
      <c r="F2742">
        <v>2.97</v>
      </c>
      <c r="G2742">
        <v>23.3445538446061</v>
      </c>
      <c r="H2742">
        <v>14.766323735472101</v>
      </c>
      <c r="I2742">
        <v>-38.553623865074897</v>
      </c>
      <c r="J2742">
        <v>17.230311350367899</v>
      </c>
      <c r="K2742">
        <v>2.6286490614543099</v>
      </c>
      <c r="L2742">
        <v>2.7318202663082798</v>
      </c>
      <c r="M2742">
        <v>79.704196947497095</v>
      </c>
      <c r="N2742">
        <v>2.2012494925689299</v>
      </c>
      <c r="O2742">
        <v>46.4646464646464</v>
      </c>
      <c r="P2742">
        <v>55.987394957983199</v>
      </c>
      <c r="Q2742">
        <v>4.2853457410239999E-2</v>
      </c>
    </row>
    <row r="2743" spans="1:17" hidden="1" x14ac:dyDescent="0.3">
      <c r="A2743" t="s">
        <v>5649</v>
      </c>
      <c r="B2743" t="s">
        <v>5650</v>
      </c>
      <c r="C2743" t="s">
        <v>10222</v>
      </c>
      <c r="D2743" t="s">
        <v>528</v>
      </c>
      <c r="E2743">
        <v>127.14226789</v>
      </c>
      <c r="F2743">
        <v>125.95</v>
      </c>
      <c r="G2743">
        <v>57.611738530658002</v>
      </c>
      <c r="H2743">
        <v>12.759355094357099</v>
      </c>
      <c r="I2743">
        <v>9.2063412506076503</v>
      </c>
      <c r="J2743">
        <v>4.5364692609691897</v>
      </c>
      <c r="K2743">
        <v>109.51772630840399</v>
      </c>
      <c r="L2743">
        <v>96.900924016335907</v>
      </c>
      <c r="M2743">
        <v>72.912329359456095</v>
      </c>
      <c r="N2743">
        <v>4.3328468991749904</v>
      </c>
      <c r="O2743">
        <v>2.4215958713775301</v>
      </c>
      <c r="P2743">
        <v>84.1374269005847</v>
      </c>
    </row>
    <row r="2744" spans="1:17" hidden="1" x14ac:dyDescent="0.3">
      <c r="A2744" t="s">
        <v>5651</v>
      </c>
      <c r="B2744" t="s">
        <v>5652</v>
      </c>
      <c r="C2744" t="s">
        <v>10222</v>
      </c>
      <c r="D2744" t="s">
        <v>285</v>
      </c>
      <c r="E2744">
        <v>127.12715328</v>
      </c>
      <c r="F2744">
        <v>193.1</v>
      </c>
      <c r="G2744">
        <v>26.424806679578101</v>
      </c>
      <c r="H2744">
        <v>7.3811701530459199</v>
      </c>
      <c r="I2744">
        <v>-19.9262256809184</v>
      </c>
      <c r="J2744">
        <v>15.1415481342381</v>
      </c>
      <c r="K2744">
        <v>175.18422755420701</v>
      </c>
      <c r="L2744">
        <v>168.19628788714499</v>
      </c>
      <c r="M2744">
        <v>72.194935167970101</v>
      </c>
      <c r="N2744">
        <v>4.3069266684079901</v>
      </c>
      <c r="O2744">
        <v>21.698601760745699</v>
      </c>
      <c r="P2744">
        <v>59.454995871180799</v>
      </c>
      <c r="Q2744">
        <v>3.4192891424145E-2</v>
      </c>
    </row>
    <row r="2745" spans="1:17" hidden="1" x14ac:dyDescent="0.3">
      <c r="A2745" t="s">
        <v>5653</v>
      </c>
      <c r="B2745" t="s">
        <v>5654</v>
      </c>
      <c r="C2745" t="s">
        <v>10222</v>
      </c>
      <c r="D2745" t="s">
        <v>420</v>
      </c>
      <c r="E2745">
        <v>127.08710720000001</v>
      </c>
      <c r="F2745">
        <v>184</v>
      </c>
      <c r="G2745">
        <v>128.35725940677301</v>
      </c>
      <c r="H2745">
        <v>-22.327007489574299</v>
      </c>
      <c r="I2745">
        <v>44.949830667564598</v>
      </c>
      <c r="J2745">
        <v>-6.7614150699298996</v>
      </c>
      <c r="K2745">
        <v>203.439962690154</v>
      </c>
      <c r="L2745">
        <v>167.86321492136901</v>
      </c>
      <c r="M2745">
        <v>46.822483629380201</v>
      </c>
      <c r="N2745">
        <v>0.87263889707181896</v>
      </c>
      <c r="O2745">
        <v>51.222826086956502</v>
      </c>
      <c r="P2745">
        <v>176.566962272658</v>
      </c>
      <c r="Q2745">
        <v>3.9010393262801001E-2</v>
      </c>
    </row>
    <row r="2746" spans="1:17" hidden="1" x14ac:dyDescent="0.3">
      <c r="A2746" t="s">
        <v>5655</v>
      </c>
      <c r="B2746" t="s">
        <v>5656</v>
      </c>
      <c r="C2746" t="s">
        <v>10222</v>
      </c>
      <c r="D2746" t="s">
        <v>98</v>
      </c>
      <c r="E2746">
        <v>127.015</v>
      </c>
      <c r="F2746">
        <v>26.74</v>
      </c>
      <c r="G2746">
        <v>24.184370801670799</v>
      </c>
      <c r="H2746">
        <v>2.4220601098075698</v>
      </c>
      <c r="I2746">
        <v>-25.005935306997301</v>
      </c>
      <c r="J2746">
        <v>6.3785299598456202</v>
      </c>
      <c r="K2746">
        <v>24.242006481593901</v>
      </c>
      <c r="L2746">
        <v>22.932003222664498</v>
      </c>
      <c r="M2746">
        <v>60.795471949982598</v>
      </c>
      <c r="N2746">
        <v>1.3433846155476099</v>
      </c>
      <c r="O2746">
        <v>37.621540762902001</v>
      </c>
      <c r="P2746">
        <v>71.410256410256395</v>
      </c>
      <c r="Q2746">
        <v>7.9847309973239994E-2</v>
      </c>
    </row>
    <row r="2747" spans="1:17" hidden="1" x14ac:dyDescent="0.3">
      <c r="A2747" t="s">
        <v>5657</v>
      </c>
      <c r="B2747" t="s">
        <v>5658</v>
      </c>
      <c r="C2747" t="s">
        <v>10222</v>
      </c>
      <c r="D2747" t="s">
        <v>130</v>
      </c>
      <c r="E2747">
        <v>126.98288435999901</v>
      </c>
      <c r="F2747">
        <v>139.80000000000001</v>
      </c>
      <c r="G2747">
        <v>14.075739770473501</v>
      </c>
      <c r="H2747">
        <v>0.14302553807204399</v>
      </c>
      <c r="I2747">
        <v>-9.7877443583313095</v>
      </c>
      <c r="J2747">
        <v>-0.93368806234678303</v>
      </c>
      <c r="K2747">
        <v>132.375540140304</v>
      </c>
      <c r="L2747">
        <v>123.373824530894</v>
      </c>
      <c r="M2747">
        <v>59.773864041876301</v>
      </c>
      <c r="N2747">
        <v>1.43093222047235</v>
      </c>
      <c r="O2747">
        <v>39.3061516452074</v>
      </c>
      <c r="P2747">
        <v>54.903047091412702</v>
      </c>
      <c r="Q2747">
        <v>7.7207279220117997E-2</v>
      </c>
    </row>
    <row r="2748" spans="1:17" hidden="1" x14ac:dyDescent="0.3">
      <c r="A2748" t="s">
        <v>5659</v>
      </c>
      <c r="B2748" t="s">
        <v>5660</v>
      </c>
      <c r="C2748" t="s">
        <v>10222</v>
      </c>
      <c r="D2748" t="s">
        <v>60</v>
      </c>
      <c r="E2748">
        <v>126.88</v>
      </c>
      <c r="F2748">
        <v>158.6</v>
      </c>
      <c r="G2748">
        <v>0.14097829673988799</v>
      </c>
      <c r="H2748">
        <v>12.1848164254788</v>
      </c>
      <c r="I2748">
        <v>-11.938026369308099</v>
      </c>
      <c r="J2748">
        <v>-3.11927292778776</v>
      </c>
      <c r="K2748">
        <v>145.71025899591899</v>
      </c>
      <c r="L2748">
        <v>133.849179099011</v>
      </c>
      <c r="M2748">
        <v>53.0046295449865</v>
      </c>
      <c r="N2748">
        <v>1.18009305185179</v>
      </c>
      <c r="O2748">
        <v>16.015132408574999</v>
      </c>
      <c r="P2748">
        <v>49.340866290018802</v>
      </c>
      <c r="Q2748">
        <v>-9.3997543223144006E-2</v>
      </c>
    </row>
    <row r="2749" spans="1:17" hidden="1" x14ac:dyDescent="0.3">
      <c r="A2749" t="s">
        <v>5661</v>
      </c>
      <c r="B2749" t="s">
        <v>5662</v>
      </c>
      <c r="C2749" t="s">
        <v>10222</v>
      </c>
      <c r="E2749">
        <v>126.815609292</v>
      </c>
      <c r="F2749">
        <v>34.659999999999997</v>
      </c>
      <c r="G2749">
        <v>130.215052370813</v>
      </c>
      <c r="H2749">
        <v>-16.965383581600999</v>
      </c>
      <c r="I2749">
        <v>-14.2699935324033</v>
      </c>
      <c r="J2749">
        <v>-6.9051988537136797</v>
      </c>
      <c r="K2749">
        <v>38.814942166148001</v>
      </c>
      <c r="L2749">
        <v>32.547368468201498</v>
      </c>
      <c r="M2749">
        <v>26.764369859303699</v>
      </c>
      <c r="N2749">
        <v>0.72576151834647196</v>
      </c>
      <c r="O2749">
        <v>65.262550490478901</v>
      </c>
      <c r="P2749">
        <v>176.616121308858</v>
      </c>
      <c r="Q2749">
        <v>0.11788689880303301</v>
      </c>
    </row>
    <row r="2750" spans="1:17" hidden="1" x14ac:dyDescent="0.3">
      <c r="A2750" t="s">
        <v>5663</v>
      </c>
      <c r="B2750" t="s">
        <v>5664</v>
      </c>
      <c r="C2750" t="s">
        <v>10222</v>
      </c>
      <c r="D2750" t="s">
        <v>711</v>
      </c>
      <c r="E2750">
        <v>126.708080111999</v>
      </c>
      <c r="F2750">
        <v>47.92</v>
      </c>
      <c r="G2750">
        <v>63.633041788803297</v>
      </c>
      <c r="H2750">
        <v>-16.319807780984</v>
      </c>
      <c r="I2750">
        <v>2.5329276038242501</v>
      </c>
      <c r="J2750">
        <v>0.303897851918629</v>
      </c>
      <c r="K2750">
        <v>45.9412672101803</v>
      </c>
      <c r="L2750">
        <v>38.636407784823099</v>
      </c>
      <c r="M2750">
        <v>44.216765287720897</v>
      </c>
      <c r="N2750">
        <v>0.51477355119374302</v>
      </c>
      <c r="O2750">
        <v>25.229549248747801</v>
      </c>
      <c r="Q2750">
        <v>0.24718910904847899</v>
      </c>
    </row>
    <row r="2751" spans="1:17" hidden="1" x14ac:dyDescent="0.3">
      <c r="A2751" t="s">
        <v>5665</v>
      </c>
      <c r="B2751" t="s">
        <v>5666</v>
      </c>
      <c r="C2751" t="s">
        <v>10222</v>
      </c>
      <c r="E2751">
        <v>126.66</v>
      </c>
      <c r="F2751">
        <v>75</v>
      </c>
      <c r="G2751">
        <v>-32.540725963911697</v>
      </c>
      <c r="H2751">
        <v>19.215576292513799</v>
      </c>
      <c r="I2751">
        <v>-19.281106275414999</v>
      </c>
      <c r="J2751">
        <v>5.6378997378355997</v>
      </c>
      <c r="K2751">
        <v>69.180938373907907</v>
      </c>
      <c r="M2751">
        <v>60.763429276190202</v>
      </c>
      <c r="N2751">
        <v>1.11011152416356</v>
      </c>
      <c r="O2751">
        <v>29.226666666666599</v>
      </c>
      <c r="P2751">
        <v>62.162162162162097</v>
      </c>
    </row>
    <row r="2752" spans="1:17" hidden="1" x14ac:dyDescent="0.3">
      <c r="A2752" t="s">
        <v>5667</v>
      </c>
      <c r="B2752" t="s">
        <v>5668</v>
      </c>
      <c r="C2752" t="s">
        <v>10222</v>
      </c>
      <c r="D2752" t="s">
        <v>388</v>
      </c>
      <c r="E2752">
        <v>126.46843920000001</v>
      </c>
      <c r="F2752">
        <v>4.8</v>
      </c>
      <c r="G2752">
        <v>-16.180860783719801</v>
      </c>
      <c r="H2752">
        <v>-15.1627228277207</v>
      </c>
      <c r="I2752">
        <v>-42.214186298330397</v>
      </c>
      <c r="J2752">
        <v>6.4548011462863197</v>
      </c>
      <c r="K2752">
        <v>5.3754502544528702</v>
      </c>
      <c r="L2752">
        <v>6.24267248979596</v>
      </c>
      <c r="M2752">
        <v>46.426791608347699</v>
      </c>
      <c r="N2752">
        <v>0.97025393911523095</v>
      </c>
      <c r="O2752">
        <v>103.125</v>
      </c>
      <c r="P2752">
        <v>39.130434782608603</v>
      </c>
      <c r="Q2752">
        <v>-7.1471190249600997E-2</v>
      </c>
    </row>
    <row r="2753" spans="1:17" hidden="1" x14ac:dyDescent="0.3">
      <c r="A2753" t="s">
        <v>5669</v>
      </c>
      <c r="B2753" t="s">
        <v>5670</v>
      </c>
      <c r="C2753" t="s">
        <v>10222</v>
      </c>
      <c r="D2753" t="s">
        <v>290</v>
      </c>
      <c r="E2753">
        <v>126.09162327</v>
      </c>
      <c r="F2753">
        <v>37.74</v>
      </c>
      <c r="G2753">
        <v>-44.033885091238197</v>
      </c>
      <c r="H2753">
        <v>-3.9346335517273099</v>
      </c>
      <c r="I2753">
        <v>-48.759228515917997</v>
      </c>
      <c r="J2753">
        <v>-8.8888301527767304</v>
      </c>
      <c r="K2753">
        <v>39.450152710470299</v>
      </c>
      <c r="L2753">
        <v>43.806244940954898</v>
      </c>
      <c r="M2753">
        <v>46.207026936206603</v>
      </c>
      <c r="N2753">
        <v>1.7369879290614201</v>
      </c>
      <c r="O2753">
        <v>93.163751987281401</v>
      </c>
      <c r="P2753">
        <v>9.2329956584660007</v>
      </c>
      <c r="Q2753">
        <v>-5.8209807114557997E-2</v>
      </c>
    </row>
    <row r="2754" spans="1:17" hidden="1" x14ac:dyDescent="0.3">
      <c r="A2754" t="s">
        <v>5671</v>
      </c>
      <c r="B2754" t="s">
        <v>5672</v>
      </c>
      <c r="C2754" t="s">
        <v>10222</v>
      </c>
      <c r="E2754">
        <v>126.038905275</v>
      </c>
      <c r="F2754">
        <v>18040.349999999999</v>
      </c>
      <c r="G2754">
        <v>281.165837053801</v>
      </c>
      <c r="H2754">
        <v>47.6396515008134</v>
      </c>
      <c r="I2754">
        <v>289.90449454908298</v>
      </c>
      <c r="J2754">
        <v>6.6968956511486502</v>
      </c>
      <c r="K2754">
        <v>12762.872249362301</v>
      </c>
      <c r="L2754">
        <v>8256.4850958544794</v>
      </c>
      <c r="M2754">
        <v>97.208685942947398</v>
      </c>
      <c r="N2754">
        <v>0.39905961674946699</v>
      </c>
      <c r="O2754">
        <v>0</v>
      </c>
      <c r="P2754">
        <v>415.43857142857098</v>
      </c>
      <c r="Q2754">
        <v>0.20014750143878501</v>
      </c>
    </row>
    <row r="2755" spans="1:17" hidden="1" x14ac:dyDescent="0.3">
      <c r="A2755" t="s">
        <v>5673</v>
      </c>
      <c r="B2755" t="s">
        <v>5674</v>
      </c>
      <c r="C2755" t="s">
        <v>10222</v>
      </c>
      <c r="D2755" t="s">
        <v>4422</v>
      </c>
      <c r="E2755">
        <v>125.92440000000001</v>
      </c>
      <c r="F2755">
        <v>299.25</v>
      </c>
      <c r="G2755">
        <v>117.064055219816</v>
      </c>
      <c r="H2755">
        <v>54.368377650748101</v>
      </c>
      <c r="I2755">
        <v>123.903370953577</v>
      </c>
      <c r="J2755">
        <v>22.715156175872099</v>
      </c>
      <c r="K2755">
        <v>210.66650201256499</v>
      </c>
      <c r="M2755">
        <v>72.033829976502304</v>
      </c>
      <c r="N2755">
        <v>0.441717791411042</v>
      </c>
      <c r="O2755">
        <v>10.242272347535399</v>
      </c>
      <c r="P2755">
        <v>202.272727272727</v>
      </c>
    </row>
    <row r="2756" spans="1:17" hidden="1" x14ac:dyDescent="0.3">
      <c r="A2756" t="s">
        <v>5675</v>
      </c>
      <c r="B2756" t="s">
        <v>5676</v>
      </c>
      <c r="C2756" t="s">
        <v>10222</v>
      </c>
      <c r="D2756" t="s">
        <v>173</v>
      </c>
      <c r="E2756">
        <v>125.874</v>
      </c>
      <c r="F2756">
        <v>9.4499999999999993</v>
      </c>
      <c r="G2756">
        <v>-12.7741805291547</v>
      </c>
      <c r="H2756">
        <v>-5.7374144677390504</v>
      </c>
      <c r="I2756">
        <v>-30.6671855993843</v>
      </c>
      <c r="J2756">
        <v>1.4177641092492801</v>
      </c>
      <c r="K2756">
        <v>9.5893963592551508</v>
      </c>
      <c r="L2756">
        <v>9.6401866607427795</v>
      </c>
      <c r="M2756">
        <v>49.295688725695904</v>
      </c>
      <c r="N2756">
        <v>1.27818745568299</v>
      </c>
      <c r="O2756">
        <v>50.793650793650798</v>
      </c>
      <c r="P2756">
        <v>23.6910994764397</v>
      </c>
      <c r="Q2756">
        <v>0.12515614446678899</v>
      </c>
    </row>
    <row r="2757" spans="1:17" hidden="1" x14ac:dyDescent="0.3">
      <c r="A2757" t="s">
        <v>5677</v>
      </c>
      <c r="B2757" t="s">
        <v>5678</v>
      </c>
      <c r="C2757" t="s">
        <v>10222</v>
      </c>
      <c r="D2757" t="s">
        <v>523</v>
      </c>
      <c r="E2757">
        <v>125.32</v>
      </c>
      <c r="F2757">
        <v>156.65</v>
      </c>
      <c r="G2757">
        <v>246.31734388045999</v>
      </c>
      <c r="H2757">
        <v>0.80930514430717304</v>
      </c>
      <c r="I2757">
        <v>82.982940164854398</v>
      </c>
      <c r="J2757">
        <v>-0.32403196090501302</v>
      </c>
      <c r="K2757">
        <v>138.114867994093</v>
      </c>
      <c r="L2757">
        <v>101.514758238998</v>
      </c>
      <c r="M2757">
        <v>80.566459141886895</v>
      </c>
      <c r="N2757">
        <v>0.28849296205630298</v>
      </c>
      <c r="O2757">
        <v>3.9578678582827802</v>
      </c>
      <c r="P2757">
        <v>435.55555555555497</v>
      </c>
      <c r="Q2757">
        <v>0.109075294346156</v>
      </c>
    </row>
    <row r="2758" spans="1:17" hidden="1" x14ac:dyDescent="0.3">
      <c r="A2758" t="s">
        <v>5679</v>
      </c>
      <c r="B2758" t="s">
        <v>5680</v>
      </c>
      <c r="C2758" t="s">
        <v>10222</v>
      </c>
      <c r="D2758" t="s">
        <v>420</v>
      </c>
      <c r="E2758">
        <v>125.261825</v>
      </c>
      <c r="F2758">
        <v>96.5</v>
      </c>
      <c r="G2758">
        <v>645.47431163007298</v>
      </c>
      <c r="H2758">
        <v>-4.0951507775344398</v>
      </c>
      <c r="I2758">
        <v>656.50337095357702</v>
      </c>
      <c r="J2758">
        <v>-0.83867711458324401</v>
      </c>
      <c r="K2758">
        <v>85.162710961865798</v>
      </c>
      <c r="M2758">
        <v>65.129153491341199</v>
      </c>
      <c r="N2758">
        <v>0.95336756980107396</v>
      </c>
      <c r="O2758">
        <v>6.2487046632124299</v>
      </c>
      <c r="P2758">
        <v>672</v>
      </c>
    </row>
    <row r="2759" spans="1:17" hidden="1" x14ac:dyDescent="0.3">
      <c r="A2759" t="s">
        <v>5681</v>
      </c>
      <c r="B2759" t="s">
        <v>5682</v>
      </c>
      <c r="C2759" t="s">
        <v>10222</v>
      </c>
      <c r="D2759" t="s">
        <v>285</v>
      </c>
      <c r="E2759">
        <v>125.17983759000001</v>
      </c>
      <c r="F2759">
        <v>59.7</v>
      </c>
      <c r="G2759">
        <v>-17.7298958418165</v>
      </c>
      <c r="H2759">
        <v>-5.6296423650917502</v>
      </c>
      <c r="I2759">
        <v>-18.297019798619999</v>
      </c>
      <c r="J2759">
        <v>6.4736690708146103</v>
      </c>
      <c r="K2759">
        <v>55.033978096448998</v>
      </c>
      <c r="L2759">
        <v>55.882925201829302</v>
      </c>
      <c r="M2759">
        <v>71.210370533681399</v>
      </c>
      <c r="N2759">
        <v>0.99639955686853698</v>
      </c>
      <c r="O2759">
        <v>20.268006700167401</v>
      </c>
      <c r="P2759">
        <v>33.766524759130597</v>
      </c>
      <c r="Q2759">
        <v>-3.0632900472988001E-2</v>
      </c>
    </row>
    <row r="2760" spans="1:17" hidden="1" x14ac:dyDescent="0.3">
      <c r="A2760" t="s">
        <v>5683</v>
      </c>
      <c r="B2760" t="s">
        <v>5684</v>
      </c>
      <c r="C2760" t="s">
        <v>10222</v>
      </c>
      <c r="D2760" t="s">
        <v>622</v>
      </c>
      <c r="E2760">
        <v>124.8647</v>
      </c>
      <c r="F2760">
        <v>53.59</v>
      </c>
      <c r="G2760">
        <v>-14.4127176586296</v>
      </c>
      <c r="H2760">
        <v>-5.4323791951314604</v>
      </c>
      <c r="I2760">
        <v>-22.3776021133203</v>
      </c>
      <c r="J2760">
        <v>2.7485411141835701</v>
      </c>
      <c r="K2760">
        <v>50.714393520592203</v>
      </c>
      <c r="L2760">
        <v>50.727165938502097</v>
      </c>
      <c r="M2760">
        <v>71.538030544346896</v>
      </c>
      <c r="N2760">
        <v>0.85787300292841995</v>
      </c>
      <c r="O2760">
        <v>28.008956894943001</v>
      </c>
      <c r="P2760">
        <v>30.389294403892901</v>
      </c>
      <c r="Q2760">
        <v>-8.1924113869009992E-3</v>
      </c>
    </row>
    <row r="2761" spans="1:17" hidden="1" x14ac:dyDescent="0.3">
      <c r="A2761" t="s">
        <v>5685</v>
      </c>
      <c r="B2761" t="s">
        <v>5686</v>
      </c>
      <c r="C2761" t="s">
        <v>10222</v>
      </c>
      <c r="D2761" t="s">
        <v>133</v>
      </c>
      <c r="E2761">
        <v>124.8386364</v>
      </c>
      <c r="F2761">
        <v>25.16</v>
      </c>
      <c r="G2761">
        <v>97.118756074517606</v>
      </c>
      <c r="H2761">
        <v>50.0699285116591</v>
      </c>
      <c r="I2761">
        <v>36.619453178487198</v>
      </c>
      <c r="J2761">
        <v>14.8504055418907</v>
      </c>
      <c r="K2761">
        <v>20.221637036352998</v>
      </c>
      <c r="L2761">
        <v>16.094132483619301</v>
      </c>
      <c r="M2761">
        <v>57.172892966798699</v>
      </c>
      <c r="N2761">
        <v>2.7013917245750201</v>
      </c>
      <c r="O2761">
        <v>16.335453100158901</v>
      </c>
      <c r="P2761">
        <v>169.957081545064</v>
      </c>
      <c r="Q2761">
        <v>9.4607441318176E-2</v>
      </c>
    </row>
    <row r="2762" spans="1:17" hidden="1" x14ac:dyDescent="0.3">
      <c r="A2762" t="s">
        <v>5687</v>
      </c>
      <c r="B2762" t="s">
        <v>5688</v>
      </c>
      <c r="C2762" t="s">
        <v>10222</v>
      </c>
      <c r="D2762" t="s">
        <v>127</v>
      </c>
      <c r="E2762">
        <v>124.68724</v>
      </c>
      <c r="F2762">
        <v>114.35</v>
      </c>
      <c r="G2762">
        <v>57.909795501040897</v>
      </c>
      <c r="H2762">
        <v>4.3280469389110303</v>
      </c>
      <c r="I2762">
        <v>-50.855588910752097</v>
      </c>
      <c r="J2762">
        <v>5.6928963843815401</v>
      </c>
      <c r="K2762">
        <v>113.522522424832</v>
      </c>
      <c r="L2762">
        <v>114.77574965205901</v>
      </c>
      <c r="M2762">
        <v>64.499694084563302</v>
      </c>
      <c r="N2762">
        <v>0.70331588132635203</v>
      </c>
      <c r="O2762">
        <v>78.968080454744197</v>
      </c>
      <c r="P2762">
        <v>104.196428571428</v>
      </c>
      <c r="Q2762">
        <v>0.25573660717435198</v>
      </c>
    </row>
    <row r="2763" spans="1:17" hidden="1" x14ac:dyDescent="0.3">
      <c r="A2763" t="s">
        <v>5689</v>
      </c>
      <c r="B2763" t="s">
        <v>5690</v>
      </c>
      <c r="C2763" t="s">
        <v>10222</v>
      </c>
      <c r="D2763" t="s">
        <v>133</v>
      </c>
      <c r="E2763">
        <v>124.41</v>
      </c>
      <c r="F2763">
        <v>4976.3999999999996</v>
      </c>
      <c r="G2763">
        <v>1.40233219562591</v>
      </c>
      <c r="H2763">
        <v>12.0699822720574</v>
      </c>
      <c r="I2763">
        <v>8.91337095357793</v>
      </c>
      <c r="J2763">
        <v>8.6745685881467693</v>
      </c>
      <c r="K2763">
        <v>4253.8115302869801</v>
      </c>
      <c r="L2763">
        <v>4008.5340644030298</v>
      </c>
      <c r="M2763">
        <v>77.266199493520006</v>
      </c>
      <c r="N2763">
        <v>1.3435696953356699</v>
      </c>
      <c r="O2763">
        <v>0.132625994694968</v>
      </c>
      <c r="P2763">
        <v>47.887072808320902</v>
      </c>
      <c r="Q2763">
        <v>-0.103811481897606</v>
      </c>
    </row>
    <row r="2764" spans="1:17" hidden="1" x14ac:dyDescent="0.3">
      <c r="A2764" t="s">
        <v>5691</v>
      </c>
      <c r="B2764" t="s">
        <v>5692</v>
      </c>
      <c r="C2764" t="s">
        <v>10222</v>
      </c>
      <c r="E2764">
        <v>124.262263179999</v>
      </c>
      <c r="F2764">
        <v>103.4</v>
      </c>
      <c r="G2764">
        <v>132.038952790363</v>
      </c>
      <c r="H2764">
        <v>-3.9563591913571599</v>
      </c>
      <c r="I2764">
        <v>38.486989717539203</v>
      </c>
      <c r="J2764">
        <v>-3.4080019288171699</v>
      </c>
      <c r="K2764">
        <v>104.71478902877</v>
      </c>
      <c r="L2764">
        <v>83.098756637367401</v>
      </c>
      <c r="M2764">
        <v>42.078714584535099</v>
      </c>
      <c r="N2764">
        <v>0.43409316210325899</v>
      </c>
      <c r="O2764">
        <v>41.6344294003868</v>
      </c>
      <c r="P2764">
        <v>169.973890339425</v>
      </c>
      <c r="Q2764">
        <v>0.13292040715266101</v>
      </c>
    </row>
    <row r="2765" spans="1:17" hidden="1" x14ac:dyDescent="0.3">
      <c r="A2765" t="s">
        <v>5693</v>
      </c>
      <c r="B2765" t="s">
        <v>5694</v>
      </c>
      <c r="C2765" t="s">
        <v>10222</v>
      </c>
      <c r="D2765" t="s">
        <v>202</v>
      </c>
      <c r="E2765">
        <v>123.829887884999</v>
      </c>
      <c r="F2765">
        <v>516.45000000000005</v>
      </c>
      <c r="G2765">
        <v>3.0077954524960999</v>
      </c>
      <c r="H2765">
        <v>-1.2563591913571399</v>
      </c>
      <c r="I2765">
        <v>-26.2612078801153</v>
      </c>
      <c r="J2765">
        <v>-1.47670570302874</v>
      </c>
      <c r="K2765">
        <v>515.86343268667804</v>
      </c>
      <c r="L2765">
        <v>496.98926941075098</v>
      </c>
      <c r="M2765">
        <v>50.392648757950802</v>
      </c>
      <c r="N2765">
        <v>0.949420834156948</v>
      </c>
      <c r="O2765">
        <v>34.940458902120199</v>
      </c>
      <c r="P2765">
        <v>35.907894736842103</v>
      </c>
      <c r="Q2765">
        <v>5.7407289349577999E-2</v>
      </c>
    </row>
    <row r="2766" spans="1:17" hidden="1" x14ac:dyDescent="0.3">
      <c r="A2766" t="s">
        <v>5695</v>
      </c>
      <c r="B2766" t="s">
        <v>5696</v>
      </c>
      <c r="C2766" t="s">
        <v>10222</v>
      </c>
      <c r="D2766" t="s">
        <v>70</v>
      </c>
      <c r="E2766">
        <v>123.8229704</v>
      </c>
      <c r="F2766">
        <v>2.3199999999999998</v>
      </c>
      <c r="G2766">
        <v>-16.851359733805499</v>
      </c>
      <c r="H2766">
        <v>11.036747604759301</v>
      </c>
      <c r="I2766">
        <v>-72.453957432321801</v>
      </c>
      <c r="J2766">
        <v>5.2421314630283904</v>
      </c>
      <c r="K2766">
        <v>2.2730612434701398</v>
      </c>
      <c r="L2766">
        <v>2.7362544023988402</v>
      </c>
      <c r="M2766">
        <v>51.695074295286503</v>
      </c>
      <c r="N2766">
        <v>0.84728847402866303</v>
      </c>
      <c r="O2766">
        <v>215.086206896551</v>
      </c>
      <c r="P2766">
        <v>20.8333333333333</v>
      </c>
      <c r="Q2766">
        <v>-3.8079808097986001E-2</v>
      </c>
    </row>
    <row r="2767" spans="1:17" hidden="1" x14ac:dyDescent="0.3">
      <c r="A2767" t="s">
        <v>5697</v>
      </c>
      <c r="B2767" t="s">
        <v>5698</v>
      </c>
      <c r="C2767" t="s">
        <v>10222</v>
      </c>
      <c r="D2767" t="s">
        <v>915</v>
      </c>
      <c r="E2767">
        <v>123.61021164</v>
      </c>
      <c r="F2767">
        <v>10.199999999999999</v>
      </c>
      <c r="G2767">
        <v>32.849311630073203</v>
      </c>
      <c r="H2767">
        <v>40.687290660274897</v>
      </c>
      <c r="I2767">
        <v>-11.4149963933608</v>
      </c>
      <c r="J2767">
        <v>19.9548011462863</v>
      </c>
      <c r="K2767">
        <v>7.4422648591901099</v>
      </c>
      <c r="L2767">
        <v>8.1378151117124595</v>
      </c>
      <c r="M2767">
        <v>95.8642775891621</v>
      </c>
      <c r="N2767">
        <v>2.15094202547585</v>
      </c>
      <c r="O2767">
        <v>21.078431372549002</v>
      </c>
      <c r="P2767">
        <v>121.739130434782</v>
      </c>
      <c r="Q2767">
        <v>-0.100726444352692</v>
      </c>
    </row>
    <row r="2768" spans="1:17" hidden="1" x14ac:dyDescent="0.3">
      <c r="A2768" t="s">
        <v>5699</v>
      </c>
      <c r="B2768" t="s">
        <v>5700</v>
      </c>
      <c r="C2768" t="s">
        <v>10222</v>
      </c>
      <c r="D2768" t="s">
        <v>46</v>
      </c>
      <c r="E2768">
        <v>123.5372</v>
      </c>
      <c r="F2768">
        <v>66.400000000000006</v>
      </c>
      <c r="G2768">
        <v>-67.608208334434295</v>
      </c>
      <c r="H2768">
        <v>-11.5026281432358</v>
      </c>
      <c r="I2768">
        <v>-36.0232598064459</v>
      </c>
      <c r="J2768">
        <v>4.9384014513969099</v>
      </c>
      <c r="K2768">
        <v>60.132757369067797</v>
      </c>
      <c r="L2768">
        <v>95.736052665493204</v>
      </c>
      <c r="M2768">
        <v>43.5665117489553</v>
      </c>
      <c r="N2768">
        <v>0.761816383095275</v>
      </c>
      <c r="O2768">
        <v>79.367469879517998</v>
      </c>
      <c r="P2768">
        <v>145.92592592592499</v>
      </c>
    </row>
    <row r="2769" spans="1:17" hidden="1" x14ac:dyDescent="0.3">
      <c r="A2769" t="s">
        <v>5701</v>
      </c>
      <c r="B2769" t="s">
        <v>5702</v>
      </c>
      <c r="C2769" t="s">
        <v>10222</v>
      </c>
      <c r="D2769" t="s">
        <v>622</v>
      </c>
      <c r="E2769">
        <v>123.39033000000001</v>
      </c>
      <c r="F2769">
        <v>210</v>
      </c>
      <c r="G2769">
        <v>83.474311630073203</v>
      </c>
      <c r="H2769">
        <v>-10.832499935418101</v>
      </c>
      <c r="I2769">
        <v>8.9846987544078196</v>
      </c>
      <c r="J2769">
        <v>-7.3167450377081306E-2</v>
      </c>
      <c r="K2769">
        <v>219.250122109194</v>
      </c>
      <c r="L2769">
        <v>175.15388474217801</v>
      </c>
      <c r="M2769">
        <v>55.419915148597298</v>
      </c>
      <c r="N2769">
        <v>1.4892857142857101</v>
      </c>
      <c r="O2769">
        <v>33.809523809523803</v>
      </c>
      <c r="P2769">
        <v>223.07692307692301</v>
      </c>
    </row>
    <row r="2770" spans="1:17" hidden="1" x14ac:dyDescent="0.3">
      <c r="A2770" t="s">
        <v>5703</v>
      </c>
      <c r="B2770" t="s">
        <v>5704</v>
      </c>
      <c r="C2770" t="s">
        <v>10222</v>
      </c>
      <c r="D2770" t="s">
        <v>420</v>
      </c>
      <c r="E2770">
        <v>123.36033952</v>
      </c>
      <c r="F2770">
        <v>149.6</v>
      </c>
      <c r="G2770">
        <v>-0.223517636934811</v>
      </c>
      <c r="H2770">
        <v>-15.5061451604415</v>
      </c>
      <c r="I2770">
        <v>-21.4381568678618</v>
      </c>
      <c r="J2770">
        <v>-1.6464134286124501</v>
      </c>
      <c r="K2770">
        <v>161.946796410876</v>
      </c>
      <c r="L2770">
        <v>154.51670116209101</v>
      </c>
      <c r="M2770">
        <v>35.420827180684398</v>
      </c>
      <c r="N2770">
        <v>0.93131612256107699</v>
      </c>
      <c r="O2770">
        <v>44.251336898395699</v>
      </c>
      <c r="P2770">
        <v>51.342948930489499</v>
      </c>
      <c r="Q2770">
        <v>6.6321133802726001E-2</v>
      </c>
    </row>
    <row r="2771" spans="1:17" hidden="1" x14ac:dyDescent="0.3">
      <c r="A2771" t="s">
        <v>5705</v>
      </c>
      <c r="B2771" t="s">
        <v>5706</v>
      </c>
      <c r="C2771" t="s">
        <v>10222</v>
      </c>
      <c r="D2771" t="s">
        <v>1667</v>
      </c>
      <c r="E2771">
        <v>123.02850294</v>
      </c>
      <c r="F2771">
        <v>7.56</v>
      </c>
      <c r="G2771">
        <v>-68.594653887168107</v>
      </c>
      <c r="H2771">
        <v>-7.3286405601784397</v>
      </c>
      <c r="I2771">
        <v>-32.419705969498899</v>
      </c>
      <c r="J2771">
        <v>1.8607956966950301</v>
      </c>
      <c r="K2771">
        <v>7.69703717182459</v>
      </c>
      <c r="L2771">
        <v>9.2676172447634997</v>
      </c>
      <c r="M2771">
        <v>55.634960488279901</v>
      </c>
      <c r="N2771">
        <v>0.91003666663188998</v>
      </c>
      <c r="O2771">
        <v>77.910052910052897</v>
      </c>
      <c r="P2771">
        <v>8.7769784172661591</v>
      </c>
      <c r="Q2771">
        <v>2.5457140034021001E-2</v>
      </c>
    </row>
    <row r="2772" spans="1:17" hidden="1" x14ac:dyDescent="0.3">
      <c r="A2772" t="s">
        <v>5707</v>
      </c>
      <c r="B2772" t="s">
        <v>5708</v>
      </c>
      <c r="C2772" t="s">
        <v>10222</v>
      </c>
      <c r="D2772" t="s">
        <v>70</v>
      </c>
      <c r="E2772">
        <v>123.01146</v>
      </c>
      <c r="F2772">
        <v>66</v>
      </c>
      <c r="G2772">
        <v>105.961806570825</v>
      </c>
      <c r="H2772">
        <v>-27.117780492702099</v>
      </c>
      <c r="I2772">
        <v>29.367286669117799</v>
      </c>
      <c r="J2772">
        <v>-9.4868046931297396</v>
      </c>
      <c r="K2772">
        <v>70.928499002315505</v>
      </c>
      <c r="L2772">
        <v>55.801550399843499</v>
      </c>
      <c r="M2772">
        <v>42.612487289890701</v>
      </c>
      <c r="N2772">
        <v>0.49454079262351602</v>
      </c>
      <c r="O2772">
        <v>37.393939393939398</v>
      </c>
      <c r="P2772">
        <v>175.14491999610601</v>
      </c>
      <c r="Q2772">
        <v>0.203855763120664</v>
      </c>
    </row>
    <row r="2773" spans="1:17" hidden="1" x14ac:dyDescent="0.3">
      <c r="A2773" t="s">
        <v>5709</v>
      </c>
      <c r="B2773" t="s">
        <v>5710</v>
      </c>
      <c r="C2773" t="s">
        <v>10222</v>
      </c>
      <c r="D2773" t="s">
        <v>711</v>
      </c>
      <c r="E2773">
        <v>122.87871038999999</v>
      </c>
      <c r="F2773">
        <v>73.900000000000006</v>
      </c>
      <c r="G2773">
        <v>-55.159198751384999</v>
      </c>
      <c r="H2773">
        <v>-18.101485809252399</v>
      </c>
      <c r="I2773">
        <v>-44.130139427880202</v>
      </c>
      <c r="J2773">
        <v>-7.8414951500099699</v>
      </c>
      <c r="M2773">
        <v>27.793090043837999</v>
      </c>
      <c r="O2773">
        <v>47.496617050067599</v>
      </c>
      <c r="P2773">
        <v>1.9310344827586201</v>
      </c>
    </row>
    <row r="2774" spans="1:17" hidden="1" x14ac:dyDescent="0.3">
      <c r="A2774" t="s">
        <v>5711</v>
      </c>
      <c r="B2774" t="s">
        <v>5712</v>
      </c>
      <c r="C2774" t="s">
        <v>10222</v>
      </c>
      <c r="D2774" t="s">
        <v>54</v>
      </c>
      <c r="E2774">
        <v>122.839797664</v>
      </c>
      <c r="F2774">
        <v>38.56</v>
      </c>
      <c r="G2774">
        <v>-4.8469253532022503</v>
      </c>
      <c r="H2774">
        <v>12.524777172279199</v>
      </c>
      <c r="I2774">
        <v>-16.140792921711899</v>
      </c>
      <c r="J2774">
        <v>23.111499345858999</v>
      </c>
      <c r="K2774">
        <v>36.339036303195101</v>
      </c>
      <c r="L2774">
        <v>35.823321174860702</v>
      </c>
      <c r="M2774">
        <v>56.650926799021398</v>
      </c>
      <c r="N2774">
        <v>3.63305111775664</v>
      </c>
      <c r="O2774">
        <v>25.7780082987551</v>
      </c>
      <c r="P2774">
        <v>44.419475655430702</v>
      </c>
      <c r="Q2774">
        <v>7.2178812922012003E-2</v>
      </c>
    </row>
    <row r="2775" spans="1:17" hidden="1" x14ac:dyDescent="0.3">
      <c r="A2775" t="s">
        <v>5713</v>
      </c>
      <c r="B2775" t="s">
        <v>5714</v>
      </c>
      <c r="C2775" t="s">
        <v>10222</v>
      </c>
      <c r="D2775" t="s">
        <v>46</v>
      </c>
      <c r="E2775">
        <v>122.68559999999999</v>
      </c>
      <c r="F2775">
        <v>300.7</v>
      </c>
      <c r="G2775">
        <v>17.3843379521598</v>
      </c>
      <c r="H2775">
        <v>7.0055557022598602</v>
      </c>
      <c r="I2775">
        <v>28.413397275664501</v>
      </c>
      <c r="J2775">
        <v>12.630625322110401</v>
      </c>
      <c r="K2775">
        <v>279.05220994259798</v>
      </c>
      <c r="M2775">
        <v>61.157012613948602</v>
      </c>
      <c r="N2775">
        <v>0.61726283048211505</v>
      </c>
      <c r="O2775">
        <v>26.837379447954699</v>
      </c>
      <c r="P2775">
        <v>61.6666666666666</v>
      </c>
    </row>
    <row r="2776" spans="1:17" hidden="1" x14ac:dyDescent="0.3">
      <c r="A2776" t="s">
        <v>5715</v>
      </c>
      <c r="B2776" t="s">
        <v>5716</v>
      </c>
      <c r="C2776" t="s">
        <v>10222</v>
      </c>
      <c r="E2776">
        <v>122.59680849</v>
      </c>
      <c r="F2776">
        <v>1127.0999999999999</v>
      </c>
      <c r="G2776">
        <v>174.797664123055</v>
      </c>
      <c r="H2776">
        <v>22.317963742061899</v>
      </c>
      <c r="I2776">
        <v>113.10087627758099</v>
      </c>
      <c r="J2776">
        <v>5.3634449207648496</v>
      </c>
      <c r="K2776">
        <v>974.64923364210097</v>
      </c>
      <c r="L2776">
        <v>726.16458033635399</v>
      </c>
      <c r="M2776">
        <v>60.094281669364001</v>
      </c>
      <c r="N2776">
        <v>0.21033048561150999</v>
      </c>
      <c r="O2776">
        <v>6.4679265371307002</v>
      </c>
      <c r="P2776">
        <v>201.323352492982</v>
      </c>
      <c r="Q2776">
        <v>8.6568621917676003E-2</v>
      </c>
    </row>
    <row r="2777" spans="1:17" hidden="1" x14ac:dyDescent="0.3">
      <c r="A2777" t="s">
        <v>5717</v>
      </c>
      <c r="B2777" t="s">
        <v>5718</v>
      </c>
      <c r="C2777" t="s">
        <v>10222</v>
      </c>
      <c r="D2777" t="s">
        <v>622</v>
      </c>
      <c r="E2777">
        <v>122.09081974999999</v>
      </c>
      <c r="F2777">
        <v>39.07</v>
      </c>
      <c r="G2777">
        <v>40.450731385861999</v>
      </c>
      <c r="H2777">
        <v>11.924411864396101</v>
      </c>
      <c r="I2777">
        <v>-24.952017227186801</v>
      </c>
      <c r="J2777">
        <v>2.2404583043774902</v>
      </c>
      <c r="K2777">
        <v>35.222265395898901</v>
      </c>
      <c r="L2777">
        <v>32.8511173784362</v>
      </c>
      <c r="M2777">
        <v>59.458893305460002</v>
      </c>
      <c r="N2777">
        <v>3.1001070430576001</v>
      </c>
      <c r="O2777">
        <v>27.207576145379999</v>
      </c>
      <c r="P2777">
        <v>77.621166515220295</v>
      </c>
      <c r="Q2777">
        <v>3.9005963554872999E-2</v>
      </c>
    </row>
    <row r="2778" spans="1:17" hidden="1" x14ac:dyDescent="0.3">
      <c r="A2778" t="s">
        <v>5719</v>
      </c>
      <c r="B2778" t="s">
        <v>5720</v>
      </c>
      <c r="C2778" t="s">
        <v>10222</v>
      </c>
      <c r="D2778" t="s">
        <v>922</v>
      </c>
      <c r="E2778">
        <v>122.07</v>
      </c>
      <c r="F2778">
        <v>81.38</v>
      </c>
      <c r="G2778">
        <v>10.247420873770601</v>
      </c>
      <c r="H2778">
        <v>16.284824541395199</v>
      </c>
      <c r="I2778">
        <v>-8.3894955902493802</v>
      </c>
      <c r="J2778">
        <v>12.3283516708583</v>
      </c>
      <c r="K2778">
        <v>74.115995804091895</v>
      </c>
      <c r="L2778">
        <v>73.046222039315595</v>
      </c>
      <c r="M2778">
        <v>64.423939648440097</v>
      </c>
      <c r="N2778">
        <v>3.0873042319638699</v>
      </c>
      <c r="O2778">
        <v>29.024330302285499</v>
      </c>
      <c r="P2778">
        <v>61.148514851485103</v>
      </c>
      <c r="Q2778">
        <v>-6.2209288602890003E-3</v>
      </c>
    </row>
    <row r="2779" spans="1:17" hidden="1" x14ac:dyDescent="0.3">
      <c r="A2779" t="s">
        <v>5721</v>
      </c>
      <c r="B2779" t="s">
        <v>5722</v>
      </c>
      <c r="C2779" t="s">
        <v>10222</v>
      </c>
      <c r="D2779" t="s">
        <v>228</v>
      </c>
      <c r="E2779">
        <v>121.962153204999</v>
      </c>
      <c r="F2779">
        <v>393.95</v>
      </c>
      <c r="G2779">
        <v>15.8230017836414</v>
      </c>
      <c r="H2779">
        <v>-25.147718414658101</v>
      </c>
      <c r="I2779">
        <v>10.992374003826701</v>
      </c>
      <c r="J2779">
        <v>-1.61946547086927</v>
      </c>
      <c r="K2779">
        <v>388.85875414189201</v>
      </c>
      <c r="L2779">
        <v>339.658114544966</v>
      </c>
      <c r="M2779">
        <v>39.316938073820602</v>
      </c>
      <c r="N2779">
        <v>0.25555197991922601</v>
      </c>
      <c r="O2779">
        <v>33.2656428480771</v>
      </c>
      <c r="P2779">
        <v>53.886718749999901</v>
      </c>
      <c r="Q2779">
        <v>8.4829596495429992E-3</v>
      </c>
    </row>
    <row r="2780" spans="1:17" hidden="1" x14ac:dyDescent="0.3">
      <c r="A2780" t="s">
        <v>5723</v>
      </c>
      <c r="B2780" t="s">
        <v>5724</v>
      </c>
      <c r="C2780" t="s">
        <v>10222</v>
      </c>
      <c r="E2780">
        <v>121.88150450000001</v>
      </c>
      <c r="F2780">
        <v>44.05</v>
      </c>
      <c r="G2780">
        <v>309.61292549145901</v>
      </c>
      <c r="H2780">
        <v>-18.641094636075501</v>
      </c>
      <c r="I2780">
        <v>81.948462840624103</v>
      </c>
      <c r="J2780">
        <v>-9.2945805519824507</v>
      </c>
      <c r="K2780">
        <v>45.064012777621201</v>
      </c>
      <c r="L2780">
        <v>30.5377101210638</v>
      </c>
      <c r="M2780">
        <v>14.510353459125101</v>
      </c>
      <c r="N2780">
        <v>0.76782064371680103</v>
      </c>
      <c r="O2780">
        <v>34.733257661747999</v>
      </c>
      <c r="P2780">
        <v>352.25872689938302</v>
      </c>
      <c r="Q2780">
        <v>0.10923329810663</v>
      </c>
    </row>
    <row r="2781" spans="1:17" hidden="1" x14ac:dyDescent="0.3">
      <c r="A2781" t="s">
        <v>5725</v>
      </c>
      <c r="B2781" t="s">
        <v>5726</v>
      </c>
      <c r="C2781" t="s">
        <v>10222</v>
      </c>
      <c r="D2781" t="s">
        <v>202</v>
      </c>
      <c r="E2781">
        <v>121.74269285</v>
      </c>
      <c r="F2781">
        <v>112.85</v>
      </c>
      <c r="G2781">
        <v>1.84423541576313</v>
      </c>
      <c r="H2781">
        <v>3.6305035537408799</v>
      </c>
      <c r="I2781">
        <v>-30.358945153551399</v>
      </c>
      <c r="J2781">
        <v>-2.1815624900773201</v>
      </c>
      <c r="K2781">
        <v>109.351320930074</v>
      </c>
      <c r="L2781">
        <v>111.207248392352</v>
      </c>
      <c r="M2781">
        <v>59.964265171203799</v>
      </c>
      <c r="N2781">
        <v>1.1124625484050701</v>
      </c>
      <c r="O2781">
        <v>50.376606114311002</v>
      </c>
      <c r="P2781">
        <v>40.605532020931904</v>
      </c>
      <c r="Q2781">
        <v>0.13709562532229999</v>
      </c>
    </row>
    <row r="2782" spans="1:17" hidden="1" x14ac:dyDescent="0.3">
      <c r="A2782" t="s">
        <v>5727</v>
      </c>
      <c r="B2782" t="s">
        <v>5728</v>
      </c>
      <c r="C2782" t="s">
        <v>10222</v>
      </c>
      <c r="D2782" t="s">
        <v>1458</v>
      </c>
      <c r="E2782">
        <v>121.5895665</v>
      </c>
      <c r="F2782">
        <v>135.05000000000001</v>
      </c>
      <c r="G2782">
        <v>50.171943450039102</v>
      </c>
      <c r="H2782">
        <v>19.041208376210399</v>
      </c>
      <c r="I2782">
        <v>-2.9080504720160398</v>
      </c>
      <c r="J2782">
        <v>0.86353279852569398</v>
      </c>
      <c r="K2782">
        <v>124.50182810820699</v>
      </c>
      <c r="L2782">
        <v>113.64698319331799</v>
      </c>
      <c r="M2782">
        <v>55.6571497132716</v>
      </c>
      <c r="N2782">
        <v>1.02080067377607</v>
      </c>
      <c r="O2782">
        <v>13.809700111069899</v>
      </c>
      <c r="P2782">
        <v>81.032171581769404</v>
      </c>
      <c r="Q2782">
        <v>0.112985108656281</v>
      </c>
    </row>
    <row r="2783" spans="1:17" hidden="1" x14ac:dyDescent="0.3">
      <c r="A2783" t="s">
        <v>5729</v>
      </c>
      <c r="B2783" t="s">
        <v>5730</v>
      </c>
      <c r="C2783" t="s">
        <v>10222</v>
      </c>
      <c r="D2783" t="s">
        <v>523</v>
      </c>
      <c r="E2783">
        <v>121.119037384999</v>
      </c>
      <c r="F2783">
        <v>169.69</v>
      </c>
      <c r="G2783">
        <v>209.161749810093</v>
      </c>
      <c r="H2783">
        <v>45.482815120569398</v>
      </c>
      <c r="I2783">
        <v>91.442395343821801</v>
      </c>
      <c r="J2783">
        <v>24.5572856183359</v>
      </c>
      <c r="K2783">
        <v>118.330955465977</v>
      </c>
      <c r="L2783">
        <v>91.822455535466005</v>
      </c>
      <c r="M2783">
        <v>89.185802688726994</v>
      </c>
      <c r="N2783">
        <v>1.82007544633133</v>
      </c>
      <c r="O2783">
        <v>0.50091343037304004</v>
      </c>
      <c r="P2783">
        <v>258.37381203801402</v>
      </c>
      <c r="Q2783">
        <v>0.12214718085069701</v>
      </c>
    </row>
    <row r="2784" spans="1:17" hidden="1" x14ac:dyDescent="0.3">
      <c r="A2784" t="s">
        <v>5731</v>
      </c>
      <c r="B2784" t="s">
        <v>5732</v>
      </c>
      <c r="C2784" t="s">
        <v>10222</v>
      </c>
      <c r="E2784">
        <v>121.09170743999999</v>
      </c>
      <c r="F2784">
        <v>75.239999999999995</v>
      </c>
      <c r="G2784">
        <v>-12.239974084212401</v>
      </c>
      <c r="H2784">
        <v>13.000073575748701</v>
      </c>
      <c r="I2784">
        <v>-2.3537719035649101</v>
      </c>
      <c r="J2784">
        <v>3.4619542221089099</v>
      </c>
      <c r="K2784">
        <v>64.685513510982304</v>
      </c>
      <c r="M2784">
        <v>67.125505135171807</v>
      </c>
      <c r="N2784">
        <v>1.1690374331550799</v>
      </c>
      <c r="O2784">
        <v>5.6618819776714497</v>
      </c>
      <c r="P2784">
        <v>92.923076923076906</v>
      </c>
    </row>
    <row r="2785" spans="1:17" hidden="1" x14ac:dyDescent="0.3">
      <c r="A2785" t="s">
        <v>5733</v>
      </c>
      <c r="B2785" t="s">
        <v>5734</v>
      </c>
      <c r="C2785" t="s">
        <v>10222</v>
      </c>
      <c r="E2785">
        <v>120.97199999999999</v>
      </c>
      <c r="F2785">
        <v>88.95</v>
      </c>
      <c r="G2785">
        <v>-22.490600650628501</v>
      </c>
      <c r="H2785">
        <v>25.424390273310902</v>
      </c>
      <c r="I2785">
        <v>-11.4615413271238</v>
      </c>
      <c r="J2785">
        <v>-7.3533323260807402</v>
      </c>
      <c r="K2785">
        <v>78.663266666666601</v>
      </c>
      <c r="M2785">
        <v>46.760564447999698</v>
      </c>
      <c r="O2785">
        <v>38.560989319842598</v>
      </c>
      <c r="P2785">
        <v>41.190476190476197</v>
      </c>
    </row>
    <row r="2786" spans="1:17" hidden="1" x14ac:dyDescent="0.3">
      <c r="A2786" t="s">
        <v>5735</v>
      </c>
      <c r="B2786" t="s">
        <v>5736</v>
      </c>
      <c r="C2786" t="s">
        <v>10222</v>
      </c>
      <c r="D2786" t="s">
        <v>46</v>
      </c>
      <c r="E2786">
        <v>120.58093195999901</v>
      </c>
      <c r="F2786">
        <v>16.34</v>
      </c>
      <c r="G2786">
        <v>187.705080860842</v>
      </c>
      <c r="H2786">
        <v>33.3245620816746</v>
      </c>
      <c r="I2786">
        <v>29.747815398022301</v>
      </c>
      <c r="J2786">
        <v>-11.3188045963972</v>
      </c>
      <c r="K2786">
        <v>13.9020960355925</v>
      </c>
      <c r="L2786">
        <v>10.0594860928715</v>
      </c>
      <c r="M2786">
        <v>39.348075362272198</v>
      </c>
      <c r="N2786">
        <v>0.337556931966563</v>
      </c>
      <c r="O2786">
        <v>20.2570379436964</v>
      </c>
      <c r="Q2786">
        <v>8.1040576481529E-2</v>
      </c>
    </row>
    <row r="2787" spans="1:17" hidden="1" x14ac:dyDescent="0.3">
      <c r="A2787" t="s">
        <v>5737</v>
      </c>
      <c r="B2787" t="s">
        <v>5738</v>
      </c>
      <c r="C2787" t="s">
        <v>10222</v>
      </c>
      <c r="D2787" t="s">
        <v>922</v>
      </c>
      <c r="E2787">
        <v>120.311362605</v>
      </c>
      <c r="F2787">
        <v>42.99</v>
      </c>
      <c r="G2787">
        <v>-24.0709695901365</v>
      </c>
      <c r="H2787">
        <v>-1.6660064491488999</v>
      </c>
      <c r="I2787">
        <v>-2.2159966353548599</v>
      </c>
      <c r="J2787">
        <v>-5.6180088650902604</v>
      </c>
      <c r="K2787">
        <v>41.739848434060598</v>
      </c>
      <c r="L2787">
        <v>41.291950926110701</v>
      </c>
      <c r="M2787">
        <v>61.841426715902898</v>
      </c>
      <c r="N2787">
        <v>1.3091127854931199</v>
      </c>
      <c r="O2787">
        <v>30.821121190974601</v>
      </c>
      <c r="P2787">
        <v>24.6086956521739</v>
      </c>
      <c r="Q2787">
        <v>-1.7178710778839999E-2</v>
      </c>
    </row>
    <row r="2788" spans="1:17" hidden="1" x14ac:dyDescent="0.3">
      <c r="A2788" t="s">
        <v>5739</v>
      </c>
      <c r="B2788" t="s">
        <v>5740</v>
      </c>
      <c r="C2788" t="s">
        <v>10222</v>
      </c>
      <c r="E2788">
        <v>120.12050000000001</v>
      </c>
      <c r="F2788">
        <v>79.55</v>
      </c>
      <c r="G2788">
        <v>-30.101445945684301</v>
      </c>
      <c r="H2788">
        <v>-5.6221675745906801</v>
      </c>
      <c r="I2788">
        <v>-45.408523319549801</v>
      </c>
      <c r="J2788">
        <v>4.6236323151174803</v>
      </c>
      <c r="K2788">
        <v>85.369200413753305</v>
      </c>
      <c r="L2788">
        <v>94.717159764425105</v>
      </c>
      <c r="M2788">
        <v>49.676685951579998</v>
      </c>
      <c r="N2788">
        <v>0.80816326530612204</v>
      </c>
      <c r="O2788">
        <v>84.789440603394098</v>
      </c>
      <c r="P2788">
        <v>9.3621116304646694</v>
      </c>
      <c r="Q2788">
        <v>7.1124361878968007E-2</v>
      </c>
    </row>
    <row r="2789" spans="1:17" hidden="1" x14ac:dyDescent="0.3">
      <c r="A2789" t="s">
        <v>5741</v>
      </c>
      <c r="B2789" t="s">
        <v>5742</v>
      </c>
      <c r="C2789" t="s">
        <v>10222</v>
      </c>
      <c r="D2789" t="s">
        <v>60</v>
      </c>
      <c r="E2789">
        <v>119.50783448</v>
      </c>
      <c r="F2789">
        <v>104.05</v>
      </c>
      <c r="G2789">
        <v>16.3020398387211</v>
      </c>
      <c r="H2789">
        <v>-6.3694964462591201</v>
      </c>
      <c r="I2789">
        <v>-1.1810939991796801</v>
      </c>
      <c r="J2789">
        <v>-2.19682792639539</v>
      </c>
      <c r="K2789">
        <v>103.185770713466</v>
      </c>
      <c r="L2789">
        <v>100.45480056939201</v>
      </c>
      <c r="M2789">
        <v>68.249634447412006</v>
      </c>
      <c r="N2789">
        <v>1.0387120897109501</v>
      </c>
      <c r="O2789">
        <v>61.364728495915401</v>
      </c>
      <c r="P2789">
        <v>49.389806173725702</v>
      </c>
      <c r="Q2789">
        <v>0.11509979666683801</v>
      </c>
    </row>
    <row r="2790" spans="1:17" hidden="1" x14ac:dyDescent="0.3">
      <c r="A2790" t="s">
        <v>5743</v>
      </c>
      <c r="B2790" t="s">
        <v>5744</v>
      </c>
      <c r="C2790" t="s">
        <v>10222</v>
      </c>
      <c r="E2790">
        <v>118.75</v>
      </c>
      <c r="F2790">
        <v>47.5</v>
      </c>
      <c r="G2790">
        <v>142.596124661234</v>
      </c>
      <c r="H2790">
        <v>-17.1627228277207</v>
      </c>
      <c r="I2790">
        <v>60.429296879503802</v>
      </c>
      <c r="J2790">
        <v>-2.0479219370819299</v>
      </c>
      <c r="K2790">
        <v>51.8862778744355</v>
      </c>
      <c r="L2790">
        <v>48.168387833565397</v>
      </c>
      <c r="M2790">
        <v>45.906360443796402</v>
      </c>
      <c r="N2790">
        <v>1.10093457943925</v>
      </c>
      <c r="O2790">
        <v>95.410526315789397</v>
      </c>
      <c r="P2790">
        <v>169.121813031161</v>
      </c>
      <c r="Q2790">
        <v>0.18562522943953</v>
      </c>
    </row>
    <row r="2791" spans="1:17" hidden="1" x14ac:dyDescent="0.3">
      <c r="A2791" t="s">
        <v>5745</v>
      </c>
      <c r="B2791" t="s">
        <v>5746</v>
      </c>
      <c r="C2791" t="s">
        <v>10222</v>
      </c>
      <c r="E2791">
        <v>118.653819258</v>
      </c>
      <c r="F2791">
        <v>37.86</v>
      </c>
      <c r="G2791">
        <v>-28.696231005585702</v>
      </c>
      <c r="H2791">
        <v>-34.180205345203298</v>
      </c>
      <c r="I2791">
        <v>3.6723983379027798</v>
      </c>
      <c r="J2791">
        <v>-9.3201349150947497</v>
      </c>
      <c r="K2791">
        <v>43.178967380835097</v>
      </c>
      <c r="L2791">
        <v>37.915625588969</v>
      </c>
      <c r="M2791">
        <v>41.8608678212141</v>
      </c>
      <c r="N2791">
        <v>2.03416395308966</v>
      </c>
      <c r="O2791">
        <v>45.747490755414603</v>
      </c>
      <c r="P2791">
        <v>144.73173884938501</v>
      </c>
    </row>
    <row r="2792" spans="1:17" hidden="1" x14ac:dyDescent="0.3">
      <c r="A2792" t="s">
        <v>5747</v>
      </c>
      <c r="B2792" t="s">
        <v>5748</v>
      </c>
      <c r="C2792" t="s">
        <v>10222</v>
      </c>
      <c r="E2792">
        <v>118.534853463</v>
      </c>
      <c r="F2792">
        <v>50.83</v>
      </c>
      <c r="G2792">
        <v>96.902883058644605</v>
      </c>
      <c r="H2792">
        <v>0.72207293488197399</v>
      </c>
      <c r="I2792">
        <v>61.303370953577897</v>
      </c>
      <c r="J2792">
        <v>-2.1240142116145</v>
      </c>
      <c r="K2792">
        <v>49.214433854372402</v>
      </c>
      <c r="L2792">
        <v>37.789555210301401</v>
      </c>
      <c r="M2792">
        <v>36.741928119131003</v>
      </c>
      <c r="N2792">
        <v>0.264193697978305</v>
      </c>
      <c r="O2792">
        <v>20.401337792642099</v>
      </c>
      <c r="P2792">
        <v>210.696821515892</v>
      </c>
      <c r="Q2792">
        <v>0.124790670791221</v>
      </c>
    </row>
    <row r="2793" spans="1:17" hidden="1" x14ac:dyDescent="0.3">
      <c r="A2793" t="s">
        <v>5749</v>
      </c>
      <c r="B2793" t="s">
        <v>5750</v>
      </c>
      <c r="C2793" t="s">
        <v>10222</v>
      </c>
      <c r="E2793">
        <v>118.40472</v>
      </c>
      <c r="F2793">
        <v>68.88</v>
      </c>
      <c r="G2793">
        <v>-38.271720115958502</v>
      </c>
      <c r="H2793">
        <v>-10.983717382551101</v>
      </c>
      <c r="I2793">
        <v>-28.0299623797553</v>
      </c>
      <c r="J2793">
        <v>-1.5594845679994001</v>
      </c>
      <c r="M2793">
        <v>31.0976565041219</v>
      </c>
      <c r="O2793">
        <v>21.080139372822298</v>
      </c>
      <c r="P2793">
        <v>3.5166816952209001</v>
      </c>
    </row>
    <row r="2794" spans="1:17" hidden="1" x14ac:dyDescent="0.3">
      <c r="A2794" t="s">
        <v>5751</v>
      </c>
      <c r="B2794" t="s">
        <v>5752</v>
      </c>
      <c r="C2794" t="s">
        <v>10222</v>
      </c>
      <c r="D2794" t="s">
        <v>60</v>
      </c>
      <c r="E2794">
        <v>118.289025279</v>
      </c>
      <c r="F2794">
        <v>23.61</v>
      </c>
      <c r="G2794">
        <v>-26.270911299862998</v>
      </c>
      <c r="H2794">
        <v>1.7760071539539799</v>
      </c>
      <c r="I2794">
        <v>-41.715379046422001</v>
      </c>
      <c r="J2794">
        <v>2.2560970426146101</v>
      </c>
      <c r="K2794">
        <v>23.7296107544948</v>
      </c>
      <c r="L2794">
        <v>25.718393834965699</v>
      </c>
      <c r="M2794">
        <v>48.337111343897099</v>
      </c>
      <c r="N2794">
        <v>1.2130714289187701</v>
      </c>
      <c r="O2794">
        <v>74.5023295213892</v>
      </c>
      <c r="P2794">
        <v>24.2631578947368</v>
      </c>
      <c r="Q2794">
        <v>-0.103965130608852</v>
      </c>
    </row>
    <row r="2795" spans="1:17" hidden="1" x14ac:dyDescent="0.3">
      <c r="A2795" t="s">
        <v>5753</v>
      </c>
      <c r="B2795" t="s">
        <v>5754</v>
      </c>
      <c r="C2795" t="s">
        <v>10222</v>
      </c>
      <c r="D2795" t="s">
        <v>95</v>
      </c>
      <c r="E2795">
        <v>118.2108004</v>
      </c>
      <c r="F2795">
        <v>6.16</v>
      </c>
      <c r="G2795">
        <v>150.95178910755001</v>
      </c>
      <c r="H2795">
        <v>39.994423204730801</v>
      </c>
      <c r="I2795">
        <v>18.125930606506302</v>
      </c>
      <c r="J2795">
        <v>24.963421835941499</v>
      </c>
      <c r="K2795">
        <v>4.7646104092439199</v>
      </c>
      <c r="L2795">
        <v>4.5132259292605701</v>
      </c>
      <c r="M2795">
        <v>90.548159395218903</v>
      </c>
      <c r="N2795">
        <v>2.6149552355080501</v>
      </c>
      <c r="O2795">
        <v>6.0064935064935101</v>
      </c>
      <c r="P2795">
        <v>177.47747747747701</v>
      </c>
    </row>
    <row r="2796" spans="1:17" hidden="1" x14ac:dyDescent="0.3">
      <c r="A2796" t="s">
        <v>5755</v>
      </c>
      <c r="B2796" t="s">
        <v>5756</v>
      </c>
      <c r="C2796" t="s">
        <v>10222</v>
      </c>
      <c r="D2796" t="s">
        <v>523</v>
      </c>
      <c r="E2796">
        <v>118.160984710999</v>
      </c>
      <c r="F2796">
        <v>131.38999999999999</v>
      </c>
      <c r="G2796">
        <v>108.30898544598</v>
      </c>
      <c r="H2796">
        <v>-4.1568666359028699</v>
      </c>
      <c r="I2796">
        <v>-1.6897862573358799</v>
      </c>
      <c r="J2796">
        <v>-0.92212193063676096</v>
      </c>
      <c r="K2796">
        <v>122.42720863817399</v>
      </c>
      <c r="L2796">
        <v>103.3273632234</v>
      </c>
      <c r="M2796">
        <v>52.164989501590199</v>
      </c>
      <c r="N2796">
        <v>1.5290264608417801</v>
      </c>
      <c r="O2796">
        <v>25.618388005175401</v>
      </c>
      <c r="P2796">
        <v>147.672007540056</v>
      </c>
      <c r="Q2796">
        <v>7.4741496972685006E-2</v>
      </c>
    </row>
    <row r="2797" spans="1:17" hidden="1" x14ac:dyDescent="0.3">
      <c r="A2797" t="s">
        <v>5757</v>
      </c>
      <c r="B2797" t="s">
        <v>5758</v>
      </c>
      <c r="C2797" t="s">
        <v>10222</v>
      </c>
      <c r="D2797" t="s">
        <v>231</v>
      </c>
      <c r="E2797">
        <v>117.91898999999999</v>
      </c>
      <c r="F2797">
        <v>39.69</v>
      </c>
      <c r="G2797">
        <v>99.113879566400598</v>
      </c>
      <c r="H2797">
        <v>36.473640808642799</v>
      </c>
      <c r="I2797">
        <v>4.81255555497229</v>
      </c>
      <c r="J2797">
        <v>6.6260073719672601</v>
      </c>
      <c r="K2797">
        <v>31.286845863871601</v>
      </c>
      <c r="L2797">
        <v>27.1381457481918</v>
      </c>
      <c r="M2797">
        <v>97.168228210421404</v>
      </c>
      <c r="N2797">
        <v>0.91066605797455802</v>
      </c>
      <c r="O2797">
        <v>0</v>
      </c>
      <c r="P2797">
        <v>175.43372657876401</v>
      </c>
      <c r="Q2797">
        <v>4.6339407127530003E-3</v>
      </c>
    </row>
    <row r="2798" spans="1:17" hidden="1" x14ac:dyDescent="0.3">
      <c r="A2798" t="s">
        <v>5759</v>
      </c>
      <c r="B2798" t="s">
        <v>5760</v>
      </c>
      <c r="C2798" t="s">
        <v>10222</v>
      </c>
      <c r="D2798" t="s">
        <v>95</v>
      </c>
      <c r="E2798">
        <v>117.69811553</v>
      </c>
      <c r="F2798">
        <v>55.63</v>
      </c>
      <c r="G2798">
        <v>-25.343440279712102</v>
      </c>
      <c r="H2798">
        <v>-2.9897825503269102</v>
      </c>
      <c r="I2798">
        <v>-1.0316084702903601</v>
      </c>
      <c r="J2798">
        <v>-5.9174343079498204</v>
      </c>
      <c r="K2798">
        <v>58.782395864672701</v>
      </c>
      <c r="L2798">
        <v>60.082028760409301</v>
      </c>
      <c r="M2798">
        <v>47.465188409883403</v>
      </c>
      <c r="N2798">
        <v>1.3625587920897899</v>
      </c>
      <c r="O2798">
        <v>84.181197195757605</v>
      </c>
      <c r="P2798">
        <v>33.086124401913899</v>
      </c>
      <c r="Q2798">
        <v>5.6166689601156998E-2</v>
      </c>
    </row>
    <row r="2799" spans="1:17" hidden="1" x14ac:dyDescent="0.3">
      <c r="A2799" t="s">
        <v>5761</v>
      </c>
      <c r="B2799" t="s">
        <v>5762</v>
      </c>
      <c r="C2799" t="s">
        <v>10222</v>
      </c>
      <c r="D2799" t="s">
        <v>420</v>
      </c>
      <c r="E2799">
        <v>117.663956783999</v>
      </c>
      <c r="F2799">
        <v>5.28</v>
      </c>
      <c r="G2799">
        <v>29.226524019453699</v>
      </c>
      <c r="H2799">
        <v>-4.0829454622291204</v>
      </c>
      <c r="I2799">
        <v>-15.496629046421999</v>
      </c>
      <c r="J2799">
        <v>1.3338798411039701</v>
      </c>
      <c r="K2799">
        <v>5.4541856091483503</v>
      </c>
      <c r="L2799">
        <v>5.3022079443221903</v>
      </c>
      <c r="M2799">
        <v>39.639866526647602</v>
      </c>
      <c r="N2799">
        <v>0.90537503732241398</v>
      </c>
      <c r="O2799">
        <v>79.545454545454504</v>
      </c>
      <c r="P2799">
        <v>62.461538461538403</v>
      </c>
      <c r="Q2799">
        <v>7.6582564564985994E-2</v>
      </c>
    </row>
    <row r="2800" spans="1:17" hidden="1" x14ac:dyDescent="0.3">
      <c r="A2800" t="s">
        <v>5763</v>
      </c>
      <c r="B2800" t="s">
        <v>5764</v>
      </c>
      <c r="C2800" t="s">
        <v>10222</v>
      </c>
      <c r="D2800" t="s">
        <v>388</v>
      </c>
      <c r="E2800">
        <v>117.42144645</v>
      </c>
      <c r="F2800">
        <v>32.340000000000003</v>
      </c>
      <c r="G2800">
        <v>94.375950974335495</v>
      </c>
      <c r="H2800">
        <v>8.7949478202153397</v>
      </c>
      <c r="I2800">
        <v>37.991743046601201</v>
      </c>
      <c r="J2800">
        <v>3.2832636621694098</v>
      </c>
      <c r="K2800">
        <v>29.736937972552301</v>
      </c>
      <c r="L2800">
        <v>23.558623830262899</v>
      </c>
      <c r="M2800">
        <v>57.183574999268103</v>
      </c>
      <c r="N2800">
        <v>0.80085777359751797</v>
      </c>
      <c r="O2800">
        <v>12.8942486085342</v>
      </c>
      <c r="P2800">
        <v>139.555555555555</v>
      </c>
      <c r="Q2800">
        <v>9.8330458312034005E-2</v>
      </c>
    </row>
    <row r="2801" spans="1:17" hidden="1" x14ac:dyDescent="0.3">
      <c r="A2801" t="s">
        <v>5765</v>
      </c>
      <c r="B2801" t="s">
        <v>5766</v>
      </c>
      <c r="C2801" t="s">
        <v>10222</v>
      </c>
      <c r="E2801">
        <v>117.2900925</v>
      </c>
      <c r="F2801">
        <v>233.1</v>
      </c>
      <c r="G2801">
        <v>59.024132987754797</v>
      </c>
      <c r="H2801">
        <v>3.7816889122506199</v>
      </c>
      <c r="I2801">
        <v>38.925364991338697</v>
      </c>
      <c r="J2801">
        <v>-6.8319920768204296</v>
      </c>
      <c r="K2801">
        <v>206.48927197494999</v>
      </c>
      <c r="L2801">
        <v>161.22667232568</v>
      </c>
      <c r="M2801">
        <v>50.415754166271498</v>
      </c>
      <c r="N2801">
        <v>0.27116025525098802</v>
      </c>
      <c r="O2801">
        <v>13.5349635349635</v>
      </c>
      <c r="P2801">
        <v>119.49152542372801</v>
      </c>
      <c r="Q2801">
        <v>0.15956389717106401</v>
      </c>
    </row>
    <row r="2802" spans="1:17" hidden="1" x14ac:dyDescent="0.3">
      <c r="A2802" t="s">
        <v>5767</v>
      </c>
      <c r="B2802" t="s">
        <v>5768</v>
      </c>
      <c r="C2802" t="s">
        <v>10222</v>
      </c>
      <c r="D2802" t="s">
        <v>60</v>
      </c>
      <c r="E2802">
        <v>117.1521442</v>
      </c>
      <c r="F2802">
        <v>182</v>
      </c>
      <c r="G2802">
        <v>37.8232370409455</v>
      </c>
      <c r="H2802">
        <v>5.9318868427643503</v>
      </c>
      <c r="I2802">
        <v>82.329457910099606</v>
      </c>
      <c r="J2802">
        <v>6.01362467569807</v>
      </c>
      <c r="K2802">
        <v>139.218005038076</v>
      </c>
      <c r="L2802">
        <v>109.26709075294799</v>
      </c>
      <c r="M2802">
        <v>69.334182960383799</v>
      </c>
      <c r="N2802">
        <v>0.66194371345976799</v>
      </c>
      <c r="O2802">
        <v>9.3406593406593199</v>
      </c>
      <c r="P2802">
        <v>144.295302013422</v>
      </c>
      <c r="Q2802">
        <v>1.4943703324778001E-2</v>
      </c>
    </row>
    <row r="2803" spans="1:17" hidden="1" x14ac:dyDescent="0.3">
      <c r="A2803" t="s">
        <v>5769</v>
      </c>
      <c r="B2803" t="s">
        <v>5770</v>
      </c>
      <c r="C2803" t="s">
        <v>10222</v>
      </c>
      <c r="D2803" t="s">
        <v>677</v>
      </c>
      <c r="E2803">
        <v>117.087</v>
      </c>
      <c r="F2803">
        <v>25.18</v>
      </c>
      <c r="G2803">
        <v>-28.7392806029364</v>
      </c>
      <c r="H2803">
        <v>11.567980431284299</v>
      </c>
      <c r="I2803">
        <v>-47.165557133260499</v>
      </c>
      <c r="J2803">
        <v>1.8446316547608801</v>
      </c>
      <c r="K2803">
        <v>24.263205602808899</v>
      </c>
      <c r="L2803">
        <v>26.097099560545701</v>
      </c>
      <c r="M2803">
        <v>42.616040212106803</v>
      </c>
      <c r="N2803">
        <v>1.0015032470625</v>
      </c>
      <c r="O2803">
        <v>62.430500397140499</v>
      </c>
      <c r="P2803">
        <v>32.5263157894736</v>
      </c>
      <c r="Q2803">
        <v>-9.9413380820957006E-2</v>
      </c>
    </row>
    <row r="2804" spans="1:17" hidden="1" x14ac:dyDescent="0.3">
      <c r="A2804" t="s">
        <v>5771</v>
      </c>
      <c r="B2804" t="s">
        <v>5772</v>
      </c>
      <c r="C2804" t="s">
        <v>10222</v>
      </c>
      <c r="D2804" t="s">
        <v>293</v>
      </c>
      <c r="E2804">
        <v>117.02354319600001</v>
      </c>
      <c r="F2804">
        <v>62.44</v>
      </c>
      <c r="G2804">
        <v>-19.148216314896601</v>
      </c>
      <c r="H2804">
        <v>-2.4008316002988401</v>
      </c>
      <c r="I2804">
        <v>-8.3770545053343906</v>
      </c>
      <c r="J2804">
        <v>-4.2670033649918802</v>
      </c>
      <c r="K2804">
        <v>65.576702129199703</v>
      </c>
      <c r="L2804">
        <v>63.407735508927303</v>
      </c>
      <c r="M2804">
        <v>39.689867397247198</v>
      </c>
      <c r="N2804">
        <v>1.01893354536993</v>
      </c>
      <c r="O2804">
        <v>72.869955156950596</v>
      </c>
      <c r="P2804">
        <v>41.9090909090908</v>
      </c>
      <c r="Q2804">
        <v>-8.3618253972099997E-4</v>
      </c>
    </row>
    <row r="2805" spans="1:17" hidden="1" x14ac:dyDescent="0.3">
      <c r="A2805" t="s">
        <v>5773</v>
      </c>
      <c r="B2805" t="s">
        <v>5774</v>
      </c>
      <c r="C2805" t="s">
        <v>10222</v>
      </c>
      <c r="D2805" t="s">
        <v>557</v>
      </c>
      <c r="E2805">
        <v>116.94274435</v>
      </c>
      <c r="F2805">
        <v>2894.3</v>
      </c>
      <c r="G2805">
        <v>67.722633777724198</v>
      </c>
      <c r="H2805">
        <v>-3.1736255052901301</v>
      </c>
      <c r="I2805">
        <v>-18.601699266204101</v>
      </c>
      <c r="J2805">
        <v>2.96585837940659</v>
      </c>
      <c r="K2805">
        <v>2836.5676525539802</v>
      </c>
      <c r="L2805">
        <v>2589.73002394477</v>
      </c>
      <c r="M2805">
        <v>61.892350846781</v>
      </c>
      <c r="N2805">
        <v>1.1649934810951701</v>
      </c>
      <c r="O2805">
        <v>15.399232975158</v>
      </c>
      <c r="P2805">
        <v>102.398601398601</v>
      </c>
      <c r="Q2805">
        <v>0.12834702813475099</v>
      </c>
    </row>
    <row r="2806" spans="1:17" hidden="1" x14ac:dyDescent="0.3">
      <c r="A2806" t="s">
        <v>5775</v>
      </c>
      <c r="B2806" t="s">
        <v>5776</v>
      </c>
      <c r="C2806" t="s">
        <v>10222</v>
      </c>
      <c r="D2806" t="s">
        <v>370</v>
      </c>
      <c r="E2806">
        <v>116.5296448</v>
      </c>
      <c r="F2806">
        <v>115.52</v>
      </c>
      <c r="G2806">
        <v>-24.0689256204811</v>
      </c>
      <c r="H2806">
        <v>-3.5780120839191301</v>
      </c>
      <c r="I2806">
        <v>-28.047726699715</v>
      </c>
      <c r="J2806">
        <v>2.7768426594501099</v>
      </c>
      <c r="K2806">
        <v>117.15279518520499</v>
      </c>
      <c r="L2806">
        <v>120.75507665987701</v>
      </c>
      <c r="M2806">
        <v>58.3476350846895</v>
      </c>
      <c r="N2806">
        <v>0.38320778838078301</v>
      </c>
      <c r="O2806">
        <v>47.896468144044299</v>
      </c>
      <c r="P2806">
        <v>22.893617021276501</v>
      </c>
      <c r="Q2806">
        <v>0.111899092387951</v>
      </c>
    </row>
    <row r="2807" spans="1:17" hidden="1" x14ac:dyDescent="0.3">
      <c r="A2807" t="s">
        <v>5777</v>
      </c>
      <c r="B2807" t="s">
        <v>5778</v>
      </c>
      <c r="C2807" t="s">
        <v>10222</v>
      </c>
      <c r="E2807">
        <v>116.33761320000001</v>
      </c>
      <c r="F2807">
        <v>179</v>
      </c>
      <c r="G2807">
        <v>430.93304722646002</v>
      </c>
      <c r="H2807">
        <v>11.274518826830301</v>
      </c>
      <c r="I2807">
        <v>45.445647522540298</v>
      </c>
      <c r="J2807">
        <v>-0.49634431327758</v>
      </c>
      <c r="K2807">
        <v>166.68758655132299</v>
      </c>
      <c r="L2807">
        <v>134.23913091463001</v>
      </c>
      <c r="M2807">
        <v>62.958199762118497</v>
      </c>
      <c r="N2807">
        <v>0.67848415512357596</v>
      </c>
      <c r="O2807">
        <v>39.692737430167597</v>
      </c>
      <c r="P2807">
        <v>498.66220735785902</v>
      </c>
      <c r="Q2807">
        <v>0.160385208309229</v>
      </c>
    </row>
    <row r="2808" spans="1:17" hidden="1" x14ac:dyDescent="0.3">
      <c r="A2808" t="s">
        <v>5779</v>
      </c>
      <c r="B2808" t="s">
        <v>5780</v>
      </c>
      <c r="C2808" t="s">
        <v>10222</v>
      </c>
      <c r="D2808" t="s">
        <v>420</v>
      </c>
      <c r="E2808">
        <v>116.2368</v>
      </c>
      <c r="F2808">
        <v>302.7</v>
      </c>
      <c r="G2808">
        <v>96.869145578412699</v>
      </c>
      <c r="H2808">
        <v>-16.0408100584091</v>
      </c>
      <c r="I2808">
        <v>22.722549035769699</v>
      </c>
      <c r="J2808">
        <v>4.3124685706612</v>
      </c>
      <c r="K2808">
        <v>297.88860728439198</v>
      </c>
      <c r="L2808">
        <v>258.86074814278402</v>
      </c>
      <c r="M2808">
        <v>64.678002238819303</v>
      </c>
      <c r="N2808">
        <v>0.46546552107251299</v>
      </c>
      <c r="O2808">
        <v>25.206475057813002</v>
      </c>
      <c r="P2808">
        <v>133.74517374517299</v>
      </c>
      <c r="Q2808">
        <v>0.118965974018582</v>
      </c>
    </row>
    <row r="2809" spans="1:17" hidden="1" x14ac:dyDescent="0.3">
      <c r="A2809" t="s">
        <v>5781</v>
      </c>
      <c r="B2809" t="s">
        <v>5782</v>
      </c>
      <c r="C2809" t="s">
        <v>10222</v>
      </c>
      <c r="D2809" t="s">
        <v>622</v>
      </c>
      <c r="E2809">
        <v>116.17706099999999</v>
      </c>
      <c r="F2809">
        <v>35.17</v>
      </c>
      <c r="G2809">
        <v>22.8161375324086</v>
      </c>
      <c r="H2809">
        <v>-3.12578694529134</v>
      </c>
      <c r="I2809">
        <v>59.914842275273699</v>
      </c>
      <c r="J2809">
        <v>3.5776291870292698</v>
      </c>
      <c r="K2809">
        <v>33.951027222194</v>
      </c>
      <c r="L2809">
        <v>29.338924964471001</v>
      </c>
      <c r="M2809">
        <v>65.722048848521993</v>
      </c>
      <c r="N2809">
        <v>0.50971441954505103</v>
      </c>
      <c r="O2809">
        <v>19.988626670457698</v>
      </c>
      <c r="P2809">
        <v>93.241758241758205</v>
      </c>
      <c r="Q2809">
        <v>0.113126542884728</v>
      </c>
    </row>
    <row r="2810" spans="1:17" hidden="1" x14ac:dyDescent="0.3">
      <c r="A2810" t="s">
        <v>5783</v>
      </c>
      <c r="B2810" t="s">
        <v>5784</v>
      </c>
      <c r="C2810" t="s">
        <v>10222</v>
      </c>
      <c r="D2810" t="s">
        <v>557</v>
      </c>
      <c r="E2810">
        <v>116.0172</v>
      </c>
      <c r="F2810">
        <v>100.5</v>
      </c>
      <c r="G2810">
        <v>-27.295830550021499</v>
      </c>
      <c r="H2810">
        <v>-3.4477505640602999</v>
      </c>
      <c r="I2810">
        <v>-27.8767511039634</v>
      </c>
      <c r="J2810">
        <v>2.3833725748577299</v>
      </c>
      <c r="K2810">
        <v>102.724532812633</v>
      </c>
      <c r="L2810">
        <v>102.809928893153</v>
      </c>
      <c r="M2810">
        <v>45.597162960134298</v>
      </c>
      <c r="N2810">
        <v>0.59701300048569095</v>
      </c>
      <c r="O2810">
        <v>32.786069651741201</v>
      </c>
      <c r="P2810">
        <v>23.312883435582801</v>
      </c>
      <c r="Q2810">
        <v>-6.9939643655013997E-2</v>
      </c>
    </row>
    <row r="2811" spans="1:17" hidden="1" x14ac:dyDescent="0.3">
      <c r="A2811" t="s">
        <v>5785</v>
      </c>
      <c r="B2811" t="s">
        <v>5786</v>
      </c>
      <c r="C2811" t="s">
        <v>10222</v>
      </c>
      <c r="D2811" t="s">
        <v>130</v>
      </c>
      <c r="E2811">
        <v>115.894799159999</v>
      </c>
      <c r="F2811">
        <v>58.54</v>
      </c>
      <c r="G2811">
        <v>-7.0563006148247398</v>
      </c>
      <c r="H2811">
        <v>-5.6568298767411296</v>
      </c>
      <c r="I2811">
        <v>-39.912381144549798</v>
      </c>
      <c r="J2811">
        <v>-3.59478563057319</v>
      </c>
      <c r="K2811">
        <v>61.362675815616797</v>
      </c>
      <c r="L2811">
        <v>61.764991831990102</v>
      </c>
      <c r="M2811">
        <v>35.446351028587102</v>
      </c>
      <c r="N2811">
        <v>0.706577006375255</v>
      </c>
      <c r="O2811">
        <v>61.001024940211799</v>
      </c>
      <c r="P2811">
        <v>26.8472372697724</v>
      </c>
      <c r="Q2811">
        <v>0.11110910106695999</v>
      </c>
    </row>
    <row r="2812" spans="1:17" hidden="1" x14ac:dyDescent="0.3">
      <c r="A2812" t="s">
        <v>5787</v>
      </c>
      <c r="B2812" t="s">
        <v>5788</v>
      </c>
      <c r="C2812" t="s">
        <v>10222</v>
      </c>
      <c r="D2812" t="s">
        <v>60</v>
      </c>
      <c r="E2812">
        <v>115.578</v>
      </c>
      <c r="F2812">
        <v>963.15</v>
      </c>
      <c r="G2812">
        <v>-2.9022767411243202</v>
      </c>
      <c r="H2812">
        <v>-3.37367135899785</v>
      </c>
      <c r="I2812">
        <v>-34.878063716213603</v>
      </c>
      <c r="J2812">
        <v>-8.3914280407851791</v>
      </c>
      <c r="K2812">
        <v>950.34610262106196</v>
      </c>
      <c r="L2812">
        <v>900.38985368941701</v>
      </c>
      <c r="M2812">
        <v>41.148594560695102</v>
      </c>
      <c r="N2812">
        <v>1.1320525783619799</v>
      </c>
      <c r="O2812">
        <v>35.285261901053801</v>
      </c>
      <c r="P2812">
        <v>35.846262341325797</v>
      </c>
      <c r="Q2812">
        <v>2.4836897935480998E-2</v>
      </c>
    </row>
    <row r="2813" spans="1:17" hidden="1" x14ac:dyDescent="0.3">
      <c r="A2813" t="s">
        <v>5789</v>
      </c>
      <c r="B2813" t="s">
        <v>5790</v>
      </c>
      <c r="C2813" t="s">
        <v>10222</v>
      </c>
      <c r="D2813" t="s">
        <v>420</v>
      </c>
      <c r="E2813">
        <v>115.56481599999999</v>
      </c>
      <c r="F2813">
        <v>44.89</v>
      </c>
      <c r="G2813">
        <v>46.327603890373503</v>
      </c>
      <c r="H2813">
        <v>39.4388450446489</v>
      </c>
      <c r="I2813">
        <v>-54.438413594844199</v>
      </c>
      <c r="J2813">
        <v>-27.809243797533899</v>
      </c>
      <c r="K2813">
        <v>42.7359120741705</v>
      </c>
      <c r="L2813">
        <v>38.5343677120525</v>
      </c>
      <c r="M2813">
        <v>36.094598013736203</v>
      </c>
      <c r="N2813">
        <v>1.3100017755681801</v>
      </c>
      <c r="O2813">
        <v>70.372020494542198</v>
      </c>
      <c r="P2813">
        <v>103.952748750567</v>
      </c>
      <c r="Q2813">
        <v>8.8694813472945999E-2</v>
      </c>
    </row>
    <row r="2814" spans="1:17" hidden="1" x14ac:dyDescent="0.3">
      <c r="A2814" t="s">
        <v>5791</v>
      </c>
      <c r="B2814" t="s">
        <v>5792</v>
      </c>
      <c r="C2814" t="s">
        <v>10222</v>
      </c>
      <c r="D2814" t="s">
        <v>40</v>
      </c>
      <c r="E2814">
        <v>115.4558875</v>
      </c>
      <c r="F2814">
        <v>436.3</v>
      </c>
      <c r="G2814">
        <v>81.130924159075505</v>
      </c>
      <c r="H2814">
        <v>-6.6496100589268297</v>
      </c>
      <c r="I2814">
        <v>19.580770334382901</v>
      </c>
      <c r="J2814">
        <v>-9.4813690664796404</v>
      </c>
      <c r="K2814">
        <v>440.32291998257301</v>
      </c>
      <c r="L2814">
        <v>392.00910672093698</v>
      </c>
      <c r="M2814">
        <v>38.025358490532398</v>
      </c>
      <c r="N2814">
        <v>0.70790221081209204</v>
      </c>
      <c r="O2814">
        <v>20.5019482007792</v>
      </c>
      <c r="P2814">
        <v>102.694541231126</v>
      </c>
      <c r="Q2814">
        <v>8.0939878665612003E-2</v>
      </c>
    </row>
    <row r="2815" spans="1:17" hidden="1" x14ac:dyDescent="0.3">
      <c r="A2815" t="s">
        <v>5793</v>
      </c>
      <c r="B2815" t="s">
        <v>5794</v>
      </c>
      <c r="C2815" t="s">
        <v>10222</v>
      </c>
      <c r="E2815">
        <v>114.988</v>
      </c>
      <c r="F2815">
        <v>169.1</v>
      </c>
      <c r="G2815">
        <v>-19.160609004847402</v>
      </c>
      <c r="H2815">
        <v>-17.319462639632999</v>
      </c>
      <c r="I2815">
        <v>-8.1315496813426904</v>
      </c>
      <c r="J2815">
        <v>-0.37217832585444799</v>
      </c>
      <c r="M2815">
        <v>41.0267787628731</v>
      </c>
      <c r="O2815">
        <v>50.206978119455897</v>
      </c>
      <c r="P2815">
        <v>19.126452976400099</v>
      </c>
    </row>
    <row r="2816" spans="1:17" hidden="1" x14ac:dyDescent="0.3">
      <c r="A2816" t="s">
        <v>5795</v>
      </c>
      <c r="B2816" t="s">
        <v>5796</v>
      </c>
      <c r="C2816" t="s">
        <v>10222</v>
      </c>
      <c r="D2816" t="s">
        <v>922</v>
      </c>
      <c r="E2816">
        <v>114.8594205</v>
      </c>
      <c r="F2816">
        <v>226.65</v>
      </c>
      <c r="G2816">
        <v>-10.2949191391575</v>
      </c>
      <c r="H2816">
        <v>-12.7495606670693</v>
      </c>
      <c r="I2816">
        <v>-40.471802829937403</v>
      </c>
      <c r="J2816">
        <v>5.46132446109665</v>
      </c>
      <c r="K2816">
        <v>239.69710501977201</v>
      </c>
      <c r="L2816">
        <v>247.52135628190601</v>
      </c>
      <c r="M2816">
        <v>49.176773239774199</v>
      </c>
      <c r="N2816">
        <v>1.8057225188502699</v>
      </c>
      <c r="O2816">
        <v>55.482020736818797</v>
      </c>
      <c r="P2816">
        <v>22.183288409703501</v>
      </c>
      <c r="Q2816">
        <v>3.9000272060416001E-2</v>
      </c>
    </row>
    <row r="2817" spans="1:17" hidden="1" x14ac:dyDescent="0.3">
      <c r="A2817" t="s">
        <v>5797</v>
      </c>
      <c r="B2817" t="s">
        <v>5798</v>
      </c>
      <c r="C2817" t="s">
        <v>10222</v>
      </c>
      <c r="D2817" t="s">
        <v>537</v>
      </c>
      <c r="E2817">
        <v>114.7022856</v>
      </c>
      <c r="F2817">
        <v>41.04</v>
      </c>
      <c r="G2817">
        <v>43.131194639581203</v>
      </c>
      <c r="H2817">
        <v>-8.4863591913571508</v>
      </c>
      <c r="I2817">
        <v>-5.085006770393</v>
      </c>
      <c r="J2817">
        <v>0.26675021582596797</v>
      </c>
      <c r="K2817">
        <v>40.09396487691</v>
      </c>
      <c r="L2817">
        <v>35.146876695605002</v>
      </c>
      <c r="M2817">
        <v>43.521625720678003</v>
      </c>
      <c r="N2817">
        <v>0.34093810439219502</v>
      </c>
      <c r="O2817">
        <v>27.704678362572999</v>
      </c>
      <c r="P2817">
        <v>74.936061381074097</v>
      </c>
      <c r="Q2817">
        <v>-3.238219370282E-3</v>
      </c>
    </row>
    <row r="2818" spans="1:17" hidden="1" x14ac:dyDescent="0.3">
      <c r="A2818" t="s">
        <v>5799</v>
      </c>
      <c r="B2818" t="s">
        <v>5800</v>
      </c>
      <c r="C2818" t="s">
        <v>10222</v>
      </c>
      <c r="D2818" t="s">
        <v>840</v>
      </c>
      <c r="E2818">
        <v>114.62617375999901</v>
      </c>
      <c r="F2818">
        <v>104.8</v>
      </c>
      <c r="G2818">
        <v>200.36139834248701</v>
      </c>
      <c r="H2818">
        <v>3.7962214538041299</v>
      </c>
      <c r="I2818">
        <v>94.061459335901404</v>
      </c>
      <c r="J2818">
        <v>4.6243575764533098</v>
      </c>
      <c r="K2818">
        <v>87.900755181455906</v>
      </c>
      <c r="L2818">
        <v>63.718043868091897</v>
      </c>
      <c r="M2818">
        <v>65.221642115388605</v>
      </c>
      <c r="N2818">
        <v>0.44868061071396997</v>
      </c>
      <c r="O2818">
        <v>3.8263358778626002</v>
      </c>
      <c r="P2818">
        <v>235.897435897435</v>
      </c>
      <c r="Q2818">
        <v>0.11571992625979199</v>
      </c>
    </row>
    <row r="2819" spans="1:17" hidden="1" x14ac:dyDescent="0.3">
      <c r="A2819" t="s">
        <v>5801</v>
      </c>
      <c r="B2819" t="s">
        <v>5802</v>
      </c>
      <c r="C2819" t="s">
        <v>10222</v>
      </c>
      <c r="D2819" t="s">
        <v>3932</v>
      </c>
      <c r="E2819">
        <v>114.57065625</v>
      </c>
      <c r="F2819">
        <v>181.75</v>
      </c>
      <c r="G2819">
        <v>-6.3206619149003096</v>
      </c>
      <c r="H2819">
        <v>-20.457450832370601</v>
      </c>
      <c r="I2819">
        <v>2.25523360339978</v>
      </c>
      <c r="J2819">
        <v>0.135960566576172</v>
      </c>
      <c r="K2819">
        <v>174.162547416873</v>
      </c>
      <c r="L2819">
        <v>146.10314835707601</v>
      </c>
      <c r="M2819">
        <v>43.214556752575398</v>
      </c>
      <c r="N2819">
        <v>0.91485451761102599</v>
      </c>
      <c r="O2819">
        <v>34.442916093534997</v>
      </c>
      <c r="P2819">
        <v>72.520170859041301</v>
      </c>
    </row>
    <row r="2820" spans="1:17" hidden="1" x14ac:dyDescent="0.3">
      <c r="A2820" t="s">
        <v>5803</v>
      </c>
      <c r="B2820" t="s">
        <v>5804</v>
      </c>
      <c r="C2820" t="s">
        <v>10222</v>
      </c>
      <c r="D2820" t="s">
        <v>1447</v>
      </c>
      <c r="E2820">
        <v>113.9312874</v>
      </c>
      <c r="F2820">
        <v>119.91</v>
      </c>
      <c r="G2820">
        <v>-0.635924590399223</v>
      </c>
      <c r="H2820">
        <v>-4.4230287045937002</v>
      </c>
      <c r="I2820">
        <v>-11.1817095161915</v>
      </c>
      <c r="J2820">
        <v>0.52164371444813795</v>
      </c>
      <c r="K2820">
        <v>113.969761160993</v>
      </c>
      <c r="L2820">
        <v>109.91071548475</v>
      </c>
      <c r="M2820">
        <v>64.485574742523795</v>
      </c>
      <c r="N2820">
        <v>0.30233813717089197</v>
      </c>
      <c r="O2820">
        <v>15.7117838378784</v>
      </c>
      <c r="P2820">
        <v>29.1437802907916</v>
      </c>
      <c r="Q2820">
        <v>-1.0120829998766E-2</v>
      </c>
    </row>
    <row r="2821" spans="1:17" hidden="1" x14ac:dyDescent="0.3">
      <c r="A2821" t="s">
        <v>5805</v>
      </c>
      <c r="B2821" t="s">
        <v>5806</v>
      </c>
      <c r="C2821" t="s">
        <v>10222</v>
      </c>
      <c r="D2821" t="s">
        <v>388</v>
      </c>
      <c r="E2821">
        <v>113.79644710999899</v>
      </c>
      <c r="M2821">
        <v>50</v>
      </c>
    </row>
    <row r="2822" spans="1:17" hidden="1" x14ac:dyDescent="0.3">
      <c r="A2822" t="s">
        <v>5807</v>
      </c>
      <c r="B2822" t="s">
        <v>5808</v>
      </c>
      <c r="C2822" t="s">
        <v>10222</v>
      </c>
      <c r="D2822" t="s">
        <v>922</v>
      </c>
      <c r="E2822">
        <v>113.76</v>
      </c>
      <c r="F2822">
        <v>180</v>
      </c>
      <c r="G2822">
        <v>-23.668545512783901</v>
      </c>
      <c r="H2822">
        <v>6.1539250004723201</v>
      </c>
      <c r="I2822">
        <v>-25.944390240451899</v>
      </c>
      <c r="J2822">
        <v>1.37146781295298</v>
      </c>
      <c r="K2822">
        <v>176.582156920573</v>
      </c>
      <c r="L2822">
        <v>180.522144624471</v>
      </c>
      <c r="M2822">
        <v>53.5080141760563</v>
      </c>
      <c r="N2822">
        <v>1.90659493793952</v>
      </c>
      <c r="O2822">
        <v>28.8888888888888</v>
      </c>
      <c r="P2822">
        <v>24.956612287400201</v>
      </c>
      <c r="Q2822">
        <v>-9.0805328467439994E-2</v>
      </c>
    </row>
    <row r="2823" spans="1:17" hidden="1" x14ac:dyDescent="0.3">
      <c r="A2823" t="s">
        <v>5809</v>
      </c>
      <c r="B2823" t="s">
        <v>5810</v>
      </c>
      <c r="C2823" t="s">
        <v>10222</v>
      </c>
      <c r="D2823" t="s">
        <v>261</v>
      </c>
      <c r="E2823">
        <v>113.565</v>
      </c>
      <c r="F2823">
        <v>113</v>
      </c>
      <c r="G2823">
        <v>38.437815279708197</v>
      </c>
      <c r="H2823">
        <v>-0.84778776278572499</v>
      </c>
      <c r="I2823">
        <v>-16.460695654660402</v>
      </c>
      <c r="J2823">
        <v>11.144659059074099</v>
      </c>
      <c r="K2823">
        <v>107.705174257596</v>
      </c>
      <c r="L2823">
        <v>106.838028456329</v>
      </c>
      <c r="M2823">
        <v>63.137522163743597</v>
      </c>
      <c r="N2823">
        <v>0.68534482758620596</v>
      </c>
      <c r="O2823">
        <v>35.442477876106203</v>
      </c>
      <c r="P2823">
        <v>73.846153846153797</v>
      </c>
    </row>
    <row r="2824" spans="1:17" hidden="1" x14ac:dyDescent="0.3">
      <c r="A2824" t="s">
        <v>5811</v>
      </c>
      <c r="B2824" t="s">
        <v>5812</v>
      </c>
      <c r="C2824" t="s">
        <v>10222</v>
      </c>
      <c r="D2824" t="s">
        <v>523</v>
      </c>
      <c r="E2824">
        <v>113.533984</v>
      </c>
      <c r="F2824">
        <v>117.2</v>
      </c>
      <c r="G2824">
        <v>59.950047509150302</v>
      </c>
      <c r="H2824">
        <v>-2.83070701744411</v>
      </c>
      <c r="I2824">
        <v>-20.7512773891868</v>
      </c>
      <c r="J2824">
        <v>3.3748514707364299E-2</v>
      </c>
      <c r="K2824">
        <v>116.77150666996</v>
      </c>
      <c r="L2824">
        <v>108.258829256882</v>
      </c>
      <c r="M2824">
        <v>55.637557317847701</v>
      </c>
      <c r="N2824">
        <v>0.77418065214675302</v>
      </c>
      <c r="O2824">
        <v>27.0477815699658</v>
      </c>
      <c r="P2824">
        <v>103.401596667823</v>
      </c>
      <c r="Q2824">
        <v>5.0947149868959998E-2</v>
      </c>
    </row>
    <row r="2825" spans="1:17" hidden="1" x14ac:dyDescent="0.3">
      <c r="A2825" t="s">
        <v>5813</v>
      </c>
      <c r="B2825" t="s">
        <v>5814</v>
      </c>
      <c r="C2825" t="s">
        <v>10222</v>
      </c>
      <c r="D2825" t="s">
        <v>285</v>
      </c>
      <c r="E2825">
        <v>113.50011891299999</v>
      </c>
      <c r="F2825">
        <v>55.31</v>
      </c>
      <c r="G2825">
        <v>-11.4164271836624</v>
      </c>
      <c r="H2825">
        <v>0.54569935621274901</v>
      </c>
      <c r="I2825">
        <v>-15.856924488684699</v>
      </c>
      <c r="J2825">
        <v>13.160075189719601</v>
      </c>
      <c r="K2825">
        <v>49.4578432556861</v>
      </c>
      <c r="L2825">
        <v>50.549535470709799</v>
      </c>
      <c r="M2825">
        <v>77.7246288054682</v>
      </c>
      <c r="N2825">
        <v>0.78606654537621901</v>
      </c>
      <c r="O2825">
        <v>19.869824624841701</v>
      </c>
      <c r="P2825">
        <v>57.578347578347497</v>
      </c>
      <c r="Q2825">
        <v>8.2848084907480007E-3</v>
      </c>
    </row>
    <row r="2826" spans="1:17" hidden="1" x14ac:dyDescent="0.3">
      <c r="A2826" t="s">
        <v>5815</v>
      </c>
      <c r="B2826" t="s">
        <v>5816</v>
      </c>
      <c r="C2826" t="s">
        <v>10222</v>
      </c>
      <c r="D2826" t="s">
        <v>420</v>
      </c>
      <c r="E2826">
        <v>113.1901407</v>
      </c>
      <c r="F2826">
        <v>113.1</v>
      </c>
      <c r="G2826">
        <v>-72.176817634703298</v>
      </c>
      <c r="H2826">
        <v>-7.3561464253997002</v>
      </c>
      <c r="I2826">
        <v>-13.374732883893801</v>
      </c>
      <c r="J2826">
        <v>-6.5872156604363701</v>
      </c>
      <c r="K2826">
        <v>121.637807203893</v>
      </c>
      <c r="L2826">
        <v>125.55994259137201</v>
      </c>
      <c r="M2826">
        <v>41.707703193631403</v>
      </c>
      <c r="N2826">
        <v>0.63383830067511904</v>
      </c>
      <c r="O2826">
        <v>98.496905393457098</v>
      </c>
      <c r="P2826">
        <v>23.202614379084899</v>
      </c>
      <c r="Q2826">
        <v>6.2082161389056999E-2</v>
      </c>
    </row>
    <row r="2827" spans="1:17" hidden="1" x14ac:dyDescent="0.3">
      <c r="A2827" t="s">
        <v>5817</v>
      </c>
      <c r="B2827" t="s">
        <v>5818</v>
      </c>
      <c r="C2827" t="s">
        <v>10222</v>
      </c>
      <c r="D2827" t="s">
        <v>261</v>
      </c>
      <c r="E2827">
        <v>113.0914914</v>
      </c>
      <c r="F2827">
        <v>1466</v>
      </c>
      <c r="G2827">
        <v>72.4968476061796</v>
      </c>
      <c r="H2827">
        <v>-3.66287796268821</v>
      </c>
      <c r="I2827">
        <v>-11.2292037263651</v>
      </c>
      <c r="J2827">
        <v>-6.4061970653865803</v>
      </c>
      <c r="K2827">
        <v>1451.0766342458901</v>
      </c>
      <c r="L2827">
        <v>1322.3395215368901</v>
      </c>
      <c r="M2827">
        <v>45.575296007983702</v>
      </c>
      <c r="N2827">
        <v>1.2892613283674701</v>
      </c>
      <c r="O2827">
        <v>28.632332878581099</v>
      </c>
      <c r="P2827">
        <v>102.17900979175199</v>
      </c>
      <c r="Q2827">
        <v>7.3956033320273007E-2</v>
      </c>
    </row>
    <row r="2828" spans="1:17" hidden="1" x14ac:dyDescent="0.3">
      <c r="A2828" t="s">
        <v>5819</v>
      </c>
      <c r="B2828" t="s">
        <v>3045</v>
      </c>
      <c r="C2828" t="s">
        <v>10222</v>
      </c>
      <c r="D2828" t="s">
        <v>4153</v>
      </c>
      <c r="E2828">
        <v>112.6255</v>
      </c>
      <c r="F2828">
        <v>866.35</v>
      </c>
      <c r="G2828">
        <v>18.1795062183478</v>
      </c>
      <c r="H2828">
        <v>1.9087553124596399</v>
      </c>
      <c r="I2828">
        <v>-8.0090359943128693</v>
      </c>
      <c r="J2828">
        <v>-3.4318840841506901</v>
      </c>
      <c r="K2828">
        <v>819.81728263973298</v>
      </c>
      <c r="L2828">
        <v>758.72959878636198</v>
      </c>
      <c r="M2828">
        <v>57.442328339031597</v>
      </c>
      <c r="N2828">
        <v>0.49033691225471998</v>
      </c>
      <c r="O2828">
        <v>38.021584809834302</v>
      </c>
      <c r="P2828">
        <v>69.540117416829702</v>
      </c>
      <c r="Q2828">
        <v>5.4478703132633997E-2</v>
      </c>
    </row>
    <row r="2829" spans="1:17" hidden="1" x14ac:dyDescent="0.3">
      <c r="A2829" t="s">
        <v>5820</v>
      </c>
      <c r="B2829" t="s">
        <v>5821</v>
      </c>
      <c r="C2829" t="s">
        <v>10222</v>
      </c>
      <c r="D2829" t="s">
        <v>57</v>
      </c>
      <c r="E2829">
        <v>112.593057934999</v>
      </c>
      <c r="F2829">
        <v>14.03</v>
      </c>
      <c r="G2829">
        <v>-29.966844598419499</v>
      </c>
      <c r="H2829">
        <v>-5.6987488199485901</v>
      </c>
      <c r="I2829">
        <v>-65.744855996776593</v>
      </c>
      <c r="J2829">
        <v>-4.2629688885568804</v>
      </c>
      <c r="K2829">
        <v>15.0468813254758</v>
      </c>
      <c r="L2829">
        <v>17.111851144943898</v>
      </c>
      <c r="M2829">
        <v>49.847543785971801</v>
      </c>
      <c r="N2829">
        <v>0.46180120603460001</v>
      </c>
      <c r="O2829">
        <v>121.667854597291</v>
      </c>
      <c r="P2829">
        <v>14.343928280358501</v>
      </c>
      <c r="Q2829">
        <v>1.5803414644707001E-2</v>
      </c>
    </row>
    <row r="2830" spans="1:17" hidden="1" x14ac:dyDescent="0.3">
      <c r="A2830" t="s">
        <v>5822</v>
      </c>
      <c r="B2830" t="s">
        <v>5823</v>
      </c>
      <c r="C2830" t="s">
        <v>10222</v>
      </c>
      <c r="D2830" t="s">
        <v>133</v>
      </c>
      <c r="E2830">
        <v>112.532</v>
      </c>
      <c r="F2830">
        <v>40.19</v>
      </c>
      <c r="G2830">
        <v>-4.1817005464869101</v>
      </c>
      <c r="H2830">
        <v>21.846775137001</v>
      </c>
      <c r="I2830">
        <v>-41.753509780366997</v>
      </c>
      <c r="J2830">
        <v>5.5976582891434497</v>
      </c>
      <c r="K2830">
        <v>41.767005786049403</v>
      </c>
      <c r="L2830">
        <v>38.792155260331597</v>
      </c>
      <c r="M2830">
        <v>36.879023648603003</v>
      </c>
      <c r="N2830">
        <v>0.82911134533795094</v>
      </c>
      <c r="O2830">
        <v>69.445135605872096</v>
      </c>
      <c r="P2830">
        <v>43.228795438346303</v>
      </c>
      <c r="Q2830">
        <v>7.1795516355962999E-2</v>
      </c>
    </row>
    <row r="2831" spans="1:17" hidden="1" x14ac:dyDescent="0.3">
      <c r="A2831" t="s">
        <v>5824</v>
      </c>
      <c r="B2831" t="s">
        <v>5825</v>
      </c>
      <c r="C2831" t="s">
        <v>10222</v>
      </c>
      <c r="D2831" t="s">
        <v>124</v>
      </c>
      <c r="E2831">
        <v>112.40175000000001</v>
      </c>
      <c r="F2831">
        <v>7.3</v>
      </c>
      <c r="G2831">
        <v>-71.012380385135899</v>
      </c>
      <c r="H2831">
        <v>-10.108637672369801</v>
      </c>
      <c r="I2831">
        <v>-52.2931658429588</v>
      </c>
      <c r="J2831">
        <v>-1.2734597232789</v>
      </c>
      <c r="K2831">
        <v>7.8659730932276899</v>
      </c>
      <c r="L2831">
        <v>9.8393727228901309</v>
      </c>
      <c r="M2831">
        <v>40.274018164990402</v>
      </c>
      <c r="N2831">
        <v>0.79108375119102903</v>
      </c>
      <c r="O2831">
        <v>94.520547945205394</v>
      </c>
      <c r="P2831">
        <v>4.28571428571429</v>
      </c>
      <c r="Q2831">
        <v>-6.6023006962668995E-2</v>
      </c>
    </row>
    <row r="2832" spans="1:17" hidden="1" x14ac:dyDescent="0.3">
      <c r="A2832" t="s">
        <v>5826</v>
      </c>
      <c r="B2832" t="s">
        <v>5827</v>
      </c>
      <c r="C2832" t="s">
        <v>10222</v>
      </c>
      <c r="D2832" t="s">
        <v>1458</v>
      </c>
      <c r="E2832">
        <v>112.34636999999999</v>
      </c>
      <c r="F2832">
        <v>227.1</v>
      </c>
      <c r="G2832">
        <v>-38.960621857491802</v>
      </c>
      <c r="H2832">
        <v>-10.8947802439887</v>
      </c>
      <c r="I2832">
        <v>-27.931562533987101</v>
      </c>
      <c r="J2832">
        <v>-8.9136199063452608</v>
      </c>
      <c r="M2832">
        <v>22.4946946741075</v>
      </c>
      <c r="O2832">
        <v>14.200792602377801</v>
      </c>
      <c r="P2832">
        <v>7.47752011358258</v>
      </c>
    </row>
    <row r="2833" spans="1:17" hidden="1" x14ac:dyDescent="0.3">
      <c r="A2833" t="s">
        <v>5828</v>
      </c>
      <c r="B2833" t="s">
        <v>5829</v>
      </c>
      <c r="C2833" t="s">
        <v>10222</v>
      </c>
      <c r="D2833" t="s">
        <v>420</v>
      </c>
      <c r="E2833">
        <v>112.27883620799901</v>
      </c>
      <c r="F2833">
        <v>9.7799999999999994</v>
      </c>
      <c r="G2833">
        <v>348.23159318347098</v>
      </c>
      <c r="H2833">
        <v>18.5054645540528</v>
      </c>
      <c r="I2833">
        <v>144.609753932301</v>
      </c>
      <c r="J2833">
        <v>2.4172620430537801</v>
      </c>
      <c r="K2833">
        <v>8.3563924139089192</v>
      </c>
      <c r="L2833">
        <v>5.4807881324833403</v>
      </c>
      <c r="M2833">
        <v>55.746761769684603</v>
      </c>
      <c r="N2833">
        <v>0.872722706078776</v>
      </c>
      <c r="O2833">
        <v>6.0327198364008101</v>
      </c>
      <c r="P2833">
        <v>414.73684210526301</v>
      </c>
      <c r="Q2833">
        <v>0.124770743061185</v>
      </c>
    </row>
    <row r="2834" spans="1:17" hidden="1" x14ac:dyDescent="0.3">
      <c r="A2834" t="s">
        <v>5830</v>
      </c>
      <c r="B2834" t="s">
        <v>5831</v>
      </c>
      <c r="C2834" t="s">
        <v>10222</v>
      </c>
      <c r="D2834" t="s">
        <v>622</v>
      </c>
      <c r="E2834">
        <v>112.25149999999999</v>
      </c>
      <c r="F2834">
        <v>215</v>
      </c>
      <c r="G2834">
        <v>-19.025688369926701</v>
      </c>
      <c r="H2834">
        <v>-8.0718137368117002</v>
      </c>
      <c r="I2834">
        <v>-9.0873244188546192</v>
      </c>
      <c r="J2834">
        <v>-4.65938570492475</v>
      </c>
      <c r="K2834">
        <v>216.84863136786799</v>
      </c>
      <c r="L2834">
        <v>212.51144645326599</v>
      </c>
      <c r="M2834">
        <v>45.895125198931296</v>
      </c>
      <c r="N2834">
        <v>0.353309330132906</v>
      </c>
      <c r="O2834">
        <v>13.930232558139499</v>
      </c>
      <c r="P2834">
        <v>16.0907127429805</v>
      </c>
      <c r="Q2834">
        <v>-8.8806605213679002E-2</v>
      </c>
    </row>
    <row r="2835" spans="1:17" hidden="1" x14ac:dyDescent="0.3">
      <c r="A2835" t="s">
        <v>5832</v>
      </c>
      <c r="B2835" t="s">
        <v>5833</v>
      </c>
      <c r="C2835" t="s">
        <v>10222</v>
      </c>
      <c r="E2835">
        <v>111.99128399999999</v>
      </c>
      <c r="F2835">
        <v>84.95</v>
      </c>
      <c r="G2835">
        <v>-34.5218140694532</v>
      </c>
      <c r="H2835">
        <v>0.27393887123599298</v>
      </c>
      <c r="I2835">
        <v>-26.5902972829474</v>
      </c>
      <c r="J2835">
        <v>-5.7624805406263597</v>
      </c>
      <c r="K2835">
        <v>84.031670901739403</v>
      </c>
      <c r="L2835">
        <v>86.197269724352907</v>
      </c>
      <c r="M2835">
        <v>49.224395386552999</v>
      </c>
      <c r="N2835">
        <v>0.64524538643759599</v>
      </c>
      <c r="O2835">
        <v>51.854031783402</v>
      </c>
      <c r="P2835">
        <v>25.3504500516452</v>
      </c>
      <c r="Q2835">
        <v>8.8319204400349002E-2</v>
      </c>
    </row>
    <row r="2836" spans="1:17" hidden="1" x14ac:dyDescent="0.3">
      <c r="A2836" t="s">
        <v>5834</v>
      </c>
      <c r="B2836" t="s">
        <v>5835</v>
      </c>
      <c r="C2836" t="s">
        <v>10222</v>
      </c>
      <c r="D2836" t="s">
        <v>261</v>
      </c>
      <c r="E2836">
        <v>111.84868040000001</v>
      </c>
      <c r="F2836">
        <v>46.16</v>
      </c>
      <c r="G2836">
        <v>73.301151456913004</v>
      </c>
      <c r="H2836">
        <v>9.0921866463667609</v>
      </c>
      <c r="I2836">
        <v>1.6607313596693001</v>
      </c>
      <c r="J2836">
        <v>18.539070809207601</v>
      </c>
      <c r="K2836">
        <v>36.681827345633302</v>
      </c>
      <c r="L2836">
        <v>34.266459672569098</v>
      </c>
      <c r="M2836">
        <v>87.0867159949143</v>
      </c>
      <c r="N2836">
        <v>3.7490202009342002</v>
      </c>
      <c r="O2836">
        <v>10.4852686308492</v>
      </c>
      <c r="P2836">
        <v>113.703703703703</v>
      </c>
      <c r="Q2836">
        <v>7.0564924352039995E-2</v>
      </c>
    </row>
    <row r="2837" spans="1:17" hidden="1" x14ac:dyDescent="0.3">
      <c r="A2837" t="s">
        <v>5836</v>
      </c>
      <c r="B2837" t="s">
        <v>5837</v>
      </c>
      <c r="C2837" t="s">
        <v>10222</v>
      </c>
      <c r="D2837" t="s">
        <v>60</v>
      </c>
      <c r="E2837">
        <v>111.56175</v>
      </c>
      <c r="F2837">
        <v>179</v>
      </c>
      <c r="G2837">
        <v>87.180137800082704</v>
      </c>
      <c r="H2837">
        <v>-14.936261176780601</v>
      </c>
      <c r="I2837">
        <v>16.266344821814901</v>
      </c>
      <c r="J2837">
        <v>-3.57410380090657</v>
      </c>
      <c r="K2837">
        <v>191.28335439552001</v>
      </c>
      <c r="L2837">
        <v>167.71285544916799</v>
      </c>
      <c r="M2837">
        <v>50.904596671140197</v>
      </c>
      <c r="N2837">
        <v>0.73496740575865405</v>
      </c>
      <c r="O2837">
        <v>71.620111731843494</v>
      </c>
      <c r="P2837">
        <v>138.285410010649</v>
      </c>
      <c r="Q2837">
        <v>1.4862421559212E-2</v>
      </c>
    </row>
    <row r="2838" spans="1:17" hidden="1" x14ac:dyDescent="0.3">
      <c r="A2838" t="s">
        <v>5838</v>
      </c>
      <c r="B2838" t="s">
        <v>5839</v>
      </c>
      <c r="C2838" t="s">
        <v>10222</v>
      </c>
      <c r="D2838" t="s">
        <v>440</v>
      </c>
      <c r="E2838">
        <v>111.450045</v>
      </c>
      <c r="F2838">
        <v>102</v>
      </c>
      <c r="G2838">
        <v>137.79149224681299</v>
      </c>
      <c r="H2838">
        <v>-6.4464906939678599</v>
      </c>
      <c r="I2838">
        <v>8.4107497487293501E-2</v>
      </c>
      <c r="J2838">
        <v>2.33478045306334</v>
      </c>
      <c r="K2838">
        <v>99.529812811648696</v>
      </c>
      <c r="L2838">
        <v>83.409879195690294</v>
      </c>
      <c r="M2838">
        <v>51.106832637472202</v>
      </c>
      <c r="N2838">
        <v>0.31040566449628798</v>
      </c>
      <c r="O2838">
        <v>31.2254901960784</v>
      </c>
      <c r="P2838">
        <v>172</v>
      </c>
      <c r="Q2838">
        <v>5.5941567738717002E-2</v>
      </c>
    </row>
    <row r="2839" spans="1:17" hidden="1" x14ac:dyDescent="0.3">
      <c r="A2839" t="s">
        <v>5840</v>
      </c>
      <c r="B2839" t="s">
        <v>5841</v>
      </c>
      <c r="C2839" t="s">
        <v>10222</v>
      </c>
      <c r="D2839" t="s">
        <v>388</v>
      </c>
      <c r="E2839">
        <v>111.16146000000001</v>
      </c>
      <c r="F2839">
        <v>11.19</v>
      </c>
      <c r="G2839">
        <v>116.58153263663699</v>
      </c>
      <c r="H2839">
        <v>-2.8823849503267902</v>
      </c>
      <c r="I2839">
        <v>23.337117851840901</v>
      </c>
      <c r="J2839">
        <v>8.9598516513368107</v>
      </c>
      <c r="K2839">
        <v>10.581792834812701</v>
      </c>
      <c r="L2839">
        <v>8.6856607334957996</v>
      </c>
      <c r="M2839">
        <v>70.776677656529301</v>
      </c>
      <c r="N2839">
        <v>0.79852414080274403</v>
      </c>
      <c r="O2839">
        <v>12.064343163538799</v>
      </c>
      <c r="P2839">
        <v>153.16742081447899</v>
      </c>
      <c r="Q2839">
        <v>6.0850155066417999E-2</v>
      </c>
    </row>
    <row r="2840" spans="1:17" hidden="1" x14ac:dyDescent="0.3">
      <c r="A2840" t="s">
        <v>5842</v>
      </c>
      <c r="B2840" t="s">
        <v>5843</v>
      </c>
      <c r="C2840" t="s">
        <v>10222</v>
      </c>
      <c r="D2840" t="s">
        <v>231</v>
      </c>
      <c r="E2840">
        <v>111.12437175999899</v>
      </c>
      <c r="F2840">
        <v>109.61</v>
      </c>
      <c r="G2840">
        <v>176.26436687869199</v>
      </c>
      <c r="H2840">
        <v>-12.1846925246904</v>
      </c>
      <c r="I2840">
        <v>25.119150299312299</v>
      </c>
      <c r="J2840">
        <v>-11.160107734723001</v>
      </c>
      <c r="K2840">
        <v>111.037965992984</v>
      </c>
      <c r="L2840">
        <v>85.810402977708193</v>
      </c>
      <c r="M2840">
        <v>26.359480230130501</v>
      </c>
      <c r="N2840">
        <v>0.32562481860105102</v>
      </c>
      <c r="O2840">
        <v>26.2840981662257</v>
      </c>
      <c r="P2840">
        <v>218.17126269956401</v>
      </c>
      <c r="Q2840">
        <v>0.127845112369843</v>
      </c>
    </row>
    <row r="2841" spans="1:17" hidden="1" x14ac:dyDescent="0.3">
      <c r="A2841" t="s">
        <v>5844</v>
      </c>
      <c r="B2841" t="s">
        <v>5845</v>
      </c>
      <c r="C2841" t="s">
        <v>10222</v>
      </c>
      <c r="E2841">
        <v>110.97</v>
      </c>
      <c r="F2841">
        <v>205.5</v>
      </c>
      <c r="G2841">
        <v>44.795695540035602</v>
      </c>
      <c r="H2841">
        <v>-9.9483775399809993</v>
      </c>
      <c r="I2841">
        <v>55.824754863540399</v>
      </c>
      <c r="J2841">
        <v>-0.10313023113785</v>
      </c>
      <c r="K2841">
        <v>182.27926520011499</v>
      </c>
      <c r="M2841">
        <v>60.418068920346897</v>
      </c>
      <c r="N2841">
        <v>0.56969857218402897</v>
      </c>
      <c r="O2841">
        <v>14.3795620437956</v>
      </c>
      <c r="P2841">
        <v>82.180851063829707</v>
      </c>
    </row>
    <row r="2842" spans="1:17" hidden="1" x14ac:dyDescent="0.3">
      <c r="A2842" t="s">
        <v>5846</v>
      </c>
      <c r="B2842" t="s">
        <v>5847</v>
      </c>
      <c r="C2842" t="s">
        <v>10222</v>
      </c>
      <c r="D2842" t="s">
        <v>722</v>
      </c>
      <c r="E2842">
        <v>110.88097019999999</v>
      </c>
      <c r="F2842">
        <v>77</v>
      </c>
      <c r="G2842">
        <v>38.039389638194599</v>
      </c>
      <c r="H2842">
        <v>-0.28152143324505702</v>
      </c>
      <c r="I2842">
        <v>20.858957990942901</v>
      </c>
      <c r="J2842">
        <v>0.64458216818413105</v>
      </c>
      <c r="K2842">
        <v>73.308877461513205</v>
      </c>
      <c r="L2842">
        <v>63.135154178086701</v>
      </c>
      <c r="M2842">
        <v>46.511713315869002</v>
      </c>
      <c r="N2842">
        <v>0.95415406622249399</v>
      </c>
      <c r="O2842">
        <v>3.8961038961038801</v>
      </c>
      <c r="P2842">
        <v>75.398633257403105</v>
      </c>
      <c r="Q2842">
        <v>1.7417697266181999E-2</v>
      </c>
    </row>
    <row r="2843" spans="1:17" hidden="1" x14ac:dyDescent="0.3">
      <c r="A2843" t="s">
        <v>5848</v>
      </c>
      <c r="B2843" t="s">
        <v>5849</v>
      </c>
      <c r="C2843" t="s">
        <v>10222</v>
      </c>
      <c r="D2843" t="s">
        <v>133</v>
      </c>
      <c r="E2843">
        <v>110.868402645</v>
      </c>
      <c r="F2843">
        <v>150.15</v>
      </c>
      <c r="G2843">
        <v>73.540933881905303</v>
      </c>
      <c r="H2843">
        <v>11.8427412523701</v>
      </c>
      <c r="I2843">
        <v>-16.4204165752904</v>
      </c>
      <c r="J2843">
        <v>4.38072707221224</v>
      </c>
      <c r="K2843">
        <v>134.81988359729499</v>
      </c>
      <c r="L2843">
        <v>125.55992865585699</v>
      </c>
      <c r="M2843">
        <v>75.638752185418198</v>
      </c>
      <c r="N2843">
        <v>0.83153136531365301</v>
      </c>
      <c r="O2843">
        <v>27.705627705627698</v>
      </c>
      <c r="P2843">
        <v>117.45112237508999</v>
      </c>
      <c r="Q2843">
        <v>5.4910144522977003E-2</v>
      </c>
    </row>
    <row r="2844" spans="1:17" hidden="1" x14ac:dyDescent="0.3">
      <c r="A2844" t="s">
        <v>5850</v>
      </c>
      <c r="B2844" t="s">
        <v>5851</v>
      </c>
      <c r="C2844" t="s">
        <v>10222</v>
      </c>
      <c r="E2844">
        <v>110.70851999999999</v>
      </c>
      <c r="F2844">
        <v>31.2</v>
      </c>
      <c r="G2844">
        <v>-49.488651332889702</v>
      </c>
      <c r="H2844">
        <v>-9.7073087285324302</v>
      </c>
      <c r="I2844">
        <v>-23.325284880986299</v>
      </c>
      <c r="J2844">
        <v>-5.0167810349732704</v>
      </c>
      <c r="K2844">
        <v>33.447045223508397</v>
      </c>
      <c r="L2844">
        <v>33.826538572388102</v>
      </c>
      <c r="M2844">
        <v>40.060899372208901</v>
      </c>
      <c r="N2844">
        <v>0.93951427067754101</v>
      </c>
      <c r="O2844">
        <v>67.532051282051199</v>
      </c>
      <c r="P2844">
        <v>24.700239808153398</v>
      </c>
      <c r="Q2844">
        <v>5.3080695627139997E-2</v>
      </c>
    </row>
    <row r="2845" spans="1:17" hidden="1" x14ac:dyDescent="0.3">
      <c r="A2845" t="s">
        <v>5852</v>
      </c>
      <c r="B2845" t="s">
        <v>5853</v>
      </c>
      <c r="C2845" t="s">
        <v>10222</v>
      </c>
      <c r="D2845" t="s">
        <v>228</v>
      </c>
      <c r="E2845">
        <v>110.70612085</v>
      </c>
      <c r="F2845">
        <v>952.45</v>
      </c>
      <c r="G2845">
        <v>-18.550402121202101</v>
      </c>
      <c r="H2845">
        <v>-1.4160396749495401</v>
      </c>
      <c r="I2845">
        <v>-14.8998821093709</v>
      </c>
      <c r="J2845">
        <v>-0.68689839524262597</v>
      </c>
      <c r="K2845">
        <v>945.14755659697903</v>
      </c>
      <c r="L2845">
        <v>923.88769690039101</v>
      </c>
      <c r="M2845">
        <v>47.990074749415101</v>
      </c>
      <c r="N2845">
        <v>0.39290358097834599</v>
      </c>
      <c r="O2845">
        <v>14.126725812378499</v>
      </c>
      <c r="P2845">
        <v>27.751324525518001</v>
      </c>
      <c r="Q2845">
        <v>-5.6436286605207997E-2</v>
      </c>
    </row>
    <row r="2846" spans="1:17" hidden="1" x14ac:dyDescent="0.3">
      <c r="A2846" t="s">
        <v>5854</v>
      </c>
      <c r="B2846" t="s">
        <v>5855</v>
      </c>
      <c r="C2846" t="s">
        <v>10222</v>
      </c>
      <c r="D2846" t="s">
        <v>557</v>
      </c>
      <c r="E2846">
        <v>110.67274500000001</v>
      </c>
      <c r="F2846">
        <v>95.35</v>
      </c>
      <c r="G2846">
        <v>35.910427473344001</v>
      </c>
      <c r="H2846">
        <v>63.628813222435902</v>
      </c>
      <c r="I2846">
        <v>46.939486796848797</v>
      </c>
      <c r="J2846">
        <v>47.608647300132397</v>
      </c>
      <c r="K2846">
        <v>62.888297698471902</v>
      </c>
      <c r="M2846">
        <v>80.069086706367401</v>
      </c>
      <c r="O2846">
        <v>2.7792343995804898</v>
      </c>
      <c r="P2846">
        <v>106.832971800433</v>
      </c>
    </row>
    <row r="2847" spans="1:17" hidden="1" x14ac:dyDescent="0.3">
      <c r="A2847" t="s">
        <v>5856</v>
      </c>
      <c r="B2847" t="s">
        <v>5857</v>
      </c>
      <c r="C2847" t="s">
        <v>10222</v>
      </c>
      <c r="D2847" t="s">
        <v>231</v>
      </c>
      <c r="E2847">
        <v>110.084604</v>
      </c>
      <c r="F2847">
        <v>7.42</v>
      </c>
      <c r="G2847">
        <v>-35.146378025099096</v>
      </c>
      <c r="H2847">
        <v>-16.819042118186399</v>
      </c>
      <c r="I2847">
        <v>-21.3341924981987</v>
      </c>
      <c r="J2847">
        <v>-0.83698355626325005</v>
      </c>
      <c r="K2847">
        <v>7.7920154876783201</v>
      </c>
      <c r="L2847">
        <v>8.2323074499992099</v>
      </c>
      <c r="M2847">
        <v>54.135439306576203</v>
      </c>
      <c r="N2847">
        <v>2.0784063779353401</v>
      </c>
      <c r="O2847">
        <v>75.202156334231802</v>
      </c>
      <c r="P2847">
        <v>25.7627118644067</v>
      </c>
      <c r="Q2847">
        <v>0.14561449713066099</v>
      </c>
    </row>
    <row r="2848" spans="1:17" hidden="1" x14ac:dyDescent="0.3">
      <c r="A2848" t="s">
        <v>5858</v>
      </c>
      <c r="B2848" t="s">
        <v>5859</v>
      </c>
      <c r="C2848" t="s">
        <v>10222</v>
      </c>
      <c r="E2848">
        <v>110.051911429999</v>
      </c>
      <c r="F2848">
        <v>154.9</v>
      </c>
      <c r="G2848">
        <v>373.31296926156699</v>
      </c>
      <c r="H2848">
        <v>10.224164040120399</v>
      </c>
      <c r="I2848">
        <v>235.909904528895</v>
      </c>
      <c r="J2848">
        <v>15.9683146597998</v>
      </c>
      <c r="K2848">
        <v>128.25571790065999</v>
      </c>
      <c r="L2848">
        <v>88.009798769395204</v>
      </c>
      <c r="M2848">
        <v>63.309337316022301</v>
      </c>
      <c r="N2848">
        <v>0.49330499632178099</v>
      </c>
      <c r="O2848">
        <v>9.00581020012911</v>
      </c>
      <c r="P2848">
        <v>431.20713305898403</v>
      </c>
      <c r="Q2848">
        <v>0.127630169724545</v>
      </c>
    </row>
    <row r="2849" spans="1:17" hidden="1" x14ac:dyDescent="0.3">
      <c r="A2849" t="s">
        <v>5860</v>
      </c>
      <c r="B2849" t="s">
        <v>5861</v>
      </c>
      <c r="C2849" t="s">
        <v>10222</v>
      </c>
      <c r="D2849" t="s">
        <v>622</v>
      </c>
      <c r="E2849">
        <v>109.65174</v>
      </c>
      <c r="F2849">
        <v>161.30000000000001</v>
      </c>
      <c r="G2849">
        <v>-37.976904549210701</v>
      </c>
      <c r="H2849">
        <v>-1.39738665201745</v>
      </c>
      <c r="I2849">
        <v>-70.459633374217603</v>
      </c>
      <c r="J2849">
        <v>-10.6111329196477</v>
      </c>
      <c r="K2849">
        <v>177.82319574911199</v>
      </c>
      <c r="L2849">
        <v>193.06438056931501</v>
      </c>
      <c r="M2849">
        <v>30.8697842891163</v>
      </c>
      <c r="N2849">
        <v>1.43264048418448</v>
      </c>
      <c r="O2849">
        <v>133.725976441413</v>
      </c>
      <c r="P2849">
        <v>4.7402597402597504</v>
      </c>
      <c r="Q2849">
        <v>1.7043167920405999E-2</v>
      </c>
    </row>
    <row r="2850" spans="1:17" hidden="1" x14ac:dyDescent="0.3">
      <c r="A2850" t="s">
        <v>5862</v>
      </c>
      <c r="B2850" t="s">
        <v>5863</v>
      </c>
      <c r="C2850" t="s">
        <v>10222</v>
      </c>
      <c r="D2850" t="s">
        <v>622</v>
      </c>
      <c r="E2850">
        <v>109.48721855999899</v>
      </c>
      <c r="F2850">
        <v>101.63</v>
      </c>
      <c r="G2850">
        <v>-7.5906386332386599</v>
      </c>
      <c r="H2850">
        <v>11.5336669586487</v>
      </c>
      <c r="I2850">
        <v>-5.3644227178568196</v>
      </c>
      <c r="J2850">
        <v>11.9632439230217</v>
      </c>
      <c r="K2850">
        <v>85.897010950529094</v>
      </c>
      <c r="L2850">
        <v>85.855898514351907</v>
      </c>
      <c r="M2850">
        <v>86.937605851866095</v>
      </c>
      <c r="N2850">
        <v>3.62498981852691</v>
      </c>
      <c r="O2850">
        <v>4.2999114434714096</v>
      </c>
      <c r="P2850">
        <v>31.9870129870129</v>
      </c>
      <c r="Q2850">
        <v>-3.7205006330528999E-2</v>
      </c>
    </row>
    <row r="2851" spans="1:17" hidden="1" x14ac:dyDescent="0.3">
      <c r="A2851" t="s">
        <v>5864</v>
      </c>
      <c r="B2851" t="s">
        <v>5865</v>
      </c>
      <c r="C2851" t="s">
        <v>10222</v>
      </c>
      <c r="D2851" t="s">
        <v>60</v>
      </c>
      <c r="E2851">
        <v>109.278567</v>
      </c>
      <c r="F2851">
        <v>67.150000000000006</v>
      </c>
      <c r="G2851">
        <v>18.978103612738401</v>
      </c>
      <c r="H2851">
        <v>-6.2096950657282504</v>
      </c>
      <c r="I2851">
        <v>-20.3159061548557</v>
      </c>
      <c r="J2851">
        <v>-2.0595380058333799</v>
      </c>
      <c r="K2851">
        <v>65.027481363936801</v>
      </c>
      <c r="L2851">
        <v>61.445539671403203</v>
      </c>
      <c r="M2851">
        <v>62.059571829511199</v>
      </c>
      <c r="N2851">
        <v>1.2898393356468401</v>
      </c>
      <c r="O2851">
        <v>17.647058823529299</v>
      </c>
      <c r="P2851">
        <v>51.238738738738697</v>
      </c>
      <c r="Q2851">
        <v>-2.3229980929284001E-2</v>
      </c>
    </row>
    <row r="2852" spans="1:17" hidden="1" x14ac:dyDescent="0.3">
      <c r="A2852" t="s">
        <v>5866</v>
      </c>
      <c r="B2852" t="s">
        <v>5867</v>
      </c>
      <c r="C2852" t="s">
        <v>10222</v>
      </c>
      <c r="D2852" t="s">
        <v>70</v>
      </c>
      <c r="E2852">
        <v>109.252</v>
      </c>
      <c r="F2852">
        <v>3.82</v>
      </c>
      <c r="G2852">
        <v>3.81022894273474</v>
      </c>
      <c r="H2852">
        <v>21.7463680813701</v>
      </c>
      <c r="I2852">
        <v>-15.577111943806299</v>
      </c>
      <c r="J2852">
        <v>-0.72998146240934303</v>
      </c>
      <c r="K2852">
        <v>3.35542429195272</v>
      </c>
      <c r="L2852">
        <v>3.30238403014059</v>
      </c>
      <c r="M2852">
        <v>60.926427138391503</v>
      </c>
      <c r="N2852">
        <v>0.97808030361296905</v>
      </c>
      <c r="O2852">
        <v>23.036649214659601</v>
      </c>
      <c r="P2852">
        <v>60.193548387096797</v>
      </c>
      <c r="Q2852">
        <v>1.4136971002294E-2</v>
      </c>
    </row>
    <row r="2853" spans="1:17" hidden="1" x14ac:dyDescent="0.3">
      <c r="A2853" t="s">
        <v>5868</v>
      </c>
      <c r="B2853" t="s">
        <v>5869</v>
      </c>
      <c r="C2853" t="s">
        <v>10222</v>
      </c>
      <c r="D2853" t="s">
        <v>202</v>
      </c>
      <c r="E2853">
        <v>109.2334</v>
      </c>
      <c r="F2853">
        <v>72.34</v>
      </c>
      <c r="G2853">
        <v>165.16786001717</v>
      </c>
      <c r="H2853">
        <v>-2.38747030246827</v>
      </c>
      <c r="I2853">
        <v>21.097026542701801</v>
      </c>
      <c r="J2853">
        <v>-2.3353895894085199</v>
      </c>
      <c r="K2853">
        <v>69.110679660744594</v>
      </c>
      <c r="L2853">
        <v>56.020252786751399</v>
      </c>
      <c r="M2853">
        <v>49.495565376335797</v>
      </c>
      <c r="N2853">
        <v>0.49702732771198499</v>
      </c>
      <c r="O2853">
        <v>15.980094000552899</v>
      </c>
      <c r="P2853">
        <v>218.397887323943</v>
      </c>
      <c r="Q2853">
        <v>7.3266892878525003E-2</v>
      </c>
    </row>
    <row r="2854" spans="1:17" hidden="1" x14ac:dyDescent="0.3">
      <c r="A2854" t="s">
        <v>5870</v>
      </c>
      <c r="B2854" t="s">
        <v>5871</v>
      </c>
      <c r="C2854" t="s">
        <v>10222</v>
      </c>
      <c r="D2854" t="s">
        <v>977</v>
      </c>
      <c r="E2854">
        <v>109.05917083999999</v>
      </c>
      <c r="F2854">
        <v>26.42</v>
      </c>
      <c r="G2854">
        <v>-17.5772347616793</v>
      </c>
      <c r="H2854">
        <v>-23.195532123687901</v>
      </c>
      <c r="I2854">
        <v>-25.632683468190699</v>
      </c>
      <c r="J2854">
        <v>7.6981549295173997</v>
      </c>
      <c r="K2854">
        <v>29.5218150229441</v>
      </c>
      <c r="L2854">
        <v>29.010661381755199</v>
      </c>
      <c r="M2854">
        <v>35.972521099695598</v>
      </c>
      <c r="N2854">
        <v>0.69657691934140198</v>
      </c>
      <c r="O2854">
        <v>45.722937168811498</v>
      </c>
      <c r="P2854">
        <v>13.634408602150501</v>
      </c>
      <c r="Q2854">
        <v>-2.1128916490274999E-2</v>
      </c>
    </row>
    <row r="2855" spans="1:17" hidden="1" x14ac:dyDescent="0.3">
      <c r="A2855" t="s">
        <v>5872</v>
      </c>
      <c r="B2855" t="s">
        <v>5873</v>
      </c>
      <c r="C2855" t="s">
        <v>10222</v>
      </c>
      <c r="D2855" t="s">
        <v>54</v>
      </c>
      <c r="E2855">
        <v>109.043736735</v>
      </c>
      <c r="F2855">
        <v>209.35</v>
      </c>
      <c r="G2855">
        <v>179.49682295882599</v>
      </c>
      <c r="H2855">
        <v>-5.0354372389874298</v>
      </c>
      <c r="I2855">
        <v>23.421751842761701</v>
      </c>
      <c r="J2855">
        <v>0.33284992677411601</v>
      </c>
      <c r="K2855">
        <v>201.48727697344199</v>
      </c>
      <c r="L2855">
        <v>164.56060722373601</v>
      </c>
      <c r="M2855">
        <v>48.739831004622602</v>
      </c>
      <c r="N2855">
        <v>0.410435592077809</v>
      </c>
      <c r="O2855">
        <v>17.0288989730116</v>
      </c>
      <c r="P2855">
        <v>234.906414973604</v>
      </c>
      <c r="Q2855">
        <v>0.140311048846786</v>
      </c>
    </row>
    <row r="2856" spans="1:17" hidden="1" x14ac:dyDescent="0.3">
      <c r="A2856" t="s">
        <v>5874</v>
      </c>
      <c r="B2856" t="s">
        <v>5875</v>
      </c>
      <c r="C2856" t="s">
        <v>10222</v>
      </c>
      <c r="D2856" t="s">
        <v>1574</v>
      </c>
      <c r="E2856">
        <v>108.93817</v>
      </c>
      <c r="F2856">
        <v>1008.5</v>
      </c>
      <c r="G2856">
        <v>-2.7833570815832198</v>
      </c>
      <c r="H2856">
        <v>-2.5754082404062002</v>
      </c>
      <c r="I2856">
        <v>-11.5329158357628</v>
      </c>
      <c r="J2856">
        <v>2.6925272444775201</v>
      </c>
      <c r="K2856">
        <v>974.74017223230896</v>
      </c>
      <c r="L2856">
        <v>954.21294609681001</v>
      </c>
      <c r="M2856">
        <v>56.129741119889601</v>
      </c>
      <c r="N2856">
        <v>2.03368794326241</v>
      </c>
      <c r="O2856">
        <v>16.008924144769399</v>
      </c>
      <c r="P2856">
        <v>24.5061728395061</v>
      </c>
      <c r="Q2856">
        <v>6.1758561104395003E-2</v>
      </c>
    </row>
    <row r="2857" spans="1:17" hidden="1" x14ac:dyDescent="0.3">
      <c r="A2857" t="s">
        <v>5876</v>
      </c>
      <c r="B2857" t="s">
        <v>5877</v>
      </c>
      <c r="C2857" t="s">
        <v>10222</v>
      </c>
      <c r="E2857">
        <v>108.59038</v>
      </c>
      <c r="F2857">
        <v>388.1</v>
      </c>
      <c r="G2857">
        <v>586.23831530316704</v>
      </c>
      <c r="H2857">
        <v>105.315448718247</v>
      </c>
      <c r="I2857">
        <v>124.071272188145</v>
      </c>
      <c r="J2857">
        <v>19.990227745003999</v>
      </c>
      <c r="K2857">
        <v>233.15314675147101</v>
      </c>
      <c r="L2857">
        <v>172.31771050023301</v>
      </c>
      <c r="M2857">
        <v>97.400853347626693</v>
      </c>
      <c r="N2857">
        <v>1.5737417943107199</v>
      </c>
      <c r="O2857">
        <v>0</v>
      </c>
      <c r="P2857">
        <v>785.06271379703503</v>
      </c>
    </row>
    <row r="2858" spans="1:17" hidden="1" x14ac:dyDescent="0.3">
      <c r="A2858" t="s">
        <v>5878</v>
      </c>
      <c r="B2858" t="s">
        <v>5879</v>
      </c>
      <c r="C2858" t="s">
        <v>10222</v>
      </c>
      <c r="D2858" t="s">
        <v>415</v>
      </c>
      <c r="E2858">
        <v>108.4806</v>
      </c>
      <c r="F2858">
        <v>200.89</v>
      </c>
      <c r="G2858">
        <v>3.3321008996271901</v>
      </c>
      <c r="H2858">
        <v>-1.0686411391370301</v>
      </c>
      <c r="I2858">
        <v>-15.4268905657246</v>
      </c>
      <c r="J2858">
        <v>1.8956058922239001</v>
      </c>
      <c r="K2858">
        <v>198.64261825024701</v>
      </c>
      <c r="L2858">
        <v>189.93718568924999</v>
      </c>
      <c r="M2858">
        <v>51.130244672333198</v>
      </c>
      <c r="N2858">
        <v>0.22113018561551701</v>
      </c>
      <c r="O2858">
        <v>25.392005575190399</v>
      </c>
      <c r="P2858">
        <v>37.926536216958397</v>
      </c>
      <c r="Q2858">
        <v>3.0602737858813001E-2</v>
      </c>
    </row>
    <row r="2859" spans="1:17" hidden="1" x14ac:dyDescent="0.3">
      <c r="A2859" t="s">
        <v>5880</v>
      </c>
      <c r="B2859" t="s">
        <v>5881</v>
      </c>
      <c r="C2859" t="s">
        <v>10222</v>
      </c>
      <c r="D2859" t="s">
        <v>285</v>
      </c>
      <c r="E2859">
        <v>108.108603</v>
      </c>
      <c r="F2859">
        <v>349.9</v>
      </c>
      <c r="G2859">
        <v>-45.549062588857502</v>
      </c>
      <c r="H2859">
        <v>1.19758530229504</v>
      </c>
      <c r="I2859">
        <v>-20.544118870031198</v>
      </c>
      <c r="J2859">
        <v>-1.79829221704327</v>
      </c>
      <c r="K2859">
        <v>348.158989691925</v>
      </c>
      <c r="L2859">
        <v>376.27244130000003</v>
      </c>
      <c r="M2859">
        <v>56.108518275549798</v>
      </c>
      <c r="N2859">
        <v>1.2497940210432501</v>
      </c>
      <c r="O2859">
        <v>31.180337239211202</v>
      </c>
      <c r="P2859">
        <v>9.3437499999999805</v>
      </c>
      <c r="Q2859">
        <v>3.4557090603230999E-2</v>
      </c>
    </row>
    <row r="2860" spans="1:17" hidden="1" x14ac:dyDescent="0.3">
      <c r="A2860" t="s">
        <v>5882</v>
      </c>
      <c r="B2860" t="s">
        <v>5883</v>
      </c>
      <c r="C2860" t="s">
        <v>10222</v>
      </c>
      <c r="D2860" t="s">
        <v>420</v>
      </c>
      <c r="E2860">
        <v>107.96227500000001</v>
      </c>
      <c r="F2860">
        <v>45.41</v>
      </c>
      <c r="G2860">
        <v>95.528101361124499</v>
      </c>
      <c r="H2860">
        <v>-11.8937061301326</v>
      </c>
      <c r="I2860">
        <v>21.156997194926099</v>
      </c>
      <c r="J2860">
        <v>-9.8189475769006194</v>
      </c>
      <c r="K2860">
        <v>45.947838186046802</v>
      </c>
      <c r="L2860">
        <v>37.786854424782703</v>
      </c>
      <c r="M2860">
        <v>51.5996781085232</v>
      </c>
      <c r="N2860">
        <v>0.52521795768752499</v>
      </c>
      <c r="O2860">
        <v>19.467077736181398</v>
      </c>
      <c r="P2860">
        <v>168.69822485207101</v>
      </c>
      <c r="Q2860">
        <v>7.6371608784269004E-2</v>
      </c>
    </row>
    <row r="2861" spans="1:17" hidden="1" x14ac:dyDescent="0.3">
      <c r="A2861" t="s">
        <v>5884</v>
      </c>
      <c r="B2861" t="s">
        <v>5885</v>
      </c>
      <c r="C2861" t="s">
        <v>10222</v>
      </c>
      <c r="E2861">
        <v>107.7544377</v>
      </c>
      <c r="F2861">
        <v>315.89999999999998</v>
      </c>
      <c r="G2861">
        <v>861.58816837076699</v>
      </c>
      <c r="H2861">
        <v>40.626163477789497</v>
      </c>
      <c r="I2861">
        <v>154.15766032617699</v>
      </c>
      <c r="J2861">
        <v>3.2553420523038898</v>
      </c>
      <c r="K2861">
        <v>261.16464730495397</v>
      </c>
      <c r="L2861">
        <v>174.63524245507</v>
      </c>
      <c r="M2861">
        <v>82.361925832935199</v>
      </c>
      <c r="N2861">
        <v>0.84421217292377704</v>
      </c>
      <c r="O2861">
        <v>0</v>
      </c>
      <c r="P2861">
        <v>888.11385674069402</v>
      </c>
      <c r="Q2861">
        <v>0.34844796558463198</v>
      </c>
    </row>
    <row r="2862" spans="1:17" hidden="1" x14ac:dyDescent="0.3">
      <c r="A2862" t="s">
        <v>5886</v>
      </c>
      <c r="B2862" t="s">
        <v>5887</v>
      </c>
      <c r="C2862" t="s">
        <v>10222</v>
      </c>
      <c r="D2862" t="s">
        <v>98</v>
      </c>
      <c r="E2862">
        <v>107.496108138</v>
      </c>
      <c r="F2862">
        <v>92.91</v>
      </c>
      <c r="G2862">
        <v>72.638298768336796</v>
      </c>
      <c r="H2862">
        <v>57.934157929537299</v>
      </c>
      <c r="I2862">
        <v>-22.679446229239201</v>
      </c>
      <c r="J2862">
        <v>4.6968979390211096</v>
      </c>
      <c r="K2862">
        <v>76.983216692264193</v>
      </c>
      <c r="L2862">
        <v>69.295702164296003</v>
      </c>
      <c r="M2862">
        <v>64.100033920414901</v>
      </c>
      <c r="N2862">
        <v>1.53625331613557</v>
      </c>
      <c r="O2862">
        <v>13.1202238725648</v>
      </c>
      <c r="Q2862">
        <v>8.8462953821395005E-2</v>
      </c>
    </row>
    <row r="2863" spans="1:17" hidden="1" x14ac:dyDescent="0.3">
      <c r="A2863" t="s">
        <v>5888</v>
      </c>
      <c r="B2863" t="s">
        <v>5889</v>
      </c>
      <c r="C2863" t="s">
        <v>10222</v>
      </c>
      <c r="D2863" t="s">
        <v>46</v>
      </c>
      <c r="E2863">
        <v>107.21282418</v>
      </c>
      <c r="F2863">
        <v>0.76</v>
      </c>
      <c r="G2863">
        <v>90.617168772930299</v>
      </c>
      <c r="H2863">
        <v>10.558147850896299</v>
      </c>
      <c r="I2863">
        <v>36.5033709535779</v>
      </c>
      <c r="J2863">
        <v>6.4548011462863197</v>
      </c>
      <c r="K2863">
        <v>0.70432583000777305</v>
      </c>
      <c r="L2863">
        <v>0.598492076158327</v>
      </c>
      <c r="M2863">
        <v>51.431286540107898</v>
      </c>
      <c r="N2863">
        <v>0.76930944539590695</v>
      </c>
      <c r="O2863">
        <v>25</v>
      </c>
      <c r="P2863">
        <v>153.333333333333</v>
      </c>
      <c r="Q2863">
        <v>9.6838465521337E-2</v>
      </c>
    </row>
    <row r="2864" spans="1:17" hidden="1" x14ac:dyDescent="0.3">
      <c r="A2864" t="s">
        <v>5890</v>
      </c>
      <c r="B2864" t="s">
        <v>5891</v>
      </c>
      <c r="C2864" t="s">
        <v>10222</v>
      </c>
      <c r="D2864" t="s">
        <v>261</v>
      </c>
      <c r="E2864">
        <v>106.719084</v>
      </c>
      <c r="F2864">
        <v>7.16</v>
      </c>
      <c r="G2864">
        <v>152.544079071933</v>
      </c>
      <c r="H2864">
        <v>10.623084369851099</v>
      </c>
      <c r="I2864">
        <v>35.877578141738603</v>
      </c>
      <c r="J2864">
        <v>13.703597293958801</v>
      </c>
      <c r="K2864">
        <v>6.3919345029592298</v>
      </c>
      <c r="L2864">
        <v>4.8225176137206702</v>
      </c>
      <c r="M2864">
        <v>67.229227120856905</v>
      </c>
      <c r="N2864">
        <v>0.47064255732816201</v>
      </c>
      <c r="O2864">
        <v>13.966480446927299</v>
      </c>
      <c r="P2864">
        <v>192.24489795918299</v>
      </c>
      <c r="Q2864">
        <v>8.1697271982894004E-2</v>
      </c>
    </row>
    <row r="2865" spans="1:17" hidden="1" x14ac:dyDescent="0.3">
      <c r="A2865" t="s">
        <v>5892</v>
      </c>
      <c r="B2865" t="s">
        <v>5893</v>
      </c>
      <c r="C2865" t="s">
        <v>10222</v>
      </c>
      <c r="D2865" t="s">
        <v>298</v>
      </c>
      <c r="E2865">
        <v>106.616125</v>
      </c>
      <c r="F2865">
        <v>459.8</v>
      </c>
      <c r="G2865">
        <v>48.736366137410698</v>
      </c>
      <c r="H2865">
        <v>3.6393887896709098</v>
      </c>
      <c r="I2865">
        <v>33.113584269673602</v>
      </c>
      <c r="J2865">
        <v>6.5070177677157996</v>
      </c>
      <c r="K2865">
        <v>389.82596735209501</v>
      </c>
      <c r="L2865">
        <v>296.92137329734402</v>
      </c>
      <c r="M2865">
        <v>79.099750690239603</v>
      </c>
      <c r="N2865">
        <v>0.94167679222357203</v>
      </c>
      <c r="O2865">
        <v>14.038712483688499</v>
      </c>
      <c r="P2865">
        <v>206.53333333333299</v>
      </c>
    </row>
    <row r="2866" spans="1:17" hidden="1" x14ac:dyDescent="0.3">
      <c r="A2866" t="s">
        <v>5894</v>
      </c>
      <c r="B2866" t="s">
        <v>5895</v>
      </c>
      <c r="C2866" t="s">
        <v>10222</v>
      </c>
      <c r="D2866" t="s">
        <v>153</v>
      </c>
      <c r="E2866">
        <v>106.21870764499999</v>
      </c>
      <c r="F2866">
        <v>1664.45</v>
      </c>
      <c r="G2866">
        <v>73.4803198011859</v>
      </c>
      <c r="H2866">
        <v>11.7451773676702</v>
      </c>
      <c r="I2866">
        <v>-5.2863989520668104</v>
      </c>
      <c r="J2866">
        <v>2.0000793238944099</v>
      </c>
      <c r="K2866">
        <v>1475.70612837114</v>
      </c>
      <c r="L2866">
        <v>1367.44641638026</v>
      </c>
      <c r="M2866">
        <v>74.745595442515594</v>
      </c>
      <c r="N2866">
        <v>1.8013515649699601</v>
      </c>
      <c r="O2866">
        <v>11.859773498753301</v>
      </c>
      <c r="P2866">
        <v>122.07471647765099</v>
      </c>
      <c r="Q2866">
        <v>0.10389277405443099</v>
      </c>
    </row>
    <row r="2867" spans="1:17" hidden="1" x14ac:dyDescent="0.3">
      <c r="A2867" t="s">
        <v>5896</v>
      </c>
      <c r="B2867" t="s">
        <v>5897</v>
      </c>
      <c r="C2867" t="s">
        <v>10222</v>
      </c>
      <c r="D2867" t="s">
        <v>722</v>
      </c>
      <c r="E2867">
        <v>105.953940543</v>
      </c>
      <c r="F2867">
        <v>83.08</v>
      </c>
      <c r="G2867">
        <v>-16.076339792420701</v>
      </c>
      <c r="H2867">
        <v>-9.9953618867749405</v>
      </c>
      <c r="I2867">
        <v>-1.9838540771639499</v>
      </c>
      <c r="J2867">
        <v>-8.7334302144626008</v>
      </c>
      <c r="K2867">
        <v>88.594029289580604</v>
      </c>
      <c r="L2867">
        <v>81.616403352557697</v>
      </c>
      <c r="M2867">
        <v>58.050219930369003</v>
      </c>
      <c r="N2867">
        <v>1.8222383514398499</v>
      </c>
      <c r="O2867">
        <v>16.466056812710601</v>
      </c>
      <c r="P2867">
        <v>22.158506102043699</v>
      </c>
    </row>
    <row r="2868" spans="1:17" hidden="1" x14ac:dyDescent="0.3">
      <c r="A2868" t="s">
        <v>5898</v>
      </c>
      <c r="B2868" t="s">
        <v>5899</v>
      </c>
      <c r="C2868" t="s">
        <v>10222</v>
      </c>
      <c r="D2868" t="s">
        <v>622</v>
      </c>
      <c r="E2868">
        <v>105.80840000000001</v>
      </c>
      <c r="F2868">
        <v>0.83</v>
      </c>
      <c r="G2868">
        <v>-2.6450913550014099</v>
      </c>
      <c r="H2868">
        <v>8.4736408086428394</v>
      </c>
      <c r="I2868">
        <v>-50.1422983377606</v>
      </c>
      <c r="J2868">
        <v>7.5457102371953901</v>
      </c>
      <c r="K2868">
        <v>0.77703897060904203</v>
      </c>
      <c r="L2868">
        <v>0.821047563072418</v>
      </c>
      <c r="M2868">
        <v>59.697569912946904</v>
      </c>
      <c r="N2868">
        <v>0.92206563817156795</v>
      </c>
      <c r="O2868">
        <v>90.361445783132496</v>
      </c>
      <c r="P2868">
        <v>53.703703703703603</v>
      </c>
    </row>
    <row r="2869" spans="1:17" hidden="1" x14ac:dyDescent="0.3">
      <c r="A2869" t="s">
        <v>5900</v>
      </c>
      <c r="B2869" t="s">
        <v>5901</v>
      </c>
      <c r="C2869" t="s">
        <v>10222</v>
      </c>
      <c r="D2869" t="s">
        <v>118</v>
      </c>
      <c r="E2869">
        <v>105.64812993</v>
      </c>
      <c r="F2869">
        <v>2</v>
      </c>
      <c r="G2869">
        <v>-21.262530475189902</v>
      </c>
      <c r="K2869">
        <v>2.1140989605141698</v>
      </c>
      <c r="L2869">
        <v>3.1857726977597598</v>
      </c>
      <c r="M2869">
        <v>71.039956020089093</v>
      </c>
      <c r="O2869">
        <v>5</v>
      </c>
      <c r="P2869">
        <v>8.1081081081080892</v>
      </c>
      <c r="Q2869">
        <v>-6.9211309357390005E-2</v>
      </c>
    </row>
    <row r="2870" spans="1:17" hidden="1" x14ac:dyDescent="0.3">
      <c r="A2870" t="s">
        <v>5902</v>
      </c>
      <c r="B2870" t="s">
        <v>5903</v>
      </c>
      <c r="C2870" t="s">
        <v>10222</v>
      </c>
      <c r="D2870" t="s">
        <v>127</v>
      </c>
      <c r="E2870">
        <v>105.43263</v>
      </c>
      <c r="F2870">
        <v>95.07</v>
      </c>
      <c r="G2870">
        <v>12.546868680980101</v>
      </c>
      <c r="H2870">
        <v>-1.33787751596448</v>
      </c>
      <c r="I2870">
        <v>-8.3513568724110208</v>
      </c>
      <c r="J2870">
        <v>0.96530534796698597</v>
      </c>
      <c r="K2870">
        <v>93.282389662752294</v>
      </c>
      <c r="L2870">
        <v>83.667240236060394</v>
      </c>
      <c r="M2870">
        <v>47.0034519667757</v>
      </c>
      <c r="N2870">
        <v>1.12161346317841</v>
      </c>
      <c r="O2870">
        <v>33.585778899757997</v>
      </c>
      <c r="P2870">
        <v>83.143902908880705</v>
      </c>
      <c r="Q2870">
        <v>0.11234692928849201</v>
      </c>
    </row>
    <row r="2871" spans="1:17" hidden="1" x14ac:dyDescent="0.3">
      <c r="A2871" t="s">
        <v>5904</v>
      </c>
      <c r="B2871" t="s">
        <v>5905</v>
      </c>
      <c r="C2871" t="s">
        <v>10222</v>
      </c>
      <c r="D2871" t="s">
        <v>231</v>
      </c>
      <c r="E2871">
        <v>105.348623072</v>
      </c>
      <c r="F2871">
        <v>24.64</v>
      </c>
      <c r="G2871">
        <v>0.48462090842375</v>
      </c>
      <c r="H2871">
        <v>6.3872378982290297</v>
      </c>
      <c r="I2871">
        <v>-21.162785248565999</v>
      </c>
      <c r="J2871">
        <v>-5.7465464557747099</v>
      </c>
      <c r="K2871">
        <v>23.735821215001302</v>
      </c>
      <c r="L2871">
        <v>22.7027772236125</v>
      </c>
      <c r="M2871">
        <v>52.5119528978883</v>
      </c>
      <c r="N2871">
        <v>0.79518673817410701</v>
      </c>
      <c r="O2871">
        <v>22.9707792207792</v>
      </c>
      <c r="P2871">
        <v>43.422584400465603</v>
      </c>
      <c r="Q2871">
        <v>9.5957741799357996E-2</v>
      </c>
    </row>
    <row r="2872" spans="1:17" hidden="1" x14ac:dyDescent="0.3">
      <c r="A2872" t="s">
        <v>5906</v>
      </c>
      <c r="B2872" t="s">
        <v>5907</v>
      </c>
      <c r="C2872" t="s">
        <v>10222</v>
      </c>
      <c r="D2872" t="s">
        <v>677</v>
      </c>
      <c r="E2872">
        <v>105.29952736</v>
      </c>
      <c r="F2872">
        <v>97.6</v>
      </c>
      <c r="G2872">
        <v>10.456767770423999</v>
      </c>
      <c r="H2872">
        <v>-10.8631862518621</v>
      </c>
      <c r="I2872">
        <v>-49.724002858673501</v>
      </c>
      <c r="J2872">
        <v>-6.7134094826751598</v>
      </c>
      <c r="K2872">
        <v>101.010536122293</v>
      </c>
      <c r="L2872">
        <v>98.918521631681699</v>
      </c>
      <c r="M2872">
        <v>40.609871730479199</v>
      </c>
      <c r="N2872">
        <v>1.07034844693964</v>
      </c>
      <c r="O2872">
        <v>95.963114754098299</v>
      </c>
      <c r="P2872">
        <v>43.529411764705799</v>
      </c>
      <c r="Q2872">
        <v>2.5091179243382999E-2</v>
      </c>
    </row>
    <row r="2873" spans="1:17" hidden="1" x14ac:dyDescent="0.3">
      <c r="A2873" t="s">
        <v>5908</v>
      </c>
      <c r="B2873" t="s">
        <v>5909</v>
      </c>
      <c r="C2873" t="s">
        <v>10222</v>
      </c>
      <c r="E2873">
        <v>105.1092</v>
      </c>
      <c r="F2873">
        <v>96.75</v>
      </c>
      <c r="G2873">
        <v>-65.905387618047001</v>
      </c>
      <c r="H2873">
        <v>18.302909101325699</v>
      </c>
      <c r="I2873">
        <v>-25.496629046422001</v>
      </c>
      <c r="J2873">
        <v>4.7313968909671704</v>
      </c>
      <c r="K2873">
        <v>91.989236868813194</v>
      </c>
      <c r="M2873">
        <v>55.576295490957101</v>
      </c>
      <c r="N2873">
        <v>0.58329966329966298</v>
      </c>
      <c r="O2873">
        <v>64.9612403100775</v>
      </c>
      <c r="P2873">
        <v>48.846153846153797</v>
      </c>
    </row>
    <row r="2874" spans="1:17" hidden="1" x14ac:dyDescent="0.3">
      <c r="A2874" t="s">
        <v>5910</v>
      </c>
      <c r="B2874" t="s">
        <v>5911</v>
      </c>
      <c r="C2874" t="s">
        <v>10222</v>
      </c>
      <c r="D2874" t="s">
        <v>622</v>
      </c>
      <c r="E2874">
        <v>105.05807928</v>
      </c>
      <c r="F2874">
        <v>9.73</v>
      </c>
      <c r="G2874">
        <v>13.845210346192999</v>
      </c>
      <c r="H2874">
        <v>-2.0233531793331001</v>
      </c>
      <c r="I2874">
        <v>-21.938936738729701</v>
      </c>
      <c r="J2874">
        <v>3.4288944105350199</v>
      </c>
      <c r="K2874">
        <v>9.9554693741555802</v>
      </c>
      <c r="L2874">
        <v>9.5684076087661705</v>
      </c>
      <c r="M2874">
        <v>40.595260707819101</v>
      </c>
      <c r="N2874">
        <v>0.94246489880638196</v>
      </c>
      <c r="O2874">
        <v>31.5519013360739</v>
      </c>
      <c r="P2874">
        <v>43.088235294117602</v>
      </c>
      <c r="Q2874">
        <v>2.7516993393353999E-2</v>
      </c>
    </row>
    <row r="2875" spans="1:17" hidden="1" x14ac:dyDescent="0.3">
      <c r="A2875" t="s">
        <v>5912</v>
      </c>
      <c r="B2875" t="s">
        <v>5913</v>
      </c>
      <c r="C2875" t="s">
        <v>10222</v>
      </c>
      <c r="D2875" t="s">
        <v>231</v>
      </c>
      <c r="E2875">
        <v>105.006</v>
      </c>
      <c r="F2875">
        <v>74</v>
      </c>
      <c r="G2875">
        <v>120.22322793550801</v>
      </c>
      <c r="H2875">
        <v>9.5883949070035008</v>
      </c>
      <c r="I2875">
        <v>-7.1828117162112699</v>
      </c>
      <c r="J2875">
        <v>4.5270532600449602</v>
      </c>
      <c r="K2875">
        <v>63.731802992603903</v>
      </c>
      <c r="L2875">
        <v>58.571506185667502</v>
      </c>
      <c r="M2875">
        <v>72.631145316600396</v>
      </c>
      <c r="N2875">
        <v>1.5937890569725801</v>
      </c>
      <c r="O2875">
        <v>41.756756756756701</v>
      </c>
      <c r="P2875">
        <v>164.191360228489</v>
      </c>
      <c r="Q2875">
        <v>0.141293828467938</v>
      </c>
    </row>
    <row r="2876" spans="1:17" hidden="1" x14ac:dyDescent="0.3">
      <c r="A2876" t="s">
        <v>5914</v>
      </c>
      <c r="B2876" t="s">
        <v>5915</v>
      </c>
      <c r="C2876" t="s">
        <v>10222</v>
      </c>
      <c r="D2876" t="s">
        <v>77</v>
      </c>
      <c r="E2876">
        <v>104.78002170000001</v>
      </c>
      <c r="F2876">
        <v>51.46</v>
      </c>
      <c r="G2876">
        <v>27.315866189116502</v>
      </c>
      <c r="H2876">
        <v>-3.1342023286120502</v>
      </c>
      <c r="I2876">
        <v>-1.1410734908664899</v>
      </c>
      <c r="J2876">
        <v>1.99372935659976</v>
      </c>
      <c r="K2876">
        <v>52.244224683196599</v>
      </c>
      <c r="L2876">
        <v>50.843499641618003</v>
      </c>
      <c r="M2876">
        <v>51.925807294209498</v>
      </c>
      <c r="N2876">
        <v>0.68140564905867695</v>
      </c>
      <c r="O2876">
        <v>117.644772638942</v>
      </c>
      <c r="P2876">
        <v>57.2738386308068</v>
      </c>
      <c r="Q2876">
        <v>4.6708878812691999E-2</v>
      </c>
    </row>
    <row r="2877" spans="1:17" hidden="1" x14ac:dyDescent="0.3">
      <c r="A2877" t="s">
        <v>5916</v>
      </c>
      <c r="B2877" t="s">
        <v>5917</v>
      </c>
      <c r="C2877" t="s">
        <v>10222</v>
      </c>
      <c r="D2877" t="s">
        <v>130</v>
      </c>
      <c r="E2877">
        <v>104.544900845</v>
      </c>
      <c r="F2877">
        <v>42.35</v>
      </c>
      <c r="G2877">
        <v>-70.802004159400397</v>
      </c>
      <c r="H2877">
        <v>1.5986408086428301</v>
      </c>
      <c r="I2877">
        <v>-32.294271482571297</v>
      </c>
      <c r="J2877">
        <v>1.0157767560424</v>
      </c>
      <c r="K2877">
        <v>41.519250513541401</v>
      </c>
      <c r="L2877">
        <v>47.551195124952599</v>
      </c>
      <c r="M2877">
        <v>54.284463352919502</v>
      </c>
      <c r="N2877">
        <v>3.6385593220338901</v>
      </c>
      <c r="O2877">
        <v>88.902007083825197</v>
      </c>
      <c r="P2877">
        <v>30.1075268817204</v>
      </c>
    </row>
    <row r="2878" spans="1:17" hidden="1" x14ac:dyDescent="0.3">
      <c r="A2878" t="s">
        <v>5918</v>
      </c>
      <c r="B2878" t="s">
        <v>5919</v>
      </c>
      <c r="C2878" t="s">
        <v>10222</v>
      </c>
      <c r="D2878" t="s">
        <v>46</v>
      </c>
      <c r="E2878">
        <v>104.31780000000001</v>
      </c>
      <c r="F2878">
        <v>46.99</v>
      </c>
      <c r="G2878">
        <v>71.660730862464604</v>
      </c>
      <c r="H2878">
        <v>4.1218243650481803</v>
      </c>
      <c r="I2878">
        <v>4.8979392343875796</v>
      </c>
      <c r="J2878">
        <v>-1.78883119036927</v>
      </c>
      <c r="K2878">
        <v>46.259146673441499</v>
      </c>
      <c r="L2878">
        <v>42.403308898627103</v>
      </c>
      <c r="M2878">
        <v>50.691194002648402</v>
      </c>
      <c r="N2878">
        <v>0.99773259906422096</v>
      </c>
      <c r="O2878">
        <v>34.028516705682001</v>
      </c>
      <c r="P2878">
        <v>122.49053030303</v>
      </c>
      <c r="Q2878">
        <v>-7.1199344286409999E-3</v>
      </c>
    </row>
    <row r="2879" spans="1:17" hidden="1" x14ac:dyDescent="0.3">
      <c r="A2879" t="s">
        <v>5920</v>
      </c>
      <c r="B2879" t="s">
        <v>5921</v>
      </c>
      <c r="C2879" t="s">
        <v>10222</v>
      </c>
      <c r="D2879" t="s">
        <v>622</v>
      </c>
      <c r="E2879">
        <v>104.1456843</v>
      </c>
      <c r="F2879">
        <v>38.43</v>
      </c>
      <c r="G2879">
        <v>96.386144576708901</v>
      </c>
      <c r="H2879">
        <v>18.270645800323301</v>
      </c>
      <c r="I2879">
        <v>-8.7169680294729002</v>
      </c>
      <c r="J2879">
        <v>13.9122143954976</v>
      </c>
      <c r="K2879">
        <v>32.752172990851797</v>
      </c>
      <c r="L2879">
        <v>30.110003616958402</v>
      </c>
      <c r="M2879">
        <v>79.931846310075002</v>
      </c>
      <c r="N2879">
        <v>0.95064843474513105</v>
      </c>
      <c r="O2879">
        <v>4.0853499869893204</v>
      </c>
      <c r="P2879">
        <v>132.76801938219199</v>
      </c>
      <c r="Q2879">
        <v>2.1871109719951001E-2</v>
      </c>
    </row>
    <row r="2880" spans="1:17" hidden="1" x14ac:dyDescent="0.3">
      <c r="A2880" t="s">
        <v>5922</v>
      </c>
      <c r="B2880" t="s">
        <v>5923</v>
      </c>
      <c r="C2880" t="s">
        <v>10222</v>
      </c>
      <c r="D2880" t="s">
        <v>840</v>
      </c>
      <c r="E2880">
        <v>104.029965</v>
      </c>
      <c r="F2880">
        <v>58.5</v>
      </c>
      <c r="G2880">
        <v>-31.4037371504145</v>
      </c>
      <c r="H2880">
        <v>-8.0973295201462498</v>
      </c>
      <c r="I2880">
        <v>-22.565731508693698</v>
      </c>
      <c r="J2880">
        <v>2.5667871480360902</v>
      </c>
      <c r="K2880">
        <v>59.710669778242703</v>
      </c>
      <c r="L2880">
        <v>60.0792759368574</v>
      </c>
      <c r="M2880">
        <v>40.781744967419499</v>
      </c>
      <c r="N2880">
        <v>0.95297757153905605</v>
      </c>
      <c r="O2880">
        <v>65.726495726495699</v>
      </c>
      <c r="P2880">
        <v>25.806451612903199</v>
      </c>
      <c r="Q2880">
        <v>7.9220613301675999E-2</v>
      </c>
    </row>
    <row r="2881" spans="1:17" hidden="1" x14ac:dyDescent="0.3">
      <c r="A2881" t="s">
        <v>5924</v>
      </c>
      <c r="B2881" t="s">
        <v>5925</v>
      </c>
      <c r="C2881" t="s">
        <v>10222</v>
      </c>
      <c r="D2881" t="s">
        <v>922</v>
      </c>
      <c r="E2881">
        <v>104.0072211</v>
      </c>
      <c r="F2881">
        <v>130.5</v>
      </c>
      <c r="G2881">
        <v>-36.057750761607799</v>
      </c>
      <c r="H2881">
        <v>-2.9496579226143602</v>
      </c>
      <c r="I2881">
        <v>-33.883120603645303</v>
      </c>
      <c r="J2881">
        <v>2.0587615423259198</v>
      </c>
      <c r="K2881">
        <v>135.99991743295999</v>
      </c>
      <c r="L2881">
        <v>146.3585203415</v>
      </c>
      <c r="M2881">
        <v>41.3908915655268</v>
      </c>
      <c r="N2881">
        <v>0.86435535729561497</v>
      </c>
      <c r="O2881">
        <v>118.19923371647501</v>
      </c>
      <c r="P2881">
        <v>7.8512396694214903</v>
      </c>
      <c r="Q2881">
        <v>-1.9530745310233001E-2</v>
      </c>
    </row>
    <row r="2882" spans="1:17" hidden="1" x14ac:dyDescent="0.3">
      <c r="A2882" t="s">
        <v>5926</v>
      </c>
      <c r="B2882" t="s">
        <v>5927</v>
      </c>
      <c r="C2882" t="s">
        <v>10222</v>
      </c>
      <c r="D2882" t="s">
        <v>415</v>
      </c>
      <c r="E2882">
        <v>103.98</v>
      </c>
      <c r="F2882">
        <v>173.3</v>
      </c>
      <c r="G2882">
        <v>8.1808798383903607</v>
      </c>
      <c r="H2882">
        <v>-5.58967179734924</v>
      </c>
      <c r="I2882">
        <v>-14.1515998066559</v>
      </c>
      <c r="J2882">
        <v>0.36656585216866699</v>
      </c>
      <c r="K2882">
        <v>171.57295581193301</v>
      </c>
      <c r="L2882">
        <v>158.46100004845599</v>
      </c>
      <c r="M2882">
        <v>46.762025670197502</v>
      </c>
      <c r="N2882">
        <v>0.156476443183624</v>
      </c>
      <c r="O2882">
        <v>34.420080784766199</v>
      </c>
      <c r="P2882">
        <v>36.996047430829996</v>
      </c>
      <c r="Q2882">
        <v>-6.4650201836779997E-2</v>
      </c>
    </row>
    <row r="2883" spans="1:17" hidden="1" x14ac:dyDescent="0.3">
      <c r="A2883" t="s">
        <v>5928</v>
      </c>
      <c r="B2883" t="s">
        <v>5929</v>
      </c>
      <c r="C2883" t="s">
        <v>10222</v>
      </c>
      <c r="D2883" t="s">
        <v>70</v>
      </c>
      <c r="E2883">
        <v>103.53833892999999</v>
      </c>
      <c r="F2883">
        <v>167.9</v>
      </c>
      <c r="G2883">
        <v>47.319828300191197</v>
      </c>
      <c r="H2883">
        <v>44.350590548677502</v>
      </c>
      <c r="I2883">
        <v>29.8713363215433</v>
      </c>
      <c r="J2883">
        <v>-4.6675377694105302</v>
      </c>
      <c r="K2883">
        <v>142.87381995356901</v>
      </c>
      <c r="L2883">
        <v>116.199135526658</v>
      </c>
      <c r="M2883">
        <v>47.087727526094298</v>
      </c>
      <c r="N2883">
        <v>1.90701931451484</v>
      </c>
      <c r="O2883">
        <v>42.912447885646202</v>
      </c>
      <c r="P2883">
        <v>123.86666666666601</v>
      </c>
      <c r="Q2883">
        <v>2.2759107907062998E-2</v>
      </c>
    </row>
    <row r="2884" spans="1:17" hidden="1" x14ac:dyDescent="0.3">
      <c r="A2884" t="s">
        <v>5930</v>
      </c>
      <c r="B2884" t="s">
        <v>5931</v>
      </c>
      <c r="C2884" t="s">
        <v>10222</v>
      </c>
      <c r="D2884" t="s">
        <v>261</v>
      </c>
      <c r="E2884">
        <v>103.50113399999999</v>
      </c>
      <c r="F2884">
        <v>168.3</v>
      </c>
      <c r="G2884">
        <v>16.3435815791394</v>
      </c>
      <c r="H2884">
        <v>0.72694893718726905</v>
      </c>
      <c r="I2884">
        <v>-11.0273553034052</v>
      </c>
      <c r="J2884">
        <v>2.5768905106664102</v>
      </c>
      <c r="K2884">
        <v>160.46604698863101</v>
      </c>
      <c r="L2884">
        <v>155.59841504899899</v>
      </c>
      <c r="M2884">
        <v>73.663127591052401</v>
      </c>
      <c r="N2884">
        <v>0.99272448898433097</v>
      </c>
      <c r="O2884">
        <v>23.588829471182301</v>
      </c>
      <c r="P2884">
        <v>51.553354344889698</v>
      </c>
      <c r="Q2884">
        <v>2.0250094957386E-2</v>
      </c>
    </row>
    <row r="2885" spans="1:17" hidden="1" x14ac:dyDescent="0.3">
      <c r="A2885" t="s">
        <v>5932</v>
      </c>
      <c r="B2885" t="s">
        <v>5933</v>
      </c>
      <c r="C2885" t="s">
        <v>10222</v>
      </c>
      <c r="D2885" t="s">
        <v>133</v>
      </c>
      <c r="E2885">
        <v>103.3763225</v>
      </c>
      <c r="F2885">
        <v>25.7</v>
      </c>
      <c r="G2885">
        <v>95.408681232836599</v>
      </c>
      <c r="H2885">
        <v>-6.6501389648831202</v>
      </c>
      <c r="I2885">
        <v>50.954148155650401</v>
      </c>
      <c r="J2885">
        <v>0.51156790893542903</v>
      </c>
      <c r="K2885">
        <v>25.076351119068601</v>
      </c>
      <c r="L2885">
        <v>19.706663500462199</v>
      </c>
      <c r="M2885">
        <v>52.949738900066301</v>
      </c>
      <c r="N2885">
        <v>0.36094286861715502</v>
      </c>
      <c r="O2885">
        <v>22.957198443579699</v>
      </c>
      <c r="P2885">
        <v>221.25</v>
      </c>
      <c r="Q2885">
        <v>5.9820921643421003E-2</v>
      </c>
    </row>
    <row r="2886" spans="1:17" hidden="1" x14ac:dyDescent="0.3">
      <c r="A2886" t="s">
        <v>5934</v>
      </c>
      <c r="B2886" t="s">
        <v>5935</v>
      </c>
      <c r="C2886" t="s">
        <v>10222</v>
      </c>
      <c r="E2886">
        <v>103.15600000000001</v>
      </c>
      <c r="F2886">
        <v>74</v>
      </c>
      <c r="G2886">
        <v>37.554134246481198</v>
      </c>
      <c r="H2886">
        <v>-10.9337665987645</v>
      </c>
      <c r="I2886">
        <v>26.130165211951098</v>
      </c>
      <c r="J2886">
        <v>-2.2074505093428201</v>
      </c>
      <c r="K2886">
        <v>77.347084733699603</v>
      </c>
      <c r="L2886">
        <v>67.773684299704499</v>
      </c>
      <c r="M2886">
        <v>27.084482909969701</v>
      </c>
      <c r="N2886">
        <v>0.51545454545454505</v>
      </c>
      <c r="O2886">
        <v>18.243243243243199</v>
      </c>
      <c r="P2886">
        <v>74.117647058823493</v>
      </c>
    </row>
    <row r="2887" spans="1:17" hidden="1" x14ac:dyDescent="0.3">
      <c r="A2887" t="s">
        <v>5936</v>
      </c>
      <c r="B2887" t="s">
        <v>5937</v>
      </c>
      <c r="C2887" t="s">
        <v>10222</v>
      </c>
      <c r="E2887">
        <v>102.96463500900001</v>
      </c>
      <c r="F2887">
        <v>47.01</v>
      </c>
      <c r="G2887">
        <v>34.3022281541922</v>
      </c>
      <c r="H2887">
        <v>2.82493296808219</v>
      </c>
      <c r="I2887">
        <v>3.0957019323872199</v>
      </c>
      <c r="J2887">
        <v>-6.3108391753453699</v>
      </c>
      <c r="K2887">
        <v>47.912342963229896</v>
      </c>
      <c r="L2887">
        <v>41.857491564655099</v>
      </c>
      <c r="M2887">
        <v>44.103300610979304</v>
      </c>
      <c r="N2887">
        <v>0.87898718480374505</v>
      </c>
      <c r="O2887">
        <v>22.5058498191874</v>
      </c>
      <c r="P2887">
        <v>101.75965665235999</v>
      </c>
      <c r="Q2887">
        <v>0.162385882717657</v>
      </c>
    </row>
    <row r="2888" spans="1:17" hidden="1" x14ac:dyDescent="0.3">
      <c r="A2888" t="s">
        <v>5938</v>
      </c>
      <c r="B2888" t="s">
        <v>5939</v>
      </c>
      <c r="C2888" t="s">
        <v>10222</v>
      </c>
      <c r="D2888" t="s">
        <v>528</v>
      </c>
      <c r="E2888">
        <v>102.8445</v>
      </c>
      <c r="F2888">
        <v>55</v>
      </c>
      <c r="G2888">
        <v>8.9422919256397098</v>
      </c>
      <c r="H2888">
        <v>15.6225769788556</v>
      </c>
      <c r="I2888">
        <v>-17.457413360147498</v>
      </c>
      <c r="J2888">
        <v>2.1585048499900101</v>
      </c>
      <c r="K2888">
        <v>50.751913863497002</v>
      </c>
      <c r="L2888">
        <v>51.550875604158897</v>
      </c>
      <c r="M2888">
        <v>56.661693605192397</v>
      </c>
      <c r="N2888">
        <v>0.984372402327514</v>
      </c>
      <c r="O2888">
        <v>19.636363636363601</v>
      </c>
      <c r="P2888">
        <v>48.448043184885201</v>
      </c>
    </row>
    <row r="2889" spans="1:17" hidden="1" x14ac:dyDescent="0.3">
      <c r="A2889" t="s">
        <v>5940</v>
      </c>
      <c r="B2889" t="s">
        <v>5941</v>
      </c>
      <c r="C2889" t="s">
        <v>10222</v>
      </c>
      <c r="D2889" t="s">
        <v>420</v>
      </c>
      <c r="E2889">
        <v>102.75148799999999</v>
      </c>
      <c r="F2889">
        <v>0.96</v>
      </c>
      <c r="G2889">
        <v>113.474311630073</v>
      </c>
      <c r="H2889">
        <v>-19.1785331044006</v>
      </c>
      <c r="I2889">
        <v>12.5033709535779</v>
      </c>
      <c r="J2889">
        <v>9.9490540198495303</v>
      </c>
      <c r="K2889">
        <v>0.94104759179251296</v>
      </c>
      <c r="L2889">
        <v>0.76180613709454403</v>
      </c>
      <c r="M2889">
        <v>41.826706890474803</v>
      </c>
      <c r="N2889">
        <v>1.1827993074701599</v>
      </c>
      <c r="O2889">
        <v>48.9583333333333</v>
      </c>
      <c r="P2889">
        <v>146.15384615384599</v>
      </c>
      <c r="Q2889">
        <v>9.5000668176088002E-2</v>
      </c>
    </row>
    <row r="2890" spans="1:17" hidden="1" x14ac:dyDescent="0.3">
      <c r="A2890" t="s">
        <v>5942</v>
      </c>
      <c r="B2890" t="s">
        <v>5943</v>
      </c>
      <c r="C2890" t="s">
        <v>10222</v>
      </c>
      <c r="D2890" t="s">
        <v>557</v>
      </c>
      <c r="E2890">
        <v>102.73068240000001</v>
      </c>
      <c r="F2890">
        <v>192.7</v>
      </c>
      <c r="G2890">
        <v>100.18019398301399</v>
      </c>
      <c r="I2890">
        <v>17.1255319996894</v>
      </c>
      <c r="K2890">
        <v>150.741931908997</v>
      </c>
      <c r="M2890">
        <v>13.6108044535862</v>
      </c>
      <c r="N2890">
        <v>0.42307692307692302</v>
      </c>
      <c r="O2890">
        <v>5.2672548002075699</v>
      </c>
      <c r="P2890">
        <v>126.705882352941</v>
      </c>
    </row>
    <row r="2891" spans="1:17" hidden="1" x14ac:dyDescent="0.3">
      <c r="A2891" t="s">
        <v>5944</v>
      </c>
      <c r="B2891" t="s">
        <v>5945</v>
      </c>
      <c r="C2891" t="s">
        <v>10222</v>
      </c>
      <c r="D2891" t="s">
        <v>1139</v>
      </c>
      <c r="E2891">
        <v>102.4666714</v>
      </c>
      <c r="F2891">
        <v>17.84</v>
      </c>
      <c r="G2891">
        <v>-7.1945846909969999</v>
      </c>
      <c r="H2891">
        <v>-0.84829651329448197</v>
      </c>
      <c r="I2891">
        <v>-18.540107307291599</v>
      </c>
      <c r="J2891">
        <v>1.4262297177148799</v>
      </c>
      <c r="K2891">
        <v>18.231404169950601</v>
      </c>
      <c r="L2891">
        <v>18.038541970452201</v>
      </c>
      <c r="M2891">
        <v>52.9597006387609</v>
      </c>
      <c r="N2891">
        <v>1.3796782884685901</v>
      </c>
      <c r="O2891">
        <v>41.5358744394618</v>
      </c>
      <c r="P2891">
        <v>39.374999999999901</v>
      </c>
      <c r="Q2891">
        <v>2.0580566953966001E-2</v>
      </c>
    </row>
    <row r="2892" spans="1:17" hidden="1" x14ac:dyDescent="0.3">
      <c r="A2892" t="s">
        <v>5946</v>
      </c>
      <c r="B2892" t="s">
        <v>5947</v>
      </c>
      <c r="C2892" t="s">
        <v>10222</v>
      </c>
      <c r="D2892" t="s">
        <v>622</v>
      </c>
      <c r="E2892">
        <v>102.34767239999999</v>
      </c>
      <c r="F2892">
        <v>50.92</v>
      </c>
      <c r="G2892">
        <v>69.395819902485698</v>
      </c>
      <c r="H2892">
        <v>-7.8120734770714302</v>
      </c>
      <c r="I2892">
        <v>8.69849290479746</v>
      </c>
      <c r="J2892">
        <v>4.5934150076724496</v>
      </c>
      <c r="K2892">
        <v>50.747580255402802</v>
      </c>
      <c r="L2892">
        <v>41.837919776156902</v>
      </c>
      <c r="M2892">
        <v>49.076649971442798</v>
      </c>
      <c r="N2892">
        <v>0.18895967375477499</v>
      </c>
      <c r="O2892">
        <v>35.506677140612702</v>
      </c>
      <c r="P2892">
        <v>121.487603305785</v>
      </c>
      <c r="Q2892">
        <v>7.5843748090711996E-2</v>
      </c>
    </row>
    <row r="2893" spans="1:17" hidden="1" x14ac:dyDescent="0.3">
      <c r="A2893" t="s">
        <v>5948</v>
      </c>
      <c r="B2893" t="s">
        <v>5949</v>
      </c>
      <c r="C2893" t="s">
        <v>10222</v>
      </c>
      <c r="D2893" t="s">
        <v>133</v>
      </c>
      <c r="E2893">
        <v>102.1336194</v>
      </c>
      <c r="F2893">
        <v>14.09</v>
      </c>
      <c r="G2893">
        <v>-32.215112734049903</v>
      </c>
      <c r="H2893">
        <v>-18.721554386552299</v>
      </c>
      <c r="I2893">
        <v>-45.709605767571098</v>
      </c>
      <c r="J2893">
        <v>-15.8655872032282</v>
      </c>
      <c r="K2893">
        <v>16.027643642675201</v>
      </c>
      <c r="L2893">
        <v>16.340287143873301</v>
      </c>
      <c r="M2893">
        <v>25.339607609168201</v>
      </c>
      <c r="N2893">
        <v>1.14690070216659</v>
      </c>
      <c r="O2893">
        <v>64.300922640170299</v>
      </c>
      <c r="P2893">
        <v>11.3833992094861</v>
      </c>
      <c r="Q2893">
        <v>-5.9316074161602998E-2</v>
      </c>
    </row>
    <row r="2894" spans="1:17" hidden="1" x14ac:dyDescent="0.3">
      <c r="A2894" t="s">
        <v>5950</v>
      </c>
      <c r="B2894" t="s">
        <v>5951</v>
      </c>
      <c r="C2894" t="s">
        <v>10222</v>
      </c>
      <c r="E2894">
        <v>101.983518</v>
      </c>
      <c r="F2894">
        <v>32.76</v>
      </c>
      <c r="G2894">
        <v>96.179954050195505</v>
      </c>
      <c r="H2894">
        <v>10.075655921992899</v>
      </c>
      <c r="I2894">
        <v>-3.57315791557135</v>
      </c>
      <c r="J2894">
        <v>10.2861861976501</v>
      </c>
      <c r="K2894">
        <v>28.958287557313799</v>
      </c>
      <c r="L2894">
        <v>25.269229620369099</v>
      </c>
      <c r="M2894">
        <v>71.476677701937305</v>
      </c>
      <c r="N2894">
        <v>1.3298257416831201</v>
      </c>
      <c r="O2894">
        <v>3.63247863247864</v>
      </c>
      <c r="P2894">
        <v>139.12408759124</v>
      </c>
      <c r="Q2894">
        <v>0.13072726851835301</v>
      </c>
    </row>
    <row r="2895" spans="1:17" hidden="1" x14ac:dyDescent="0.3">
      <c r="A2895" t="s">
        <v>5952</v>
      </c>
      <c r="B2895" t="s">
        <v>5953</v>
      </c>
      <c r="C2895" t="s">
        <v>10222</v>
      </c>
      <c r="D2895" t="s">
        <v>5227</v>
      </c>
      <c r="E2895">
        <v>101.8940712</v>
      </c>
      <c r="F2895">
        <v>37.54</v>
      </c>
      <c r="G2895">
        <v>-21.0762501676795</v>
      </c>
      <c r="H2895">
        <v>-5.0297148960551397</v>
      </c>
      <c r="I2895">
        <v>-17.736212379755301</v>
      </c>
      <c r="J2895">
        <v>-1.40873597161762</v>
      </c>
      <c r="K2895">
        <v>37.234793128803801</v>
      </c>
      <c r="L2895">
        <v>36.015747956921103</v>
      </c>
      <c r="M2895">
        <v>62.2070921812699</v>
      </c>
      <c r="N2895">
        <v>1.15978127130215</v>
      </c>
      <c r="O2895">
        <v>35.588705380927003</v>
      </c>
      <c r="P2895">
        <v>43.009523809523799</v>
      </c>
      <c r="Q2895">
        <v>-7.4141713941810001E-3</v>
      </c>
    </row>
    <row r="2896" spans="1:17" hidden="1" x14ac:dyDescent="0.3">
      <c r="A2896" t="s">
        <v>5954</v>
      </c>
      <c r="B2896" t="s">
        <v>5955</v>
      </c>
      <c r="C2896" t="s">
        <v>10222</v>
      </c>
      <c r="E2896">
        <v>101.83087053600001</v>
      </c>
      <c r="F2896">
        <v>23.19</v>
      </c>
      <c r="G2896">
        <v>120.17643928964701</v>
      </c>
      <c r="H2896">
        <v>-27.077878139055201</v>
      </c>
      <c r="I2896">
        <v>0.80226764364815395</v>
      </c>
      <c r="J2896">
        <v>5.46926848517277</v>
      </c>
      <c r="K2896">
        <v>28.319648587878198</v>
      </c>
      <c r="L2896">
        <v>22.042420909482601</v>
      </c>
      <c r="M2896">
        <v>28.2578810912674</v>
      </c>
      <c r="N2896">
        <v>2.2887207701704702</v>
      </c>
      <c r="O2896">
        <v>63.4325140146614</v>
      </c>
      <c r="P2896">
        <v>164.72602739726</v>
      </c>
      <c r="Q2896">
        <v>6.2447837457477E-2</v>
      </c>
    </row>
    <row r="2897" spans="1:17" hidden="1" x14ac:dyDescent="0.3">
      <c r="A2897" t="s">
        <v>5956</v>
      </c>
      <c r="B2897" t="s">
        <v>5957</v>
      </c>
      <c r="C2897" t="s">
        <v>10222</v>
      </c>
      <c r="D2897" t="s">
        <v>261</v>
      </c>
      <c r="E2897">
        <v>101.79435672</v>
      </c>
      <c r="F2897">
        <v>93.81</v>
      </c>
      <c r="G2897">
        <v>-13.976198267947099</v>
      </c>
      <c r="H2897">
        <v>-6.67974218962227</v>
      </c>
      <c r="I2897">
        <v>-18.635503594692501</v>
      </c>
      <c r="J2897">
        <v>0.77286044547769495</v>
      </c>
      <c r="K2897">
        <v>96.056494008990697</v>
      </c>
      <c r="L2897">
        <v>94.705543717285906</v>
      </c>
      <c r="M2897">
        <v>50.597533062583999</v>
      </c>
      <c r="N2897">
        <v>0.82510903772265598</v>
      </c>
      <c r="O2897">
        <v>41.509433962264097</v>
      </c>
      <c r="P2897">
        <v>22.787958115183201</v>
      </c>
      <c r="Q2897">
        <v>4.7168539718359E-2</v>
      </c>
    </row>
    <row r="2898" spans="1:17" hidden="1" x14ac:dyDescent="0.3">
      <c r="A2898" t="s">
        <v>5958</v>
      </c>
      <c r="B2898" t="s">
        <v>5959</v>
      </c>
      <c r="C2898" t="s">
        <v>10222</v>
      </c>
      <c r="E2898">
        <v>101.734442875</v>
      </c>
      <c r="F2898">
        <v>98.61</v>
      </c>
      <c r="G2898">
        <v>-5.5318233392519298</v>
      </c>
      <c r="H2898">
        <v>-4.3580423596739797</v>
      </c>
      <c r="I2898">
        <v>-20.6793213541143</v>
      </c>
      <c r="J2898">
        <v>-6.8312508631699496</v>
      </c>
      <c r="K2898">
        <v>101.694145118712</v>
      </c>
      <c r="L2898">
        <v>99.0669330762736</v>
      </c>
      <c r="M2898">
        <v>43.429657929836601</v>
      </c>
      <c r="N2898">
        <v>0.29364179708724403</v>
      </c>
      <c r="O2898">
        <v>47.398843930635799</v>
      </c>
      <c r="P2898">
        <v>38.206026629292197</v>
      </c>
    </row>
    <row r="2899" spans="1:17" hidden="1" x14ac:dyDescent="0.3">
      <c r="A2899" t="s">
        <v>5960</v>
      </c>
      <c r="B2899" t="s">
        <v>5961</v>
      </c>
      <c r="C2899" t="s">
        <v>10222</v>
      </c>
      <c r="D2899" t="s">
        <v>121</v>
      </c>
      <c r="E2899">
        <v>101.72925322499999</v>
      </c>
      <c r="F2899">
        <v>5.45</v>
      </c>
      <c r="G2899">
        <v>-28.327490171728499</v>
      </c>
      <c r="H2899">
        <v>-18.116523125783299</v>
      </c>
      <c r="I2899">
        <v>-29.669857392878701</v>
      </c>
      <c r="J2899">
        <v>-3.4284380250884401</v>
      </c>
      <c r="K2899">
        <v>5.5416148318307901</v>
      </c>
      <c r="L2899">
        <v>5.6238389666584796</v>
      </c>
      <c r="M2899">
        <v>47.887425104037902</v>
      </c>
      <c r="N2899">
        <v>1.1598066059749399</v>
      </c>
      <c r="O2899">
        <v>25.688073394495301</v>
      </c>
      <c r="P2899">
        <v>32.9268292682926</v>
      </c>
      <c r="Q2899">
        <v>-2.9348977013354999E-2</v>
      </c>
    </row>
    <row r="2900" spans="1:17" hidden="1" x14ac:dyDescent="0.3">
      <c r="A2900" t="s">
        <v>5962</v>
      </c>
      <c r="B2900" t="s">
        <v>5963</v>
      </c>
      <c r="C2900" t="s">
        <v>10222</v>
      </c>
      <c r="D2900" t="s">
        <v>98</v>
      </c>
      <c r="E2900">
        <v>101.678634</v>
      </c>
      <c r="F2900">
        <v>52.05</v>
      </c>
      <c r="G2900">
        <v>117.840508813171</v>
      </c>
      <c r="H2900">
        <v>-1.122513037511</v>
      </c>
      <c r="I2900">
        <v>-29.2497359229755</v>
      </c>
      <c r="J2900">
        <v>0.85864730013246704</v>
      </c>
      <c r="K2900">
        <v>56.34340784362</v>
      </c>
      <c r="L2900">
        <v>51.737578677452802</v>
      </c>
      <c r="M2900">
        <v>37.753035477647202</v>
      </c>
      <c r="N2900">
        <v>0.65349335619374205</v>
      </c>
      <c r="O2900">
        <v>62.728146013448601</v>
      </c>
      <c r="P2900">
        <v>156.40394088669899</v>
      </c>
      <c r="Q2900">
        <v>7.8684899548196005E-2</v>
      </c>
    </row>
    <row r="2901" spans="1:17" hidden="1" x14ac:dyDescent="0.3">
      <c r="A2901" t="s">
        <v>5964</v>
      </c>
      <c r="B2901" t="s">
        <v>5965</v>
      </c>
      <c r="C2901" t="s">
        <v>10222</v>
      </c>
      <c r="D2901" t="s">
        <v>46</v>
      </c>
      <c r="E2901">
        <v>101.55396336</v>
      </c>
      <c r="F2901">
        <v>4.8</v>
      </c>
      <c r="G2901">
        <v>4.9811609451417098</v>
      </c>
      <c r="H2901">
        <v>-3.1122805164089198</v>
      </c>
      <c r="I2901">
        <v>-36.157786071215398</v>
      </c>
      <c r="J2901">
        <v>6.7137297177148598</v>
      </c>
      <c r="K2901">
        <v>4.6548137950244799</v>
      </c>
      <c r="L2901">
        <v>4.7579597212812201</v>
      </c>
      <c r="M2901">
        <v>62.511033444792403</v>
      </c>
      <c r="N2901">
        <v>0.73186878886888096</v>
      </c>
      <c r="O2901">
        <v>47.9166666666666</v>
      </c>
      <c r="P2901">
        <v>65.517241379310306</v>
      </c>
      <c r="Q2901">
        <v>-1.9184639318480998E-2</v>
      </c>
    </row>
    <row r="2902" spans="1:17" hidden="1" x14ac:dyDescent="0.3">
      <c r="A2902" t="s">
        <v>5966</v>
      </c>
      <c r="B2902" t="s">
        <v>5967</v>
      </c>
      <c r="C2902" t="s">
        <v>10222</v>
      </c>
      <c r="D2902" t="s">
        <v>1532</v>
      </c>
      <c r="E2902">
        <v>101.376494704</v>
      </c>
      <c r="F2902">
        <v>23.96</v>
      </c>
      <c r="G2902">
        <v>18.686432842194399</v>
      </c>
      <c r="H2902">
        <v>-20.646417225452101</v>
      </c>
      <c r="I2902">
        <v>-16.2833785288237</v>
      </c>
      <c r="J2902">
        <v>-1.9375266653963299</v>
      </c>
      <c r="K2902">
        <v>24.034501835176101</v>
      </c>
      <c r="L2902">
        <v>22.5892948738299</v>
      </c>
      <c r="M2902">
        <v>51.1814701112148</v>
      </c>
      <c r="N2902">
        <v>0.69442567132869004</v>
      </c>
      <c r="O2902">
        <v>44.616026711185299</v>
      </c>
      <c r="P2902">
        <v>59.202657807308903</v>
      </c>
      <c r="Q2902">
        <v>6.6345831516052001E-2</v>
      </c>
    </row>
    <row r="2903" spans="1:17" hidden="1" x14ac:dyDescent="0.3">
      <c r="A2903" t="s">
        <v>5968</v>
      </c>
      <c r="B2903" t="s">
        <v>5969</v>
      </c>
      <c r="C2903" t="s">
        <v>10222</v>
      </c>
      <c r="D2903" t="s">
        <v>420</v>
      </c>
      <c r="E2903">
        <v>101.32203149999999</v>
      </c>
      <c r="F2903">
        <v>145.35</v>
      </c>
      <c r="G2903">
        <v>4.2435423993039798</v>
      </c>
      <c r="H2903">
        <v>-2.4725801215896999</v>
      </c>
      <c r="I2903">
        <v>-25.663501728745899</v>
      </c>
      <c r="J2903">
        <v>-7.7192879225395803</v>
      </c>
      <c r="K2903">
        <v>140.543500425047</v>
      </c>
      <c r="L2903">
        <v>132.24652669599399</v>
      </c>
      <c r="M2903">
        <v>54.135096985361102</v>
      </c>
      <c r="N2903">
        <v>0.31187541207061298</v>
      </c>
      <c r="O2903">
        <v>24.458204334365298</v>
      </c>
      <c r="P2903">
        <v>45.35</v>
      </c>
      <c r="Q2903">
        <v>-7.1150952345679997E-3</v>
      </c>
    </row>
    <row r="2904" spans="1:17" hidden="1" x14ac:dyDescent="0.3">
      <c r="A2904" t="s">
        <v>5970</v>
      </c>
      <c r="B2904" t="s">
        <v>5971</v>
      </c>
      <c r="C2904" t="s">
        <v>10222</v>
      </c>
      <c r="D2904" t="s">
        <v>261</v>
      </c>
      <c r="E2904">
        <v>101.25</v>
      </c>
      <c r="F2904">
        <v>135</v>
      </c>
      <c r="G2904">
        <v>202.74260431299999</v>
      </c>
      <c r="H2904">
        <v>14.5770890845049</v>
      </c>
      <c r="I2904">
        <v>95.111795290551399</v>
      </c>
      <c r="J2904">
        <v>12.907599809611201</v>
      </c>
      <c r="K2904">
        <v>105.131434994399</v>
      </c>
      <c r="L2904">
        <v>73.128963347769002</v>
      </c>
      <c r="M2904">
        <v>66.503567394645103</v>
      </c>
      <c r="N2904">
        <v>0.56951464099478499</v>
      </c>
      <c r="O2904">
        <v>6.55555555555555</v>
      </c>
      <c r="P2904">
        <v>254.33070866141699</v>
      </c>
    </row>
    <row r="2905" spans="1:17" hidden="1" x14ac:dyDescent="0.3">
      <c r="A2905" t="s">
        <v>5972</v>
      </c>
      <c r="B2905" t="s">
        <v>5973</v>
      </c>
      <c r="C2905" t="s">
        <v>10222</v>
      </c>
      <c r="D2905" t="s">
        <v>1139</v>
      </c>
      <c r="E2905">
        <v>101.196665</v>
      </c>
      <c r="F2905">
        <v>69.95</v>
      </c>
      <c r="G2905">
        <v>63.814447684494901</v>
      </c>
      <c r="H2905">
        <v>2.91936899350145</v>
      </c>
      <c r="I2905">
        <v>8.8589265091335001</v>
      </c>
      <c r="J2905">
        <v>-2.9115884860562602</v>
      </c>
      <c r="K2905">
        <v>66.288621668186394</v>
      </c>
      <c r="L2905">
        <v>57.423705464597802</v>
      </c>
      <c r="M2905">
        <v>52.435335554518801</v>
      </c>
      <c r="N2905">
        <v>1.05851252580407</v>
      </c>
      <c r="O2905">
        <v>10.0071479628305</v>
      </c>
      <c r="P2905">
        <v>97.878359264497803</v>
      </c>
      <c r="Q2905">
        <v>5.2147043351229001E-2</v>
      </c>
    </row>
    <row r="2906" spans="1:17" hidden="1" x14ac:dyDescent="0.3">
      <c r="A2906" t="s">
        <v>5974</v>
      </c>
      <c r="B2906" t="s">
        <v>5975</v>
      </c>
      <c r="C2906" t="s">
        <v>10222</v>
      </c>
      <c r="E2906">
        <v>101.1717</v>
      </c>
      <c r="F2906">
        <v>159</v>
      </c>
      <c r="G2906">
        <v>24.902883058644601</v>
      </c>
      <c r="H2906">
        <v>14.7939533086428</v>
      </c>
      <c r="I2906">
        <v>10.443965012983799</v>
      </c>
      <c r="J2906">
        <v>9.0022464017607593</v>
      </c>
      <c r="K2906">
        <v>132.50858892341699</v>
      </c>
      <c r="M2906">
        <v>76.710809929856296</v>
      </c>
      <c r="N2906">
        <v>1.0887862796833701</v>
      </c>
      <c r="O2906">
        <v>0</v>
      </c>
      <c r="P2906">
        <v>64.766839378238302</v>
      </c>
    </row>
    <row r="2907" spans="1:17" hidden="1" x14ac:dyDescent="0.3">
      <c r="A2907" t="s">
        <v>5976</v>
      </c>
      <c r="B2907" t="s">
        <v>5977</v>
      </c>
      <c r="C2907" t="s">
        <v>10222</v>
      </c>
      <c r="E2907">
        <v>100.9925408</v>
      </c>
      <c r="F2907">
        <v>92.32</v>
      </c>
      <c r="G2907">
        <v>61.882474895379303</v>
      </c>
      <c r="H2907">
        <v>-5.8297240146242997</v>
      </c>
      <c r="I2907">
        <v>-8.70657699321211</v>
      </c>
      <c r="J2907">
        <v>-3.6303052366923998</v>
      </c>
      <c r="K2907">
        <v>96.753117381301607</v>
      </c>
      <c r="L2907">
        <v>83.870904227520896</v>
      </c>
      <c r="M2907">
        <v>32.2570327308771</v>
      </c>
      <c r="N2907">
        <v>0.79439773643661704</v>
      </c>
      <c r="O2907">
        <v>31.607452339687999</v>
      </c>
      <c r="P2907">
        <v>90.941054808686602</v>
      </c>
      <c r="Q2907">
        <v>3.1589429523834998E-2</v>
      </c>
    </row>
    <row r="2908" spans="1:17" hidden="1" x14ac:dyDescent="0.3">
      <c r="A2908" t="s">
        <v>5978</v>
      </c>
      <c r="B2908" t="s">
        <v>5979</v>
      </c>
      <c r="C2908" t="s">
        <v>10222</v>
      </c>
      <c r="D2908" t="s">
        <v>848</v>
      </c>
      <c r="E2908">
        <v>100.82640000000001</v>
      </c>
      <c r="F2908">
        <v>97.7</v>
      </c>
      <c r="G2908">
        <v>43.535234171413499</v>
      </c>
      <c r="H2908">
        <v>86.371599992316305</v>
      </c>
      <c r="I2908">
        <v>47.3367042869112</v>
      </c>
      <c r="J2908">
        <v>16.763764909795501</v>
      </c>
      <c r="K2908">
        <v>64.776932622400395</v>
      </c>
      <c r="L2908">
        <v>56.935200724673599</v>
      </c>
      <c r="M2908">
        <v>97.996920457141101</v>
      </c>
      <c r="N2908">
        <v>1.8841589985890399</v>
      </c>
      <c r="O2908">
        <v>0</v>
      </c>
      <c r="P2908">
        <v>111.930585683297</v>
      </c>
    </row>
    <row r="2909" spans="1:17" hidden="1" x14ac:dyDescent="0.3">
      <c r="A2909" t="s">
        <v>5980</v>
      </c>
      <c r="B2909" t="s">
        <v>5981</v>
      </c>
      <c r="C2909" t="s">
        <v>10222</v>
      </c>
      <c r="E2909">
        <v>100.5947</v>
      </c>
      <c r="F2909">
        <v>91.75</v>
      </c>
      <c r="G2909">
        <v>158.30163021757801</v>
      </c>
      <c r="H2909">
        <v>7.5847519197539501</v>
      </c>
      <c r="I2909">
        <v>33.690362823496599</v>
      </c>
      <c r="J2909">
        <v>-8.8114590163153093</v>
      </c>
      <c r="K2909">
        <v>87.005173423894107</v>
      </c>
      <c r="L2909">
        <v>63.832955664443901</v>
      </c>
      <c r="M2909">
        <v>42.1056079066636</v>
      </c>
      <c r="N2909">
        <v>0.58217821782178203</v>
      </c>
      <c r="O2909">
        <v>26.103542234332402</v>
      </c>
      <c r="P2909">
        <v>230.63063063063001</v>
      </c>
      <c r="Q2909">
        <v>0.15090331627772599</v>
      </c>
    </row>
    <row r="2910" spans="1:17" hidden="1" x14ac:dyDescent="0.3">
      <c r="A2910" t="s">
        <v>5982</v>
      </c>
      <c r="B2910" t="s">
        <v>5983</v>
      </c>
      <c r="C2910" t="s">
        <v>10222</v>
      </c>
      <c r="E2910">
        <v>100.384072703999</v>
      </c>
      <c r="F2910">
        <v>1.44</v>
      </c>
      <c r="G2910">
        <v>-24.3980287954586</v>
      </c>
      <c r="H2910">
        <v>-3.5263591913571499</v>
      </c>
      <c r="I2910">
        <v>-50.9226380150319</v>
      </c>
      <c r="J2910">
        <v>-2.2348540261274699</v>
      </c>
      <c r="K2910">
        <v>1.5426910853512199</v>
      </c>
      <c r="L2910">
        <v>1.6620393890387</v>
      </c>
      <c r="M2910">
        <v>34.296102992853697</v>
      </c>
      <c r="N2910">
        <v>1.24415442213897</v>
      </c>
      <c r="O2910">
        <v>115.277777777777</v>
      </c>
      <c r="P2910">
        <v>59.999999999999901</v>
      </c>
      <c r="Q2910">
        <v>-0.106577848572053</v>
      </c>
    </row>
    <row r="2911" spans="1:17" hidden="1" x14ac:dyDescent="0.3">
      <c r="A2911" t="s">
        <v>5984</v>
      </c>
      <c r="B2911" t="s">
        <v>5985</v>
      </c>
      <c r="C2911" t="s">
        <v>10222</v>
      </c>
      <c r="D2911" t="s">
        <v>1549</v>
      </c>
      <c r="E2911">
        <v>100.333191</v>
      </c>
      <c r="F2911">
        <v>5.25</v>
      </c>
      <c r="G2911">
        <v>40.140978296739803</v>
      </c>
      <c r="H2911">
        <v>4.8770021531806602</v>
      </c>
      <c r="I2911">
        <v>6.5963942093919004</v>
      </c>
      <c r="J2911">
        <v>-3.8179261264409599</v>
      </c>
      <c r="K2911">
        <v>5.0507802300573301</v>
      </c>
      <c r="L2911">
        <v>4.6928701198625298</v>
      </c>
      <c r="M2911">
        <v>61.257914957776599</v>
      </c>
      <c r="N2911">
        <v>1.4661037109716399</v>
      </c>
      <c r="O2911">
        <v>22.857142857142801</v>
      </c>
      <c r="P2911">
        <v>81.034482758620598</v>
      </c>
      <c r="Q2911">
        <v>4.4620522138117999E-2</v>
      </c>
    </row>
    <row r="2912" spans="1:17" hidden="1" x14ac:dyDescent="0.3">
      <c r="A2912" t="s">
        <v>5986</v>
      </c>
      <c r="B2912" t="s">
        <v>5987</v>
      </c>
      <c r="C2912" t="s">
        <v>10222</v>
      </c>
      <c r="E2912">
        <v>100.15649999999999</v>
      </c>
      <c r="F2912">
        <v>74.19</v>
      </c>
      <c r="G2912">
        <v>-65.262269707664103</v>
      </c>
      <c r="H2912">
        <v>-14.085365402537199</v>
      </c>
      <c r="I2912">
        <v>-22.257971260824402</v>
      </c>
      <c r="J2912">
        <v>-3.11731095214158</v>
      </c>
      <c r="K2912">
        <v>75.832635397234796</v>
      </c>
      <c r="L2912">
        <v>82.553859185837794</v>
      </c>
      <c r="M2912">
        <v>61.607207545772603</v>
      </c>
      <c r="N2912">
        <v>1.08387096774193</v>
      </c>
      <c r="O2912">
        <v>69.834209462191595</v>
      </c>
      <c r="P2912">
        <v>17.761904761904699</v>
      </c>
      <c r="Q2912">
        <v>-0.14629406697724301</v>
      </c>
    </row>
    <row r="2913" spans="1:17" hidden="1" x14ac:dyDescent="0.3">
      <c r="A2913" t="s">
        <v>5988</v>
      </c>
      <c r="B2913" t="s">
        <v>5989</v>
      </c>
      <c r="C2913" t="s">
        <v>10222</v>
      </c>
      <c r="D2913" t="s">
        <v>425</v>
      </c>
      <c r="E2913">
        <v>99.960015999999996</v>
      </c>
      <c r="F2913">
        <v>102.05</v>
      </c>
      <c r="G2913">
        <v>-25.285609004847402</v>
      </c>
      <c r="H2913">
        <v>2.2028074753095099</v>
      </c>
      <c r="I2913">
        <v>-14.2565496813426</v>
      </c>
      <c r="J2913">
        <v>4.1839678129529796</v>
      </c>
      <c r="O2913">
        <v>3.6746692797648302</v>
      </c>
      <c r="P2913">
        <v>6.3020833333333304</v>
      </c>
    </row>
    <row r="2914" spans="1:17" hidden="1" x14ac:dyDescent="0.3">
      <c r="A2914" t="s">
        <v>5990</v>
      </c>
      <c r="B2914" t="s">
        <v>5991</v>
      </c>
      <c r="C2914" t="s">
        <v>10222</v>
      </c>
      <c r="D2914" t="s">
        <v>261</v>
      </c>
      <c r="E2914">
        <v>99.623999999999995</v>
      </c>
      <c r="F2914">
        <v>88.95</v>
      </c>
      <c r="G2914">
        <v>40.579080687527203</v>
      </c>
      <c r="H2914">
        <v>-27.7881241475311</v>
      </c>
      <c r="I2914">
        <v>3.1033709535779401</v>
      </c>
      <c r="J2914">
        <v>-4.3305620432275997</v>
      </c>
      <c r="K2914">
        <v>91.430273335121299</v>
      </c>
      <c r="L2914">
        <v>80.522450678247495</v>
      </c>
      <c r="M2914">
        <v>33.800258405863602</v>
      </c>
      <c r="N2914">
        <v>0.231535463686069</v>
      </c>
      <c r="O2914">
        <v>42.776840921866203</v>
      </c>
      <c r="P2914">
        <v>80.792682926829201</v>
      </c>
      <c r="Q2914">
        <v>6.1098381231722003E-2</v>
      </c>
    </row>
    <row r="2915" spans="1:17" hidden="1" x14ac:dyDescent="0.3">
      <c r="A2915" t="s">
        <v>5992</v>
      </c>
      <c r="B2915" t="s">
        <v>5993</v>
      </c>
      <c r="C2915" t="s">
        <v>10222</v>
      </c>
      <c r="D2915" t="s">
        <v>5994</v>
      </c>
      <c r="E2915">
        <v>99.565928</v>
      </c>
      <c r="F2915">
        <v>83.6</v>
      </c>
      <c r="G2915">
        <v>-77.636799481037897</v>
      </c>
      <c r="H2915">
        <v>2.88234697551104</v>
      </c>
      <c r="I2915">
        <v>-43.767757317550299</v>
      </c>
      <c r="J2915">
        <v>5.9685458011427599</v>
      </c>
      <c r="K2915">
        <v>86.025384959717698</v>
      </c>
      <c r="M2915">
        <v>48.199575652662297</v>
      </c>
      <c r="N2915">
        <v>0.86140459912989398</v>
      </c>
      <c r="O2915">
        <v>121.291866028708</v>
      </c>
      <c r="P2915">
        <v>9.9999999999999805</v>
      </c>
    </row>
    <row r="2916" spans="1:17" hidden="1" x14ac:dyDescent="0.3">
      <c r="A2916" t="s">
        <v>5995</v>
      </c>
      <c r="B2916" t="s">
        <v>5996</v>
      </c>
      <c r="C2916" t="s">
        <v>10222</v>
      </c>
      <c r="D2916" t="s">
        <v>420</v>
      </c>
      <c r="E2916">
        <v>99.288277559999997</v>
      </c>
      <c r="F2916">
        <v>94.8</v>
      </c>
      <c r="G2916">
        <v>29.498011432574799</v>
      </c>
      <c r="H2916">
        <v>-14.5771732022106</v>
      </c>
      <c r="I2916">
        <v>-7.4008479745862497</v>
      </c>
      <c r="J2916">
        <v>-10.4845927931076</v>
      </c>
      <c r="K2916">
        <v>98.946393945174506</v>
      </c>
      <c r="L2916">
        <v>90.837260500826403</v>
      </c>
      <c r="M2916">
        <v>47.937354549819503</v>
      </c>
      <c r="N2916">
        <v>2.2847542627883599</v>
      </c>
      <c r="O2916">
        <v>39.240506329113899</v>
      </c>
      <c r="P2916">
        <v>112.84238886394201</v>
      </c>
      <c r="Q2916">
        <v>0.14773459876438499</v>
      </c>
    </row>
    <row r="2917" spans="1:17" hidden="1" x14ac:dyDescent="0.3">
      <c r="A2917" t="s">
        <v>5997</v>
      </c>
      <c r="B2917" t="s">
        <v>5998</v>
      </c>
      <c r="C2917" t="s">
        <v>10222</v>
      </c>
      <c r="D2917" t="s">
        <v>373</v>
      </c>
      <c r="E2917">
        <v>99.120148235000002</v>
      </c>
      <c r="F2917">
        <v>48.89</v>
      </c>
      <c r="G2917">
        <v>13.7612556759842</v>
      </c>
      <c r="H2917">
        <v>-4.1418091064675</v>
      </c>
      <c r="I2917">
        <v>-13.9597650796515</v>
      </c>
      <c r="J2917">
        <v>-3.9826988537136798</v>
      </c>
      <c r="K2917">
        <v>46.412047588205901</v>
      </c>
      <c r="L2917">
        <v>43.749576357164898</v>
      </c>
      <c r="M2917">
        <v>64.125058629539595</v>
      </c>
      <c r="N2917">
        <v>1.17029207207674</v>
      </c>
      <c r="O2917">
        <v>34.485579873184697</v>
      </c>
      <c r="P2917">
        <v>48.601823708206602</v>
      </c>
      <c r="Q2917">
        <v>8.7434978605534994E-2</v>
      </c>
    </row>
    <row r="2918" spans="1:17" hidden="1" x14ac:dyDescent="0.3">
      <c r="A2918" t="s">
        <v>5999</v>
      </c>
      <c r="B2918" t="s">
        <v>6000</v>
      </c>
      <c r="C2918" t="s">
        <v>10222</v>
      </c>
      <c r="E2918">
        <v>98.819414735999999</v>
      </c>
      <c r="F2918">
        <v>19.22</v>
      </c>
      <c r="G2918">
        <v>44.318756074517601</v>
      </c>
      <c r="H2918">
        <v>-14.181340741172599</v>
      </c>
      <c r="I2918">
        <v>31.670292852505899</v>
      </c>
      <c r="J2918">
        <v>-11.4102523669756</v>
      </c>
      <c r="K2918">
        <v>20.6186989549151</v>
      </c>
      <c r="L2918">
        <v>17.056052076549399</v>
      </c>
      <c r="M2918">
        <v>24.295379031734399</v>
      </c>
      <c r="N2918">
        <v>0.73663722854204305</v>
      </c>
      <c r="O2918">
        <v>28.459937565036402</v>
      </c>
      <c r="P2918">
        <v>88.801571709233798</v>
      </c>
      <c r="Q2918">
        <v>0.114515011623835</v>
      </c>
    </row>
    <row r="2919" spans="1:17" hidden="1" x14ac:dyDescent="0.3">
      <c r="A2919" t="s">
        <v>6001</v>
      </c>
      <c r="B2919" t="s">
        <v>6002</v>
      </c>
      <c r="C2919" t="s">
        <v>10222</v>
      </c>
      <c r="D2919" t="s">
        <v>1458</v>
      </c>
      <c r="E2919">
        <v>98.81</v>
      </c>
      <c r="F2919">
        <v>98.81</v>
      </c>
      <c r="G2919">
        <v>15.442702434670901</v>
      </c>
      <c r="H2919">
        <v>-13.737950727695701</v>
      </c>
      <c r="I2919">
        <v>-5.7687001180489199</v>
      </c>
      <c r="J2919">
        <v>-1.12334475349761</v>
      </c>
      <c r="K2919">
        <v>99.887892284976004</v>
      </c>
      <c r="L2919">
        <v>90.430431175631099</v>
      </c>
      <c r="M2919">
        <v>42.935324367650502</v>
      </c>
      <c r="N2919">
        <v>0.79605666305103995</v>
      </c>
      <c r="O2919">
        <v>32.7800829875518</v>
      </c>
      <c r="P2919">
        <v>50.167173252279603</v>
      </c>
      <c r="Q2919">
        <v>1.2921408192887E-2</v>
      </c>
    </row>
    <row r="2920" spans="1:17" hidden="1" x14ac:dyDescent="0.3">
      <c r="A2920" t="s">
        <v>6003</v>
      </c>
      <c r="B2920" t="s">
        <v>6004</v>
      </c>
      <c r="C2920" t="s">
        <v>10222</v>
      </c>
      <c r="D2920" t="s">
        <v>469</v>
      </c>
      <c r="E2920">
        <v>98.739921203999998</v>
      </c>
      <c r="F2920">
        <v>17.46</v>
      </c>
      <c r="G2920">
        <v>9.8805616300732204</v>
      </c>
      <c r="H2920">
        <v>-13.419976212633699</v>
      </c>
      <c r="I2920">
        <v>-27.091565755282801</v>
      </c>
      <c r="J2920">
        <v>-2.8847445729914898</v>
      </c>
      <c r="K2920">
        <v>18.3238139385411</v>
      </c>
      <c r="L2920">
        <v>18.071229750727799</v>
      </c>
      <c r="M2920">
        <v>45.280404220008798</v>
      </c>
      <c r="N2920">
        <v>1.3140967398681</v>
      </c>
      <c r="O2920">
        <v>37.170675830469598</v>
      </c>
      <c r="P2920">
        <v>39.123505976095601</v>
      </c>
      <c r="Q2920">
        <v>3.2428373082168997E-2</v>
      </c>
    </row>
    <row r="2921" spans="1:17" hidden="1" x14ac:dyDescent="0.3">
      <c r="A2921" t="s">
        <v>6005</v>
      </c>
      <c r="B2921" t="s">
        <v>6006</v>
      </c>
      <c r="C2921" t="s">
        <v>10222</v>
      </c>
      <c r="D2921" t="s">
        <v>523</v>
      </c>
      <c r="E2921">
        <v>98.659512000000007</v>
      </c>
      <c r="F2921">
        <v>144.9</v>
      </c>
      <c r="G2921">
        <v>105.537091899131</v>
      </c>
      <c r="H2921">
        <v>-7.3591118045975703</v>
      </c>
      <c r="I2921">
        <v>37.206500893508398</v>
      </c>
      <c r="J2921">
        <v>-2.97377028228511</v>
      </c>
      <c r="K2921">
        <v>133.452899401346</v>
      </c>
      <c r="L2921">
        <v>107.613642602561</v>
      </c>
      <c r="M2921">
        <v>70.700010804128794</v>
      </c>
      <c r="N2921">
        <v>0.63956200581070699</v>
      </c>
      <c r="O2921">
        <v>17.391304347826001</v>
      </c>
      <c r="P2921">
        <v>148.542024013722</v>
      </c>
      <c r="Q2921">
        <v>0.111782547577185</v>
      </c>
    </row>
    <row r="2922" spans="1:17" hidden="1" x14ac:dyDescent="0.3">
      <c r="A2922" t="s">
        <v>6007</v>
      </c>
      <c r="B2922" t="s">
        <v>6008</v>
      </c>
      <c r="C2922" t="s">
        <v>10222</v>
      </c>
      <c r="D2922" t="s">
        <v>1843</v>
      </c>
      <c r="E2922">
        <v>98.564508000000004</v>
      </c>
      <c r="F2922">
        <v>66.36</v>
      </c>
      <c r="G2922">
        <v>665.54879241307594</v>
      </c>
      <c r="H2922">
        <v>43.435465972410597</v>
      </c>
      <c r="I2922">
        <v>34.469472648493102</v>
      </c>
      <c r="J2922">
        <v>16.488182858913301</v>
      </c>
      <c r="K2922">
        <v>53.835979212972198</v>
      </c>
      <c r="L2922">
        <v>44.597410402260401</v>
      </c>
      <c r="M2922">
        <v>86.822950951381202</v>
      </c>
      <c r="N2922">
        <v>2.6016220072690301</v>
      </c>
      <c r="O2922">
        <v>5.9975889089813199</v>
      </c>
      <c r="P2922">
        <v>875.88235294117601</v>
      </c>
      <c r="Q2922">
        <v>0.20163385119042199</v>
      </c>
    </row>
    <row r="2923" spans="1:17" hidden="1" x14ac:dyDescent="0.3">
      <c r="A2923" t="s">
        <v>6009</v>
      </c>
      <c r="B2923" t="s">
        <v>6010</v>
      </c>
      <c r="C2923" t="s">
        <v>10222</v>
      </c>
      <c r="E2923">
        <v>98.413730799999996</v>
      </c>
      <c r="F2923">
        <v>39.340000000000003</v>
      </c>
      <c r="G2923">
        <v>102.72839088415201</v>
      </c>
      <c r="H2923">
        <v>-8.2097522618469991</v>
      </c>
      <c r="I2923">
        <v>5.5495247997317998</v>
      </c>
      <c r="J2923">
        <v>3.59449540037172</v>
      </c>
      <c r="K2923">
        <v>39.6002733003711</v>
      </c>
      <c r="L2923">
        <v>33.4003891994657</v>
      </c>
      <c r="M2923">
        <v>50.0919589516526</v>
      </c>
      <c r="N2923">
        <v>0.51317740473196205</v>
      </c>
      <c r="O2923">
        <v>19.1916624300965</v>
      </c>
      <c r="P2923">
        <v>132.64340626847999</v>
      </c>
      <c r="Q2923">
        <v>5.1088335350531998E-2</v>
      </c>
    </row>
    <row r="2924" spans="1:17" hidden="1" x14ac:dyDescent="0.3">
      <c r="A2924" t="s">
        <v>6011</v>
      </c>
      <c r="B2924" t="s">
        <v>6012</v>
      </c>
      <c r="C2924" t="s">
        <v>10222</v>
      </c>
      <c r="D2924" t="s">
        <v>153</v>
      </c>
      <c r="E2924">
        <v>98.216440000000006</v>
      </c>
      <c r="F2924">
        <v>80.5</v>
      </c>
      <c r="G2924">
        <v>5.4415247448273103</v>
      </c>
      <c r="H2924">
        <v>14.4677411036281</v>
      </c>
      <c r="I2924">
        <v>-33.101542045398503</v>
      </c>
      <c r="J2924">
        <v>-5.2756441004044099</v>
      </c>
      <c r="K2924">
        <v>78.382471970633404</v>
      </c>
      <c r="L2924">
        <v>76.889677428156205</v>
      </c>
      <c r="M2924">
        <v>47.727456506105597</v>
      </c>
      <c r="N2924">
        <v>1.04064308681672</v>
      </c>
      <c r="O2924">
        <v>46.583850931676999</v>
      </c>
      <c r="P2924">
        <v>35.864978902953503</v>
      </c>
    </row>
    <row r="2925" spans="1:17" hidden="1" x14ac:dyDescent="0.3">
      <c r="A2925" t="s">
        <v>6013</v>
      </c>
      <c r="B2925" t="s">
        <v>6014</v>
      </c>
      <c r="C2925" t="s">
        <v>10222</v>
      </c>
      <c r="D2925" t="s">
        <v>130</v>
      </c>
      <c r="E2925">
        <v>98.061849600000002</v>
      </c>
      <c r="F2925">
        <v>89.29</v>
      </c>
      <c r="G2925">
        <v>76.961093763163404</v>
      </c>
      <c r="H2925">
        <v>-0.807696238710916</v>
      </c>
      <c r="I2925">
        <v>-1.6063229239730701</v>
      </c>
      <c r="J2925">
        <v>-3.7827386204156999</v>
      </c>
      <c r="K2925">
        <v>92.411281997219803</v>
      </c>
      <c r="L2925">
        <v>78.988106883826902</v>
      </c>
      <c r="M2925">
        <v>38.084701994345302</v>
      </c>
      <c r="N2925">
        <v>0.32614791643391799</v>
      </c>
      <c r="O2925">
        <v>28.681823272482902</v>
      </c>
      <c r="P2925">
        <v>131.32124352331601</v>
      </c>
      <c r="Q2925">
        <v>9.9930457719604002E-2</v>
      </c>
    </row>
    <row r="2926" spans="1:17" hidden="1" x14ac:dyDescent="0.3">
      <c r="A2926" t="s">
        <v>6015</v>
      </c>
      <c r="B2926" t="s">
        <v>6016</v>
      </c>
      <c r="C2926" t="s">
        <v>10222</v>
      </c>
      <c r="D2926" t="s">
        <v>21</v>
      </c>
      <c r="E2926">
        <v>97.985819000000006</v>
      </c>
      <c r="F2926">
        <v>82.57</v>
      </c>
      <c r="G2926">
        <v>-83.643320153879003</v>
      </c>
      <c r="H2926">
        <v>-9.3485272790550802</v>
      </c>
      <c r="I2926">
        <v>-48.961576669306801</v>
      </c>
      <c r="J2926">
        <v>-7.04507663420745</v>
      </c>
      <c r="K2926">
        <v>85.872522707263002</v>
      </c>
      <c r="L2926">
        <v>120.08230137737399</v>
      </c>
      <c r="M2926">
        <v>64.120849229639305</v>
      </c>
      <c r="N2926">
        <v>1.18658244297975</v>
      </c>
      <c r="O2926">
        <v>143.42981712486301</v>
      </c>
      <c r="P2926">
        <v>13.1095890410958</v>
      </c>
      <c r="Q2926">
        <v>-5.0087826041675998E-2</v>
      </c>
    </row>
    <row r="2927" spans="1:17" hidden="1" x14ac:dyDescent="0.3">
      <c r="A2927" t="s">
        <v>6017</v>
      </c>
      <c r="B2927" t="s">
        <v>6018</v>
      </c>
      <c r="C2927" t="s">
        <v>10222</v>
      </c>
      <c r="D2927" t="s">
        <v>606</v>
      </c>
      <c r="E2927">
        <v>97.953000000000003</v>
      </c>
      <c r="F2927">
        <v>158.5</v>
      </c>
      <c r="G2927">
        <v>10.2301356162682</v>
      </c>
      <c r="H2927">
        <v>47.426021761023797</v>
      </c>
      <c r="I2927">
        <v>65.439444012938694</v>
      </c>
      <c r="J2927">
        <v>5.2247573604998596</v>
      </c>
      <c r="K2927">
        <v>120.02954770375401</v>
      </c>
      <c r="M2927">
        <v>64.943105163505294</v>
      </c>
      <c r="N2927">
        <v>1.2956224350205101</v>
      </c>
      <c r="O2927">
        <v>15.141955835962101</v>
      </c>
      <c r="P2927">
        <v>165.716680637049</v>
      </c>
    </row>
    <row r="2928" spans="1:17" hidden="1" x14ac:dyDescent="0.3">
      <c r="A2928" t="s">
        <v>6019</v>
      </c>
      <c r="B2928" t="s">
        <v>6020</v>
      </c>
      <c r="C2928" t="s">
        <v>10222</v>
      </c>
      <c r="D2928" t="s">
        <v>622</v>
      </c>
      <c r="E2928">
        <v>97.934413930999995</v>
      </c>
      <c r="F2928">
        <v>4.21</v>
      </c>
      <c r="G2928">
        <v>-7.9341390741521201</v>
      </c>
      <c r="H2928">
        <v>-6.50118756664319</v>
      </c>
      <c r="I2928">
        <v>-3.22996237975538</v>
      </c>
      <c r="J2928">
        <v>1.1182394029449101</v>
      </c>
      <c r="K2928">
        <v>4.2756904664825601</v>
      </c>
      <c r="L2928">
        <v>4.5330613566339899</v>
      </c>
      <c r="M2928">
        <v>53.289302687535503</v>
      </c>
      <c r="N2928">
        <v>0.681128283806129</v>
      </c>
      <c r="O2928">
        <v>33.016627078384801</v>
      </c>
      <c r="P2928">
        <v>71.836734693877503</v>
      </c>
      <c r="Q2928">
        <v>0.12624484202866501</v>
      </c>
    </row>
    <row r="2929" spans="1:17" hidden="1" x14ac:dyDescent="0.3">
      <c r="A2929" t="s">
        <v>6021</v>
      </c>
      <c r="B2929" t="s">
        <v>6022</v>
      </c>
      <c r="C2929" t="s">
        <v>10222</v>
      </c>
      <c r="D2929" t="s">
        <v>77</v>
      </c>
      <c r="E2929">
        <v>97.924454670000003</v>
      </c>
      <c r="F2929">
        <v>122.15</v>
      </c>
      <c r="G2929">
        <v>-35.7415932380055</v>
      </c>
      <c r="H2929">
        <v>-2.6789015642385099</v>
      </c>
      <c r="I2929">
        <v>-29.4755022858586</v>
      </c>
      <c r="J2929">
        <v>-6.3451988537136801</v>
      </c>
      <c r="K2929">
        <v>119.769483407503</v>
      </c>
      <c r="L2929">
        <v>125.72035623846099</v>
      </c>
      <c r="M2929">
        <v>58.474432500089897</v>
      </c>
      <c r="N2929">
        <v>2.8741588766870998</v>
      </c>
      <c r="O2929">
        <v>24.4371674171101</v>
      </c>
      <c r="P2929">
        <v>19.520547945205401</v>
      </c>
      <c r="Q2929">
        <v>-4.6489861222826001E-2</v>
      </c>
    </row>
    <row r="2930" spans="1:17" hidden="1" x14ac:dyDescent="0.3">
      <c r="A2930" t="s">
        <v>6023</v>
      </c>
      <c r="B2930" t="s">
        <v>6024</v>
      </c>
      <c r="C2930" t="s">
        <v>10222</v>
      </c>
      <c r="D2930" t="s">
        <v>186</v>
      </c>
      <c r="E2930">
        <v>97.302028410000005</v>
      </c>
      <c r="F2930">
        <v>50.22</v>
      </c>
      <c r="G2930">
        <v>-58.925742212974299</v>
      </c>
      <c r="H2930">
        <v>-9.5938172655987195</v>
      </c>
      <c r="I2930">
        <v>-29.355977245392801</v>
      </c>
      <c r="J2930">
        <v>0.58551206617977603</v>
      </c>
      <c r="K2930">
        <v>49.460089314557997</v>
      </c>
      <c r="L2930">
        <v>54.109920492683898</v>
      </c>
      <c r="M2930">
        <v>49.6678525495306</v>
      </c>
      <c r="N2930">
        <v>0.75442646942803604</v>
      </c>
      <c r="O2930">
        <v>64.516129032257993</v>
      </c>
      <c r="P2930">
        <v>27.139240506329099</v>
      </c>
      <c r="Q2930">
        <v>3.8535897658088E-2</v>
      </c>
    </row>
    <row r="2931" spans="1:17" hidden="1" x14ac:dyDescent="0.3">
      <c r="A2931" t="s">
        <v>6025</v>
      </c>
      <c r="B2931" t="s">
        <v>6026</v>
      </c>
      <c r="C2931" t="s">
        <v>10222</v>
      </c>
      <c r="D2931" t="s">
        <v>130</v>
      </c>
      <c r="E2931">
        <v>96.65319891</v>
      </c>
      <c r="F2931">
        <v>7.17</v>
      </c>
      <c r="G2931">
        <v>-16.217996062234398</v>
      </c>
      <c r="H2931">
        <v>-9.2406449056428706</v>
      </c>
      <c r="I2931">
        <v>-66.048353184353005</v>
      </c>
      <c r="J2931">
        <v>-8.4682757767906001</v>
      </c>
      <c r="K2931">
        <v>7.9342428847879196</v>
      </c>
      <c r="L2931">
        <v>8.4040710414312993</v>
      </c>
      <c r="M2931">
        <v>24.125483899892401</v>
      </c>
      <c r="N2931">
        <v>2.35061877245347</v>
      </c>
      <c r="O2931">
        <v>144.07252440725199</v>
      </c>
      <c r="P2931">
        <v>23.620689655172399</v>
      </c>
      <c r="Q2931">
        <v>-1.4060396279489001E-2</v>
      </c>
    </row>
    <row r="2932" spans="1:17" hidden="1" x14ac:dyDescent="0.3">
      <c r="A2932" t="s">
        <v>6027</v>
      </c>
      <c r="B2932" t="s">
        <v>6028</v>
      </c>
      <c r="C2932" t="s">
        <v>10222</v>
      </c>
      <c r="E2932">
        <v>96.45</v>
      </c>
      <c r="F2932">
        <v>192.9</v>
      </c>
      <c r="G2932">
        <v>121.25851201542901</v>
      </c>
      <c r="H2932">
        <v>4.7825075144560998</v>
      </c>
      <c r="I2932">
        <v>65.205947065990102</v>
      </c>
      <c r="J2932">
        <v>0.95549578368559096</v>
      </c>
      <c r="K2932">
        <v>170.85266821956699</v>
      </c>
      <c r="L2932">
        <v>133.68300050474099</v>
      </c>
      <c r="M2932">
        <v>68.638962861803293</v>
      </c>
      <c r="N2932">
        <v>0.426089421675036</v>
      </c>
      <c r="O2932">
        <v>6.6614826334888404</v>
      </c>
      <c r="P2932">
        <v>203.971005357705</v>
      </c>
      <c r="Q2932">
        <v>0.13280196546353301</v>
      </c>
    </row>
    <row r="2933" spans="1:17" hidden="1" x14ac:dyDescent="0.3">
      <c r="A2933" t="s">
        <v>6029</v>
      </c>
      <c r="B2933" t="s">
        <v>6030</v>
      </c>
      <c r="C2933" t="s">
        <v>10222</v>
      </c>
      <c r="D2933" t="s">
        <v>95</v>
      </c>
      <c r="E2933">
        <v>96.319798724999998</v>
      </c>
      <c r="F2933">
        <v>17.95</v>
      </c>
      <c r="G2933">
        <v>12.621598451778601</v>
      </c>
      <c r="H2933">
        <v>10.3081322805316</v>
      </c>
      <c r="I2933">
        <v>-9.9083937523044092</v>
      </c>
      <c r="J2933">
        <v>5.2716357639507896</v>
      </c>
      <c r="K2933">
        <v>16.313904844466499</v>
      </c>
      <c r="L2933">
        <v>16.220369036042499</v>
      </c>
      <c r="M2933">
        <v>58.842196518496799</v>
      </c>
      <c r="N2933">
        <v>3.1444370022188801</v>
      </c>
      <c r="O2933">
        <v>64.066852367688</v>
      </c>
      <c r="P2933">
        <v>54.741379310344797</v>
      </c>
      <c r="Q2933">
        <v>-3.2009175183338998E-2</v>
      </c>
    </row>
    <row r="2934" spans="1:17" hidden="1" x14ac:dyDescent="0.3">
      <c r="A2934" t="s">
        <v>6031</v>
      </c>
      <c r="B2934" t="s">
        <v>6032</v>
      </c>
      <c r="C2934" t="s">
        <v>10222</v>
      </c>
      <c r="D2934" t="s">
        <v>622</v>
      </c>
      <c r="E2934">
        <v>96.266499999999994</v>
      </c>
      <c r="F2934">
        <v>7.61</v>
      </c>
      <c r="G2934">
        <v>-41.020070392398601</v>
      </c>
      <c r="H2934">
        <v>-7.2395474115876199</v>
      </c>
      <c r="I2934">
        <v>-31.4082312563668</v>
      </c>
      <c r="J2934">
        <v>3.33625163443135</v>
      </c>
      <c r="K2934">
        <v>7.2696326014090502</v>
      </c>
      <c r="L2934">
        <v>8.7917942466357104</v>
      </c>
      <c r="M2934">
        <v>55.643054195516001</v>
      </c>
      <c r="N2934">
        <v>0.65923397276052398</v>
      </c>
      <c r="O2934">
        <v>43.232588699080097</v>
      </c>
      <c r="P2934">
        <v>31.2068965517241</v>
      </c>
      <c r="Q2934">
        <v>-0.18748525217988099</v>
      </c>
    </row>
    <row r="2935" spans="1:17" hidden="1" x14ac:dyDescent="0.3">
      <c r="A2935" t="s">
        <v>6033</v>
      </c>
      <c r="B2935" t="s">
        <v>6034</v>
      </c>
      <c r="C2935" t="s">
        <v>10222</v>
      </c>
      <c r="E2935">
        <v>96.16600176</v>
      </c>
      <c r="F2935">
        <v>11.64</v>
      </c>
      <c r="G2935">
        <v>-41.809531164686597</v>
      </c>
      <c r="H2935">
        <v>-3.9497292167593598</v>
      </c>
      <c r="I2935">
        <v>-49.134029274472198</v>
      </c>
      <c r="J2935">
        <v>1.43203407097983</v>
      </c>
      <c r="K2935">
        <v>11.469661811704301</v>
      </c>
      <c r="L2935">
        <v>11.8138350163401</v>
      </c>
      <c r="M2935">
        <v>55.387004303645497</v>
      </c>
      <c r="N2935">
        <v>0.86136397027201195</v>
      </c>
      <c r="O2935">
        <v>69.587628865979298</v>
      </c>
      <c r="P2935">
        <v>23.044397463002099</v>
      </c>
      <c r="Q2935">
        <v>0.14232558186490199</v>
      </c>
    </row>
    <row r="2936" spans="1:17" hidden="1" x14ac:dyDescent="0.3">
      <c r="A2936" t="s">
        <v>6035</v>
      </c>
      <c r="B2936" t="s">
        <v>6036</v>
      </c>
      <c r="C2936" t="s">
        <v>10222</v>
      </c>
      <c r="D2936" t="s">
        <v>1458</v>
      </c>
      <c r="E2936">
        <v>96.160550000000001</v>
      </c>
      <c r="F2936">
        <v>69.430000000000007</v>
      </c>
      <c r="G2936">
        <v>-36.741645954305397</v>
      </c>
      <c r="H2936">
        <v>45.616497951499902</v>
      </c>
      <c r="I2936">
        <v>32.226775208897102</v>
      </c>
      <c r="J2936">
        <v>8.0200185375906496</v>
      </c>
      <c r="K2936">
        <v>54.919864388549101</v>
      </c>
      <c r="L2936">
        <v>52.206190660124598</v>
      </c>
      <c r="M2936">
        <v>55.216756827854198</v>
      </c>
      <c r="N2936">
        <v>5.5670293496569796</v>
      </c>
      <c r="O2936">
        <v>39.637044505257002</v>
      </c>
      <c r="P2936">
        <v>64.487088367685402</v>
      </c>
      <c r="Q2936">
        <v>9.5354836895956002E-2</v>
      </c>
    </row>
    <row r="2937" spans="1:17" hidden="1" x14ac:dyDescent="0.3">
      <c r="A2937" t="s">
        <v>6037</v>
      </c>
      <c r="B2937" t="s">
        <v>6038</v>
      </c>
      <c r="C2937" t="s">
        <v>10222</v>
      </c>
      <c r="D2937" t="s">
        <v>301</v>
      </c>
      <c r="E2937">
        <v>96.146068275000005</v>
      </c>
      <c r="F2937">
        <v>253.85</v>
      </c>
      <c r="G2937">
        <v>37.460099743768197</v>
      </c>
      <c r="H2937">
        <v>5.6787628187902301</v>
      </c>
      <c r="I2937">
        <v>19.853944134063099</v>
      </c>
      <c r="J2937">
        <v>-2.4006496104585802</v>
      </c>
      <c r="K2937">
        <v>214.15021124060101</v>
      </c>
      <c r="L2937">
        <v>189.55167885456299</v>
      </c>
      <c r="M2937">
        <v>73.263195295108105</v>
      </c>
      <c r="N2937">
        <v>1.8266752017005601</v>
      </c>
      <c r="O2937">
        <v>1.9302737837305599</v>
      </c>
      <c r="P2937">
        <v>73.750855578370903</v>
      </c>
      <c r="Q2937">
        <v>2.0697317995685E-2</v>
      </c>
    </row>
    <row r="2938" spans="1:17" hidden="1" x14ac:dyDescent="0.3">
      <c r="A2938" t="s">
        <v>6039</v>
      </c>
      <c r="B2938" t="s">
        <v>6040</v>
      </c>
      <c r="C2938" t="s">
        <v>10222</v>
      </c>
      <c r="D2938" t="s">
        <v>1339</v>
      </c>
      <c r="E2938">
        <v>96.080539380000005</v>
      </c>
      <c r="F2938">
        <v>25.72</v>
      </c>
      <c r="G2938">
        <v>-18.2309515278215</v>
      </c>
      <c r="H2938">
        <v>-2.8630739787157098</v>
      </c>
      <c r="I2938">
        <v>-10.858712040726299</v>
      </c>
      <c r="J2938">
        <v>-1.93129923981406</v>
      </c>
      <c r="K2938">
        <v>25.563324474039799</v>
      </c>
      <c r="L2938">
        <v>24.925348751035799</v>
      </c>
      <c r="M2938">
        <v>53.842876406836702</v>
      </c>
      <c r="N2938">
        <v>2.1626430007154198</v>
      </c>
      <c r="O2938">
        <v>8.7480559875583204</v>
      </c>
      <c r="P2938">
        <v>11.341991341991299</v>
      </c>
      <c r="Q2938">
        <v>-6.9436672557021004E-2</v>
      </c>
    </row>
    <row r="2939" spans="1:17" hidden="1" x14ac:dyDescent="0.3">
      <c r="A2939" t="s">
        <v>6041</v>
      </c>
      <c r="B2939" t="s">
        <v>6042</v>
      </c>
      <c r="C2939" t="s">
        <v>10222</v>
      </c>
      <c r="E2939">
        <v>95.976550000000003</v>
      </c>
      <c r="F2939">
        <v>56.5</v>
      </c>
      <c r="G2939">
        <v>-7.3273761336398504</v>
      </c>
      <c r="H2939">
        <v>5.80751406233792</v>
      </c>
      <c r="I2939">
        <v>3.7016831898648599</v>
      </c>
      <c r="J2939">
        <v>-11.44007621063</v>
      </c>
      <c r="K2939">
        <v>51.586428076568303</v>
      </c>
      <c r="M2939">
        <v>61.920271640785501</v>
      </c>
      <c r="N2939">
        <v>0.75634379263301399</v>
      </c>
      <c r="O2939">
        <v>11.504424778761001</v>
      </c>
      <c r="P2939">
        <v>25.277161862527699</v>
      </c>
    </row>
    <row r="2940" spans="1:17" hidden="1" x14ac:dyDescent="0.3">
      <c r="A2940" t="s">
        <v>6043</v>
      </c>
      <c r="B2940" t="s">
        <v>6044</v>
      </c>
      <c r="C2940" t="s">
        <v>10222</v>
      </c>
      <c r="D2940" t="s">
        <v>60</v>
      </c>
      <c r="E2940">
        <v>95.881500000000003</v>
      </c>
      <c r="F2940">
        <v>81.95</v>
      </c>
      <c r="G2940">
        <v>-69.891272336754696</v>
      </c>
      <c r="H2940">
        <v>-43.889995554993497</v>
      </c>
      <c r="I2940">
        <v>-58.8622130132499</v>
      </c>
      <c r="J2940">
        <v>-21.1530419909685</v>
      </c>
      <c r="M2940">
        <v>7.2738618714458303</v>
      </c>
      <c r="O2940">
        <v>94.508846857840098</v>
      </c>
      <c r="P2940">
        <v>1.1728395061728401</v>
      </c>
    </row>
    <row r="2941" spans="1:17" hidden="1" x14ac:dyDescent="0.3">
      <c r="A2941" t="s">
        <v>6045</v>
      </c>
      <c r="B2941" t="s">
        <v>6046</v>
      </c>
      <c r="C2941" t="s">
        <v>10222</v>
      </c>
      <c r="D2941" t="s">
        <v>261</v>
      </c>
      <c r="E2941">
        <v>95.818724320000001</v>
      </c>
      <c r="F2941">
        <v>97.9</v>
      </c>
      <c r="G2941">
        <v>16.498416816340502</v>
      </c>
      <c r="H2941">
        <v>-2.4954313563056001</v>
      </c>
      <c r="I2941">
        <v>-21.8572220641169</v>
      </c>
      <c r="J2941">
        <v>3.8311452323078101</v>
      </c>
      <c r="K2941">
        <v>98.611363646191194</v>
      </c>
      <c r="L2941">
        <v>93.963596377855794</v>
      </c>
      <c r="M2941">
        <v>50.957686764197298</v>
      </c>
      <c r="N2941">
        <v>0.27217261904761902</v>
      </c>
      <c r="O2941">
        <v>26.557711950970301</v>
      </c>
      <c r="P2941">
        <v>49.465648854961799</v>
      </c>
    </row>
    <row r="2942" spans="1:17" hidden="1" x14ac:dyDescent="0.3">
      <c r="A2942" t="s">
        <v>6047</v>
      </c>
      <c r="B2942" t="s">
        <v>6048</v>
      </c>
      <c r="C2942" t="s">
        <v>10222</v>
      </c>
      <c r="D2942" t="s">
        <v>469</v>
      </c>
      <c r="E2942">
        <v>95.76</v>
      </c>
      <c r="F2942">
        <v>315</v>
      </c>
      <c r="G2942">
        <v>-2.6805930288613098</v>
      </c>
      <c r="H2942">
        <v>-3.7522020692406799</v>
      </c>
      <c r="I2942">
        <v>-5.7022756131700403</v>
      </c>
      <c r="J2942">
        <v>8.5081819292044596</v>
      </c>
      <c r="K2942">
        <v>305.53272303133002</v>
      </c>
      <c r="L2942">
        <v>271.36995233425199</v>
      </c>
      <c r="M2942">
        <v>51.860676498188496</v>
      </c>
      <c r="N2942">
        <v>0.77555263639593797</v>
      </c>
      <c r="O2942">
        <v>17.285714285714199</v>
      </c>
      <c r="P2942">
        <v>59.090909090909001</v>
      </c>
      <c r="Q2942">
        <v>7.7993831519299006E-2</v>
      </c>
    </row>
    <row r="2943" spans="1:17" hidden="1" x14ac:dyDescent="0.3">
      <c r="A2943" t="s">
        <v>6049</v>
      </c>
      <c r="B2943" t="s">
        <v>6050</v>
      </c>
      <c r="C2943" t="s">
        <v>10222</v>
      </c>
      <c r="E2943">
        <v>95.706001499999999</v>
      </c>
      <c r="F2943">
        <v>638.70000000000005</v>
      </c>
      <c r="G2943">
        <v>28.2919094969984</v>
      </c>
      <c r="H2943">
        <v>8.5001044664278496</v>
      </c>
      <c r="I2943">
        <v>-4.6015860739418004</v>
      </c>
      <c r="J2943">
        <v>9.8151615066466604</v>
      </c>
      <c r="K2943">
        <v>549.39603637302605</v>
      </c>
      <c r="L2943">
        <v>492.53950801602599</v>
      </c>
      <c r="M2943">
        <v>76.817744103890604</v>
      </c>
      <c r="N2943">
        <v>0.87448570665241698</v>
      </c>
      <c r="O2943">
        <v>2.5364020666979599</v>
      </c>
      <c r="P2943">
        <v>69.304174950298204</v>
      </c>
      <c r="Q2943">
        <v>7.7351373008605007E-2</v>
      </c>
    </row>
    <row r="2944" spans="1:17" hidden="1" x14ac:dyDescent="0.3">
      <c r="A2944" t="s">
        <v>6051</v>
      </c>
      <c r="B2944" t="s">
        <v>6052</v>
      </c>
      <c r="C2944" t="s">
        <v>10222</v>
      </c>
      <c r="D2944" t="s">
        <v>777</v>
      </c>
      <c r="E2944">
        <v>95.586095</v>
      </c>
      <c r="F2944">
        <v>52.3</v>
      </c>
      <c r="G2944">
        <v>-77.162781338308093</v>
      </c>
      <c r="H2944">
        <v>16.473640808642799</v>
      </c>
      <c r="I2944">
        <v>-33.968959521870197</v>
      </c>
      <c r="J2944">
        <v>-4.9679555604666801</v>
      </c>
      <c r="K2944">
        <v>49.5766435361517</v>
      </c>
      <c r="M2944">
        <v>48.1282184934811</v>
      </c>
      <c r="N2944">
        <v>1.55633687653311</v>
      </c>
      <c r="O2944">
        <v>114.149139579349</v>
      </c>
      <c r="P2944">
        <v>39.095744680850999</v>
      </c>
    </row>
    <row r="2945" spans="1:17" hidden="1" x14ac:dyDescent="0.3">
      <c r="A2945" t="s">
        <v>6053</v>
      </c>
      <c r="B2945" t="s">
        <v>6054</v>
      </c>
      <c r="C2945" t="s">
        <v>10222</v>
      </c>
      <c r="D2945" t="s">
        <v>130</v>
      </c>
      <c r="E2945">
        <v>95.519043914999997</v>
      </c>
      <c r="F2945">
        <v>93.09</v>
      </c>
      <c r="G2945">
        <v>-27.047742493088901</v>
      </c>
      <c r="H2945">
        <v>-11.1359209443452</v>
      </c>
      <c r="I2945">
        <v>-16.211219490108</v>
      </c>
      <c r="J2945">
        <v>-3.35529729766413</v>
      </c>
      <c r="K2945">
        <v>97.346672052621102</v>
      </c>
      <c r="L2945">
        <v>93.801768985557104</v>
      </c>
      <c r="M2945">
        <v>34.068185124372903</v>
      </c>
      <c r="N2945">
        <v>1.09888262272191</v>
      </c>
      <c r="O2945">
        <v>27.285422709206099</v>
      </c>
      <c r="P2945">
        <v>34.873949579831901</v>
      </c>
      <c r="Q2945">
        <v>4.9206280208768001E-2</v>
      </c>
    </row>
    <row r="2946" spans="1:17" hidden="1" x14ac:dyDescent="0.3">
      <c r="A2946" t="s">
        <v>6055</v>
      </c>
      <c r="B2946" t="s">
        <v>6056</v>
      </c>
      <c r="C2946" t="s">
        <v>10222</v>
      </c>
      <c r="E2946">
        <v>95.49</v>
      </c>
      <c r="F2946">
        <v>159.15</v>
      </c>
      <c r="G2946">
        <v>148.725089907485</v>
      </c>
      <c r="H2946">
        <v>-7.9367726676205397</v>
      </c>
      <c r="I2946">
        <v>64.904640506967198</v>
      </c>
      <c r="J2946">
        <v>-1.8645856311011</v>
      </c>
      <c r="K2946">
        <v>159.21793387988799</v>
      </c>
      <c r="L2946">
        <v>118.648377069269</v>
      </c>
      <c r="M2946">
        <v>47.795949181525103</v>
      </c>
      <c r="N2946">
        <v>0.82674312732616595</v>
      </c>
      <c r="O2946">
        <v>18.6930568645931</v>
      </c>
      <c r="P2946">
        <v>201.70616113744001</v>
      </c>
      <c r="Q2946">
        <v>5.4375307303672002E-2</v>
      </c>
    </row>
    <row r="2947" spans="1:17" hidden="1" x14ac:dyDescent="0.3">
      <c r="A2947" t="s">
        <v>6057</v>
      </c>
      <c r="B2947" t="s">
        <v>6058</v>
      </c>
      <c r="C2947" t="s">
        <v>10222</v>
      </c>
      <c r="E2947">
        <v>95.346002010000007</v>
      </c>
      <c r="F2947">
        <v>76.099999999999994</v>
      </c>
      <c r="G2947">
        <v>388.01116085251999</v>
      </c>
      <c r="H2947">
        <v>20.2644261832944</v>
      </c>
      <c r="I2947">
        <v>229.94140999125301</v>
      </c>
      <c r="J2947">
        <v>-0.87853218704701896</v>
      </c>
      <c r="K2947">
        <v>66.873384931914501</v>
      </c>
      <c r="L2947">
        <v>43.762824603038098</v>
      </c>
      <c r="M2947">
        <v>63.190275256730601</v>
      </c>
      <c r="N2947">
        <v>0.38499131889615101</v>
      </c>
      <c r="O2947">
        <v>2.93035479632064</v>
      </c>
      <c r="P2947">
        <v>596.24885635864496</v>
      </c>
      <c r="Q2947">
        <v>0.20502756474916101</v>
      </c>
    </row>
    <row r="2948" spans="1:17" hidden="1" x14ac:dyDescent="0.3">
      <c r="A2948" t="s">
        <v>6059</v>
      </c>
      <c r="B2948" t="s">
        <v>6060</v>
      </c>
      <c r="C2948" t="s">
        <v>10222</v>
      </c>
      <c r="D2948" t="s">
        <v>622</v>
      </c>
      <c r="E2948">
        <v>95.299449999999993</v>
      </c>
      <c r="F2948">
        <v>162.35</v>
      </c>
      <c r="G2948">
        <v>-14.598766618806399</v>
      </c>
      <c r="H2948">
        <v>-6.98880050591114</v>
      </c>
      <c r="I2948">
        <v>-11.325952113473701</v>
      </c>
      <c r="J2948">
        <v>1.91392064314166</v>
      </c>
      <c r="K2948">
        <v>163.575507927031</v>
      </c>
      <c r="L2948">
        <v>162.86231417879699</v>
      </c>
      <c r="M2948">
        <v>52.652368685453197</v>
      </c>
      <c r="N2948">
        <v>0.28160257056814703</v>
      </c>
      <c r="O2948">
        <v>32.121958731136402</v>
      </c>
      <c r="P2948">
        <v>21.610486891385701</v>
      </c>
      <c r="Q2948">
        <v>5.2861742689447003E-2</v>
      </c>
    </row>
    <row r="2949" spans="1:17" hidden="1" x14ac:dyDescent="0.3">
      <c r="A2949" t="s">
        <v>6061</v>
      </c>
      <c r="B2949" t="s">
        <v>6062</v>
      </c>
      <c r="C2949" t="s">
        <v>10222</v>
      </c>
      <c r="E2949">
        <v>95.298327</v>
      </c>
      <c r="F2949">
        <v>299.85000000000002</v>
      </c>
      <c r="G2949">
        <v>79.485991465181399</v>
      </c>
      <c r="H2949">
        <v>24.899821702521201</v>
      </c>
      <c r="I2949">
        <v>21.171556915291699</v>
      </c>
      <c r="J2949">
        <v>7.6390258896682699</v>
      </c>
      <c r="K2949">
        <v>259.38072256517</v>
      </c>
      <c r="L2949">
        <v>220.160070692262</v>
      </c>
      <c r="M2949">
        <v>65.108918663490101</v>
      </c>
      <c r="N2949">
        <v>0.57950071577199602</v>
      </c>
      <c r="O2949">
        <v>4.2521260630315103</v>
      </c>
      <c r="P2949">
        <v>119.58989381179001</v>
      </c>
      <c r="Q2949">
        <v>7.3875395011773995E-2</v>
      </c>
    </row>
    <row r="2950" spans="1:17" hidden="1" x14ac:dyDescent="0.3">
      <c r="A2950" t="s">
        <v>6063</v>
      </c>
      <c r="B2950" t="s">
        <v>6064</v>
      </c>
      <c r="C2950" t="s">
        <v>10222</v>
      </c>
      <c r="E2950">
        <v>95.229848250000003</v>
      </c>
      <c r="F2950">
        <v>102.15</v>
      </c>
      <c r="G2950">
        <v>9.9472575218568</v>
      </c>
      <c r="H2950">
        <v>-3.0590694717309801</v>
      </c>
      <c r="I2950">
        <v>21.140610118906899</v>
      </c>
      <c r="J2950">
        <v>-1.54519885371368</v>
      </c>
      <c r="K2950">
        <v>109.151206486424</v>
      </c>
      <c r="L2950">
        <v>96.300528400487707</v>
      </c>
      <c r="M2950">
        <v>37.612130903568897</v>
      </c>
      <c r="N2950">
        <v>1.43660215363215</v>
      </c>
      <c r="O2950">
        <v>26.431718061674001</v>
      </c>
      <c r="P2950">
        <v>87.362435803374893</v>
      </c>
      <c r="Q2950">
        <v>3.9438804762067001E-2</v>
      </c>
    </row>
    <row r="2951" spans="1:17" hidden="1" x14ac:dyDescent="0.3">
      <c r="A2951" t="s">
        <v>6065</v>
      </c>
      <c r="B2951" t="s">
        <v>6066</v>
      </c>
      <c r="C2951" t="s">
        <v>10222</v>
      </c>
      <c r="D2951" t="s">
        <v>677</v>
      </c>
      <c r="E2951">
        <v>95.2196</v>
      </c>
      <c r="F2951">
        <v>43.4</v>
      </c>
      <c r="G2951">
        <v>562.363200518962</v>
      </c>
      <c r="H2951">
        <v>3.9774306014674998</v>
      </c>
      <c r="I2951">
        <v>45.781706144956601</v>
      </c>
      <c r="J2951">
        <v>0.46870668452653502</v>
      </c>
      <c r="K2951">
        <v>42.395412339723997</v>
      </c>
      <c r="L2951">
        <v>32.663225874268299</v>
      </c>
      <c r="M2951">
        <v>48.676985448120803</v>
      </c>
      <c r="N2951">
        <v>0.59400888926248496</v>
      </c>
      <c r="O2951">
        <v>15.622119815668199</v>
      </c>
      <c r="P2951">
        <v>742.71844660194097</v>
      </c>
      <c r="Q2951">
        <v>0.15698572258216201</v>
      </c>
    </row>
    <row r="2952" spans="1:17" hidden="1" x14ac:dyDescent="0.3">
      <c r="A2952" t="s">
        <v>6067</v>
      </c>
      <c r="B2952" t="s">
        <v>6068</v>
      </c>
      <c r="C2952" t="s">
        <v>10222</v>
      </c>
      <c r="D2952" t="s">
        <v>1458</v>
      </c>
      <c r="E2952">
        <v>95.207049519999998</v>
      </c>
      <c r="F2952">
        <v>22.16</v>
      </c>
      <c r="G2952">
        <v>413.96211650812199</v>
      </c>
      <c r="H2952">
        <v>11.508050549246301</v>
      </c>
      <c r="I2952">
        <v>424.99117583162598</v>
      </c>
      <c r="J2952">
        <v>-0.287044147283119</v>
      </c>
      <c r="K2952">
        <v>19.373246793935898</v>
      </c>
      <c r="M2952">
        <v>78.812989960795605</v>
      </c>
      <c r="N2952">
        <v>0.84570380557974301</v>
      </c>
      <c r="O2952">
        <v>1.17328519855597</v>
      </c>
      <c r="P2952">
        <v>440.487804878048</v>
      </c>
    </row>
    <row r="2953" spans="1:17" hidden="1" x14ac:dyDescent="0.3">
      <c r="A2953" t="s">
        <v>6069</v>
      </c>
      <c r="B2953" t="s">
        <v>6070</v>
      </c>
      <c r="C2953" t="s">
        <v>10222</v>
      </c>
      <c r="D2953" t="s">
        <v>285</v>
      </c>
      <c r="E2953">
        <v>95.200738599999994</v>
      </c>
      <c r="F2953">
        <v>167.6</v>
      </c>
      <c r="G2953">
        <v>-32.658424298238103</v>
      </c>
      <c r="H2953">
        <v>6.8427683254213596</v>
      </c>
      <c r="I2953">
        <v>-24.086757216588399</v>
      </c>
      <c r="J2953">
        <v>1.2360511462863</v>
      </c>
      <c r="K2953">
        <v>158.04249076113999</v>
      </c>
      <c r="L2953">
        <v>159.20570404866601</v>
      </c>
      <c r="M2953">
        <v>62.445340023374797</v>
      </c>
      <c r="N2953">
        <v>0.73360661957038198</v>
      </c>
      <c r="O2953">
        <v>19.2124105011933</v>
      </c>
      <c r="P2953">
        <v>25.3084112149532</v>
      </c>
      <c r="Q2953">
        <v>-5.1280153950100001E-2</v>
      </c>
    </row>
    <row r="2954" spans="1:17" hidden="1" x14ac:dyDescent="0.3">
      <c r="A2954" t="s">
        <v>6071</v>
      </c>
      <c r="B2954" t="s">
        <v>6072</v>
      </c>
      <c r="C2954" t="s">
        <v>10222</v>
      </c>
      <c r="D2954" t="s">
        <v>1644</v>
      </c>
      <c r="E2954">
        <v>95.118487040000005</v>
      </c>
      <c r="F2954">
        <v>6518.4</v>
      </c>
      <c r="G2954">
        <v>-6.5301064694076496</v>
      </c>
      <c r="H2954">
        <v>-3.6963149573341298</v>
      </c>
      <c r="I2954">
        <v>-1.63711935638109</v>
      </c>
      <c r="J2954">
        <v>-3.37028596692728</v>
      </c>
      <c r="K2954">
        <v>6574.9942267835104</v>
      </c>
      <c r="L2954">
        <v>6159.2242816384396</v>
      </c>
      <c r="M2954">
        <v>55.282251015972101</v>
      </c>
      <c r="N2954">
        <v>1.45590209790209</v>
      </c>
      <c r="O2954">
        <v>7.1574312714776704</v>
      </c>
      <c r="P2954">
        <v>27.536685580121301</v>
      </c>
      <c r="Q2954">
        <v>-2.1659899071474999E-2</v>
      </c>
    </row>
    <row r="2955" spans="1:17" hidden="1" x14ac:dyDescent="0.3">
      <c r="A2955" t="s">
        <v>6073</v>
      </c>
      <c r="B2955" t="s">
        <v>6074</v>
      </c>
      <c r="C2955" t="s">
        <v>10222</v>
      </c>
      <c r="D2955" t="s">
        <v>77</v>
      </c>
      <c r="E2955">
        <v>95.025545827999906</v>
      </c>
      <c r="F2955">
        <v>29.14</v>
      </c>
      <c r="G2955">
        <v>-45.423545313984597</v>
      </c>
      <c r="H2955">
        <v>4.9111408086428403</v>
      </c>
      <c r="I2955">
        <v>-21.1924219266809</v>
      </c>
      <c r="J2955">
        <v>-0.96548870878614901</v>
      </c>
      <c r="K2955">
        <v>27.0060271506098</v>
      </c>
      <c r="L2955">
        <v>30.7549147418861</v>
      </c>
      <c r="M2955">
        <v>57.756833230470498</v>
      </c>
      <c r="N2955">
        <v>0.88091592533476804</v>
      </c>
      <c r="O2955">
        <v>29.375428963623801</v>
      </c>
      <c r="P2955">
        <v>38.761904761904702</v>
      </c>
      <c r="Q2955">
        <v>7.0264702477334004E-2</v>
      </c>
    </row>
    <row r="2956" spans="1:17" hidden="1" x14ac:dyDescent="0.3">
      <c r="A2956" t="s">
        <v>6075</v>
      </c>
      <c r="B2956" t="s">
        <v>6076</v>
      </c>
      <c r="C2956" t="s">
        <v>10222</v>
      </c>
      <c r="D2956" t="s">
        <v>95</v>
      </c>
      <c r="E2956">
        <v>94.974000000000004</v>
      </c>
      <c r="F2956">
        <v>220</v>
      </c>
      <c r="G2956">
        <v>-31.6981021630302</v>
      </c>
      <c r="H2956">
        <v>-3.5263591913571499</v>
      </c>
      <c r="I2956">
        <v>-18.151496303059201</v>
      </c>
      <c r="J2956">
        <v>-1.54519885371368</v>
      </c>
      <c r="K2956">
        <v>221.03291781958001</v>
      </c>
      <c r="L2956">
        <v>221.73059957797801</v>
      </c>
      <c r="M2956">
        <v>81.146072576643405</v>
      </c>
      <c r="N2956">
        <v>0</v>
      </c>
      <c r="O2956">
        <v>5.4545454545454399</v>
      </c>
      <c r="P2956">
        <v>2.32558139534884</v>
      </c>
    </row>
    <row r="2957" spans="1:17" hidden="1" x14ac:dyDescent="0.3">
      <c r="A2957" t="s">
        <v>6077</v>
      </c>
      <c r="B2957" t="s">
        <v>6078</v>
      </c>
      <c r="C2957" t="s">
        <v>10222</v>
      </c>
      <c r="D2957" t="s">
        <v>523</v>
      </c>
      <c r="E2957">
        <v>94.946003367999893</v>
      </c>
      <c r="F2957">
        <v>17.96</v>
      </c>
      <c r="G2957">
        <v>-30.7390217032601</v>
      </c>
      <c r="H2957">
        <v>-5.6826934231630899</v>
      </c>
      <c r="I2957">
        <v>-57.0901249813814</v>
      </c>
      <c r="J2957">
        <v>-3.1712151138762898</v>
      </c>
      <c r="K2957">
        <v>19.421380588611498</v>
      </c>
      <c r="L2957">
        <v>23.700398684949398</v>
      </c>
      <c r="M2957">
        <v>40.048770328596902</v>
      </c>
      <c r="N2957">
        <v>0.38913040356961398</v>
      </c>
      <c r="O2957">
        <v>192.59465478841801</v>
      </c>
      <c r="P2957">
        <v>9.1793313069908802</v>
      </c>
      <c r="Q2957">
        <v>4.4334800256824E-2</v>
      </c>
    </row>
    <row r="2958" spans="1:17" hidden="1" x14ac:dyDescent="0.3">
      <c r="A2958" t="s">
        <v>6079</v>
      </c>
      <c r="B2958" t="s">
        <v>6080</v>
      </c>
      <c r="C2958" t="s">
        <v>10222</v>
      </c>
      <c r="E2958">
        <v>94.627435000000006</v>
      </c>
      <c r="F2958">
        <v>1.45</v>
      </c>
      <c r="G2958">
        <v>57.018615427541498</v>
      </c>
      <c r="H2958">
        <v>31.2950693800714</v>
      </c>
      <c r="I2958">
        <v>-10.4241652783061</v>
      </c>
      <c r="J2958">
        <v>13.721976718805299</v>
      </c>
      <c r="K2958">
        <v>1.2996106382580801</v>
      </c>
      <c r="L2958">
        <v>1.1510564602244</v>
      </c>
      <c r="M2958">
        <v>52.603904952081699</v>
      </c>
      <c r="N2958">
        <v>0.8072494607606</v>
      </c>
      <c r="O2958">
        <v>27.586206896551701</v>
      </c>
      <c r="P2958">
        <v>113.235294117647</v>
      </c>
      <c r="Q2958">
        <v>4.1926189748897003E-2</v>
      </c>
    </row>
    <row r="2959" spans="1:17" hidden="1" x14ac:dyDescent="0.3">
      <c r="A2959" t="s">
        <v>6081</v>
      </c>
      <c r="B2959" t="s">
        <v>6082</v>
      </c>
      <c r="C2959" t="s">
        <v>10222</v>
      </c>
      <c r="D2959" t="s">
        <v>54</v>
      </c>
      <c r="E2959">
        <v>94.5</v>
      </c>
      <c r="F2959">
        <v>60.75</v>
      </c>
      <c r="G2959">
        <v>75.3015541549901</v>
      </c>
      <c r="H2959">
        <v>3.5153830953941898</v>
      </c>
      <c r="I2959">
        <v>-48.198523363470898</v>
      </c>
      <c r="J2959">
        <v>3.3827499098514999</v>
      </c>
      <c r="K2959">
        <v>57.315681897009398</v>
      </c>
      <c r="L2959">
        <v>54.316903072076798</v>
      </c>
      <c r="M2959">
        <v>84.278181043154405</v>
      </c>
      <c r="N2959">
        <v>1.3014883214945701</v>
      </c>
      <c r="O2959">
        <v>70.781893004115204</v>
      </c>
      <c r="P2959">
        <v>109.482758620689</v>
      </c>
      <c r="Q2959">
        <v>4.6517478921412003E-2</v>
      </c>
    </row>
    <row r="2960" spans="1:17" hidden="1" x14ac:dyDescent="0.3">
      <c r="A2960" t="s">
        <v>6083</v>
      </c>
      <c r="B2960" t="s">
        <v>6084</v>
      </c>
      <c r="C2960" t="s">
        <v>10222</v>
      </c>
      <c r="D2960" t="s">
        <v>1458</v>
      </c>
      <c r="E2960">
        <v>94.496250000000003</v>
      </c>
      <c r="F2960">
        <v>167.25</v>
      </c>
      <c r="G2960">
        <v>-39.665132670108498</v>
      </c>
      <c r="H2960">
        <v>-5.1440062501806798</v>
      </c>
      <c r="I2960">
        <v>-12.8892670832318</v>
      </c>
      <c r="J2960">
        <v>-5.97377028228511</v>
      </c>
      <c r="K2960">
        <v>166.237037034427</v>
      </c>
      <c r="L2960">
        <v>165.01622090830799</v>
      </c>
      <c r="M2960">
        <v>41.506022781049602</v>
      </c>
      <c r="N2960">
        <v>0.52893553223388301</v>
      </c>
      <c r="O2960">
        <v>23.766816143497699</v>
      </c>
      <c r="P2960">
        <v>17.616033755274199</v>
      </c>
      <c r="Q2960">
        <v>0.105234820831087</v>
      </c>
    </row>
    <row r="2961" spans="1:17" hidden="1" x14ac:dyDescent="0.3">
      <c r="A2961" t="s">
        <v>6085</v>
      </c>
      <c r="B2961" t="s">
        <v>6086</v>
      </c>
      <c r="C2961" t="s">
        <v>10222</v>
      </c>
      <c r="D2961" t="s">
        <v>21</v>
      </c>
      <c r="E2961">
        <v>94.076788124999993</v>
      </c>
      <c r="F2961">
        <v>75.19</v>
      </c>
      <c r="G2961">
        <v>29.308508521264901</v>
      </c>
      <c r="H2961">
        <v>-11.512056449998299</v>
      </c>
      <c r="I2961">
        <v>1.1674516362777001</v>
      </c>
      <c r="J2961">
        <v>11.0240633218477</v>
      </c>
      <c r="K2961">
        <v>71.883563685626001</v>
      </c>
      <c r="L2961">
        <v>60.335324591056597</v>
      </c>
      <c r="M2961">
        <v>50.7200176620794</v>
      </c>
      <c r="N2961">
        <v>0.15248785746592899</v>
      </c>
      <c r="O2961">
        <v>36.321319324378202</v>
      </c>
      <c r="P2961">
        <v>89.634300126103398</v>
      </c>
      <c r="Q2961">
        <v>1.8793418441035999E-2</v>
      </c>
    </row>
    <row r="2962" spans="1:17" hidden="1" x14ac:dyDescent="0.3">
      <c r="A2962" t="s">
        <v>6087</v>
      </c>
      <c r="B2962" t="s">
        <v>6088</v>
      </c>
      <c r="C2962" t="s">
        <v>10222</v>
      </c>
      <c r="D2962" t="s">
        <v>1391</v>
      </c>
      <c r="E2962">
        <v>93.758399999999995</v>
      </c>
      <c r="F2962">
        <v>61.28</v>
      </c>
      <c r="G2962">
        <v>15.9859395370499</v>
      </c>
      <c r="H2962">
        <v>4.4048568114503404</v>
      </c>
      <c r="I2962">
        <v>-18.611253552350899</v>
      </c>
      <c r="J2962">
        <v>3.4385867752332202</v>
      </c>
      <c r="K2962">
        <v>57.508458488072499</v>
      </c>
      <c r="L2962">
        <v>53.796532427128298</v>
      </c>
      <c r="M2962">
        <v>64.793967650284799</v>
      </c>
      <c r="N2962">
        <v>1.2369858855325699</v>
      </c>
      <c r="O2962">
        <v>13.087467362924199</v>
      </c>
      <c r="P2962">
        <v>49.099756690997502</v>
      </c>
      <c r="Q2962">
        <v>-4.0653375936502999E-2</v>
      </c>
    </row>
    <row r="2963" spans="1:17" hidden="1" x14ac:dyDescent="0.3">
      <c r="A2963" t="s">
        <v>6089</v>
      </c>
      <c r="B2963" t="s">
        <v>6090</v>
      </c>
      <c r="C2963" t="s">
        <v>10222</v>
      </c>
      <c r="D2963" t="s">
        <v>290</v>
      </c>
      <c r="E2963">
        <v>93.752839949999995</v>
      </c>
      <c r="F2963">
        <v>124.3</v>
      </c>
      <c r="G2963">
        <v>-9.2283400638023991</v>
      </c>
      <c r="H2963">
        <v>-4.2697081741427496</v>
      </c>
      <c r="I2963">
        <v>-26.995383051406002</v>
      </c>
      <c r="J2963">
        <v>-3.5536963430918198</v>
      </c>
      <c r="K2963">
        <v>131.90289137512701</v>
      </c>
      <c r="L2963">
        <v>130.41376239700301</v>
      </c>
      <c r="M2963">
        <v>38.642079479784798</v>
      </c>
      <c r="N2963">
        <v>0.79743637965262204</v>
      </c>
      <c r="O2963">
        <v>36.041834271922703</v>
      </c>
      <c r="P2963">
        <v>36.219178082191704</v>
      </c>
      <c r="Q2963">
        <v>5.0060185142251003E-2</v>
      </c>
    </row>
    <row r="2964" spans="1:17" hidden="1" x14ac:dyDescent="0.3">
      <c r="A2964" t="s">
        <v>6091</v>
      </c>
      <c r="B2964" t="s">
        <v>6092</v>
      </c>
      <c r="C2964" t="s">
        <v>10222</v>
      </c>
      <c r="E2964">
        <v>93.748050000000006</v>
      </c>
      <c r="F2964">
        <v>288.89999999999998</v>
      </c>
      <c r="G2964">
        <v>962.39669294130101</v>
      </c>
      <c r="H2964">
        <v>-9.8995523582428202</v>
      </c>
      <c r="I2964">
        <v>238.85146368018101</v>
      </c>
      <c r="J2964">
        <v>4.8179285954372801</v>
      </c>
      <c r="K2964">
        <v>266.09679396915902</v>
      </c>
      <c r="L2964">
        <v>176.588202401693</v>
      </c>
      <c r="M2964">
        <v>71.234499400639805</v>
      </c>
      <c r="N2964">
        <v>0.92057212637877195</v>
      </c>
      <c r="O2964">
        <v>8.6708203530633394</v>
      </c>
      <c r="P2964">
        <v>1268.5457129322499</v>
      </c>
      <c r="Q2964">
        <v>0.190729334417233</v>
      </c>
    </row>
    <row r="2965" spans="1:17" hidden="1" x14ac:dyDescent="0.3">
      <c r="A2965" t="s">
        <v>6093</v>
      </c>
      <c r="B2965" t="s">
        <v>6094</v>
      </c>
      <c r="C2965" t="s">
        <v>10222</v>
      </c>
      <c r="E2965">
        <v>93.615675999999993</v>
      </c>
      <c r="F2965">
        <v>37.729999999999997</v>
      </c>
      <c r="G2965">
        <v>486.970246589422</v>
      </c>
      <c r="H2965">
        <v>1.6734218704928601</v>
      </c>
      <c r="I2965">
        <v>610.0802940305</v>
      </c>
      <c r="J2965">
        <v>-6.1605834690982997</v>
      </c>
      <c r="K2965">
        <v>30.636062094921101</v>
      </c>
      <c r="L2965">
        <v>15.659446488316</v>
      </c>
      <c r="M2965">
        <v>46.002216350819999</v>
      </c>
      <c r="N2965">
        <v>0.30955017301038001</v>
      </c>
      <c r="O2965">
        <v>17.943281208587301</v>
      </c>
      <c r="P2965">
        <v>987.31988472622402</v>
      </c>
      <c r="Q2965">
        <v>0.12366593506943201</v>
      </c>
    </row>
    <row r="2966" spans="1:17" hidden="1" x14ac:dyDescent="0.3">
      <c r="A2966" t="s">
        <v>6095</v>
      </c>
      <c r="B2966" t="s">
        <v>6096</v>
      </c>
      <c r="C2966" t="s">
        <v>10222</v>
      </c>
      <c r="D2966" t="s">
        <v>301</v>
      </c>
      <c r="E2966">
        <v>93.548487399999999</v>
      </c>
      <c r="F2966">
        <v>47.17</v>
      </c>
      <c r="G2966">
        <v>2.8844625217055899</v>
      </c>
      <c r="H2966">
        <v>8.9853778978447192</v>
      </c>
      <c r="I2966">
        <v>16.152826716904698</v>
      </c>
      <c r="J2966">
        <v>-17.294891242534199</v>
      </c>
      <c r="K2966">
        <v>45.734142815433898</v>
      </c>
      <c r="L2966">
        <v>40.272767072983299</v>
      </c>
      <c r="M2966">
        <v>43.153615175254302</v>
      </c>
      <c r="N2966">
        <v>4.0149526191002503</v>
      </c>
      <c r="O2966">
        <v>37.799448802204701</v>
      </c>
      <c r="P2966">
        <v>68.464285714285694</v>
      </c>
      <c r="Q2966">
        <v>5.8941155823903003E-2</v>
      </c>
    </row>
    <row r="2967" spans="1:17" hidden="1" x14ac:dyDescent="0.3">
      <c r="A2967" t="s">
        <v>6097</v>
      </c>
      <c r="B2967" t="s">
        <v>6098</v>
      </c>
      <c r="C2967" t="s">
        <v>10222</v>
      </c>
      <c r="D2967" t="s">
        <v>977</v>
      </c>
      <c r="E2967">
        <v>93.505160000000004</v>
      </c>
      <c r="F2967">
        <v>37.450000000000003</v>
      </c>
      <c r="G2967">
        <v>-49.547271103739703</v>
      </c>
      <c r="H2967">
        <v>-2.3101429751409199</v>
      </c>
      <c r="I2967">
        <v>-38.676116225909198</v>
      </c>
      <c r="J2967">
        <v>-1.54519885371368</v>
      </c>
      <c r="K2967">
        <v>39.858105850773399</v>
      </c>
      <c r="L2967">
        <v>41.869024438405603</v>
      </c>
      <c r="M2967">
        <v>39.286840163877798</v>
      </c>
      <c r="N2967">
        <v>0.85950653120464404</v>
      </c>
      <c r="O2967">
        <v>54.606141522029297</v>
      </c>
      <c r="P2967">
        <v>16.4852255054432</v>
      </c>
    </row>
    <row r="2968" spans="1:17" hidden="1" x14ac:dyDescent="0.3">
      <c r="A2968" t="s">
        <v>6099</v>
      </c>
      <c r="B2968" t="s">
        <v>6100</v>
      </c>
      <c r="C2968" t="s">
        <v>10222</v>
      </c>
      <c r="D2968" t="s">
        <v>557</v>
      </c>
      <c r="E2968">
        <v>93.501730260000002</v>
      </c>
      <c r="F2968">
        <v>35.19</v>
      </c>
      <c r="G2968">
        <v>15.943947257603501</v>
      </c>
      <c r="H2968">
        <v>23.9745917405561</v>
      </c>
      <c r="I2968">
        <v>-1.61313390079098</v>
      </c>
      <c r="J2968">
        <v>14.041008042838</v>
      </c>
      <c r="K2968">
        <v>26.4908848276919</v>
      </c>
      <c r="L2968">
        <v>24.858299757653299</v>
      </c>
      <c r="M2968">
        <v>94.004576088512906</v>
      </c>
      <c r="N2968">
        <v>2.6880574639457002</v>
      </c>
      <c r="O2968">
        <v>0</v>
      </c>
      <c r="Q2968">
        <v>-4.0439098337423998E-2</v>
      </c>
    </row>
    <row r="2969" spans="1:17" hidden="1" x14ac:dyDescent="0.3">
      <c r="A2969" t="s">
        <v>6101</v>
      </c>
      <c r="B2969" t="s">
        <v>6102</v>
      </c>
      <c r="C2969" t="s">
        <v>10222</v>
      </c>
      <c r="E2969">
        <v>93.382469999999998</v>
      </c>
      <c r="F2969">
        <v>112.05</v>
      </c>
      <c r="G2969">
        <v>17.312565802088599</v>
      </c>
      <c r="H2969">
        <v>-10.7088988738968</v>
      </c>
      <c r="I2969">
        <v>9.0172058241191202</v>
      </c>
      <c r="J2969">
        <v>-1.3309743464300501</v>
      </c>
      <c r="K2969">
        <v>125.501132526612</v>
      </c>
      <c r="M2969">
        <v>31.577458274146899</v>
      </c>
      <c r="N2969">
        <v>0.50571428571428501</v>
      </c>
      <c r="O2969">
        <v>48.148148148148103</v>
      </c>
      <c r="P2969">
        <v>53.283173734610102</v>
      </c>
    </row>
    <row r="2970" spans="1:17" hidden="1" x14ac:dyDescent="0.3">
      <c r="A2970" t="s">
        <v>6103</v>
      </c>
      <c r="B2970" t="s">
        <v>6104</v>
      </c>
      <c r="C2970" t="s">
        <v>10222</v>
      </c>
      <c r="D2970" t="s">
        <v>165</v>
      </c>
      <c r="E2970">
        <v>93.373181579999994</v>
      </c>
      <c r="F2970">
        <v>102.04</v>
      </c>
      <c r="G2970">
        <v>116.137807468361</v>
      </c>
      <c r="H2970">
        <v>2.6574056944726201</v>
      </c>
      <c r="I2970">
        <v>-20.980141458426399</v>
      </c>
      <c r="J2970">
        <v>8.8979829644681292</v>
      </c>
      <c r="K2970">
        <v>93.242028554205604</v>
      </c>
      <c r="L2970">
        <v>85.112541350814993</v>
      </c>
      <c r="M2970">
        <v>73.702440647403606</v>
      </c>
      <c r="N2970">
        <v>1.2763547228685499</v>
      </c>
      <c r="O2970">
        <v>23.8337906703253</v>
      </c>
      <c r="P2970">
        <v>157.74185400353599</v>
      </c>
      <c r="Q2970">
        <v>0.1748715843857</v>
      </c>
    </row>
    <row r="2971" spans="1:17" hidden="1" x14ac:dyDescent="0.3">
      <c r="A2971" t="s">
        <v>6105</v>
      </c>
      <c r="B2971" t="s">
        <v>6106</v>
      </c>
      <c r="C2971" t="s">
        <v>10222</v>
      </c>
      <c r="D2971" t="s">
        <v>523</v>
      </c>
      <c r="E2971">
        <v>93.278640559999999</v>
      </c>
      <c r="F2971">
        <v>8.6199999999999992</v>
      </c>
      <c r="G2971">
        <v>-37.342014900538999</v>
      </c>
      <c r="H2971">
        <v>-6.2049306199285796</v>
      </c>
      <c r="I2971">
        <v>-37.061688191099002</v>
      </c>
      <c r="J2971">
        <v>2.6364021020808299</v>
      </c>
      <c r="K2971">
        <v>8.7832223374242702</v>
      </c>
      <c r="L2971">
        <v>9.3247907180347696</v>
      </c>
      <c r="M2971">
        <v>56.170113416234898</v>
      </c>
      <c r="N2971">
        <v>0.56623650643419499</v>
      </c>
      <c r="O2971">
        <v>66.705336426914101</v>
      </c>
      <c r="P2971">
        <v>13.272010512483501</v>
      </c>
      <c r="Q2971">
        <v>0.182837276748441</v>
      </c>
    </row>
    <row r="2972" spans="1:17" hidden="1" x14ac:dyDescent="0.3">
      <c r="A2972" t="s">
        <v>6107</v>
      </c>
      <c r="B2972" t="s">
        <v>6108</v>
      </c>
      <c r="C2972" t="s">
        <v>10222</v>
      </c>
      <c r="D2972" t="s">
        <v>373</v>
      </c>
      <c r="E2972">
        <v>92.806638405000001</v>
      </c>
      <c r="F2972">
        <v>96.85</v>
      </c>
      <c r="G2972">
        <v>-45.850969502787997</v>
      </c>
      <c r="H2972">
        <v>-6.7263591913571501</v>
      </c>
      <c r="I2972">
        <v>-37.892462379755301</v>
      </c>
      <c r="J2972">
        <v>-4.6483019568167903</v>
      </c>
      <c r="K2972">
        <v>100.865346750181</v>
      </c>
      <c r="L2972">
        <v>110.10371263510601</v>
      </c>
      <c r="M2972">
        <v>28.785252528649998</v>
      </c>
      <c r="N2972">
        <v>0.67527854889497996</v>
      </c>
      <c r="O2972">
        <v>49.716055756324202</v>
      </c>
      <c r="P2972">
        <v>8.8202247191011107</v>
      </c>
      <c r="Q2972">
        <v>-2.8609691387296E-2</v>
      </c>
    </row>
    <row r="2973" spans="1:17" hidden="1" x14ac:dyDescent="0.3">
      <c r="A2973" t="s">
        <v>6109</v>
      </c>
      <c r="B2973" t="s">
        <v>6110</v>
      </c>
      <c r="C2973" t="s">
        <v>10222</v>
      </c>
      <c r="D2973" t="s">
        <v>420</v>
      </c>
      <c r="E2973">
        <v>92.593173550000003</v>
      </c>
      <c r="F2973">
        <v>72.95</v>
      </c>
      <c r="G2973">
        <v>188.593102126833</v>
      </c>
      <c r="H2973">
        <v>27.2854160093564</v>
      </c>
      <c r="I2973">
        <v>111.408503146424</v>
      </c>
      <c r="J2973">
        <v>-16.938690660775698</v>
      </c>
      <c r="K2973">
        <v>65.3550603479476</v>
      </c>
      <c r="L2973">
        <v>47.286251300948301</v>
      </c>
      <c r="M2973">
        <v>36.4429289646001</v>
      </c>
      <c r="N2973">
        <v>0.352312269457911</v>
      </c>
      <c r="O2973">
        <v>26.2508567511994</v>
      </c>
      <c r="P2973">
        <v>223.93428063943099</v>
      </c>
      <c r="Q2973">
        <v>0.15089490717568399</v>
      </c>
    </row>
    <row r="2974" spans="1:17" hidden="1" x14ac:dyDescent="0.3">
      <c r="A2974" t="s">
        <v>6111</v>
      </c>
      <c r="B2974" t="s">
        <v>6112</v>
      </c>
      <c r="C2974" t="s">
        <v>10222</v>
      </c>
      <c r="D2974" t="s">
        <v>398</v>
      </c>
      <c r="E2974">
        <v>92.462999999999994</v>
      </c>
      <c r="F2974">
        <v>220.15</v>
      </c>
      <c r="G2974">
        <v>48.265895591962803</v>
      </c>
      <c r="H2974">
        <v>15.230254565256599</v>
      </c>
      <c r="I2974">
        <v>11.026359459325001</v>
      </c>
      <c r="J2974">
        <v>-6.8205734053068401</v>
      </c>
      <c r="K2974">
        <v>202.44799579401101</v>
      </c>
      <c r="L2974">
        <v>177.73483692355299</v>
      </c>
      <c r="M2974">
        <v>51.886850940301798</v>
      </c>
      <c r="N2974">
        <v>0.396813795623709</v>
      </c>
      <c r="O2974">
        <v>12.695889166477301</v>
      </c>
      <c r="P2974">
        <v>81.866997108632802</v>
      </c>
      <c r="Q2974">
        <v>4.5589490072046997E-2</v>
      </c>
    </row>
    <row r="2975" spans="1:17" hidden="1" x14ac:dyDescent="0.3">
      <c r="A2975" t="s">
        <v>6113</v>
      </c>
      <c r="B2975" t="s">
        <v>6114</v>
      </c>
      <c r="C2975" t="s">
        <v>10222</v>
      </c>
      <c r="D2975" t="s">
        <v>133</v>
      </c>
      <c r="E2975">
        <v>92.350800000000007</v>
      </c>
      <c r="F2975">
        <v>85.51</v>
      </c>
      <c r="G2975">
        <v>-34.529991758845497</v>
      </c>
      <c r="H2975">
        <v>-8.0753787992002906</v>
      </c>
      <c r="I2975">
        <v>-4.8899804886675504</v>
      </c>
      <c r="J2975">
        <v>-5.5023578165096296</v>
      </c>
      <c r="K2975">
        <v>89.976767367656805</v>
      </c>
      <c r="L2975">
        <v>84.509406273378403</v>
      </c>
      <c r="M2975">
        <v>31.403531041418599</v>
      </c>
      <c r="N2975">
        <v>0.81432066072572895</v>
      </c>
      <c r="O2975">
        <v>27.6458893696643</v>
      </c>
      <c r="P2975">
        <v>68.791946308724803</v>
      </c>
      <c r="Q2975">
        <v>0.14661636517798299</v>
      </c>
    </row>
    <row r="2976" spans="1:17" hidden="1" x14ac:dyDescent="0.3">
      <c r="A2976" t="s">
        <v>6115</v>
      </c>
      <c r="B2976" t="s">
        <v>6116</v>
      </c>
      <c r="C2976" t="s">
        <v>10222</v>
      </c>
      <c r="D2976" t="s">
        <v>202</v>
      </c>
      <c r="E2976">
        <v>92.134500000000003</v>
      </c>
      <c r="F2976">
        <v>119.5</v>
      </c>
      <c r="G2976">
        <v>-28.8550712877853</v>
      </c>
      <c r="H2976">
        <v>-6.9451626101605699</v>
      </c>
      <c r="I2976">
        <v>-24.6221043315931</v>
      </c>
      <c r="J2976">
        <v>-3.1559955450502</v>
      </c>
      <c r="K2976">
        <v>120.305350908631</v>
      </c>
      <c r="L2976">
        <v>122.369179769946</v>
      </c>
      <c r="M2976">
        <v>48.684163859963398</v>
      </c>
      <c r="N2976">
        <v>0.47107438016528902</v>
      </c>
      <c r="O2976">
        <v>39.497907949790701</v>
      </c>
      <c r="P2976">
        <v>16.019417475728101</v>
      </c>
    </row>
    <row r="2977" spans="1:17" hidden="1" x14ac:dyDescent="0.3">
      <c r="A2977" t="s">
        <v>6117</v>
      </c>
      <c r="B2977" t="s">
        <v>6118</v>
      </c>
      <c r="C2977" t="s">
        <v>10222</v>
      </c>
      <c r="D2977" t="s">
        <v>606</v>
      </c>
      <c r="E2977">
        <v>92.075840555999903</v>
      </c>
      <c r="F2977">
        <v>9.33</v>
      </c>
      <c r="G2977">
        <v>-44.590204498958997</v>
      </c>
      <c r="H2977">
        <v>-18.859692524690399</v>
      </c>
      <c r="I2977">
        <v>-38.706505589631902</v>
      </c>
      <c r="J2977">
        <v>-9.6113829281707606</v>
      </c>
      <c r="K2977">
        <v>10.143472894654799</v>
      </c>
      <c r="L2977">
        <v>11.416167238224601</v>
      </c>
      <c r="M2977">
        <v>41.045201799201998</v>
      </c>
      <c r="N2977">
        <v>2.6750652397955501</v>
      </c>
      <c r="O2977">
        <v>67.738478027867103</v>
      </c>
      <c r="P2977">
        <v>39.253731343283498</v>
      </c>
      <c r="Q2977">
        <v>-0.12280966582809499</v>
      </c>
    </row>
    <row r="2978" spans="1:17" hidden="1" x14ac:dyDescent="0.3">
      <c r="A2978" t="s">
        <v>6119</v>
      </c>
      <c r="B2978" t="s">
        <v>6120</v>
      </c>
      <c r="C2978" t="s">
        <v>10222</v>
      </c>
      <c r="D2978" t="s">
        <v>256</v>
      </c>
      <c r="E2978">
        <v>92.028199999999998</v>
      </c>
      <c r="F2978">
        <v>14.18</v>
      </c>
      <c r="G2978">
        <v>41.066794788092302</v>
      </c>
      <c r="H2978">
        <v>2.0964166093545802</v>
      </c>
      <c r="I2978">
        <v>43.151838172194999</v>
      </c>
      <c r="J2978">
        <v>-0.109792155149099</v>
      </c>
      <c r="K2978">
        <v>12.933884121829999</v>
      </c>
      <c r="L2978">
        <v>10.005796549637299</v>
      </c>
      <c r="M2978">
        <v>50.064006574222901</v>
      </c>
      <c r="N2978">
        <v>1.4168929807152699</v>
      </c>
      <c r="O2978">
        <v>5.7827926657263804</v>
      </c>
      <c r="P2978">
        <v>133.262049679223</v>
      </c>
    </row>
    <row r="2979" spans="1:17" hidden="1" x14ac:dyDescent="0.3">
      <c r="A2979" t="s">
        <v>6121</v>
      </c>
      <c r="B2979" t="s">
        <v>6122</v>
      </c>
      <c r="C2979" t="s">
        <v>10222</v>
      </c>
      <c r="D2979" t="s">
        <v>261</v>
      </c>
      <c r="E2979">
        <v>91.685068412000007</v>
      </c>
      <c r="F2979">
        <v>38.36</v>
      </c>
      <c r="G2979">
        <v>-56.7747264063823</v>
      </c>
      <c r="H2979">
        <v>18.717107985188399</v>
      </c>
      <c r="I2979">
        <v>-29.197416447996801</v>
      </c>
      <c r="J2979">
        <v>1.02164606607241</v>
      </c>
      <c r="K2979">
        <v>33.827566602935498</v>
      </c>
      <c r="L2979">
        <v>36.685987721248701</v>
      </c>
      <c r="M2979">
        <v>55.194589129205902</v>
      </c>
      <c r="N2979">
        <v>1.45189922811957</v>
      </c>
      <c r="O2979">
        <v>59.625334262428296</v>
      </c>
      <c r="P2979">
        <v>72.017937219730896</v>
      </c>
      <c r="Q2979">
        <v>2.3818900524927002E-2</v>
      </c>
    </row>
    <row r="2980" spans="1:17" hidden="1" x14ac:dyDescent="0.3">
      <c r="A2980" t="s">
        <v>6123</v>
      </c>
      <c r="B2980" t="s">
        <v>6124</v>
      </c>
      <c r="C2980" t="s">
        <v>10222</v>
      </c>
      <c r="D2980" t="s">
        <v>21</v>
      </c>
      <c r="E2980">
        <v>91.584000000000003</v>
      </c>
      <c r="F2980">
        <v>108</v>
      </c>
      <c r="G2980">
        <v>-61.758072178022701</v>
      </c>
      <c r="H2980">
        <v>0.497193311096225</v>
      </c>
      <c r="I2980">
        <v>-39.972153521946503</v>
      </c>
      <c r="J2980">
        <v>-0.88043152227968502</v>
      </c>
      <c r="K2980">
        <v>108.55814079829899</v>
      </c>
      <c r="L2980">
        <v>122.98542674012801</v>
      </c>
      <c r="M2980">
        <v>56.082931764915699</v>
      </c>
      <c r="N2980">
        <v>0.42545454545454497</v>
      </c>
      <c r="O2980">
        <v>74.074074074074005</v>
      </c>
      <c r="P2980">
        <v>11.340206185567</v>
      </c>
    </row>
    <row r="2981" spans="1:17" hidden="1" x14ac:dyDescent="0.3">
      <c r="A2981" t="s">
        <v>6125</v>
      </c>
      <c r="B2981" t="s">
        <v>6126</v>
      </c>
      <c r="C2981" t="s">
        <v>10222</v>
      </c>
      <c r="D2981" t="s">
        <v>469</v>
      </c>
      <c r="E2981">
        <v>91.188242599999995</v>
      </c>
      <c r="F2981">
        <v>38.869999999999997</v>
      </c>
      <c r="G2981">
        <v>49.356664571249603</v>
      </c>
      <c r="H2981">
        <v>24.8426927519773</v>
      </c>
      <c r="I2981">
        <v>17.165486994533499</v>
      </c>
      <c r="J2981">
        <v>-1.4318844061216001</v>
      </c>
      <c r="K2981">
        <v>29.962353861162899</v>
      </c>
      <c r="L2981">
        <v>27.7040653056889</v>
      </c>
      <c r="M2981">
        <v>83.082045649149606</v>
      </c>
      <c r="N2981">
        <v>2.59335874525393</v>
      </c>
      <c r="O2981">
        <v>9.8533573449961498</v>
      </c>
      <c r="P2981">
        <v>92.425742574257399</v>
      </c>
      <c r="Q2981">
        <v>3.5901677624627003E-2</v>
      </c>
    </row>
    <row r="2982" spans="1:17" hidden="1" x14ac:dyDescent="0.3">
      <c r="A2982" t="s">
        <v>6127</v>
      </c>
      <c r="B2982" t="s">
        <v>6128</v>
      </c>
      <c r="C2982" t="s">
        <v>10222</v>
      </c>
      <c r="D2982" t="s">
        <v>622</v>
      </c>
      <c r="E2982">
        <v>90.939557253999993</v>
      </c>
      <c r="F2982">
        <v>1.22</v>
      </c>
      <c r="G2982">
        <v>-112.588392999211</v>
      </c>
      <c r="H2982">
        <v>-34.9217080285664</v>
      </c>
      <c r="I2982">
        <v>-19.0076610953131</v>
      </c>
      <c r="J2982">
        <v>-3.2118655203803499</v>
      </c>
      <c r="K2982">
        <v>1.4348823097979799</v>
      </c>
      <c r="L2982">
        <v>2.5042107258500401</v>
      </c>
      <c r="M2982">
        <v>38.359365922049598</v>
      </c>
      <c r="N2982">
        <v>4.6971175665554803</v>
      </c>
      <c r="O2982">
        <v>774.87291250081398</v>
      </c>
      <c r="P2982">
        <v>17.859007832898101</v>
      </c>
      <c r="Q2982">
        <v>6.0769483316889999E-2</v>
      </c>
    </row>
    <row r="2983" spans="1:17" hidden="1" x14ac:dyDescent="0.3">
      <c r="A2983" t="s">
        <v>6129</v>
      </c>
      <c r="B2983" t="s">
        <v>6130</v>
      </c>
      <c r="C2983" t="s">
        <v>10222</v>
      </c>
      <c r="E2983">
        <v>90.923000000000002</v>
      </c>
      <c r="F2983">
        <v>146.65</v>
      </c>
      <c r="G2983">
        <v>69.033719551129295</v>
      </c>
      <c r="H2983">
        <v>-31.024594544790599</v>
      </c>
      <c r="I2983">
        <v>92.075911647137701</v>
      </c>
      <c r="J2983">
        <v>-1.6494017019248499</v>
      </c>
      <c r="K2983">
        <v>143.98697806086</v>
      </c>
      <c r="L2983">
        <v>98.549525801740302</v>
      </c>
      <c r="M2983">
        <v>38.823754821970802</v>
      </c>
      <c r="N2983">
        <v>0.37300290845428302</v>
      </c>
      <c r="O2983">
        <v>43.689055574496997</v>
      </c>
      <c r="P2983">
        <v>194.59622338288401</v>
      </c>
      <c r="Q2983">
        <v>0.160919649592768</v>
      </c>
    </row>
    <row r="2984" spans="1:17" hidden="1" x14ac:dyDescent="0.3">
      <c r="A2984" t="s">
        <v>6131</v>
      </c>
      <c r="B2984" t="s">
        <v>6132</v>
      </c>
      <c r="C2984" t="s">
        <v>10222</v>
      </c>
      <c r="D2984" t="s">
        <v>722</v>
      </c>
      <c r="E2984">
        <v>90.884969691999999</v>
      </c>
      <c r="F2984">
        <v>43.68</v>
      </c>
      <c r="G2984">
        <v>5.7978499517939097</v>
      </c>
      <c r="H2984">
        <v>-1.1092321195339301</v>
      </c>
      <c r="I2984">
        <v>3.4900230919598498</v>
      </c>
      <c r="J2984">
        <v>-0.79791624501802105</v>
      </c>
      <c r="K2984">
        <v>43.644060266246399</v>
      </c>
      <c r="L2984">
        <v>39.530877701830498</v>
      </c>
      <c r="M2984">
        <v>59.271834326705303</v>
      </c>
      <c r="N2984">
        <v>0.87568518503624504</v>
      </c>
      <c r="O2984">
        <v>7.3717948717948598</v>
      </c>
      <c r="P2984">
        <v>42.002600780233998</v>
      </c>
    </row>
    <row r="2985" spans="1:17" hidden="1" x14ac:dyDescent="0.3">
      <c r="A2985" t="s">
        <v>6133</v>
      </c>
      <c r="B2985" t="s">
        <v>6134</v>
      </c>
      <c r="C2985" t="s">
        <v>10222</v>
      </c>
      <c r="D2985" t="s">
        <v>1532</v>
      </c>
      <c r="E2985">
        <v>90.828000000000003</v>
      </c>
      <c r="F2985">
        <v>150</v>
      </c>
      <c r="G2985">
        <v>-24.9684778079768</v>
      </c>
      <c r="H2985">
        <v>16.433640808642799</v>
      </c>
      <c r="I2985">
        <v>-29.2401598112294</v>
      </c>
      <c r="J2985">
        <v>4.0533926955820796</v>
      </c>
      <c r="K2985">
        <v>135.69133938343001</v>
      </c>
      <c r="L2985">
        <v>137.91667720950099</v>
      </c>
      <c r="M2985">
        <v>79.102398444366102</v>
      </c>
      <c r="N2985">
        <v>3.4078886310904801</v>
      </c>
      <c r="O2985">
        <v>33.3333333333333</v>
      </c>
      <c r="P2985">
        <v>42.857142857142797</v>
      </c>
    </row>
    <row r="2986" spans="1:17" hidden="1" x14ac:dyDescent="0.3">
      <c r="A2986" t="s">
        <v>6135</v>
      </c>
      <c r="B2986" t="s">
        <v>6136</v>
      </c>
      <c r="C2986" t="s">
        <v>10222</v>
      </c>
      <c r="D2986" t="s">
        <v>70</v>
      </c>
      <c r="E2986">
        <v>90.688234895999997</v>
      </c>
      <c r="F2986">
        <v>17.64</v>
      </c>
      <c r="G2986">
        <v>34.055601366676299</v>
      </c>
      <c r="H2986">
        <v>-3.0277214262507599E-2</v>
      </c>
      <c r="I2986">
        <v>-19.938665882824999</v>
      </c>
      <c r="J2986">
        <v>7.47067416215934</v>
      </c>
      <c r="K2986">
        <v>15.962245811336301</v>
      </c>
      <c r="L2986">
        <v>14.7921282507819</v>
      </c>
      <c r="M2986">
        <v>70.157326801496694</v>
      </c>
      <c r="N2986">
        <v>0.30318992438124198</v>
      </c>
      <c r="O2986">
        <v>10.714285714285699</v>
      </c>
      <c r="P2986">
        <v>76.400000000000006</v>
      </c>
      <c r="Q2986">
        <v>2.6554705844694999E-2</v>
      </c>
    </row>
    <row r="2987" spans="1:17" hidden="1" x14ac:dyDescent="0.3">
      <c r="A2987" t="s">
        <v>6137</v>
      </c>
      <c r="B2987" t="s">
        <v>6138</v>
      </c>
      <c r="C2987" t="s">
        <v>10222</v>
      </c>
      <c r="D2987" t="s">
        <v>922</v>
      </c>
      <c r="E2987">
        <v>90.151799999999994</v>
      </c>
      <c r="F2987">
        <v>58.2</v>
      </c>
      <c r="G2987">
        <v>-56.362939726165401</v>
      </c>
      <c r="H2987">
        <v>36.308156175073101</v>
      </c>
      <c r="I2987">
        <v>-45.333880402660697</v>
      </c>
      <c r="J2987">
        <v>-2.4664718855394798</v>
      </c>
      <c r="K2987">
        <v>51.710348548024299</v>
      </c>
      <c r="M2987">
        <v>55.321297368067597</v>
      </c>
      <c r="N2987">
        <v>2.0867805755395601</v>
      </c>
      <c r="O2987">
        <v>49.4845360824742</v>
      </c>
      <c r="P2987">
        <v>61.6666666666666</v>
      </c>
    </row>
    <row r="2988" spans="1:17" hidden="1" x14ac:dyDescent="0.3">
      <c r="A2988" t="s">
        <v>6139</v>
      </c>
      <c r="B2988" t="s">
        <v>6140</v>
      </c>
      <c r="C2988" t="s">
        <v>10222</v>
      </c>
      <c r="E2988">
        <v>90.035399999999996</v>
      </c>
      <c r="F2988">
        <v>44.2</v>
      </c>
      <c r="G2988">
        <v>57.564274145691698</v>
      </c>
      <c r="H2988">
        <v>-11.398699616888999</v>
      </c>
      <c r="I2988">
        <v>-17.274406824199801</v>
      </c>
      <c r="J2988">
        <v>-3.3592578106297899</v>
      </c>
      <c r="K2988">
        <v>44.614185656602103</v>
      </c>
      <c r="L2988">
        <v>40.342619144727799</v>
      </c>
      <c r="M2988">
        <v>50.345304753206598</v>
      </c>
      <c r="N2988">
        <v>1.8074074074074</v>
      </c>
      <c r="O2988">
        <v>18.325791855203502</v>
      </c>
      <c r="P2988">
        <v>84.1666666666666</v>
      </c>
    </row>
    <row r="2989" spans="1:17" hidden="1" x14ac:dyDescent="0.3">
      <c r="A2989" t="s">
        <v>6141</v>
      </c>
      <c r="B2989" t="s">
        <v>6142</v>
      </c>
      <c r="C2989" t="s">
        <v>10222</v>
      </c>
      <c r="D2989" t="s">
        <v>393</v>
      </c>
      <c r="E2989">
        <v>89.990526989999907</v>
      </c>
      <c r="F2989">
        <v>61.23</v>
      </c>
      <c r="G2989">
        <v>120.170524361741</v>
      </c>
      <c r="H2989">
        <v>37.003761290570502</v>
      </c>
      <c r="I2989">
        <v>49.811146331547697</v>
      </c>
      <c r="J2989">
        <v>15.211557903042999</v>
      </c>
      <c r="K2989">
        <v>46.614366375633303</v>
      </c>
      <c r="L2989">
        <v>38.6496334582665</v>
      </c>
      <c r="M2989">
        <v>95.979074936823096</v>
      </c>
      <c r="N2989">
        <v>1.72332316883661</v>
      </c>
      <c r="O2989">
        <v>0</v>
      </c>
      <c r="P2989">
        <v>206.14999999999901</v>
      </c>
      <c r="Q2989">
        <v>0.123879821866528</v>
      </c>
    </row>
    <row r="2990" spans="1:17" hidden="1" x14ac:dyDescent="0.3">
      <c r="A2990" t="s">
        <v>6143</v>
      </c>
      <c r="B2990" t="s">
        <v>6144</v>
      </c>
      <c r="C2990" t="s">
        <v>10222</v>
      </c>
      <c r="E2990">
        <v>89.988749999999996</v>
      </c>
      <c r="F2990">
        <v>105.25</v>
      </c>
      <c r="G2990">
        <v>72.488716482233897</v>
      </c>
      <c r="H2990">
        <v>-6.0506310360173403</v>
      </c>
      <c r="I2990">
        <v>26.0635592521657</v>
      </c>
      <c r="J2990">
        <v>3.0381344796196501</v>
      </c>
      <c r="K2990">
        <v>96.494294510558802</v>
      </c>
      <c r="L2990">
        <v>80.664959821102002</v>
      </c>
      <c r="M2990">
        <v>73.4372434731293</v>
      </c>
      <c r="N2990">
        <v>0.26325449970805798</v>
      </c>
      <c r="O2990">
        <v>20.1900237529691</v>
      </c>
      <c r="P2990">
        <v>125.858369098712</v>
      </c>
      <c r="Q2990">
        <v>0.143931111028197</v>
      </c>
    </row>
    <row r="2991" spans="1:17" hidden="1" x14ac:dyDescent="0.3">
      <c r="A2991" t="s">
        <v>6145</v>
      </c>
      <c r="B2991" t="s">
        <v>6146</v>
      </c>
      <c r="C2991" t="s">
        <v>10222</v>
      </c>
      <c r="D2991" t="s">
        <v>398</v>
      </c>
      <c r="E2991">
        <v>89.877646799999994</v>
      </c>
      <c r="F2991">
        <v>21.36</v>
      </c>
      <c r="G2991">
        <v>-5.5058583415981497</v>
      </c>
      <c r="H2991">
        <v>9.73567289420434</v>
      </c>
      <c r="I2991">
        <v>-17.334864340539699</v>
      </c>
      <c r="J2991">
        <v>4.3548011462863103</v>
      </c>
      <c r="K2991">
        <v>19.395599683363798</v>
      </c>
      <c r="L2991">
        <v>19.109433037153298</v>
      </c>
      <c r="M2991">
        <v>66.484948495108299</v>
      </c>
      <c r="N2991">
        <v>1.3817703698519099</v>
      </c>
      <c r="O2991">
        <v>18.445692883895099</v>
      </c>
      <c r="P2991">
        <v>38.0736910148674</v>
      </c>
      <c r="Q2991">
        <v>4.9199890521861002E-2</v>
      </c>
    </row>
    <row r="2992" spans="1:17" hidden="1" x14ac:dyDescent="0.3">
      <c r="A2992" t="s">
        <v>6147</v>
      </c>
      <c r="B2992" t="s">
        <v>6148</v>
      </c>
      <c r="C2992" t="s">
        <v>10222</v>
      </c>
      <c r="D2992" t="s">
        <v>523</v>
      </c>
      <c r="E2992">
        <v>89.812799999999996</v>
      </c>
      <c r="F2992">
        <v>7.04</v>
      </c>
      <c r="G2992">
        <v>26.185808376277102</v>
      </c>
      <c r="H2992">
        <v>-17.938495727387501</v>
      </c>
      <c r="I2992">
        <v>-35.496629046422001</v>
      </c>
      <c r="J2992">
        <v>2.7691308843448499</v>
      </c>
      <c r="K2992">
        <v>6.7641682857760799</v>
      </c>
      <c r="L2992">
        <v>6.6352470847054397</v>
      </c>
      <c r="M2992">
        <v>59.210383821783701</v>
      </c>
      <c r="N2992">
        <v>0.71999264111991101</v>
      </c>
      <c r="O2992">
        <v>62.926136363636303</v>
      </c>
      <c r="P2992">
        <v>67.220902612826606</v>
      </c>
      <c r="Q2992">
        <v>4.643962584077E-3</v>
      </c>
    </row>
    <row r="2993" spans="1:17" hidden="1" x14ac:dyDescent="0.3">
      <c r="A2993" t="s">
        <v>6149</v>
      </c>
      <c r="B2993" t="s">
        <v>6150</v>
      </c>
      <c r="C2993" t="s">
        <v>10222</v>
      </c>
      <c r="D2993" t="s">
        <v>523</v>
      </c>
      <c r="E2993">
        <v>89.716542110999995</v>
      </c>
      <c r="F2993">
        <v>85.59</v>
      </c>
      <c r="G2993">
        <v>157.16672130856099</v>
      </c>
      <c r="H2993">
        <v>38.530342704297901</v>
      </c>
      <c r="I2993">
        <v>47.345836707002597</v>
      </c>
      <c r="J2993">
        <v>-4.2118655203803401</v>
      </c>
      <c r="K2993">
        <v>72.770143335737799</v>
      </c>
      <c r="L2993">
        <v>58.969551567990202</v>
      </c>
      <c r="M2993">
        <v>62.906752588337497</v>
      </c>
      <c r="N2993">
        <v>0.50294373421065297</v>
      </c>
      <c r="O2993">
        <v>13.3193130038555</v>
      </c>
      <c r="P2993">
        <v>195.13793103448199</v>
      </c>
      <c r="Q2993">
        <v>5.1258078852080002E-2</v>
      </c>
    </row>
    <row r="2994" spans="1:17" hidden="1" x14ac:dyDescent="0.3">
      <c r="A2994" t="s">
        <v>6151</v>
      </c>
      <c r="B2994" t="s">
        <v>6152</v>
      </c>
      <c r="C2994" t="s">
        <v>10222</v>
      </c>
      <c r="E2994">
        <v>89.706599999999995</v>
      </c>
      <c r="F2994">
        <v>171</v>
      </c>
      <c r="G2994">
        <v>-29.089790934029299</v>
      </c>
      <c r="H2994">
        <v>2.2528615878636198</v>
      </c>
      <c r="I2994">
        <v>-27.352299149514799</v>
      </c>
      <c r="J2994">
        <v>-3.2053256270309198</v>
      </c>
      <c r="K2994">
        <v>156.609680093766</v>
      </c>
      <c r="L2994">
        <v>150.49397546992699</v>
      </c>
      <c r="M2994">
        <v>60.180120098962398</v>
      </c>
      <c r="N2994">
        <v>4.35016393442623</v>
      </c>
      <c r="O2994">
        <v>18.128654970760198</v>
      </c>
      <c r="P2994">
        <v>62.857142857142797</v>
      </c>
    </row>
    <row r="2995" spans="1:17" hidden="1" x14ac:dyDescent="0.3">
      <c r="A2995" t="s">
        <v>6153</v>
      </c>
      <c r="B2995" t="s">
        <v>6154</v>
      </c>
      <c r="C2995" t="s">
        <v>10222</v>
      </c>
      <c r="D2995" t="s">
        <v>2913</v>
      </c>
      <c r="E2995">
        <v>89.512597200000002</v>
      </c>
      <c r="F2995">
        <v>127</v>
      </c>
      <c r="G2995">
        <v>-25.851887339407501</v>
      </c>
      <c r="H2995">
        <v>-1.8056709160470299</v>
      </c>
      <c r="I2995">
        <v>-14.8228280159028</v>
      </c>
      <c r="J2995">
        <v>5.8935162773091303</v>
      </c>
      <c r="K2995">
        <v>122.711501248315</v>
      </c>
      <c r="M2995">
        <v>57.535004794805097</v>
      </c>
      <c r="N2995">
        <v>0.71111111111111103</v>
      </c>
      <c r="O2995">
        <v>15.4724409448818</v>
      </c>
      <c r="P2995">
        <v>20.952380952380899</v>
      </c>
    </row>
    <row r="2996" spans="1:17" hidden="1" x14ac:dyDescent="0.3">
      <c r="A2996" t="s">
        <v>6155</v>
      </c>
      <c r="B2996" t="s">
        <v>6156</v>
      </c>
      <c r="C2996" t="s">
        <v>10222</v>
      </c>
      <c r="D2996" t="s">
        <v>186</v>
      </c>
      <c r="E2996">
        <v>89.478214812000004</v>
      </c>
      <c r="F2996">
        <v>85.82</v>
      </c>
      <c r="G2996">
        <v>92.906681867863995</v>
      </c>
      <c r="H2996">
        <v>-13.951891106250701</v>
      </c>
      <c r="I2996">
        <v>-9.0466166425520598</v>
      </c>
      <c r="J2996">
        <v>-7.9376390982940004</v>
      </c>
      <c r="K2996">
        <v>87.655645184735803</v>
      </c>
      <c r="L2996">
        <v>75.943769802154605</v>
      </c>
      <c r="M2996">
        <v>39.220571287297801</v>
      </c>
      <c r="N2996">
        <v>0.75060775716694705</v>
      </c>
      <c r="O2996">
        <v>21.1838732230249</v>
      </c>
      <c r="P2996">
        <v>138.388888888888</v>
      </c>
      <c r="Q2996">
        <v>0.13002687628972001</v>
      </c>
    </row>
    <row r="2997" spans="1:17" hidden="1" x14ac:dyDescent="0.3">
      <c r="A2997" t="s">
        <v>6157</v>
      </c>
      <c r="B2997" t="s">
        <v>6158</v>
      </c>
      <c r="C2997" t="s">
        <v>10222</v>
      </c>
      <c r="D2997" t="s">
        <v>285</v>
      </c>
      <c r="E2997">
        <v>89.423320000000004</v>
      </c>
      <c r="F2997">
        <v>82.1</v>
      </c>
      <c r="G2997">
        <v>-18.853557222385799</v>
      </c>
      <c r="H2997">
        <v>-5.7642861642664602</v>
      </c>
      <c r="I2997">
        <v>-27.548048435816799</v>
      </c>
      <c r="J2997">
        <v>-0.32568665859173401</v>
      </c>
      <c r="K2997">
        <v>83.657491231967896</v>
      </c>
      <c r="M2997">
        <v>53.150296073272301</v>
      </c>
      <c r="N2997">
        <v>0.86863270777479795</v>
      </c>
      <c r="O2997">
        <v>51.827040194884297</v>
      </c>
      <c r="P2997">
        <v>17.034925160370602</v>
      </c>
    </row>
    <row r="2998" spans="1:17" hidden="1" x14ac:dyDescent="0.3">
      <c r="A2998" t="s">
        <v>6159</v>
      </c>
      <c r="B2998" t="s">
        <v>6160</v>
      </c>
      <c r="C2998" t="s">
        <v>10222</v>
      </c>
      <c r="D2998" t="s">
        <v>285</v>
      </c>
      <c r="E2998">
        <v>89.414707199999995</v>
      </c>
      <c r="F2998">
        <v>218.4</v>
      </c>
      <c r="G2998">
        <v>-38.0150500720544</v>
      </c>
      <c r="H2998">
        <v>1.7367987033796799</v>
      </c>
      <c r="I2998">
        <v>-44.5645082279745</v>
      </c>
      <c r="J2998">
        <v>3.7179590410231498</v>
      </c>
      <c r="K2998">
        <v>210.74876552214701</v>
      </c>
      <c r="L2998">
        <v>220.150148886305</v>
      </c>
      <c r="M2998">
        <v>64.674564739481397</v>
      </c>
      <c r="N2998">
        <v>1.54774241302738</v>
      </c>
      <c r="O2998">
        <v>54.555860805860803</v>
      </c>
      <c r="P2998">
        <v>16.791443850267299</v>
      </c>
      <c r="Q2998">
        <v>0.11965342734100901</v>
      </c>
    </row>
    <row r="2999" spans="1:17" hidden="1" x14ac:dyDescent="0.3">
      <c r="A2999" t="s">
        <v>6161</v>
      </c>
      <c r="B2999" t="s">
        <v>6162</v>
      </c>
      <c r="C2999" t="s">
        <v>10222</v>
      </c>
      <c r="D2999" t="s">
        <v>6163</v>
      </c>
      <c r="E2999">
        <v>89.252618400000003</v>
      </c>
      <c r="F2999">
        <v>115.8</v>
      </c>
      <c r="G2999">
        <v>-47.750178165845099</v>
      </c>
      <c r="H2999">
        <v>8.8968812432200792</v>
      </c>
      <c r="I2999">
        <v>-47.518936061391202</v>
      </c>
      <c r="J2999">
        <v>-1.96360889555469</v>
      </c>
      <c r="K2999">
        <v>118.56354456019</v>
      </c>
      <c r="M2999">
        <v>47.180885502251797</v>
      </c>
      <c r="N2999">
        <v>0.406773618538324</v>
      </c>
      <c r="O2999">
        <v>81.347150259067305</v>
      </c>
      <c r="P2999">
        <v>28.452579034941699</v>
      </c>
    </row>
    <row r="3000" spans="1:17" hidden="1" x14ac:dyDescent="0.3">
      <c r="A3000" t="s">
        <v>6164</v>
      </c>
      <c r="B3000" t="s">
        <v>6165</v>
      </c>
      <c r="C3000" t="s">
        <v>10222</v>
      </c>
      <c r="E3000">
        <v>89.241311999999994</v>
      </c>
      <c r="F3000">
        <v>25.12</v>
      </c>
      <c r="G3000">
        <v>3.7647680616084802</v>
      </c>
      <c r="H3000">
        <v>-23.977972094582899</v>
      </c>
      <c r="I3000">
        <v>-43.416284713566903</v>
      </c>
      <c r="J3000">
        <v>-8.1361079446227702</v>
      </c>
      <c r="K3000">
        <v>28.639386342873198</v>
      </c>
      <c r="L3000">
        <v>29.1955602850588</v>
      </c>
      <c r="M3000">
        <v>35.951075651009603</v>
      </c>
      <c r="N3000">
        <v>1.2263427101453701</v>
      </c>
      <c r="O3000">
        <v>78.941082802547697</v>
      </c>
      <c r="P3000">
        <v>45.623188405797102</v>
      </c>
      <c r="Q3000">
        <v>0.18043167273714</v>
      </c>
    </row>
    <row r="3001" spans="1:17" hidden="1" x14ac:dyDescent="0.3">
      <c r="A3001" t="s">
        <v>6166</v>
      </c>
      <c r="B3001" t="s">
        <v>6167</v>
      </c>
      <c r="C3001" t="s">
        <v>10222</v>
      </c>
      <c r="D3001" t="s">
        <v>301</v>
      </c>
      <c r="E3001">
        <v>88.97</v>
      </c>
      <c r="F3001">
        <v>127.1</v>
      </c>
      <c r="G3001">
        <v>183.323165847528</v>
      </c>
      <c r="H3001">
        <v>-10.953020906916</v>
      </c>
      <c r="I3001">
        <v>77.020789917528205</v>
      </c>
      <c r="J3001">
        <v>6.6109833588676601</v>
      </c>
      <c r="K3001">
        <v>110.328889097763</v>
      </c>
      <c r="L3001">
        <v>84.308513361524504</v>
      </c>
      <c r="M3001">
        <v>80.809080628361798</v>
      </c>
      <c r="N3001">
        <v>0.67599438630825703</v>
      </c>
      <c r="O3001">
        <v>11.723052714398101</v>
      </c>
      <c r="P3001">
        <v>217.74999999999901</v>
      </c>
      <c r="Q3001">
        <v>0.11327103089679801</v>
      </c>
    </row>
    <row r="3002" spans="1:17" hidden="1" x14ac:dyDescent="0.3">
      <c r="A3002" t="s">
        <v>6168</v>
      </c>
      <c r="B3002" t="s">
        <v>6169</v>
      </c>
      <c r="C3002" t="s">
        <v>10222</v>
      </c>
      <c r="E3002">
        <v>88.950629289000005</v>
      </c>
      <c r="F3002">
        <v>9.93</v>
      </c>
      <c r="G3002">
        <v>-38.700644459546702</v>
      </c>
      <c r="H3002">
        <v>-2.3068469962351901</v>
      </c>
      <c r="I3002">
        <v>-46.492898521954203</v>
      </c>
      <c r="J3002">
        <v>-1.44469634115085</v>
      </c>
      <c r="K3002">
        <v>10.724461702415001</v>
      </c>
      <c r="L3002">
        <v>12.227680507957601</v>
      </c>
      <c r="M3002">
        <v>42.127576808597503</v>
      </c>
      <c r="N3002">
        <v>0.49327704399005201</v>
      </c>
      <c r="O3002">
        <v>89.5862128013503</v>
      </c>
      <c r="P3002">
        <v>7.2354211663066801</v>
      </c>
      <c r="Q3002">
        <v>8.0225176278342997E-2</v>
      </c>
    </row>
    <row r="3003" spans="1:17" hidden="1" x14ac:dyDescent="0.3">
      <c r="A3003" t="s">
        <v>6170</v>
      </c>
      <c r="B3003" t="s">
        <v>6171</v>
      </c>
      <c r="C3003" t="s">
        <v>10222</v>
      </c>
      <c r="D3003" t="s">
        <v>848</v>
      </c>
      <c r="E3003">
        <v>88.391513496000002</v>
      </c>
      <c r="F3003">
        <v>70.180000000000007</v>
      </c>
      <c r="G3003">
        <v>15.252089407851001</v>
      </c>
      <c r="H3003">
        <v>6.8815170393038896</v>
      </c>
      <c r="I3003">
        <v>-21.3584667392456</v>
      </c>
      <c r="J3003">
        <v>1.2932290938845701</v>
      </c>
      <c r="K3003">
        <v>66.295117105535894</v>
      </c>
      <c r="L3003">
        <v>63.165902690561502</v>
      </c>
      <c r="M3003">
        <v>60.555565983643497</v>
      </c>
      <c r="N3003">
        <v>1.9962993767934201</v>
      </c>
      <c r="O3003">
        <v>38.785978911370698</v>
      </c>
      <c r="P3003">
        <v>57.7078651685393</v>
      </c>
      <c r="Q3003">
        <v>5.2526585518299996E-4</v>
      </c>
    </row>
    <row r="3004" spans="1:17" hidden="1" x14ac:dyDescent="0.3">
      <c r="A3004" t="s">
        <v>6172</v>
      </c>
      <c r="B3004" t="s">
        <v>6173</v>
      </c>
      <c r="C3004" t="s">
        <v>10222</v>
      </c>
      <c r="D3004" t="s">
        <v>722</v>
      </c>
      <c r="E3004">
        <v>88.390709483999998</v>
      </c>
      <c r="F3004">
        <v>98.36</v>
      </c>
      <c r="G3004">
        <v>23.162334762016599</v>
      </c>
      <c r="H3004">
        <v>1.2938074577304799</v>
      </c>
      <c r="I3004">
        <v>12.759988504758001</v>
      </c>
      <c r="J3004">
        <v>-1.0496988031524599</v>
      </c>
      <c r="K3004">
        <v>96.461553575560302</v>
      </c>
      <c r="L3004">
        <v>84.485394334902395</v>
      </c>
      <c r="M3004">
        <v>50.698257281001702</v>
      </c>
      <c r="N3004">
        <v>1.1035206605744501</v>
      </c>
      <c r="O3004">
        <v>4.4631964213094699</v>
      </c>
      <c r="P3004">
        <v>66.711864406779597</v>
      </c>
    </row>
    <row r="3005" spans="1:17" hidden="1" x14ac:dyDescent="0.3">
      <c r="A3005" t="s">
        <v>6174</v>
      </c>
      <c r="B3005" t="s">
        <v>6175</v>
      </c>
      <c r="C3005" t="s">
        <v>10222</v>
      </c>
      <c r="E3005">
        <v>88.309184709999997</v>
      </c>
      <c r="F3005">
        <v>98.9</v>
      </c>
      <c r="G3005">
        <v>42.534140689902202</v>
      </c>
      <c r="H3005">
        <v>-3.80641520255939</v>
      </c>
      <c r="I3005">
        <v>-36.376629046422003</v>
      </c>
      <c r="J3005">
        <v>-2.8323275665849699</v>
      </c>
      <c r="K3005">
        <v>102.03732122223001</v>
      </c>
      <c r="L3005">
        <v>94.739418417500502</v>
      </c>
      <c r="M3005">
        <v>48.7235331440436</v>
      </c>
      <c r="N3005">
        <v>0.51935483870967702</v>
      </c>
      <c r="O3005">
        <v>38.412537917087903</v>
      </c>
      <c r="P3005">
        <v>79.818181818181799</v>
      </c>
    </row>
    <row r="3006" spans="1:17" hidden="1" x14ac:dyDescent="0.3">
      <c r="A3006" t="s">
        <v>6176</v>
      </c>
      <c r="B3006" t="s">
        <v>6177</v>
      </c>
      <c r="C3006" t="s">
        <v>10222</v>
      </c>
      <c r="D3006" t="s">
        <v>130</v>
      </c>
      <c r="E3006">
        <v>88.291710479999907</v>
      </c>
      <c r="F3006">
        <v>105.9</v>
      </c>
      <c r="G3006">
        <v>-76.0249730623445</v>
      </c>
      <c r="H3006">
        <v>-0.834434964039105</v>
      </c>
      <c r="I3006">
        <v>-64.995913738839704</v>
      </c>
      <c r="J3006">
        <v>2.3378066934370798</v>
      </c>
      <c r="K3006">
        <v>102.55101441465401</v>
      </c>
      <c r="M3006">
        <v>71.891524367281306</v>
      </c>
      <c r="N3006">
        <v>0.85282017252820097</v>
      </c>
      <c r="O3006">
        <v>98.300283286118898</v>
      </c>
      <c r="P3006">
        <v>28.363636363636299</v>
      </c>
    </row>
    <row r="3007" spans="1:17" hidden="1" x14ac:dyDescent="0.3">
      <c r="A3007" t="s">
        <v>6178</v>
      </c>
      <c r="B3007" t="s">
        <v>6179</v>
      </c>
      <c r="C3007" t="s">
        <v>10222</v>
      </c>
      <c r="D3007" t="s">
        <v>1574</v>
      </c>
      <c r="E3007">
        <v>88.199579999999997</v>
      </c>
      <c r="F3007">
        <v>26.11</v>
      </c>
      <c r="G3007">
        <v>-28.182938840736501</v>
      </c>
      <c r="H3007">
        <v>-6.91363807731876</v>
      </c>
      <c r="I3007">
        <v>-42.766824032494398</v>
      </c>
      <c r="J3007">
        <v>-2.8144296229444401</v>
      </c>
      <c r="K3007">
        <v>26.4844968865313</v>
      </c>
      <c r="L3007">
        <v>27.9396283962312</v>
      </c>
      <c r="M3007">
        <v>57.667725749198397</v>
      </c>
      <c r="N3007">
        <v>1.40515346214047</v>
      </c>
      <c r="O3007">
        <v>62.7728839525086</v>
      </c>
      <c r="P3007">
        <v>18.681818181818102</v>
      </c>
      <c r="Q3007">
        <v>1.4847128839159E-2</v>
      </c>
    </row>
    <row r="3008" spans="1:17" hidden="1" x14ac:dyDescent="0.3">
      <c r="A3008" t="s">
        <v>6180</v>
      </c>
      <c r="B3008" t="s">
        <v>6181</v>
      </c>
      <c r="C3008" t="s">
        <v>10222</v>
      </c>
      <c r="D3008" t="s">
        <v>290</v>
      </c>
      <c r="E3008">
        <v>88.090478279999999</v>
      </c>
      <c r="F3008">
        <v>139.30000000000001</v>
      </c>
      <c r="G3008">
        <v>-27.096709069427099</v>
      </c>
      <c r="H3008">
        <v>9.2009135359155696</v>
      </c>
      <c r="I3008">
        <v>-49.789081876610702</v>
      </c>
      <c r="J3008">
        <v>-2.7046191435687499</v>
      </c>
      <c r="K3008">
        <v>141.14346866542601</v>
      </c>
      <c r="L3008">
        <v>164.137161432482</v>
      </c>
      <c r="M3008">
        <v>54.514843528652001</v>
      </c>
      <c r="N3008">
        <v>1.0161290322580601</v>
      </c>
      <c r="O3008">
        <v>96.697774587221801</v>
      </c>
      <c r="P3008">
        <v>32.6666666666666</v>
      </c>
    </row>
    <row r="3009" spans="1:17" hidden="1" x14ac:dyDescent="0.3">
      <c r="A3009" t="s">
        <v>6182</v>
      </c>
      <c r="B3009" t="s">
        <v>6183</v>
      </c>
      <c r="C3009" t="s">
        <v>10222</v>
      </c>
      <c r="E3009">
        <v>87.963189499999999</v>
      </c>
      <c r="F3009">
        <v>42.55</v>
      </c>
      <c r="G3009">
        <v>-2.8338279048105002</v>
      </c>
      <c r="H3009">
        <v>-11.4520161022736</v>
      </c>
      <c r="I3009">
        <v>-10.174846868204201</v>
      </c>
      <c r="J3009">
        <v>-2.6919878445393701</v>
      </c>
      <c r="K3009">
        <v>46.887224211021497</v>
      </c>
      <c r="L3009">
        <v>41.391396569136298</v>
      </c>
      <c r="M3009">
        <v>37.550034454845999</v>
      </c>
      <c r="N3009">
        <v>0.392860339084174</v>
      </c>
      <c r="O3009">
        <v>57.579318448883598</v>
      </c>
      <c r="P3009">
        <v>50.3002472624514</v>
      </c>
      <c r="Q3009">
        <v>0.15540730184491799</v>
      </c>
    </row>
    <row r="3010" spans="1:17" hidden="1" x14ac:dyDescent="0.3">
      <c r="A3010" t="s">
        <v>6184</v>
      </c>
      <c r="B3010" t="s">
        <v>6185</v>
      </c>
      <c r="C3010" t="s">
        <v>10222</v>
      </c>
      <c r="E3010">
        <v>87.912762000000001</v>
      </c>
      <c r="F3010">
        <v>225.4</v>
      </c>
      <c r="G3010">
        <v>93.312407797048706</v>
      </c>
      <c r="H3010">
        <v>9.0148949340553894</v>
      </c>
      <c r="I3010">
        <v>-2.8529508855025001</v>
      </c>
      <c r="J3010">
        <v>7.1600488167129903</v>
      </c>
      <c r="K3010">
        <v>193.18823279212799</v>
      </c>
      <c r="L3010">
        <v>165.41997694249301</v>
      </c>
      <c r="M3010">
        <v>77.149276290367496</v>
      </c>
      <c r="N3010">
        <v>2.1734246833030499</v>
      </c>
      <c r="O3010">
        <v>4.2590949423247402</v>
      </c>
      <c r="P3010">
        <v>128.25316455696199</v>
      </c>
      <c r="Q3010">
        <v>9.3788983445713001E-2</v>
      </c>
    </row>
    <row r="3011" spans="1:17" hidden="1" x14ac:dyDescent="0.3">
      <c r="A3011" t="s">
        <v>6186</v>
      </c>
      <c r="B3011" t="s">
        <v>6187</v>
      </c>
      <c r="C3011" t="s">
        <v>10222</v>
      </c>
      <c r="D3011" t="s">
        <v>922</v>
      </c>
      <c r="E3011">
        <v>87.836048140000003</v>
      </c>
      <c r="F3011">
        <v>53.8</v>
      </c>
      <c r="G3011">
        <v>-52.010452912863002</v>
      </c>
      <c r="H3011">
        <v>-1.22088368703438</v>
      </c>
      <c r="I3011">
        <v>-30.370046767941002</v>
      </c>
      <c r="J3011">
        <v>-1.26271297800747</v>
      </c>
      <c r="K3011">
        <v>54.389305698303602</v>
      </c>
      <c r="M3011">
        <v>49.8667853549413</v>
      </c>
      <c r="N3011">
        <v>0.87011952191234998</v>
      </c>
      <c r="O3011">
        <v>50</v>
      </c>
      <c r="P3011">
        <v>11.618257261410699</v>
      </c>
    </row>
    <row r="3012" spans="1:17" hidden="1" x14ac:dyDescent="0.3">
      <c r="A3012" t="s">
        <v>6188</v>
      </c>
      <c r="B3012" t="s">
        <v>6189</v>
      </c>
      <c r="C3012" t="s">
        <v>10222</v>
      </c>
      <c r="D3012" t="s">
        <v>711</v>
      </c>
      <c r="E3012">
        <v>87.748886503999998</v>
      </c>
      <c r="F3012">
        <v>43.46</v>
      </c>
      <c r="G3012">
        <v>-19.875381621460502</v>
      </c>
      <c r="H3012">
        <v>1.6403074753095099</v>
      </c>
      <c r="I3012">
        <v>3.0845442141509398</v>
      </c>
      <c r="J3012">
        <v>0.913627404695041</v>
      </c>
      <c r="K3012">
        <v>42.944759384516203</v>
      </c>
      <c r="L3012">
        <v>43.071121715729298</v>
      </c>
      <c r="M3012">
        <v>45.831988803435301</v>
      </c>
      <c r="N3012">
        <v>0.65945993154984395</v>
      </c>
      <c r="O3012">
        <v>30.464795213989799</v>
      </c>
      <c r="P3012">
        <v>37.749603803486501</v>
      </c>
      <c r="Q3012">
        <v>9.7448567936753994E-2</v>
      </c>
    </row>
    <row r="3013" spans="1:17" hidden="1" x14ac:dyDescent="0.3">
      <c r="A3013" t="s">
        <v>6190</v>
      </c>
      <c r="B3013" t="s">
        <v>6191</v>
      </c>
      <c r="C3013" t="s">
        <v>10222</v>
      </c>
      <c r="D3013" t="s">
        <v>1458</v>
      </c>
      <c r="E3013">
        <v>87.705614999999995</v>
      </c>
      <c r="F3013">
        <v>131.69999999999999</v>
      </c>
      <c r="G3013">
        <v>9.1365956678869598</v>
      </c>
      <c r="H3013">
        <v>14.120699632172199</v>
      </c>
      <c r="I3013">
        <v>7.6220023455569903</v>
      </c>
      <c r="J3013">
        <v>11.563086985830299</v>
      </c>
      <c r="K3013">
        <v>118.247381909311</v>
      </c>
      <c r="L3013">
        <v>107.045332414819</v>
      </c>
      <c r="M3013">
        <v>74.664372803827902</v>
      </c>
      <c r="N3013">
        <v>1.98849377452642</v>
      </c>
      <c r="O3013">
        <v>36.636294608959702</v>
      </c>
      <c r="P3013">
        <v>75.599999999999895</v>
      </c>
      <c r="Q3013">
        <v>0.12386386298556</v>
      </c>
    </row>
    <row r="3014" spans="1:17" hidden="1" x14ac:dyDescent="0.3">
      <c r="A3014" t="s">
        <v>6192</v>
      </c>
      <c r="B3014" t="s">
        <v>6193</v>
      </c>
      <c r="C3014" t="s">
        <v>10222</v>
      </c>
      <c r="D3014" t="s">
        <v>557</v>
      </c>
      <c r="E3014">
        <v>87.66</v>
      </c>
      <c r="F3014">
        <v>146.1</v>
      </c>
      <c r="G3014">
        <v>527.83079106395201</v>
      </c>
      <c r="H3014">
        <v>21.135331942900098</v>
      </c>
      <c r="I3014">
        <v>17.0805034399663</v>
      </c>
      <c r="J3014">
        <v>8.7595906963588703</v>
      </c>
      <c r="K3014">
        <v>125.12967263623599</v>
      </c>
      <c r="L3014">
        <v>94.834853285235198</v>
      </c>
      <c r="M3014">
        <v>57.686321614311098</v>
      </c>
      <c r="N3014">
        <v>0.75562421992960005</v>
      </c>
      <c r="O3014">
        <v>17.351129363449601</v>
      </c>
      <c r="P3014">
        <v>587.20602069614199</v>
      </c>
      <c r="Q3014">
        <v>0.10861726448867901</v>
      </c>
    </row>
    <row r="3015" spans="1:17" hidden="1" x14ac:dyDescent="0.3">
      <c r="A3015" t="s">
        <v>6194</v>
      </c>
      <c r="B3015" t="s">
        <v>6195</v>
      </c>
      <c r="C3015" t="s">
        <v>10222</v>
      </c>
      <c r="D3015" t="s">
        <v>1191</v>
      </c>
      <c r="E3015">
        <v>87.39</v>
      </c>
      <c r="F3015">
        <v>291.3</v>
      </c>
      <c r="G3015">
        <v>208.494438139561</v>
      </c>
      <c r="H3015">
        <v>22.016627233982199</v>
      </c>
      <c r="I3015">
        <v>0.30539838351235099</v>
      </c>
      <c r="J3015">
        <v>10.0597890787078</v>
      </c>
      <c r="K3015">
        <v>243.54958302714999</v>
      </c>
      <c r="L3015">
        <v>217.654367262465</v>
      </c>
      <c r="M3015">
        <v>82.7429437656548</v>
      </c>
      <c r="N3015">
        <v>1.1445239244240999</v>
      </c>
      <c r="O3015">
        <v>5.0291795399931303</v>
      </c>
      <c r="P3015">
        <v>252.620748093451</v>
      </c>
      <c r="Q3015">
        <v>0.182101102963829</v>
      </c>
    </row>
    <row r="3016" spans="1:17" hidden="1" x14ac:dyDescent="0.3">
      <c r="A3016" t="s">
        <v>6196</v>
      </c>
      <c r="B3016" t="s">
        <v>6197</v>
      </c>
      <c r="C3016" t="s">
        <v>10222</v>
      </c>
      <c r="E3016">
        <v>87.026245429999904</v>
      </c>
      <c r="F3016">
        <v>32.020000000000003</v>
      </c>
      <c r="G3016">
        <v>42.000627419546902</v>
      </c>
      <c r="H3016">
        <v>5.9897698409009097</v>
      </c>
      <c r="I3016">
        <v>5.9752981159451801</v>
      </c>
      <c r="J3016">
        <v>1.64629050798845</v>
      </c>
      <c r="K3016">
        <v>31.435726959309498</v>
      </c>
      <c r="L3016">
        <v>28.3417556037098</v>
      </c>
      <c r="M3016">
        <v>43.956584771849798</v>
      </c>
      <c r="N3016">
        <v>2.08312963196297</v>
      </c>
      <c r="O3016">
        <v>13.991255465334101</v>
      </c>
      <c r="P3016">
        <v>88.242210464432603</v>
      </c>
      <c r="Q3016">
        <v>8.0118618439819992E-3</v>
      </c>
    </row>
    <row r="3017" spans="1:17" hidden="1" x14ac:dyDescent="0.3">
      <c r="A3017" t="s">
        <v>6198</v>
      </c>
      <c r="B3017" t="s">
        <v>6199</v>
      </c>
      <c r="C3017" t="s">
        <v>10222</v>
      </c>
      <c r="D3017" t="s">
        <v>722</v>
      </c>
      <c r="E3017">
        <v>86.967899709999998</v>
      </c>
      <c r="F3017">
        <v>52.23</v>
      </c>
      <c r="G3017">
        <v>-12.9575213771022</v>
      </c>
      <c r="H3017">
        <v>-5.5061873572144604</v>
      </c>
      <c r="I3017">
        <v>-1.28276506216664</v>
      </c>
      <c r="J3017">
        <v>-2.9726969754266901</v>
      </c>
      <c r="K3017">
        <v>51.652323821912702</v>
      </c>
      <c r="L3017">
        <v>48.518634129069703</v>
      </c>
      <c r="M3017">
        <v>73.635405148885695</v>
      </c>
      <c r="N3017">
        <v>1.50447628433077</v>
      </c>
      <c r="O3017">
        <v>6.0693088263450203</v>
      </c>
      <c r="P3017">
        <v>27.951984321411</v>
      </c>
      <c r="Q3017">
        <v>-4.1911912161719999E-3</v>
      </c>
    </row>
    <row r="3018" spans="1:17" hidden="1" x14ac:dyDescent="0.3">
      <c r="A3018" t="s">
        <v>6200</v>
      </c>
      <c r="B3018" t="s">
        <v>6201</v>
      </c>
      <c r="C3018" t="s">
        <v>10222</v>
      </c>
      <c r="D3018" t="s">
        <v>1458</v>
      </c>
      <c r="E3018">
        <v>86.894620000000003</v>
      </c>
      <c r="F3018">
        <v>38.68</v>
      </c>
      <c r="G3018">
        <v>105.34374783185299</v>
      </c>
      <c r="H3018">
        <v>14.638493063697201</v>
      </c>
      <c r="I3018">
        <v>13.436704286911199</v>
      </c>
      <c r="J3018">
        <v>-2.4322325088141099</v>
      </c>
      <c r="K3018">
        <v>32.167344163318397</v>
      </c>
      <c r="L3018">
        <v>28.406592371547202</v>
      </c>
      <c r="M3018">
        <v>65.271947123192405</v>
      </c>
      <c r="N3018">
        <v>2.7290547956314799</v>
      </c>
      <c r="O3018">
        <v>8.0144777662874898</v>
      </c>
      <c r="P3018">
        <v>130.787589498806</v>
      </c>
      <c r="Q3018">
        <v>5.5654538080661002E-2</v>
      </c>
    </row>
    <row r="3019" spans="1:17" hidden="1" x14ac:dyDescent="0.3">
      <c r="A3019" t="s">
        <v>6202</v>
      </c>
      <c r="B3019" t="s">
        <v>6203</v>
      </c>
      <c r="C3019" t="s">
        <v>10222</v>
      </c>
      <c r="E3019">
        <v>86.745523500000004</v>
      </c>
      <c r="F3019">
        <v>172.5</v>
      </c>
      <c r="G3019">
        <v>279.35666457124898</v>
      </c>
      <c r="H3019">
        <v>28.215007450817701</v>
      </c>
      <c r="I3019">
        <v>276.54882549903198</v>
      </c>
      <c r="J3019">
        <v>-0.13117170439241899</v>
      </c>
      <c r="K3019">
        <v>129.18883576613601</v>
      </c>
      <c r="L3019">
        <v>78.616941878083296</v>
      </c>
      <c r="M3019">
        <v>52.287273538164797</v>
      </c>
      <c r="N3019">
        <v>0.30760309278350501</v>
      </c>
      <c r="O3019">
        <v>13.6231884057971</v>
      </c>
      <c r="P3019">
        <v>364.95956873315299</v>
      </c>
    </row>
    <row r="3020" spans="1:17" hidden="1" x14ac:dyDescent="0.3">
      <c r="A3020" t="s">
        <v>6204</v>
      </c>
      <c r="B3020" t="s">
        <v>6205</v>
      </c>
      <c r="C3020" t="s">
        <v>10222</v>
      </c>
      <c r="D3020" t="s">
        <v>922</v>
      </c>
      <c r="E3020">
        <v>86.625</v>
      </c>
      <c r="F3020">
        <v>77</v>
      </c>
      <c r="G3020">
        <v>169.74210693596001</v>
      </c>
      <c r="H3020">
        <v>108.605872213601</v>
      </c>
      <c r="I3020">
        <v>38.472577112346201</v>
      </c>
      <c r="J3020">
        <v>-0.80736525873723497</v>
      </c>
      <c r="K3020">
        <v>39.583123303950302</v>
      </c>
      <c r="L3020">
        <v>39.668850079596098</v>
      </c>
      <c r="M3020">
        <v>84.1714049591844</v>
      </c>
      <c r="N3020">
        <v>1.1967368974722801</v>
      </c>
      <c r="O3020">
        <v>0</v>
      </c>
      <c r="P3020">
        <v>221.90635451505</v>
      </c>
      <c r="Q3020">
        <v>1.9504923750308999E-2</v>
      </c>
    </row>
    <row r="3021" spans="1:17" hidden="1" x14ac:dyDescent="0.3">
      <c r="A3021" t="s">
        <v>6206</v>
      </c>
      <c r="B3021" t="s">
        <v>6207</v>
      </c>
      <c r="C3021" t="s">
        <v>10222</v>
      </c>
      <c r="D3021" t="s">
        <v>722</v>
      </c>
      <c r="E3021">
        <v>86.396236028999994</v>
      </c>
      <c r="F3021">
        <v>999.99</v>
      </c>
      <c r="G3021">
        <v>-26.525688369926701</v>
      </c>
      <c r="H3021">
        <v>-3.5263591913571499</v>
      </c>
      <c r="I3021">
        <v>-15.497629046422</v>
      </c>
      <c r="J3021">
        <v>-1.54519885371368</v>
      </c>
      <c r="K3021">
        <v>999.99046970167603</v>
      </c>
      <c r="L3021">
        <v>999.98559279219205</v>
      </c>
      <c r="M3021">
        <v>51.871899376974604</v>
      </c>
      <c r="N3021">
        <v>0.83272409639845701</v>
      </c>
      <c r="O3021">
        <v>3.0010300103000902</v>
      </c>
      <c r="P3021">
        <v>3.09175257731959</v>
      </c>
      <c r="Q3021">
        <v>-0.10191571481775601</v>
      </c>
    </row>
    <row r="3022" spans="1:17" hidden="1" x14ac:dyDescent="0.3">
      <c r="A3022" t="s">
        <v>6208</v>
      </c>
      <c r="B3022" t="s">
        <v>6209</v>
      </c>
      <c r="C3022" t="s">
        <v>10222</v>
      </c>
      <c r="E3022">
        <v>86.217465779999998</v>
      </c>
      <c r="F3022">
        <v>5.37</v>
      </c>
      <c r="G3022">
        <v>-95.752049401445404</v>
      </c>
      <c r="H3022">
        <v>1.10684544184748</v>
      </c>
      <c r="I3022">
        <v>-86.733908103733199</v>
      </c>
      <c r="J3022">
        <v>1.10631629780145</v>
      </c>
      <c r="K3022">
        <v>5.72614402564803</v>
      </c>
      <c r="L3022">
        <v>10.063936907996201</v>
      </c>
      <c r="M3022">
        <v>51.958177238403799</v>
      </c>
      <c r="N3022">
        <v>1.36413366704301</v>
      </c>
      <c r="O3022">
        <v>339.47858472998098</v>
      </c>
      <c r="P3022">
        <v>11.875</v>
      </c>
      <c r="Q3022">
        <v>0.15251875566148901</v>
      </c>
    </row>
    <row r="3023" spans="1:17" hidden="1" x14ac:dyDescent="0.3">
      <c r="A3023" t="s">
        <v>6210</v>
      </c>
      <c r="B3023" t="s">
        <v>6211</v>
      </c>
      <c r="C3023" t="s">
        <v>10222</v>
      </c>
      <c r="E3023">
        <v>86.211967900000005</v>
      </c>
      <c r="F3023">
        <v>62.2</v>
      </c>
      <c r="G3023">
        <v>-25.168880099857301</v>
      </c>
      <c r="H3023">
        <v>24.2547958238404</v>
      </c>
      <c r="I3023">
        <v>-31.100428232310701</v>
      </c>
      <c r="J3023">
        <v>-3.77775699324856</v>
      </c>
      <c r="K3023">
        <v>56.569319296420197</v>
      </c>
      <c r="L3023">
        <v>57.145968911807898</v>
      </c>
      <c r="M3023">
        <v>52.636035538413402</v>
      </c>
      <c r="N3023">
        <v>0.88281019007821804</v>
      </c>
      <c r="O3023">
        <v>30.7395498392282</v>
      </c>
      <c r="P3023">
        <v>37.915742793791502</v>
      </c>
      <c r="Q3023">
        <v>-1.4338291194405E-2</v>
      </c>
    </row>
    <row r="3024" spans="1:17" hidden="1" x14ac:dyDescent="0.3">
      <c r="A3024" t="s">
        <v>6212</v>
      </c>
      <c r="B3024" t="s">
        <v>6213</v>
      </c>
      <c r="C3024" t="s">
        <v>10222</v>
      </c>
      <c r="D3024" t="s">
        <v>54</v>
      </c>
      <c r="E3024">
        <v>86.170123688000004</v>
      </c>
      <c r="F3024">
        <v>96.91</v>
      </c>
      <c r="G3024">
        <v>87.971876924451195</v>
      </c>
      <c r="H3024">
        <v>5.2308998098042903</v>
      </c>
      <c r="I3024">
        <v>-21.042438013283601</v>
      </c>
      <c r="J3024">
        <v>-13.2055762122042</v>
      </c>
      <c r="K3024">
        <v>97.054963361351099</v>
      </c>
      <c r="L3024">
        <v>88.823944338623207</v>
      </c>
      <c r="M3024">
        <v>51.236878733567998</v>
      </c>
      <c r="N3024">
        <v>0.81342339139708497</v>
      </c>
      <c r="O3024">
        <v>22.639562480652099</v>
      </c>
      <c r="P3024">
        <v>114.49756529437801</v>
      </c>
    </row>
    <row r="3025" spans="1:17" hidden="1" x14ac:dyDescent="0.3">
      <c r="A3025" t="s">
        <v>6214</v>
      </c>
      <c r="B3025" t="s">
        <v>6215</v>
      </c>
      <c r="C3025" t="s">
        <v>10222</v>
      </c>
      <c r="D3025" t="s">
        <v>557</v>
      </c>
      <c r="E3025">
        <v>86.135506800000002</v>
      </c>
      <c r="F3025">
        <v>106.05</v>
      </c>
      <c r="G3025">
        <v>0.480299654025309</v>
      </c>
      <c r="H3025">
        <v>-0.81279135216117104</v>
      </c>
      <c r="I3025">
        <v>-38.087869922334399</v>
      </c>
      <c r="J3025">
        <v>-7.6545236125561198</v>
      </c>
      <c r="K3025">
        <v>113.01758828569901</v>
      </c>
      <c r="L3025">
        <v>108.89093869334999</v>
      </c>
      <c r="M3025">
        <v>45.415244016650902</v>
      </c>
      <c r="N3025">
        <v>1.1988676574663799</v>
      </c>
      <c r="O3025">
        <v>50.259311645450197</v>
      </c>
      <c r="P3025">
        <v>33.901515151515099</v>
      </c>
      <c r="Q3025">
        <v>-2.3022476404560002E-3</v>
      </c>
    </row>
    <row r="3026" spans="1:17" hidden="1" x14ac:dyDescent="0.3">
      <c r="A3026" t="s">
        <v>6216</v>
      </c>
      <c r="B3026" t="s">
        <v>6217</v>
      </c>
      <c r="C3026" t="s">
        <v>10222</v>
      </c>
      <c r="D3026" t="s">
        <v>133</v>
      </c>
      <c r="E3026">
        <v>86.002173319999997</v>
      </c>
      <c r="F3026">
        <v>77.56</v>
      </c>
      <c r="G3026">
        <v>12.670291529570701</v>
      </c>
      <c r="H3026">
        <v>-3.7173203625856601</v>
      </c>
      <c r="I3026">
        <v>-27.778918121291898</v>
      </c>
      <c r="J3026">
        <v>1.76221977851718</v>
      </c>
      <c r="K3026">
        <v>79.413438540730397</v>
      </c>
      <c r="L3026">
        <v>78.544063478318094</v>
      </c>
      <c r="M3026">
        <v>55.522039930225802</v>
      </c>
      <c r="N3026">
        <v>0.46887767249178602</v>
      </c>
      <c r="O3026">
        <v>62.906137184115501</v>
      </c>
      <c r="P3026">
        <v>42.8360957642725</v>
      </c>
      <c r="Q3026">
        <v>0.103393729622435</v>
      </c>
    </row>
    <row r="3027" spans="1:17" hidden="1" x14ac:dyDescent="0.3">
      <c r="A3027" t="s">
        <v>6218</v>
      </c>
      <c r="B3027" t="s">
        <v>6219</v>
      </c>
      <c r="C3027" t="s">
        <v>10222</v>
      </c>
      <c r="E3027">
        <v>85.584524999999999</v>
      </c>
      <c r="F3027">
        <v>118.95</v>
      </c>
      <c r="G3027">
        <v>-4.6007191202342801</v>
      </c>
      <c r="H3027">
        <v>-6.3180258580238098</v>
      </c>
      <c r="I3027">
        <v>-61.391557406667602</v>
      </c>
      <c r="J3027">
        <v>-6.3983799303857802</v>
      </c>
      <c r="K3027">
        <v>133.92569959869101</v>
      </c>
      <c r="L3027">
        <v>152.455348474679</v>
      </c>
      <c r="M3027">
        <v>39.889760169179603</v>
      </c>
      <c r="N3027">
        <v>0.64590665646518697</v>
      </c>
      <c r="O3027">
        <v>119.37788986969301</v>
      </c>
      <c r="P3027">
        <v>26.542553191489301</v>
      </c>
      <c r="Q3027">
        <v>9.8522686575969007E-2</v>
      </c>
    </row>
    <row r="3028" spans="1:17" hidden="1" x14ac:dyDescent="0.3">
      <c r="A3028" t="s">
        <v>6220</v>
      </c>
      <c r="B3028" t="s">
        <v>6221</v>
      </c>
      <c r="C3028" t="s">
        <v>10222</v>
      </c>
      <c r="D3028" t="s">
        <v>293</v>
      </c>
      <c r="E3028">
        <v>85.580879999999993</v>
      </c>
      <c r="F3028">
        <v>126.3</v>
      </c>
      <c r="G3028">
        <v>-44.7516514647794</v>
      </c>
      <c r="H3028">
        <v>-10.488616428440301</v>
      </c>
      <c r="I3028">
        <v>-50.560896398607099</v>
      </c>
      <c r="J3028">
        <v>-1.3083255809146299</v>
      </c>
      <c r="K3028">
        <v>134.80318787923099</v>
      </c>
      <c r="M3028">
        <v>51.5599504571152</v>
      </c>
      <c r="N3028">
        <v>1.2233766233766199</v>
      </c>
      <c r="O3028">
        <v>81.670625494853496</v>
      </c>
      <c r="P3028">
        <v>13.783783783783701</v>
      </c>
    </row>
    <row r="3029" spans="1:17" hidden="1" x14ac:dyDescent="0.3">
      <c r="A3029" t="s">
        <v>6222</v>
      </c>
      <c r="B3029" t="s">
        <v>6223</v>
      </c>
      <c r="C3029" t="s">
        <v>10222</v>
      </c>
      <c r="D3029" t="s">
        <v>523</v>
      </c>
      <c r="E3029">
        <v>85.406999999999996</v>
      </c>
      <c r="F3029">
        <v>81.34</v>
      </c>
      <c r="G3029">
        <v>264.53200393776501</v>
      </c>
      <c r="H3029">
        <v>16.249815157045099</v>
      </c>
      <c r="I3029">
        <v>77.480832400790206</v>
      </c>
      <c r="J3029">
        <v>5.3545251573258703</v>
      </c>
      <c r="K3029">
        <v>66.443125129590896</v>
      </c>
      <c r="L3029">
        <v>47.575403397469401</v>
      </c>
      <c r="M3029">
        <v>72.855061501426903</v>
      </c>
      <c r="N3029">
        <v>1.02813903743315</v>
      </c>
      <c r="O3029">
        <v>0</v>
      </c>
      <c r="P3029">
        <v>359.54802259886998</v>
      </c>
      <c r="Q3029">
        <v>0.110241874552113</v>
      </c>
    </row>
    <row r="3030" spans="1:17" hidden="1" x14ac:dyDescent="0.3">
      <c r="A3030" t="s">
        <v>6224</v>
      </c>
      <c r="B3030" t="s">
        <v>6225</v>
      </c>
      <c r="C3030" t="s">
        <v>10222</v>
      </c>
      <c r="D3030" t="s">
        <v>622</v>
      </c>
      <c r="E3030">
        <v>85.367763078999999</v>
      </c>
      <c r="F3030">
        <v>108.19</v>
      </c>
      <c r="G3030">
        <v>18.268208846347299</v>
      </c>
      <c r="H3030">
        <v>20.528584616112401</v>
      </c>
      <c r="I3030">
        <v>30.567904502923099</v>
      </c>
      <c r="J3030">
        <v>-4.0173095185954297</v>
      </c>
      <c r="K3030">
        <v>100.420083260773</v>
      </c>
      <c r="L3030">
        <v>86.351240958707805</v>
      </c>
      <c r="M3030">
        <v>47.618944687796102</v>
      </c>
      <c r="N3030">
        <v>0.49261669445315798</v>
      </c>
      <c r="O3030">
        <v>25.704778630187601</v>
      </c>
      <c r="P3030">
        <v>94.936936936936902</v>
      </c>
      <c r="Q3030">
        <v>2.1014426068057999E-2</v>
      </c>
    </row>
    <row r="3031" spans="1:17" hidden="1" x14ac:dyDescent="0.3">
      <c r="A3031" t="s">
        <v>6226</v>
      </c>
      <c r="B3031" t="s">
        <v>6227</v>
      </c>
      <c r="C3031" t="s">
        <v>10222</v>
      </c>
      <c r="D3031" t="s">
        <v>285</v>
      </c>
      <c r="E3031">
        <v>85.261944</v>
      </c>
      <c r="F3031">
        <v>38.56</v>
      </c>
      <c r="G3031">
        <v>65.793513625085694</v>
      </c>
      <c r="H3031">
        <v>33.7318695158026</v>
      </c>
      <c r="I3031">
        <v>3.5524601786474101</v>
      </c>
      <c r="J3031">
        <v>22.9163396078247</v>
      </c>
      <c r="K3031">
        <v>30.9120995210485</v>
      </c>
      <c r="L3031">
        <v>28.612061642835599</v>
      </c>
      <c r="M3031">
        <v>74.958725212711997</v>
      </c>
      <c r="N3031">
        <v>2.8958791362609801</v>
      </c>
      <c r="O3031">
        <v>7.0020746887966698</v>
      </c>
      <c r="P3031">
        <v>110.13623978201601</v>
      </c>
      <c r="Q3031">
        <v>4.5140943931853E-2</v>
      </c>
    </row>
    <row r="3032" spans="1:17" hidden="1" x14ac:dyDescent="0.3">
      <c r="A3032" t="s">
        <v>6228</v>
      </c>
      <c r="B3032" t="s">
        <v>6229</v>
      </c>
      <c r="C3032" t="s">
        <v>10222</v>
      </c>
      <c r="E3032">
        <v>85.231745599999996</v>
      </c>
      <c r="F3032">
        <v>76.239999999999995</v>
      </c>
      <c r="G3032">
        <v>-22.015750056013101</v>
      </c>
      <c r="H3032">
        <v>5.69401960764446</v>
      </c>
      <c r="I3032">
        <v>-6.5667819254047597</v>
      </c>
      <c r="J3032">
        <v>-6.4051553698922197</v>
      </c>
      <c r="K3032">
        <v>72.300708007337604</v>
      </c>
      <c r="L3032">
        <v>72.304927807385695</v>
      </c>
      <c r="M3032">
        <v>59.9702501347968</v>
      </c>
      <c r="N3032">
        <v>1.5877551020408101</v>
      </c>
      <c r="O3032">
        <v>37.722980062959003</v>
      </c>
      <c r="P3032">
        <v>26.9608659450457</v>
      </c>
      <c r="Q3032">
        <v>0.220853889051115</v>
      </c>
    </row>
    <row r="3033" spans="1:17" hidden="1" x14ac:dyDescent="0.3">
      <c r="A3033" t="s">
        <v>6230</v>
      </c>
      <c r="B3033" t="s">
        <v>6231</v>
      </c>
      <c r="C3033" t="s">
        <v>10222</v>
      </c>
      <c r="D3033" t="s">
        <v>46</v>
      </c>
      <c r="E3033">
        <v>84.899460000000005</v>
      </c>
      <c r="F3033">
        <v>137.4</v>
      </c>
      <c r="G3033">
        <v>1.2288444055265</v>
      </c>
      <c r="H3033">
        <v>-9.6286519603165903</v>
      </c>
      <c r="I3033">
        <v>25.066030800125201</v>
      </c>
      <c r="J3033">
        <v>-14.209240848464299</v>
      </c>
      <c r="K3033">
        <v>141.296576441545</v>
      </c>
      <c r="L3033">
        <v>111.518705011001</v>
      </c>
      <c r="M3033">
        <v>38.878031732066397</v>
      </c>
      <c r="N3033">
        <v>2.2642642642642601</v>
      </c>
      <c r="O3033">
        <v>35.771470160116401</v>
      </c>
      <c r="P3033">
        <v>60.514018691588802</v>
      </c>
      <c r="Q3033">
        <v>0.13765971805466401</v>
      </c>
    </row>
    <row r="3034" spans="1:17" hidden="1" x14ac:dyDescent="0.3">
      <c r="A3034" t="s">
        <v>6232</v>
      </c>
      <c r="B3034" t="s">
        <v>6233</v>
      </c>
      <c r="C3034" t="s">
        <v>10222</v>
      </c>
      <c r="D3034" t="s">
        <v>60</v>
      </c>
      <c r="E3034">
        <v>84.601687499999997</v>
      </c>
      <c r="F3034">
        <v>82.5</v>
      </c>
      <c r="G3034">
        <v>19.932681947843498</v>
      </c>
      <c r="H3034">
        <v>-11.8087382908568</v>
      </c>
      <c r="I3034">
        <v>-4.6542267892676898</v>
      </c>
      <c r="J3034">
        <v>1.2585394640433201</v>
      </c>
      <c r="K3034">
        <v>83.946290278747</v>
      </c>
      <c r="L3034">
        <v>73.676086131847896</v>
      </c>
      <c r="M3034">
        <v>36.782367759085702</v>
      </c>
      <c r="N3034">
        <v>0.111795849216433</v>
      </c>
      <c r="O3034">
        <v>23.3333333333333</v>
      </c>
      <c r="P3034">
        <v>80.722891566265005</v>
      </c>
      <c r="Q3034">
        <v>7.4214184746192E-2</v>
      </c>
    </row>
    <row r="3035" spans="1:17" hidden="1" x14ac:dyDescent="0.3">
      <c r="A3035" t="s">
        <v>6234</v>
      </c>
      <c r="B3035" t="s">
        <v>6235</v>
      </c>
      <c r="C3035" t="s">
        <v>10222</v>
      </c>
      <c r="D3035" t="s">
        <v>133</v>
      </c>
      <c r="E3035">
        <v>84.59</v>
      </c>
      <c r="F3035">
        <v>76.900000000000006</v>
      </c>
      <c r="G3035">
        <v>37.7905509463125</v>
      </c>
      <c r="H3035">
        <v>-12.8851522135165</v>
      </c>
      <c r="I3035">
        <v>19.061551181049499</v>
      </c>
      <c r="J3035">
        <v>2.0238247153098898</v>
      </c>
      <c r="K3035">
        <v>83.862946471806794</v>
      </c>
      <c r="L3035">
        <v>71.987957399267799</v>
      </c>
      <c r="M3035">
        <v>38.217465474835102</v>
      </c>
      <c r="N3035">
        <v>3.3564444444444401</v>
      </c>
      <c r="O3035">
        <v>33.328998699609798</v>
      </c>
      <c r="P3035">
        <v>64.316239316239304</v>
      </c>
    </row>
    <row r="3036" spans="1:17" hidden="1" x14ac:dyDescent="0.3">
      <c r="A3036" t="s">
        <v>6236</v>
      </c>
      <c r="B3036" t="s">
        <v>6237</v>
      </c>
      <c r="C3036" t="s">
        <v>10222</v>
      </c>
      <c r="D3036" t="s">
        <v>922</v>
      </c>
      <c r="E3036">
        <v>84.467500000000001</v>
      </c>
      <c r="F3036">
        <v>146.9</v>
      </c>
      <c r="G3036">
        <v>-51.250259212868102</v>
      </c>
      <c r="H3036">
        <v>-1.5846116185416099</v>
      </c>
      <c r="I3036">
        <v>-30.263092637950901</v>
      </c>
      <c r="J3036">
        <v>-3.5451988537136798</v>
      </c>
      <c r="K3036">
        <v>148.42854134984199</v>
      </c>
      <c r="L3036">
        <v>170.41378441676301</v>
      </c>
      <c r="M3036">
        <v>51.465468352188203</v>
      </c>
      <c r="N3036">
        <v>0.58052070036848802</v>
      </c>
      <c r="O3036">
        <v>45.677331518039402</v>
      </c>
      <c r="P3036">
        <v>7.2262773722627696</v>
      </c>
      <c r="Q3036">
        <v>0.191561953553996</v>
      </c>
    </row>
    <row r="3037" spans="1:17" hidden="1" x14ac:dyDescent="0.3">
      <c r="A3037" t="s">
        <v>6238</v>
      </c>
      <c r="B3037" t="s">
        <v>6239</v>
      </c>
      <c r="C3037" t="s">
        <v>10222</v>
      </c>
      <c r="E3037">
        <v>84.441072840000004</v>
      </c>
      <c r="F3037">
        <v>16.079999999999998</v>
      </c>
      <c r="G3037">
        <v>-30.922598649189901</v>
      </c>
      <c r="H3037">
        <v>-9.8793003678277405</v>
      </c>
      <c r="I3037">
        <v>-24.340166461388002</v>
      </c>
      <c r="J3037">
        <v>-2.3551677010657102</v>
      </c>
      <c r="K3037">
        <v>16.767696742176401</v>
      </c>
      <c r="L3037">
        <v>18.105419160187701</v>
      </c>
      <c r="M3037">
        <v>49.132633793567599</v>
      </c>
      <c r="N3037">
        <v>0.78219640558481696</v>
      </c>
      <c r="O3037">
        <v>73.507462686567095</v>
      </c>
      <c r="P3037">
        <v>7.9194630872483103</v>
      </c>
      <c r="Q3037">
        <v>6.6580934407692999E-2</v>
      </c>
    </row>
    <row r="3038" spans="1:17" hidden="1" x14ac:dyDescent="0.3">
      <c r="A3038" t="s">
        <v>6240</v>
      </c>
      <c r="B3038" t="s">
        <v>6241</v>
      </c>
      <c r="C3038" t="s">
        <v>10222</v>
      </c>
      <c r="D3038" t="s">
        <v>205</v>
      </c>
      <c r="E3038">
        <v>84.305250889999996</v>
      </c>
      <c r="F3038">
        <v>54.46</v>
      </c>
      <c r="G3038">
        <v>-37.203070689100102</v>
      </c>
      <c r="H3038">
        <v>-0.95247930575182604</v>
      </c>
      <c r="I3038">
        <v>-25.3310661325147</v>
      </c>
      <c r="J3038">
        <v>1.4213083233198001</v>
      </c>
      <c r="K3038">
        <v>51.651957747603497</v>
      </c>
      <c r="L3038">
        <v>53.823695178022</v>
      </c>
      <c r="M3038">
        <v>73.1950247525874</v>
      </c>
      <c r="N3038">
        <v>1.2820373149694999</v>
      </c>
      <c r="O3038">
        <v>30.2607418288652</v>
      </c>
      <c r="P3038">
        <v>29.1745730550284</v>
      </c>
      <c r="Q3038">
        <v>-3.7595765924803001E-2</v>
      </c>
    </row>
    <row r="3039" spans="1:17" hidden="1" x14ac:dyDescent="0.3">
      <c r="A3039" t="s">
        <v>6242</v>
      </c>
      <c r="B3039" t="s">
        <v>6243</v>
      </c>
      <c r="C3039" t="s">
        <v>10222</v>
      </c>
      <c r="D3039" t="s">
        <v>118</v>
      </c>
      <c r="E3039">
        <v>83.784952271999998</v>
      </c>
      <c r="F3039">
        <v>73.86</v>
      </c>
      <c r="G3039">
        <v>599.01458667918905</v>
      </c>
      <c r="H3039">
        <v>44.8144847250705</v>
      </c>
      <c r="I3039">
        <v>241.66004406769699</v>
      </c>
      <c r="J3039">
        <v>6.6735698253060303</v>
      </c>
      <c r="K3039">
        <v>50.1822652879844</v>
      </c>
      <c r="L3039">
        <v>29.7291984708929</v>
      </c>
      <c r="M3039">
        <v>99.999756605060995</v>
      </c>
      <c r="N3039">
        <v>0.22974371032212501</v>
      </c>
      <c r="O3039">
        <v>0</v>
      </c>
      <c r="P3039">
        <v>739.31818181818096</v>
      </c>
      <c r="Q3039">
        <v>8.9673501652113005E-2</v>
      </c>
    </row>
    <row r="3040" spans="1:17" hidden="1" x14ac:dyDescent="0.3">
      <c r="A3040" t="s">
        <v>6244</v>
      </c>
      <c r="B3040" t="s">
        <v>6245</v>
      </c>
      <c r="C3040" t="s">
        <v>10222</v>
      </c>
      <c r="D3040" t="s">
        <v>523</v>
      </c>
      <c r="E3040">
        <v>83.708638500000006</v>
      </c>
      <c r="F3040">
        <v>1.78</v>
      </c>
      <c r="G3040">
        <v>69.674148086083903</v>
      </c>
      <c r="H3040">
        <v>51.019095354097402</v>
      </c>
      <c r="I3040">
        <v>19.974686601775701</v>
      </c>
      <c r="J3040">
        <v>13.1787275266544</v>
      </c>
      <c r="K3040">
        <v>1.4060344095853301</v>
      </c>
      <c r="L3040">
        <v>1.20290905450311</v>
      </c>
      <c r="M3040">
        <v>71.0247501961544</v>
      </c>
      <c r="N3040">
        <v>4.7969301696874096</v>
      </c>
      <c r="O3040">
        <v>10.1123595505618</v>
      </c>
      <c r="P3040">
        <v>142.11894711592799</v>
      </c>
      <c r="Q3040">
        <v>0.13560649379869599</v>
      </c>
    </row>
    <row r="3041" spans="1:17" hidden="1" x14ac:dyDescent="0.3">
      <c r="A3041" t="s">
        <v>6246</v>
      </c>
      <c r="B3041" t="s">
        <v>6247</v>
      </c>
      <c r="C3041" t="s">
        <v>10222</v>
      </c>
      <c r="D3041" t="s">
        <v>1458</v>
      </c>
      <c r="E3041">
        <v>83.543419999999998</v>
      </c>
      <c r="F3041">
        <v>3.34</v>
      </c>
      <c r="G3041">
        <v>191.56954972531099</v>
      </c>
      <c r="H3041">
        <v>-26.121437491133399</v>
      </c>
      <c r="I3041">
        <v>99.987241921319793</v>
      </c>
      <c r="J3041">
        <v>7.9484720323622504</v>
      </c>
      <c r="K3041">
        <v>3.78690007980983</v>
      </c>
      <c r="L3041">
        <v>2.6132403312095098</v>
      </c>
      <c r="M3041">
        <v>32.161623758117202</v>
      </c>
      <c r="N3041">
        <v>1.47479539206295</v>
      </c>
      <c r="O3041">
        <v>47.005988023952099</v>
      </c>
      <c r="P3041">
        <v>292.941176470588</v>
      </c>
      <c r="Q3041">
        <v>2.9198315138278998E-2</v>
      </c>
    </row>
    <row r="3042" spans="1:17" hidden="1" x14ac:dyDescent="0.3">
      <c r="A3042" t="s">
        <v>6248</v>
      </c>
      <c r="B3042" t="s">
        <v>6249</v>
      </c>
      <c r="C3042" t="s">
        <v>10222</v>
      </c>
      <c r="D3042" t="s">
        <v>922</v>
      </c>
      <c r="E3042">
        <v>83.471800000000002</v>
      </c>
      <c r="F3042">
        <v>48.7</v>
      </c>
      <c r="G3042">
        <v>-34.898218943774303</v>
      </c>
      <c r="H3042">
        <v>4.2897327626658299</v>
      </c>
      <c r="I3042">
        <v>-12.3186629447271</v>
      </c>
      <c r="J3042">
        <v>-14.0451988537136</v>
      </c>
      <c r="K3042">
        <v>45.132260978284698</v>
      </c>
      <c r="L3042">
        <v>44.028032451678698</v>
      </c>
      <c r="M3042">
        <v>57.462144179699102</v>
      </c>
      <c r="N3042">
        <v>2.1131608548931302</v>
      </c>
      <c r="O3042">
        <v>14.887063655030801</v>
      </c>
      <c r="P3042">
        <v>33.424657534246499</v>
      </c>
    </row>
    <row r="3043" spans="1:17" hidden="1" x14ac:dyDescent="0.3">
      <c r="A3043" t="s">
        <v>6250</v>
      </c>
      <c r="B3043" t="s">
        <v>6251</v>
      </c>
      <c r="C3043" t="s">
        <v>10222</v>
      </c>
      <c r="D3043" t="s">
        <v>130</v>
      </c>
      <c r="E3043">
        <v>83.323105200000001</v>
      </c>
      <c r="F3043">
        <v>146</v>
      </c>
      <c r="G3043">
        <v>97.0577725795372</v>
      </c>
      <c r="H3043">
        <v>-27.136748801746698</v>
      </c>
      <c r="I3043">
        <v>3.1543258499615301</v>
      </c>
      <c r="J3043">
        <v>-10.8295912041146</v>
      </c>
      <c r="K3043">
        <v>170.05891955662099</v>
      </c>
      <c r="L3043">
        <v>137.77018081543099</v>
      </c>
      <c r="M3043">
        <v>8.0754295057162402</v>
      </c>
      <c r="N3043">
        <v>1.08227194492254</v>
      </c>
      <c r="O3043">
        <v>47.226027397260196</v>
      </c>
      <c r="P3043">
        <v>124.546293448169</v>
      </c>
      <c r="Q3043">
        <v>4.6902045146297998E-2</v>
      </c>
    </row>
    <row r="3044" spans="1:17" hidden="1" x14ac:dyDescent="0.3">
      <c r="A3044" t="s">
        <v>6252</v>
      </c>
      <c r="B3044" t="s">
        <v>6253</v>
      </c>
      <c r="C3044" t="s">
        <v>10222</v>
      </c>
      <c r="D3044" t="s">
        <v>677</v>
      </c>
      <c r="E3044">
        <v>83.232080749999994</v>
      </c>
      <c r="F3044">
        <v>48.79</v>
      </c>
      <c r="G3044">
        <v>27.629129955507601</v>
      </c>
      <c r="H3044">
        <v>12.149316484318501</v>
      </c>
      <c r="I3044">
        <v>-38.601435981016202</v>
      </c>
      <c r="J3044">
        <v>-5.0114856533338203</v>
      </c>
      <c r="K3044">
        <v>39.566257429001503</v>
      </c>
      <c r="L3044">
        <v>40.012552404767497</v>
      </c>
      <c r="M3044">
        <v>77.5101757551828</v>
      </c>
      <c r="N3044">
        <v>3.0656385287555499</v>
      </c>
      <c r="O3044">
        <v>43.267062922729998</v>
      </c>
      <c r="P3044">
        <v>56.378205128205103</v>
      </c>
      <c r="Q3044">
        <v>9.0366330801939995E-3</v>
      </c>
    </row>
    <row r="3045" spans="1:17" hidden="1" x14ac:dyDescent="0.3">
      <c r="A3045" t="s">
        <v>6254</v>
      </c>
      <c r="B3045" t="s">
        <v>6255</v>
      </c>
      <c r="C3045" t="s">
        <v>10222</v>
      </c>
      <c r="E3045">
        <v>83.230386084000003</v>
      </c>
      <c r="F3045">
        <v>35.340000000000003</v>
      </c>
      <c r="G3045">
        <v>8.3276386036005299</v>
      </c>
      <c r="H3045">
        <v>-16.519780243988698</v>
      </c>
      <c r="I3045">
        <v>-35.609655325031802</v>
      </c>
      <c r="J3045">
        <v>4.2548011462863098</v>
      </c>
      <c r="K3045">
        <v>47.322405275976898</v>
      </c>
      <c r="L3045">
        <v>48.086328216313603</v>
      </c>
      <c r="M3045">
        <v>30.531026493481399</v>
      </c>
      <c r="N3045">
        <v>1.1103990325448301</v>
      </c>
      <c r="O3045">
        <v>112.22410865874301</v>
      </c>
      <c r="P3045">
        <v>40.937188434695898</v>
      </c>
      <c r="Q3045">
        <v>0.19044092523261499</v>
      </c>
    </row>
    <row r="3046" spans="1:17" hidden="1" x14ac:dyDescent="0.3">
      <c r="A3046" t="s">
        <v>6256</v>
      </c>
      <c r="B3046" t="s">
        <v>6257</v>
      </c>
      <c r="C3046" t="s">
        <v>10222</v>
      </c>
      <c r="D3046" t="s">
        <v>622</v>
      </c>
      <c r="E3046">
        <v>83.145617999999999</v>
      </c>
      <c r="F3046">
        <v>82.93</v>
      </c>
      <c r="G3046">
        <v>1020.50059102149</v>
      </c>
      <c r="H3046">
        <v>26.778127988129999</v>
      </c>
      <c r="I3046">
        <v>229.18333770337</v>
      </c>
      <c r="J3046">
        <v>2.4849956191624698</v>
      </c>
      <c r="K3046">
        <v>66.400970248944304</v>
      </c>
      <c r="L3046">
        <v>36.126883084577102</v>
      </c>
      <c r="M3046">
        <v>100</v>
      </c>
      <c r="N3046">
        <v>0.43829629629629602</v>
      </c>
      <c r="O3046">
        <v>0</v>
      </c>
      <c r="P3046">
        <v>1047.0262793914201</v>
      </c>
    </row>
    <row r="3047" spans="1:17" hidden="1" x14ac:dyDescent="0.3">
      <c r="A3047" t="s">
        <v>6258</v>
      </c>
      <c r="B3047" t="s">
        <v>6259</v>
      </c>
      <c r="C3047" t="s">
        <v>10222</v>
      </c>
      <c r="D3047" t="s">
        <v>133</v>
      </c>
      <c r="E3047">
        <v>83.009858550000004</v>
      </c>
      <c r="F3047">
        <v>53.18</v>
      </c>
      <c r="G3047">
        <v>-24.2949191391575</v>
      </c>
      <c r="H3047">
        <v>-23.5749445014457</v>
      </c>
      <c r="I3047">
        <v>-30.909385528050802</v>
      </c>
      <c r="J3047">
        <v>-5.0297598335308198</v>
      </c>
      <c r="K3047">
        <v>64.902882572262001</v>
      </c>
      <c r="L3047">
        <v>62.240995951879299</v>
      </c>
      <c r="M3047">
        <v>16.221267556484399</v>
      </c>
      <c r="N3047">
        <v>0.27233565722669201</v>
      </c>
      <c r="O3047">
        <v>43.230537796163901</v>
      </c>
      <c r="P3047">
        <v>51.294452347083897</v>
      </c>
      <c r="Q3047">
        <v>0.110811419216002</v>
      </c>
    </row>
    <row r="3048" spans="1:17" hidden="1" x14ac:dyDescent="0.3">
      <c r="A3048" t="s">
        <v>6260</v>
      </c>
      <c r="B3048" t="s">
        <v>6261</v>
      </c>
      <c r="C3048" t="s">
        <v>10222</v>
      </c>
      <c r="D3048" t="s">
        <v>46</v>
      </c>
      <c r="E3048">
        <v>82.972941414000005</v>
      </c>
      <c r="F3048">
        <v>11.99</v>
      </c>
      <c r="G3048">
        <v>14.6507822183085</v>
      </c>
      <c r="H3048">
        <v>12.3404380662334</v>
      </c>
      <c r="I3048">
        <v>-32.348224053356802</v>
      </c>
      <c r="J3048">
        <v>12.2048011462863</v>
      </c>
      <c r="K3048">
        <v>10.7033897569051</v>
      </c>
      <c r="L3048">
        <v>11.1442605320012</v>
      </c>
      <c r="M3048">
        <v>78.343219307600805</v>
      </c>
      <c r="N3048">
        <v>1.43333656864097</v>
      </c>
      <c r="O3048">
        <v>41.284403669724703</v>
      </c>
      <c r="P3048">
        <v>55.310880829015503</v>
      </c>
      <c r="Q3048">
        <v>-2.8815654674453999E-2</v>
      </c>
    </row>
    <row r="3049" spans="1:17" hidden="1" x14ac:dyDescent="0.3">
      <c r="A3049" t="s">
        <v>6262</v>
      </c>
      <c r="B3049" t="s">
        <v>6263</v>
      </c>
      <c r="C3049" t="s">
        <v>10222</v>
      </c>
      <c r="D3049" t="s">
        <v>922</v>
      </c>
      <c r="E3049">
        <v>82.972499999999997</v>
      </c>
      <c r="F3049">
        <v>224.25</v>
      </c>
      <c r="G3049">
        <v>-32.370380645845799</v>
      </c>
      <c r="H3049">
        <v>-1.6172682822662501</v>
      </c>
      <c r="I3049">
        <v>-28.256792438758101</v>
      </c>
      <c r="J3049">
        <v>0.27133157317096401</v>
      </c>
      <c r="K3049">
        <v>223.529710273391</v>
      </c>
      <c r="L3049">
        <v>232.88405729390399</v>
      </c>
      <c r="M3049">
        <v>47.324955592697997</v>
      </c>
      <c r="N3049">
        <v>0.85911409830755503</v>
      </c>
      <c r="O3049">
        <v>35.540691192864998</v>
      </c>
      <c r="P3049">
        <v>7.2453371592539497</v>
      </c>
      <c r="Q3049">
        <v>-2.5511534971916001E-2</v>
      </c>
    </row>
    <row r="3050" spans="1:17" hidden="1" x14ac:dyDescent="0.3">
      <c r="A3050" t="s">
        <v>6264</v>
      </c>
      <c r="B3050" t="s">
        <v>6265</v>
      </c>
      <c r="C3050" t="s">
        <v>10222</v>
      </c>
      <c r="E3050">
        <v>82.830884999999995</v>
      </c>
      <c r="F3050">
        <v>69.87</v>
      </c>
      <c r="G3050">
        <v>-25.220773189413499</v>
      </c>
      <c r="H3050">
        <v>-0.191530419112515</v>
      </c>
      <c r="I3050">
        <v>-31.285468385942298</v>
      </c>
      <c r="J3050">
        <v>4.2903042861239404</v>
      </c>
      <c r="K3050">
        <v>65.148804799592099</v>
      </c>
      <c r="L3050">
        <v>65.951794345093205</v>
      </c>
      <c r="M3050">
        <v>72.520884540465204</v>
      </c>
      <c r="N3050">
        <v>0.83999604668209504</v>
      </c>
      <c r="O3050">
        <v>65.993988836410395</v>
      </c>
      <c r="P3050">
        <v>26.324353643102501</v>
      </c>
      <c r="Q3050">
        <v>0.15702791778499101</v>
      </c>
    </row>
    <row r="3051" spans="1:17" hidden="1" x14ac:dyDescent="0.3">
      <c r="A3051" t="s">
        <v>6266</v>
      </c>
      <c r="B3051" t="s">
        <v>6267</v>
      </c>
      <c r="C3051" t="s">
        <v>10222</v>
      </c>
      <c r="D3051" t="s">
        <v>635</v>
      </c>
      <c r="E3051">
        <v>82.746174330000002</v>
      </c>
      <c r="F3051">
        <v>68.819999999999993</v>
      </c>
      <c r="G3051">
        <v>91.881166596750404</v>
      </c>
      <c r="H3051">
        <v>-7.3762281026307699</v>
      </c>
      <c r="I3051">
        <v>-8.6332750091549908</v>
      </c>
      <c r="J3051">
        <v>2.9145169609947601E-2</v>
      </c>
      <c r="K3051">
        <v>64.350115481636195</v>
      </c>
      <c r="L3051">
        <v>53.412357895423497</v>
      </c>
      <c r="M3051">
        <v>49.371770698649399</v>
      </c>
      <c r="N3051">
        <v>0.61457018492454596</v>
      </c>
      <c r="O3051">
        <v>12.467306015693101</v>
      </c>
      <c r="P3051">
        <v>127.88079470198601</v>
      </c>
      <c r="Q3051">
        <v>6.1730320583559997E-2</v>
      </c>
    </row>
    <row r="3052" spans="1:17" hidden="1" x14ac:dyDescent="0.3">
      <c r="A3052" t="s">
        <v>6268</v>
      </c>
      <c r="B3052" t="s">
        <v>6269</v>
      </c>
      <c r="C3052" t="s">
        <v>10222</v>
      </c>
      <c r="D3052" t="s">
        <v>1599</v>
      </c>
      <c r="E3052">
        <v>82.7</v>
      </c>
      <c r="F3052">
        <v>82.7</v>
      </c>
      <c r="G3052">
        <v>-27.602243393850198</v>
      </c>
      <c r="H3052">
        <v>18.626418586420598</v>
      </c>
      <c r="I3052">
        <v>-16.573184070345398</v>
      </c>
      <c r="J3052">
        <v>17.306152497637601</v>
      </c>
      <c r="K3052">
        <v>79.030549349790604</v>
      </c>
      <c r="M3052">
        <v>59.450011999050801</v>
      </c>
      <c r="N3052">
        <v>2.1598086124401901</v>
      </c>
      <c r="O3052">
        <v>16.928657799274401</v>
      </c>
      <c r="P3052">
        <v>18.1428571428571</v>
      </c>
    </row>
    <row r="3053" spans="1:17" hidden="1" x14ac:dyDescent="0.3">
      <c r="A3053" t="s">
        <v>6270</v>
      </c>
      <c r="B3053" t="s">
        <v>6271</v>
      </c>
      <c r="C3053" t="s">
        <v>10222</v>
      </c>
      <c r="E3053">
        <v>82.500171600000002</v>
      </c>
      <c r="F3053">
        <v>36.19</v>
      </c>
      <c r="G3053">
        <v>207.33040019095799</v>
      </c>
      <c r="H3053">
        <v>-6.4277676420613803</v>
      </c>
      <c r="I3053">
        <v>56.754679854101397</v>
      </c>
      <c r="J3053">
        <v>5.4712556635169802</v>
      </c>
      <c r="K3053">
        <v>32.515272161886898</v>
      </c>
      <c r="L3053">
        <v>25.18181610481</v>
      </c>
      <c r="M3053">
        <v>67.998025549409306</v>
      </c>
      <c r="N3053">
        <v>0.73574614865916199</v>
      </c>
      <c r="O3053">
        <v>5.1948051948051903</v>
      </c>
      <c r="P3053">
        <v>261.89999999999998</v>
      </c>
      <c r="Q3053">
        <v>0.137453300555303</v>
      </c>
    </row>
    <row r="3054" spans="1:17" hidden="1" x14ac:dyDescent="0.3">
      <c r="A3054" t="s">
        <v>6272</v>
      </c>
      <c r="B3054" t="s">
        <v>6273</v>
      </c>
      <c r="C3054" t="s">
        <v>10222</v>
      </c>
      <c r="D3054" t="s">
        <v>130</v>
      </c>
      <c r="E3054">
        <v>82.470311616000004</v>
      </c>
      <c r="F3054">
        <v>22.82</v>
      </c>
      <c r="G3054">
        <v>-16.139214939974998</v>
      </c>
      <c r="H3054">
        <v>-10.6692163342142</v>
      </c>
      <c r="I3054">
        <v>-41.859972060297402</v>
      </c>
      <c r="J3054">
        <v>-5.5417236147909996</v>
      </c>
      <c r="K3054">
        <v>23.885551035166799</v>
      </c>
      <c r="L3054">
        <v>23.493991577224801</v>
      </c>
      <c r="M3054">
        <v>55.5938510156804</v>
      </c>
      <c r="N3054">
        <v>1.40412312369371</v>
      </c>
      <c r="O3054">
        <v>73.926380368098094</v>
      </c>
      <c r="P3054">
        <v>59.580419580419502</v>
      </c>
      <c r="Q3054">
        <v>-2.7786341047199999E-3</v>
      </c>
    </row>
    <row r="3055" spans="1:17" hidden="1" x14ac:dyDescent="0.3">
      <c r="A3055" t="s">
        <v>6274</v>
      </c>
      <c r="B3055" t="s">
        <v>6275</v>
      </c>
      <c r="C3055" t="s">
        <v>10222</v>
      </c>
      <c r="E3055">
        <v>82.444950000000006</v>
      </c>
      <c r="F3055">
        <v>49</v>
      </c>
      <c r="G3055">
        <v>-22.0035040695854</v>
      </c>
      <c r="H3055">
        <v>-18.8702745352725</v>
      </c>
      <c r="I3055">
        <v>-28.308016946777901</v>
      </c>
      <c r="J3055">
        <v>-1.54519885371368</v>
      </c>
      <c r="K3055">
        <v>50.357894397704499</v>
      </c>
      <c r="L3055">
        <v>49.587490704022997</v>
      </c>
      <c r="M3055">
        <v>46.479084361640702</v>
      </c>
      <c r="N3055">
        <v>1.8713910761154799</v>
      </c>
      <c r="O3055">
        <v>24.061224489795901</v>
      </c>
      <c r="P3055">
        <v>21.7996520009942</v>
      </c>
    </row>
    <row r="3056" spans="1:17" hidden="1" x14ac:dyDescent="0.3">
      <c r="A3056" t="s">
        <v>6276</v>
      </c>
      <c r="B3056" t="s">
        <v>6277</v>
      </c>
      <c r="C3056" t="s">
        <v>10222</v>
      </c>
      <c r="D3056" t="s">
        <v>1391</v>
      </c>
      <c r="E3056">
        <v>82.130422260000003</v>
      </c>
      <c r="F3056">
        <v>79.98</v>
      </c>
      <c r="G3056">
        <v>-14.9029731473789</v>
      </c>
      <c r="H3056">
        <v>-3.9813067460140399</v>
      </c>
      <c r="I3056">
        <v>-20.834538858234001</v>
      </c>
      <c r="J3056">
        <v>3.4394739438339501</v>
      </c>
      <c r="K3056">
        <v>76.337706396987798</v>
      </c>
      <c r="L3056">
        <v>75.768968450777393</v>
      </c>
      <c r="M3056">
        <v>73.600447315500105</v>
      </c>
      <c r="N3056">
        <v>0.80288096828480104</v>
      </c>
      <c r="O3056">
        <v>22.9057264316078</v>
      </c>
      <c r="P3056">
        <v>32.746887966804898</v>
      </c>
      <c r="Q3056">
        <v>-1.0104860094722E-2</v>
      </c>
    </row>
    <row r="3057" spans="1:17" hidden="1" x14ac:dyDescent="0.3">
      <c r="A3057" t="s">
        <v>6278</v>
      </c>
      <c r="B3057" t="s">
        <v>6279</v>
      </c>
      <c r="C3057" t="s">
        <v>10222</v>
      </c>
      <c r="D3057" t="s">
        <v>523</v>
      </c>
      <c r="E3057">
        <v>82.118200000000002</v>
      </c>
      <c r="F3057">
        <v>76.25</v>
      </c>
      <c r="G3057">
        <v>-44.843845841806797</v>
      </c>
      <c r="H3057">
        <v>-22.4737276124097</v>
      </c>
      <c r="I3057">
        <v>-33.814786518302</v>
      </c>
      <c r="J3057">
        <v>-2.82725013576496</v>
      </c>
      <c r="M3057">
        <v>33.280514647228699</v>
      </c>
      <c r="O3057">
        <v>28.524590163934398</v>
      </c>
      <c r="P3057">
        <v>4.4520547945205502</v>
      </c>
    </row>
    <row r="3058" spans="1:17" hidden="1" x14ac:dyDescent="0.3">
      <c r="A3058" t="s">
        <v>6280</v>
      </c>
      <c r="B3058" t="s">
        <v>6281</v>
      </c>
      <c r="C3058" t="s">
        <v>10222</v>
      </c>
      <c r="D3058" t="s">
        <v>261</v>
      </c>
      <c r="E3058">
        <v>81.830917575000001</v>
      </c>
      <c r="F3058">
        <v>152.35</v>
      </c>
      <c r="G3058">
        <v>96.143121919462203</v>
      </c>
      <c r="H3058">
        <v>33.140307475309498</v>
      </c>
      <c r="I3058">
        <v>42.444486441863198</v>
      </c>
      <c r="J3058">
        <v>-3.9575500920539799</v>
      </c>
      <c r="K3058">
        <v>130.17196431658499</v>
      </c>
      <c r="L3058">
        <v>104.936975810188</v>
      </c>
      <c r="M3058">
        <v>53.099809331458403</v>
      </c>
      <c r="N3058">
        <v>1.8956840917065001</v>
      </c>
      <c r="O3058">
        <v>20.708893994092499</v>
      </c>
      <c r="P3058">
        <v>158.26411256145099</v>
      </c>
      <c r="Q3058">
        <v>0.115155548119246</v>
      </c>
    </row>
    <row r="3059" spans="1:17" hidden="1" x14ac:dyDescent="0.3">
      <c r="A3059" t="s">
        <v>6282</v>
      </c>
      <c r="B3059" t="s">
        <v>6283</v>
      </c>
      <c r="C3059" t="s">
        <v>10222</v>
      </c>
      <c r="E3059">
        <v>81.821685000000002</v>
      </c>
      <c r="F3059">
        <v>109.5</v>
      </c>
      <c r="G3059">
        <v>14.400952556714101</v>
      </c>
      <c r="H3059">
        <v>-0.72262087360014404</v>
      </c>
      <c r="I3059">
        <v>3.95357276442118</v>
      </c>
      <c r="J3059">
        <v>7.9075374646942702</v>
      </c>
      <c r="K3059">
        <v>103.224606088358</v>
      </c>
      <c r="L3059">
        <v>94.709180808953604</v>
      </c>
      <c r="M3059">
        <v>62.245889571442298</v>
      </c>
      <c r="N3059">
        <v>1.4160932038834899</v>
      </c>
      <c r="O3059">
        <v>31.506849315068401</v>
      </c>
      <c r="P3059">
        <v>56.428571428571402</v>
      </c>
      <c r="Q3059">
        <v>9.3830110146953E-2</v>
      </c>
    </row>
    <row r="3060" spans="1:17" hidden="1" x14ac:dyDescent="0.3">
      <c r="A3060" t="s">
        <v>6284</v>
      </c>
      <c r="B3060" t="s">
        <v>6285</v>
      </c>
      <c r="C3060" t="s">
        <v>10222</v>
      </c>
      <c r="D3060" t="s">
        <v>622</v>
      </c>
      <c r="E3060">
        <v>81.742861872000006</v>
      </c>
      <c r="F3060">
        <v>94.59</v>
      </c>
      <c r="G3060">
        <v>0.35559935643138002</v>
      </c>
      <c r="H3060">
        <v>-0.73112625527914898</v>
      </c>
      <c r="I3060">
        <v>-23.750751257867201</v>
      </c>
      <c r="J3060">
        <v>1.9339155535281001</v>
      </c>
      <c r="K3060">
        <v>92.577906225182005</v>
      </c>
      <c r="L3060">
        <v>91.037387132364501</v>
      </c>
      <c r="M3060">
        <v>64.909377751936901</v>
      </c>
      <c r="N3060">
        <v>0.32534275106200899</v>
      </c>
      <c r="O3060">
        <v>26.176128554815499</v>
      </c>
      <c r="P3060">
        <v>38.695014662756599</v>
      </c>
      <c r="Q3060">
        <v>-4.3598501649040004E-3</v>
      </c>
    </row>
    <row r="3061" spans="1:17" hidden="1" x14ac:dyDescent="0.3">
      <c r="A3061" t="s">
        <v>6286</v>
      </c>
      <c r="B3061" t="s">
        <v>6287</v>
      </c>
      <c r="C3061" t="s">
        <v>10222</v>
      </c>
      <c r="D3061" t="s">
        <v>183</v>
      </c>
      <c r="E3061">
        <v>81.457920659999999</v>
      </c>
      <c r="F3061">
        <v>50.1</v>
      </c>
      <c r="G3061">
        <v>-4.3305664187072601</v>
      </c>
      <c r="H3061">
        <v>-3.4263591913571498</v>
      </c>
      <c r="I3061">
        <v>0.47559317580016303</v>
      </c>
      <c r="J3061">
        <v>3.3814258842317901</v>
      </c>
      <c r="K3061">
        <v>49.054886017706401</v>
      </c>
      <c r="L3061">
        <v>46.445956199561003</v>
      </c>
      <c r="M3061">
        <v>51.307660196571</v>
      </c>
      <c r="N3061">
        <v>0.74447268106734399</v>
      </c>
      <c r="O3061">
        <v>38.323353293413099</v>
      </c>
      <c r="P3061">
        <v>49.329359165424698</v>
      </c>
      <c r="Q3061">
        <v>-1.3672589008667E-2</v>
      </c>
    </row>
    <row r="3062" spans="1:17" hidden="1" x14ac:dyDescent="0.3">
      <c r="A3062" t="s">
        <v>6288</v>
      </c>
      <c r="B3062" t="s">
        <v>6289</v>
      </c>
      <c r="C3062" t="s">
        <v>10222</v>
      </c>
      <c r="D3062" t="s">
        <v>915</v>
      </c>
      <c r="E3062">
        <v>81.142800199999996</v>
      </c>
      <c r="F3062">
        <v>154</v>
      </c>
      <c r="G3062">
        <v>10.2416295696824</v>
      </c>
      <c r="H3062">
        <v>-13.0116107818719</v>
      </c>
      <c r="I3062">
        <v>21.270688893187099</v>
      </c>
      <c r="J3062">
        <v>-1.22468603320086</v>
      </c>
      <c r="K3062">
        <v>127.935767949313</v>
      </c>
      <c r="M3062">
        <v>46.071365063943702</v>
      </c>
      <c r="O3062">
        <v>14.935064935064901</v>
      </c>
      <c r="P3062">
        <v>91.900311526479697</v>
      </c>
    </row>
    <row r="3063" spans="1:17" hidden="1" x14ac:dyDescent="0.3">
      <c r="A3063" t="s">
        <v>6290</v>
      </c>
      <c r="B3063" t="s">
        <v>6291</v>
      </c>
      <c r="C3063" t="s">
        <v>10222</v>
      </c>
      <c r="D3063" t="s">
        <v>285</v>
      </c>
      <c r="E3063">
        <v>81.074738279999906</v>
      </c>
      <c r="F3063">
        <v>33.9</v>
      </c>
      <c r="G3063">
        <v>-71.042873312643593</v>
      </c>
      <c r="H3063">
        <v>-14.093369500635401</v>
      </c>
      <c r="I3063">
        <v>-42.040507702976697</v>
      </c>
      <c r="J3063">
        <v>-5.1563099648247803</v>
      </c>
      <c r="K3063">
        <v>37.516239702119698</v>
      </c>
      <c r="M3063">
        <v>22.8961292663462</v>
      </c>
      <c r="N3063">
        <v>1.65207700101317</v>
      </c>
      <c r="O3063">
        <v>85.840707964601705</v>
      </c>
      <c r="P3063">
        <v>9.0032154340836001</v>
      </c>
    </row>
    <row r="3064" spans="1:17" hidden="1" x14ac:dyDescent="0.3">
      <c r="A3064" t="s">
        <v>6292</v>
      </c>
      <c r="B3064" t="s">
        <v>6293</v>
      </c>
      <c r="C3064" t="s">
        <v>10222</v>
      </c>
      <c r="D3064" t="s">
        <v>130</v>
      </c>
      <c r="E3064">
        <v>81.042810900000006</v>
      </c>
      <c r="F3064">
        <v>28.5</v>
      </c>
      <c r="G3064">
        <v>-20.8918855530253</v>
      </c>
      <c r="H3064">
        <v>-1.45664241575802</v>
      </c>
      <c r="I3064">
        <v>-30.371181017748199</v>
      </c>
      <c r="J3064">
        <v>-2.8790001875150102</v>
      </c>
      <c r="K3064">
        <v>29.1661323959718</v>
      </c>
      <c r="L3064">
        <v>30.005739450873001</v>
      </c>
      <c r="M3064">
        <v>51.534437476395702</v>
      </c>
      <c r="N3064">
        <v>0.54635455536730104</v>
      </c>
      <c r="O3064">
        <v>53.298245614034997</v>
      </c>
      <c r="P3064">
        <v>13.9544182327069</v>
      </c>
      <c r="Q3064">
        <v>1.5149024833033001E-2</v>
      </c>
    </row>
    <row r="3065" spans="1:17" hidden="1" x14ac:dyDescent="0.3">
      <c r="A3065" t="s">
        <v>6294</v>
      </c>
      <c r="B3065" t="s">
        <v>6295</v>
      </c>
      <c r="C3065" t="s">
        <v>10222</v>
      </c>
      <c r="D3065" t="s">
        <v>54</v>
      </c>
      <c r="E3065">
        <v>80.988749999999996</v>
      </c>
      <c r="F3065">
        <v>234.75</v>
      </c>
      <c r="G3065">
        <v>48.5955350541686</v>
      </c>
      <c r="H3065">
        <v>1.66036280034409</v>
      </c>
      <c r="I3065">
        <v>5.9467232556989904</v>
      </c>
      <c r="J3065">
        <v>4.07980114628631</v>
      </c>
      <c r="K3065">
        <v>214.97933126567199</v>
      </c>
      <c r="L3065">
        <v>191.67396487369999</v>
      </c>
      <c r="M3065">
        <v>58.236560757967098</v>
      </c>
      <c r="N3065">
        <v>0.797627312030462</v>
      </c>
      <c r="O3065">
        <v>12.7369542066027</v>
      </c>
      <c r="P3065">
        <v>90.776107273465996</v>
      </c>
      <c r="Q3065">
        <v>6.8247340811983997E-2</v>
      </c>
    </row>
    <row r="3066" spans="1:17" hidden="1" x14ac:dyDescent="0.3">
      <c r="A3066" t="s">
        <v>6296</v>
      </c>
      <c r="B3066" t="s">
        <v>6297</v>
      </c>
      <c r="C3066" t="s">
        <v>10222</v>
      </c>
      <c r="D3066" t="s">
        <v>593</v>
      </c>
      <c r="E3066">
        <v>80.988319566000001</v>
      </c>
      <c r="F3066">
        <v>1.19</v>
      </c>
      <c r="G3066">
        <v>-11.5256883699267</v>
      </c>
      <c r="H3066">
        <v>16.242203971612899</v>
      </c>
      <c r="I3066">
        <v>-95.640513938508306</v>
      </c>
      <c r="J3066">
        <v>3.45480114628631</v>
      </c>
      <c r="K3066">
        <v>1.18212451711571</v>
      </c>
      <c r="L3066">
        <v>2.27037467734419</v>
      </c>
      <c r="M3066">
        <v>48.338735658218802</v>
      </c>
      <c r="N3066">
        <v>3.0266965810683901</v>
      </c>
      <c r="O3066">
        <v>798.55072463768101</v>
      </c>
      <c r="P3066">
        <v>37.999999999999901</v>
      </c>
      <c r="Q3066">
        <v>5.9839909316661E-2</v>
      </c>
    </row>
    <row r="3067" spans="1:17" hidden="1" x14ac:dyDescent="0.3">
      <c r="A3067" t="s">
        <v>6298</v>
      </c>
      <c r="B3067" t="s">
        <v>6299</v>
      </c>
      <c r="C3067" t="s">
        <v>10222</v>
      </c>
      <c r="D3067" t="s">
        <v>420</v>
      </c>
      <c r="E3067">
        <v>80.688668079999999</v>
      </c>
      <c r="F3067">
        <v>74.959999999999994</v>
      </c>
      <c r="G3067">
        <v>64.943021719472895</v>
      </c>
      <c r="H3067">
        <v>-6.0471457823562202</v>
      </c>
      <c r="I3067">
        <v>-30.130497626310401</v>
      </c>
      <c r="J3067">
        <v>-4.1687980626787402</v>
      </c>
      <c r="K3067">
        <v>73.150841460689094</v>
      </c>
      <c r="L3067">
        <v>67.905261612857501</v>
      </c>
      <c r="M3067">
        <v>54.981470147549501</v>
      </c>
      <c r="N3067">
        <v>1.7841649905622401</v>
      </c>
      <c r="O3067">
        <v>30.736392742796099</v>
      </c>
      <c r="P3067">
        <v>93.895499224004098</v>
      </c>
      <c r="Q3067">
        <v>7.2389747389565995E-2</v>
      </c>
    </row>
    <row r="3068" spans="1:17" hidden="1" x14ac:dyDescent="0.3">
      <c r="A3068" t="s">
        <v>6300</v>
      </c>
      <c r="B3068" t="s">
        <v>6301</v>
      </c>
      <c r="C3068" t="s">
        <v>10222</v>
      </c>
      <c r="D3068" t="s">
        <v>622</v>
      </c>
      <c r="E3068">
        <v>80.521095000000003</v>
      </c>
      <c r="F3068">
        <v>46.85</v>
      </c>
      <c r="G3068">
        <v>-31.879223723462101</v>
      </c>
      <c r="H3068">
        <v>12.295643280830699</v>
      </c>
      <c r="I3068">
        <v>-20.8501643999574</v>
      </c>
      <c r="J3068">
        <v>-1.7581913989746001</v>
      </c>
      <c r="K3068">
        <v>44.869744290597303</v>
      </c>
      <c r="M3068">
        <v>57.240958654770402</v>
      </c>
      <c r="N3068">
        <v>0.122195067762719</v>
      </c>
      <c r="O3068">
        <v>24.653148345784398</v>
      </c>
      <c r="P3068">
        <v>31.9718309859154</v>
      </c>
    </row>
    <row r="3069" spans="1:17" hidden="1" x14ac:dyDescent="0.3">
      <c r="A3069" t="s">
        <v>6302</v>
      </c>
      <c r="B3069" t="s">
        <v>6303</v>
      </c>
      <c r="C3069" t="s">
        <v>10222</v>
      </c>
      <c r="D3069" t="s">
        <v>228</v>
      </c>
      <c r="E3069">
        <v>80.350223999999997</v>
      </c>
      <c r="F3069">
        <v>116.8</v>
      </c>
      <c r="G3069">
        <v>33.957960984291397</v>
      </c>
      <c r="H3069">
        <v>4.1413122479796902</v>
      </c>
      <c r="I3069">
        <v>20.554623137619799</v>
      </c>
      <c r="J3069">
        <v>3.3653105542716202</v>
      </c>
      <c r="K3069">
        <v>102.558692578943</v>
      </c>
      <c r="L3069">
        <v>89.857858791373005</v>
      </c>
      <c r="M3069">
        <v>74.688852532021599</v>
      </c>
      <c r="N3069">
        <v>0.819206169466972</v>
      </c>
      <c r="O3069">
        <v>2.2517123287671299</v>
      </c>
      <c r="P3069">
        <v>80.246913580246897</v>
      </c>
      <c r="Q3069">
        <v>4.5263724558675E-2</v>
      </c>
    </row>
    <row r="3070" spans="1:17" hidden="1" x14ac:dyDescent="0.3">
      <c r="A3070" t="s">
        <v>6304</v>
      </c>
      <c r="B3070" t="s">
        <v>6305</v>
      </c>
      <c r="C3070" t="s">
        <v>10222</v>
      </c>
      <c r="D3070" t="s">
        <v>677</v>
      </c>
      <c r="E3070">
        <v>80.254326083999999</v>
      </c>
      <c r="F3070">
        <v>24.87</v>
      </c>
      <c r="G3070">
        <v>12.627254602309399</v>
      </c>
      <c r="H3070">
        <v>-0.478583244075446</v>
      </c>
      <c r="I3070">
        <v>-43.120299552814203</v>
      </c>
      <c r="J3070">
        <v>4.92288625266929</v>
      </c>
      <c r="K3070">
        <v>24.901581581732099</v>
      </c>
      <c r="L3070">
        <v>24.580948986198301</v>
      </c>
      <c r="M3070">
        <v>57.526185760072998</v>
      </c>
      <c r="N3070">
        <v>0.32708032602329701</v>
      </c>
      <c r="O3070">
        <v>57.348819145147203</v>
      </c>
      <c r="P3070">
        <v>43.884143033292197</v>
      </c>
      <c r="Q3070">
        <v>3.4954910079692002E-2</v>
      </c>
    </row>
    <row r="3071" spans="1:17" hidden="1" x14ac:dyDescent="0.3">
      <c r="A3071" t="s">
        <v>6306</v>
      </c>
      <c r="B3071" t="s">
        <v>6307</v>
      </c>
      <c r="C3071" t="s">
        <v>10222</v>
      </c>
      <c r="D3071" t="s">
        <v>606</v>
      </c>
      <c r="E3071">
        <v>80.097359999999995</v>
      </c>
      <c r="F3071">
        <v>291.89999999999998</v>
      </c>
      <c r="G3071">
        <v>130.08969624545699</v>
      </c>
      <c r="H3071">
        <v>-10.549770562594601</v>
      </c>
      <c r="I3071">
        <v>23.669044374316901</v>
      </c>
      <c r="J3071">
        <v>-3.3119833060105002</v>
      </c>
      <c r="K3071">
        <v>289.83223898043201</v>
      </c>
      <c r="L3071">
        <v>239.08574106984199</v>
      </c>
      <c r="M3071">
        <v>56.576405235360902</v>
      </c>
      <c r="N3071">
        <v>0.50348360655737701</v>
      </c>
      <c r="O3071">
        <v>37.410071942446002</v>
      </c>
      <c r="P3071">
        <v>185.05859374999901</v>
      </c>
      <c r="Q3071">
        <v>0.13644296050702601</v>
      </c>
    </row>
    <row r="3072" spans="1:17" hidden="1" x14ac:dyDescent="0.3">
      <c r="A3072" t="s">
        <v>6308</v>
      </c>
      <c r="B3072" t="s">
        <v>6309</v>
      </c>
      <c r="C3072" t="s">
        <v>10222</v>
      </c>
      <c r="D3072" t="s">
        <v>274</v>
      </c>
      <c r="E3072">
        <v>80.016000000000005</v>
      </c>
      <c r="F3072">
        <v>33.340000000000003</v>
      </c>
      <c r="G3072">
        <v>180.75541762085601</v>
      </c>
      <c r="H3072">
        <v>-0.57660230318859496</v>
      </c>
      <c r="I3072">
        <v>23.1312295814365</v>
      </c>
      <c r="J3072">
        <v>16.1280134471384</v>
      </c>
      <c r="K3072">
        <v>27.833493251713801</v>
      </c>
      <c r="L3072">
        <v>23.955438520508601</v>
      </c>
      <c r="M3072">
        <v>77.735902014613302</v>
      </c>
      <c r="N3072">
        <v>0.77355896847252004</v>
      </c>
      <c r="O3072">
        <v>0</v>
      </c>
      <c r="P3072">
        <v>214.52830188679201</v>
      </c>
      <c r="Q3072">
        <v>7.1863641632226999E-2</v>
      </c>
    </row>
    <row r="3073" spans="1:17" hidden="1" x14ac:dyDescent="0.3">
      <c r="A3073" t="s">
        <v>6310</v>
      </c>
      <c r="B3073" t="s">
        <v>6311</v>
      </c>
      <c r="C3073" t="s">
        <v>10222</v>
      </c>
      <c r="E3073">
        <v>79.995599999999996</v>
      </c>
      <c r="F3073">
        <v>27</v>
      </c>
      <c r="G3073">
        <v>-97.814501640875307</v>
      </c>
      <c r="H3073">
        <v>-13.195144738362799</v>
      </c>
      <c r="I3073">
        <v>-85.3862242287572</v>
      </c>
      <c r="J3073">
        <v>0.84387964457982501</v>
      </c>
      <c r="K3073">
        <v>30.0290016563332</v>
      </c>
      <c r="L3073">
        <v>51.744947318547403</v>
      </c>
      <c r="M3073">
        <v>49.418248319449098</v>
      </c>
      <c r="N3073">
        <v>0.55384078116250901</v>
      </c>
      <c r="O3073">
        <v>281.85185185185099</v>
      </c>
      <c r="P3073">
        <v>19.893428063943102</v>
      </c>
      <c r="Q3073">
        <v>-4.7170586743001001E-2</v>
      </c>
    </row>
    <row r="3074" spans="1:17" hidden="1" x14ac:dyDescent="0.3">
      <c r="A3074" t="s">
        <v>6312</v>
      </c>
      <c r="B3074" t="s">
        <v>6313</v>
      </c>
      <c r="C3074" t="s">
        <v>10222</v>
      </c>
      <c r="D3074" t="s">
        <v>1391</v>
      </c>
      <c r="E3074">
        <v>79.749144999999999</v>
      </c>
      <c r="F3074">
        <v>269.14999999999998</v>
      </c>
      <c r="G3074">
        <v>48.247038902800398</v>
      </c>
      <c r="H3074">
        <v>-0.27197829399530299</v>
      </c>
      <c r="I3074">
        <v>-12.9242205098366</v>
      </c>
      <c r="J3074">
        <v>-7.7383409110964596</v>
      </c>
      <c r="K3074">
        <v>267.02118976035399</v>
      </c>
      <c r="L3074">
        <v>252.58784391951701</v>
      </c>
      <c r="M3074">
        <v>54.555408562817703</v>
      </c>
      <c r="N3074">
        <v>0.63784943114325598</v>
      </c>
      <c r="O3074">
        <v>35.2405721716515</v>
      </c>
      <c r="P3074">
        <v>79.254079254079201</v>
      </c>
      <c r="Q3074">
        <v>5.8217194128331998E-2</v>
      </c>
    </row>
    <row r="3075" spans="1:17" hidden="1" x14ac:dyDescent="0.3">
      <c r="A3075" t="s">
        <v>6314</v>
      </c>
      <c r="B3075" t="s">
        <v>6315</v>
      </c>
      <c r="C3075" t="s">
        <v>10222</v>
      </c>
      <c r="D3075" t="s">
        <v>202</v>
      </c>
      <c r="E3075">
        <v>79.564719199999999</v>
      </c>
      <c r="F3075">
        <v>69.73</v>
      </c>
      <c r="G3075">
        <v>-56.048631567824401</v>
      </c>
      <c r="H3075">
        <v>-2.9031707855600399</v>
      </c>
      <c r="I3075">
        <v>-33.826448676311898</v>
      </c>
      <c r="J3075">
        <v>0.55774232275691205</v>
      </c>
      <c r="K3075">
        <v>70.748873799812401</v>
      </c>
      <c r="L3075">
        <v>77.927881396533095</v>
      </c>
      <c r="M3075">
        <v>56.843802185057598</v>
      </c>
      <c r="N3075">
        <v>0.592106332442494</v>
      </c>
      <c r="O3075">
        <v>61.766814857306699</v>
      </c>
      <c r="P3075">
        <v>6.9478527607361897</v>
      </c>
      <c r="Q3075">
        <v>7.4334398977873001E-2</v>
      </c>
    </row>
    <row r="3076" spans="1:17" hidden="1" x14ac:dyDescent="0.3">
      <c r="A3076" t="s">
        <v>6316</v>
      </c>
      <c r="B3076" t="s">
        <v>6317</v>
      </c>
      <c r="C3076" t="s">
        <v>10222</v>
      </c>
      <c r="E3076">
        <v>79.417354743999994</v>
      </c>
      <c r="F3076">
        <v>71.44</v>
      </c>
      <c r="G3076">
        <v>3.3652207209823</v>
      </c>
      <c r="H3076">
        <v>-6.3951559282708104</v>
      </c>
      <c r="I3076">
        <v>7.0209494135333399</v>
      </c>
      <c r="J3076">
        <v>-1.54519885371368</v>
      </c>
      <c r="K3076">
        <v>74.896371759765401</v>
      </c>
      <c r="L3076">
        <v>69.252307705302599</v>
      </c>
      <c r="M3076">
        <v>25.223788617929799</v>
      </c>
      <c r="N3076">
        <v>0.14492753623188401</v>
      </c>
      <c r="O3076">
        <v>22.4804031354983</v>
      </c>
      <c r="P3076">
        <v>55.948482864003402</v>
      </c>
    </row>
    <row r="3077" spans="1:17" hidden="1" x14ac:dyDescent="0.3">
      <c r="A3077" t="s">
        <v>6318</v>
      </c>
      <c r="B3077" t="s">
        <v>6319</v>
      </c>
      <c r="C3077" t="s">
        <v>10222</v>
      </c>
      <c r="D3077" t="s">
        <v>21</v>
      </c>
      <c r="E3077">
        <v>79.262414000000007</v>
      </c>
      <c r="F3077">
        <v>144.65</v>
      </c>
      <c r="G3077">
        <v>-19.377540221778599</v>
      </c>
      <c r="H3077">
        <v>-14.593066845829901</v>
      </c>
      <c r="I3077">
        <v>-36.018607068400001</v>
      </c>
      <c r="J3077">
        <v>-11.279988245289299</v>
      </c>
      <c r="K3077">
        <v>154.009708563863</v>
      </c>
      <c r="L3077">
        <v>155.39280898676699</v>
      </c>
      <c r="M3077">
        <v>26.634375165974699</v>
      </c>
      <c r="N3077">
        <v>1.69588080631025</v>
      </c>
      <c r="O3077">
        <v>65.848600069132303</v>
      </c>
      <c r="P3077">
        <v>30.139451192082699</v>
      </c>
    </row>
    <row r="3078" spans="1:17" hidden="1" x14ac:dyDescent="0.3">
      <c r="A3078" t="s">
        <v>6320</v>
      </c>
      <c r="B3078" t="s">
        <v>6321</v>
      </c>
      <c r="C3078" t="s">
        <v>10222</v>
      </c>
      <c r="D3078" t="s">
        <v>127</v>
      </c>
      <c r="E3078">
        <v>79.099452135000007</v>
      </c>
      <c r="F3078">
        <v>143.55000000000001</v>
      </c>
      <c r="G3078">
        <v>77.724775187340299</v>
      </c>
      <c r="H3078">
        <v>-16.692780399015401</v>
      </c>
      <c r="I3078">
        <v>12.330619395252</v>
      </c>
      <c r="J3078">
        <v>2.0023951048391799</v>
      </c>
      <c r="K3078">
        <v>155.72336564140099</v>
      </c>
      <c r="L3078">
        <v>129.517008773578</v>
      </c>
      <c r="M3078">
        <v>31.161209268545001</v>
      </c>
      <c r="N3078">
        <v>0.75204184143071096</v>
      </c>
      <c r="O3078">
        <v>26.750261233019799</v>
      </c>
      <c r="P3078">
        <v>126.241134751773</v>
      </c>
      <c r="Q3078">
        <v>7.2012047588774997E-2</v>
      </c>
    </row>
    <row r="3079" spans="1:17" hidden="1" x14ac:dyDescent="0.3">
      <c r="A3079" t="s">
        <v>6322</v>
      </c>
      <c r="B3079" t="s">
        <v>6323</v>
      </c>
      <c r="C3079" t="s">
        <v>10222</v>
      </c>
      <c r="D3079" t="s">
        <v>622</v>
      </c>
      <c r="E3079">
        <v>79.076311039999993</v>
      </c>
      <c r="F3079">
        <v>81.92</v>
      </c>
      <c r="G3079">
        <v>30.952204748104698</v>
      </c>
      <c r="H3079">
        <v>-13.1364509344764</v>
      </c>
      <c r="I3079">
        <v>-4.6141168645054202</v>
      </c>
      <c r="J3079">
        <v>-1.77304695497951</v>
      </c>
      <c r="K3079">
        <v>79.071715288131301</v>
      </c>
      <c r="L3079">
        <v>73.520938655860803</v>
      </c>
      <c r="M3079">
        <v>58.182847769694703</v>
      </c>
      <c r="N3079">
        <v>1.19818964064658</v>
      </c>
      <c r="O3079">
        <v>15.8447265625</v>
      </c>
      <c r="P3079">
        <v>75.042735042735004</v>
      </c>
      <c r="Q3079">
        <v>4.3526212405235999E-2</v>
      </c>
    </row>
    <row r="3080" spans="1:17" hidden="1" x14ac:dyDescent="0.3">
      <c r="A3080" t="s">
        <v>6324</v>
      </c>
      <c r="B3080" t="s">
        <v>6325</v>
      </c>
      <c r="C3080" t="s">
        <v>10222</v>
      </c>
      <c r="D3080" t="s">
        <v>1532</v>
      </c>
      <c r="E3080">
        <v>78.802483932000001</v>
      </c>
      <c r="F3080">
        <v>77.34</v>
      </c>
      <c r="G3080">
        <v>-12.2019633144944</v>
      </c>
      <c r="H3080">
        <v>7.0450693800714204</v>
      </c>
      <c r="I3080">
        <v>-11.684548509509201</v>
      </c>
      <c r="J3080">
        <v>-5.03647067416256</v>
      </c>
      <c r="K3080">
        <v>76.771281312255397</v>
      </c>
      <c r="L3080">
        <v>76.576605357622697</v>
      </c>
      <c r="M3080">
        <v>45.749268711401498</v>
      </c>
      <c r="N3080">
        <v>0.72757097791798098</v>
      </c>
      <c r="O3080">
        <v>81.859322472200603</v>
      </c>
      <c r="P3080">
        <v>36.281938325991199</v>
      </c>
      <c r="Q3080">
        <v>0.112477868941859</v>
      </c>
    </row>
    <row r="3081" spans="1:17" hidden="1" x14ac:dyDescent="0.3">
      <c r="A3081" t="s">
        <v>6326</v>
      </c>
      <c r="B3081" t="s">
        <v>6327</v>
      </c>
      <c r="C3081" t="s">
        <v>10222</v>
      </c>
      <c r="E3081">
        <v>78.800366299999993</v>
      </c>
      <c r="F3081">
        <v>129.88999999999999</v>
      </c>
      <c r="G3081">
        <v>1564.7503532967301</v>
      </c>
      <c r="H3081">
        <v>26.091961419329799</v>
      </c>
      <c r="I3081">
        <v>34.163470043334797</v>
      </c>
      <c r="J3081">
        <v>6.6811969990950102</v>
      </c>
      <c r="K3081">
        <v>114.089134389752</v>
      </c>
      <c r="L3081">
        <v>89.765618730466201</v>
      </c>
      <c r="M3081">
        <v>84.594742796021293</v>
      </c>
      <c r="N3081">
        <v>0.89175813836793505</v>
      </c>
      <c r="O3081">
        <v>13.7885903456771</v>
      </c>
      <c r="P3081">
        <v>1591.2760416666599</v>
      </c>
      <c r="Q3081">
        <v>0.27113151930218499</v>
      </c>
    </row>
    <row r="3082" spans="1:17" hidden="1" x14ac:dyDescent="0.3">
      <c r="A3082" t="s">
        <v>6328</v>
      </c>
      <c r="B3082" t="s">
        <v>6329</v>
      </c>
      <c r="C3082" t="s">
        <v>10222</v>
      </c>
      <c r="D3082" t="s">
        <v>60</v>
      </c>
      <c r="E3082">
        <v>78.770019599999998</v>
      </c>
      <c r="F3082">
        <v>133.5</v>
      </c>
      <c r="G3082">
        <v>-10.891214571745699</v>
      </c>
      <c r="H3082">
        <v>-3.7987098333898101E-2</v>
      </c>
      <c r="I3082">
        <v>-16.607740157533101</v>
      </c>
      <c r="J3082">
        <v>-2.7660645584861601</v>
      </c>
      <c r="K3082">
        <v>132.88577835142101</v>
      </c>
      <c r="L3082">
        <v>128.617114346698</v>
      </c>
      <c r="M3082">
        <v>50.2781426495918</v>
      </c>
      <c r="N3082">
        <v>1.0774504907606499</v>
      </c>
      <c r="O3082">
        <v>17.602996254681599</v>
      </c>
      <c r="P3082">
        <v>36.1550229474757</v>
      </c>
      <c r="Q3082">
        <v>-7.1271326044106006E-2</v>
      </c>
    </row>
    <row r="3083" spans="1:17" hidden="1" x14ac:dyDescent="0.3">
      <c r="A3083" t="s">
        <v>6330</v>
      </c>
      <c r="B3083" t="s">
        <v>6331</v>
      </c>
      <c r="C3083" t="s">
        <v>10222</v>
      </c>
      <c r="D3083" t="s">
        <v>133</v>
      </c>
      <c r="E3083">
        <v>78.721485200000004</v>
      </c>
      <c r="F3083">
        <v>68</v>
      </c>
      <c r="G3083">
        <v>56.812138537595402</v>
      </c>
      <c r="H3083">
        <v>57.913640808642803</v>
      </c>
      <c r="I3083">
        <v>38.002242285406297</v>
      </c>
      <c r="J3083">
        <v>-2.0663256142770701</v>
      </c>
      <c r="K3083">
        <v>58.473745952137001</v>
      </c>
      <c r="L3083">
        <v>46.356208033339698</v>
      </c>
      <c r="M3083">
        <v>45.205379632734299</v>
      </c>
      <c r="N3083">
        <v>0.49795614211865702</v>
      </c>
      <c r="O3083">
        <v>49.029411764705799</v>
      </c>
      <c r="P3083">
        <v>98.830409356725099</v>
      </c>
      <c r="Q3083">
        <v>8.4715389452856005E-2</v>
      </c>
    </row>
    <row r="3084" spans="1:17" hidden="1" x14ac:dyDescent="0.3">
      <c r="A3084" t="s">
        <v>6332</v>
      </c>
      <c r="B3084" t="s">
        <v>6333</v>
      </c>
      <c r="C3084" t="s">
        <v>10222</v>
      </c>
      <c r="E3084">
        <v>78.704024000000004</v>
      </c>
      <c r="F3084">
        <v>38.92</v>
      </c>
      <c r="G3084">
        <v>-49.9567330285929</v>
      </c>
      <c r="H3084">
        <v>-13.3259137570587</v>
      </c>
      <c r="I3084">
        <v>-53.9143505654093</v>
      </c>
      <c r="J3084">
        <v>-0.29519885371368498</v>
      </c>
      <c r="K3084">
        <v>42.185349076889899</v>
      </c>
      <c r="L3084">
        <v>44.9409808687085</v>
      </c>
      <c r="M3084">
        <v>37.325172617085499</v>
      </c>
      <c r="N3084">
        <v>0.139947757327543</v>
      </c>
      <c r="O3084">
        <v>75.976361767728605</v>
      </c>
      <c r="P3084">
        <v>11.2</v>
      </c>
      <c r="Q3084">
        <v>0.11652942135576801</v>
      </c>
    </row>
    <row r="3085" spans="1:17" hidden="1" x14ac:dyDescent="0.3">
      <c r="A3085" t="s">
        <v>6334</v>
      </c>
      <c r="B3085" t="s">
        <v>6335</v>
      </c>
      <c r="C3085" t="s">
        <v>10222</v>
      </c>
      <c r="D3085" t="s">
        <v>388</v>
      </c>
      <c r="E3085">
        <v>78.652944000000005</v>
      </c>
      <c r="F3085">
        <v>64.8</v>
      </c>
      <c r="G3085">
        <v>-45.576281749064798</v>
      </c>
      <c r="H3085">
        <v>29.6369061147652</v>
      </c>
      <c r="I3085">
        <v>-5.9446425713586502</v>
      </c>
      <c r="J3085">
        <v>-8.7946658046731603</v>
      </c>
      <c r="K3085">
        <v>58.431524563055198</v>
      </c>
      <c r="M3085">
        <v>47.4306484720803</v>
      </c>
      <c r="N3085">
        <v>2.0175886524822602</v>
      </c>
      <c r="O3085">
        <v>45.679012345678998</v>
      </c>
      <c r="P3085">
        <v>70.302233902759497</v>
      </c>
    </row>
    <row r="3086" spans="1:17" hidden="1" x14ac:dyDescent="0.3">
      <c r="A3086" t="s">
        <v>6336</v>
      </c>
      <c r="B3086" t="s">
        <v>6337</v>
      </c>
      <c r="C3086" t="s">
        <v>10222</v>
      </c>
      <c r="D3086" t="s">
        <v>138</v>
      </c>
      <c r="E3086">
        <v>78.581332500000002</v>
      </c>
      <c r="F3086">
        <v>363.55</v>
      </c>
      <c r="G3086">
        <v>158.45858835963199</v>
      </c>
      <c r="H3086">
        <v>-10.944495211508199</v>
      </c>
      <c r="I3086">
        <v>54.505709041022399</v>
      </c>
      <c r="J3086">
        <v>-1.20496824429643E-2</v>
      </c>
      <c r="K3086">
        <v>354.73718950021703</v>
      </c>
      <c r="L3086">
        <v>288.14707453543502</v>
      </c>
      <c r="M3086">
        <v>44.127912478606497</v>
      </c>
      <c r="N3086">
        <v>0.24888041940258601</v>
      </c>
      <c r="O3086">
        <v>20.3135744739375</v>
      </c>
      <c r="P3086">
        <v>209.40425531914801</v>
      </c>
      <c r="Q3086">
        <v>0.11917517242289299</v>
      </c>
    </row>
    <row r="3087" spans="1:17" hidden="1" x14ac:dyDescent="0.3">
      <c r="A3087" t="s">
        <v>6338</v>
      </c>
      <c r="B3087" t="s">
        <v>6339</v>
      </c>
      <c r="C3087" t="s">
        <v>10222</v>
      </c>
      <c r="E3087">
        <v>78.536130959999994</v>
      </c>
      <c r="F3087">
        <v>94.8</v>
      </c>
      <c r="G3087">
        <v>2.4539034668078998</v>
      </c>
      <c r="H3087">
        <v>-6.5471925246904901</v>
      </c>
      <c r="I3087">
        <v>3.1219895721965498</v>
      </c>
      <c r="J3087">
        <v>1.55557634008476</v>
      </c>
      <c r="K3087">
        <v>92.9221791642358</v>
      </c>
      <c r="L3087">
        <v>88.3981482345811</v>
      </c>
      <c r="M3087">
        <v>55.7414688553757</v>
      </c>
      <c r="N3087">
        <v>0.38695626873054201</v>
      </c>
      <c r="O3087">
        <v>15.9282700421941</v>
      </c>
      <c r="P3087">
        <v>40.569395017793497</v>
      </c>
      <c r="Q3087">
        <v>-4.4134967556300002E-4</v>
      </c>
    </row>
    <row r="3088" spans="1:17" hidden="1" x14ac:dyDescent="0.3">
      <c r="A3088" t="s">
        <v>6340</v>
      </c>
      <c r="B3088" t="s">
        <v>6341</v>
      </c>
      <c r="C3088" t="s">
        <v>10222</v>
      </c>
      <c r="D3088" t="s">
        <v>124</v>
      </c>
      <c r="E3088">
        <v>78.5</v>
      </c>
      <c r="F3088">
        <v>100</v>
      </c>
      <c r="G3088">
        <v>-13.7861167802988</v>
      </c>
      <c r="H3088">
        <v>-7.3225629875609402</v>
      </c>
      <c r="I3088">
        <v>-35.528616251540001</v>
      </c>
      <c r="J3088">
        <v>3.1287141897645698</v>
      </c>
      <c r="K3088">
        <v>96.315057572550501</v>
      </c>
      <c r="L3088">
        <v>98.531618550773302</v>
      </c>
      <c r="M3088">
        <v>69.249620846118205</v>
      </c>
      <c r="N3088">
        <v>1.1988929889298801</v>
      </c>
      <c r="O3088">
        <v>43.05</v>
      </c>
      <c r="P3088">
        <v>31.578947368421002</v>
      </c>
    </row>
    <row r="3089" spans="1:17" hidden="1" x14ac:dyDescent="0.3">
      <c r="A3089" t="s">
        <v>6342</v>
      </c>
      <c r="B3089" t="s">
        <v>6343</v>
      </c>
      <c r="C3089" t="s">
        <v>10222</v>
      </c>
      <c r="E3089">
        <v>78.489000000000004</v>
      </c>
      <c r="F3089">
        <v>242.25</v>
      </c>
      <c r="G3089">
        <v>218.55978171554301</v>
      </c>
      <c r="H3089">
        <v>-12.559816440427699</v>
      </c>
      <c r="I3089">
        <v>117.324130203938</v>
      </c>
      <c r="J3089">
        <v>-6.9568726070959803</v>
      </c>
      <c r="K3089">
        <v>241.38589004720299</v>
      </c>
      <c r="L3089">
        <v>167.076725279209</v>
      </c>
      <c r="M3089">
        <v>30.608135642204001</v>
      </c>
      <c r="N3089">
        <v>0.337092887939547</v>
      </c>
      <c r="O3089">
        <v>17.523219814241401</v>
      </c>
      <c r="P3089">
        <v>261.567164179104</v>
      </c>
      <c r="Q3089">
        <v>0.121059443957201</v>
      </c>
    </row>
    <row r="3090" spans="1:17" hidden="1" x14ac:dyDescent="0.3">
      <c r="A3090" t="s">
        <v>6344</v>
      </c>
      <c r="B3090" t="s">
        <v>6345</v>
      </c>
      <c r="C3090" t="s">
        <v>10222</v>
      </c>
      <c r="D3090" t="s">
        <v>21</v>
      </c>
      <c r="E3090">
        <v>78.422881200000006</v>
      </c>
      <c r="F3090">
        <v>49.2</v>
      </c>
      <c r="G3090">
        <v>-80.978407180234399</v>
      </c>
      <c r="H3090">
        <v>7.3059495040231903</v>
      </c>
      <c r="I3090">
        <v>-48.343586266747401</v>
      </c>
      <c r="J3090">
        <v>2.4411337203182</v>
      </c>
      <c r="K3090">
        <v>43.548369512649799</v>
      </c>
      <c r="L3090">
        <v>57.612923381863503</v>
      </c>
      <c r="M3090">
        <v>75.971753731846903</v>
      </c>
      <c r="N3090">
        <v>1.5633445376658299</v>
      </c>
      <c r="O3090">
        <v>156.78046786599</v>
      </c>
      <c r="P3090">
        <v>41.184294792846899</v>
      </c>
      <c r="Q3090">
        <v>4.32422203305E-2</v>
      </c>
    </row>
    <row r="3091" spans="1:17" hidden="1" x14ac:dyDescent="0.3">
      <c r="A3091" t="s">
        <v>6346</v>
      </c>
      <c r="B3091" t="s">
        <v>6345</v>
      </c>
      <c r="C3091" t="s">
        <v>10222</v>
      </c>
      <c r="D3091" t="s">
        <v>21</v>
      </c>
      <c r="E3091">
        <v>78.225671628000001</v>
      </c>
      <c r="F3091">
        <v>22.76</v>
      </c>
      <c r="G3091">
        <v>15.923056406560599</v>
      </c>
      <c r="H3091">
        <v>16.832922245768501</v>
      </c>
      <c r="I3091">
        <v>-26.3815154990453</v>
      </c>
      <c r="J3091">
        <v>11.260923595265799</v>
      </c>
      <c r="K3091">
        <v>19.135973932804902</v>
      </c>
      <c r="L3091">
        <v>19.5373830572386</v>
      </c>
      <c r="M3091">
        <v>86.856359917388204</v>
      </c>
      <c r="N3091">
        <v>2.2752361048716501</v>
      </c>
      <c r="O3091">
        <v>18.585237258347899</v>
      </c>
      <c r="P3091">
        <v>46.7243885706974</v>
      </c>
      <c r="Q3091">
        <v>-1.4586026134908E-2</v>
      </c>
    </row>
    <row r="3092" spans="1:17" hidden="1" x14ac:dyDescent="0.3">
      <c r="A3092" t="s">
        <v>6347</v>
      </c>
      <c r="B3092" t="s">
        <v>6348</v>
      </c>
      <c r="C3092" t="s">
        <v>10222</v>
      </c>
      <c r="D3092" t="s">
        <v>548</v>
      </c>
      <c r="E3092">
        <v>78.105033120000002</v>
      </c>
      <c r="F3092">
        <v>46.52</v>
      </c>
      <c r="G3092">
        <v>53.739966279029503</v>
      </c>
      <c r="H3092">
        <v>-5.5071637655862702</v>
      </c>
      <c r="I3092">
        <v>-2.0332144122756999</v>
      </c>
      <c r="J3092">
        <v>-3.5660194293413601</v>
      </c>
      <c r="K3092">
        <v>45.654572781945703</v>
      </c>
      <c r="L3092">
        <v>39.257950639043003</v>
      </c>
      <c r="M3092">
        <v>43.982424548969497</v>
      </c>
      <c r="N3092">
        <v>0.41389715577321501</v>
      </c>
      <c r="O3092">
        <v>15.4342218400687</v>
      </c>
      <c r="P3092">
        <v>91.755976916735307</v>
      </c>
      <c r="Q3092">
        <v>7.9071300018499005E-2</v>
      </c>
    </row>
    <row r="3093" spans="1:17" hidden="1" x14ac:dyDescent="0.3">
      <c r="A3093" t="s">
        <v>6349</v>
      </c>
      <c r="B3093" t="s">
        <v>6350</v>
      </c>
      <c r="C3093" t="s">
        <v>10222</v>
      </c>
      <c r="E3093">
        <v>77.951999999999998</v>
      </c>
      <c r="F3093">
        <v>168</v>
      </c>
      <c r="G3093">
        <v>135.974311630073</v>
      </c>
      <c r="H3093">
        <v>-22.7281664202728</v>
      </c>
      <c r="I3093">
        <v>5.8030099427476198</v>
      </c>
      <c r="J3093">
        <v>0.97072471316528697</v>
      </c>
      <c r="K3093">
        <v>181.02336772274299</v>
      </c>
      <c r="L3093">
        <v>177.99694561188201</v>
      </c>
      <c r="M3093">
        <v>50.274230647442202</v>
      </c>
      <c r="N3093">
        <v>1.6286469918556701</v>
      </c>
      <c r="O3093">
        <v>63.273809523809497</v>
      </c>
      <c r="P3093">
        <v>162.54102203469199</v>
      </c>
      <c r="Q3093">
        <v>0.11892225722819399</v>
      </c>
    </row>
    <row r="3094" spans="1:17" hidden="1" x14ac:dyDescent="0.3">
      <c r="A3094" t="s">
        <v>6351</v>
      </c>
      <c r="B3094" t="s">
        <v>6352</v>
      </c>
      <c r="C3094" t="s">
        <v>10222</v>
      </c>
      <c r="D3094" t="s">
        <v>523</v>
      </c>
      <c r="E3094">
        <v>77.616</v>
      </c>
      <c r="F3094">
        <v>323.39999999999998</v>
      </c>
      <c r="G3094">
        <v>364.21786246467099</v>
      </c>
      <c r="H3094">
        <v>18.999166959924299</v>
      </c>
      <c r="I3094">
        <v>60.791187797404497</v>
      </c>
      <c r="J3094">
        <v>20.9548011462863</v>
      </c>
      <c r="K3094">
        <v>256.62125455609703</v>
      </c>
      <c r="L3094">
        <v>208.86124082930601</v>
      </c>
      <c r="M3094">
        <v>86.027829001966893</v>
      </c>
      <c r="N3094">
        <v>1.4831965698233101</v>
      </c>
      <c r="O3094">
        <v>0</v>
      </c>
      <c r="P3094">
        <v>438.01364165696202</v>
      </c>
      <c r="Q3094">
        <v>0.185092016257589</v>
      </c>
    </row>
    <row r="3095" spans="1:17" hidden="1" x14ac:dyDescent="0.3">
      <c r="A3095" t="s">
        <v>6353</v>
      </c>
      <c r="B3095" t="s">
        <v>6354</v>
      </c>
      <c r="C3095" t="s">
        <v>10222</v>
      </c>
      <c r="D3095" t="s">
        <v>398</v>
      </c>
      <c r="E3095">
        <v>77.413150000000002</v>
      </c>
      <c r="F3095">
        <v>6.53</v>
      </c>
      <c r="G3095">
        <v>7.1761953319569196</v>
      </c>
      <c r="H3095">
        <v>51.575681624969299</v>
      </c>
      <c r="I3095">
        <v>34.445965672291997</v>
      </c>
      <c r="J3095">
        <v>-9.3619104440101797</v>
      </c>
      <c r="K3095">
        <v>5.5450505441219997</v>
      </c>
      <c r="L3095">
        <v>4.6289282711510404</v>
      </c>
      <c r="M3095">
        <v>47.967854767754602</v>
      </c>
      <c r="N3095">
        <v>1.13284830988187</v>
      </c>
      <c r="O3095">
        <v>20.903522205206698</v>
      </c>
      <c r="P3095">
        <v>102.7950310559</v>
      </c>
      <c r="Q3095">
        <v>0.152218368629219</v>
      </c>
    </row>
    <row r="3096" spans="1:17" hidden="1" x14ac:dyDescent="0.3">
      <c r="A3096" t="s">
        <v>6355</v>
      </c>
      <c r="B3096" t="s">
        <v>6356</v>
      </c>
      <c r="C3096" t="s">
        <v>10222</v>
      </c>
      <c r="D3096" t="s">
        <v>130</v>
      </c>
      <c r="E3096">
        <v>77.405892179999995</v>
      </c>
      <c r="F3096">
        <v>47.4</v>
      </c>
      <c r="G3096">
        <v>54.390631205991397</v>
      </c>
      <c r="H3096">
        <v>-1.8880613190167199</v>
      </c>
      <c r="I3096">
        <v>-24.535201297429499</v>
      </c>
      <c r="J3096">
        <v>2.7788893751572501</v>
      </c>
      <c r="K3096">
        <v>45.1821992800419</v>
      </c>
      <c r="L3096">
        <v>38.854375926093397</v>
      </c>
      <c r="M3096">
        <v>54.774573845632197</v>
      </c>
      <c r="N3096">
        <v>1.0648880605508899</v>
      </c>
      <c r="O3096">
        <v>19.0295358649789</v>
      </c>
      <c r="P3096">
        <v>114.479638009049</v>
      </c>
      <c r="Q3096">
        <v>3.6745009812348003E-2</v>
      </c>
    </row>
    <row r="3097" spans="1:17" hidden="1" x14ac:dyDescent="0.3">
      <c r="A3097" t="s">
        <v>6357</v>
      </c>
      <c r="B3097" t="s">
        <v>6358</v>
      </c>
      <c r="C3097" t="s">
        <v>10222</v>
      </c>
      <c r="E3097">
        <v>77.234859990000004</v>
      </c>
      <c r="F3097">
        <v>78.569999999999993</v>
      </c>
      <c r="G3097">
        <v>165.66471698522301</v>
      </c>
      <c r="H3097">
        <v>33.149439895400803</v>
      </c>
      <c r="I3097">
        <v>86.275327810280501</v>
      </c>
      <c r="J3097">
        <v>-5.6093014178162504</v>
      </c>
      <c r="K3097">
        <v>56.459939977706199</v>
      </c>
      <c r="L3097">
        <v>32.8354911051307</v>
      </c>
      <c r="M3097">
        <v>67.065966975845797</v>
      </c>
      <c r="N3097">
        <v>0.98883421627607604</v>
      </c>
      <c r="O3097">
        <v>1.6927580501463899</v>
      </c>
      <c r="P3097">
        <v>227.37499999999901</v>
      </c>
      <c r="Q3097">
        <v>0.25564620497229001</v>
      </c>
    </row>
    <row r="3098" spans="1:17" hidden="1" x14ac:dyDescent="0.3">
      <c r="A3098" t="s">
        <v>6359</v>
      </c>
      <c r="B3098" t="s">
        <v>6360</v>
      </c>
      <c r="C3098" t="s">
        <v>10222</v>
      </c>
      <c r="D3098" t="s">
        <v>722</v>
      </c>
      <c r="E3098">
        <v>77.053211959999999</v>
      </c>
      <c r="F3098">
        <v>62.71</v>
      </c>
      <c r="G3098">
        <v>30.3277383434299</v>
      </c>
      <c r="H3098">
        <v>0.474307586439142</v>
      </c>
      <c r="I3098">
        <v>8.4361772776886106</v>
      </c>
      <c r="J3098">
        <v>1.10369880999147</v>
      </c>
      <c r="K3098">
        <v>58.957433283440203</v>
      </c>
      <c r="L3098">
        <v>52.224023226728598</v>
      </c>
      <c r="M3098">
        <v>51.880968766981397</v>
      </c>
      <c r="N3098">
        <v>1.0717740553963999</v>
      </c>
      <c r="O3098">
        <v>1.4192313825546199</v>
      </c>
      <c r="P3098">
        <v>61.001283697047398</v>
      </c>
      <c r="Q3098">
        <v>6.5320406444950005E-2</v>
      </c>
    </row>
    <row r="3099" spans="1:17" hidden="1" x14ac:dyDescent="0.3">
      <c r="A3099" t="s">
        <v>6361</v>
      </c>
      <c r="B3099" t="s">
        <v>6362</v>
      </c>
      <c r="C3099" t="s">
        <v>10222</v>
      </c>
      <c r="D3099" t="s">
        <v>60</v>
      </c>
      <c r="E3099">
        <v>76.999362500000004</v>
      </c>
      <c r="F3099">
        <v>102.25</v>
      </c>
      <c r="G3099">
        <v>-32.364163367624499</v>
      </c>
      <c r="H3099">
        <v>-0.85969252469048396</v>
      </c>
      <c r="I3099">
        <v>-12.9903633822616</v>
      </c>
      <c r="J3099">
        <v>0.71746715710775699</v>
      </c>
      <c r="K3099">
        <v>101.037439401375</v>
      </c>
      <c r="L3099">
        <v>97.700681069424206</v>
      </c>
      <c r="M3099">
        <v>43.176586830114999</v>
      </c>
      <c r="N3099">
        <v>0.94776264581018899</v>
      </c>
      <c r="O3099">
        <v>11.491442542787199</v>
      </c>
      <c r="P3099">
        <v>24.543239951278899</v>
      </c>
      <c r="Q3099">
        <v>1.0734361941646E-2</v>
      </c>
    </row>
    <row r="3100" spans="1:17" hidden="1" x14ac:dyDescent="0.3">
      <c r="A3100" t="s">
        <v>6363</v>
      </c>
      <c r="B3100" t="s">
        <v>6364</v>
      </c>
      <c r="C3100" t="s">
        <v>10222</v>
      </c>
      <c r="D3100" t="s">
        <v>398</v>
      </c>
      <c r="E3100">
        <v>76.831994183999996</v>
      </c>
      <c r="F3100">
        <v>51.26</v>
      </c>
      <c r="G3100">
        <v>-28.137972439024601</v>
      </c>
      <c r="H3100">
        <v>-6.12148114257666</v>
      </c>
      <c r="I3100">
        <v>-11.203648375007999</v>
      </c>
      <c r="J3100">
        <v>-2.6937137051988298</v>
      </c>
      <c r="K3100">
        <v>52.199976309094502</v>
      </c>
      <c r="L3100">
        <v>50.580203913395003</v>
      </c>
      <c r="M3100">
        <v>59.549876527275003</v>
      </c>
      <c r="N3100">
        <v>0.40947376696891802</v>
      </c>
      <c r="O3100">
        <v>62.309793211080702</v>
      </c>
      <c r="P3100">
        <v>30.932311621966701</v>
      </c>
      <c r="Q3100">
        <v>-1.2419204561236999E-2</v>
      </c>
    </row>
    <row r="3101" spans="1:17" hidden="1" x14ac:dyDescent="0.3">
      <c r="A3101" t="s">
        <v>6365</v>
      </c>
      <c r="B3101" t="s">
        <v>6366</v>
      </c>
      <c r="C3101" t="s">
        <v>10222</v>
      </c>
      <c r="E3101">
        <v>76.712765617999906</v>
      </c>
      <c r="F3101">
        <v>6.07</v>
      </c>
      <c r="G3101">
        <v>-68.550521225705197</v>
      </c>
      <c r="H3101">
        <v>9.3537839213440908</v>
      </c>
      <c r="I3101">
        <v>-37.174048401260698</v>
      </c>
      <c r="J3101">
        <v>9.35111046087329</v>
      </c>
      <c r="K3101">
        <v>5.85784242997065</v>
      </c>
      <c r="L3101">
        <v>6.5672437592729898</v>
      </c>
      <c r="M3101">
        <v>60.761547116477601</v>
      </c>
      <c r="N3101">
        <v>1.9211036026297199</v>
      </c>
      <c r="O3101">
        <v>88.467874794069104</v>
      </c>
      <c r="P3101">
        <v>27.5210084033613</v>
      </c>
      <c r="Q3101">
        <v>8.7696263198907998E-2</v>
      </c>
    </row>
    <row r="3102" spans="1:17" hidden="1" x14ac:dyDescent="0.3">
      <c r="A3102" t="s">
        <v>6367</v>
      </c>
      <c r="B3102" t="s">
        <v>6368</v>
      </c>
      <c r="C3102" t="s">
        <v>10222</v>
      </c>
      <c r="D3102" t="s">
        <v>388</v>
      </c>
      <c r="E3102">
        <v>76.561797600000006</v>
      </c>
      <c r="F3102">
        <v>124.35</v>
      </c>
      <c r="G3102">
        <v>-47.246121905151497</v>
      </c>
      <c r="H3102">
        <v>-7.2073407864491799</v>
      </c>
      <c r="I3102">
        <v>-8.8042223540153604</v>
      </c>
      <c r="J3102">
        <v>0.11404841459873501</v>
      </c>
      <c r="K3102">
        <v>130.55863930342201</v>
      </c>
      <c r="L3102">
        <v>139.35309633917001</v>
      </c>
      <c r="M3102">
        <v>41.146538259764696</v>
      </c>
      <c r="N3102">
        <v>0.21915455746367199</v>
      </c>
      <c r="O3102">
        <v>88.6610373944511</v>
      </c>
      <c r="P3102">
        <v>68.040540540540505</v>
      </c>
      <c r="Q3102">
        <v>0.118809748326607</v>
      </c>
    </row>
    <row r="3103" spans="1:17" hidden="1" x14ac:dyDescent="0.3">
      <c r="A3103" t="s">
        <v>6369</v>
      </c>
      <c r="B3103" t="s">
        <v>6370</v>
      </c>
      <c r="C3103" t="s">
        <v>10222</v>
      </c>
      <c r="D3103" t="s">
        <v>469</v>
      </c>
      <c r="E3103">
        <v>76.484086899999994</v>
      </c>
      <c r="F3103">
        <v>155.35</v>
      </c>
      <c r="G3103">
        <v>-54.6043920736304</v>
      </c>
      <c r="H3103">
        <v>-7.1892537714643598</v>
      </c>
      <c r="I3103">
        <v>-25.360278596755599</v>
      </c>
      <c r="J3103">
        <v>2.0410963752328302</v>
      </c>
      <c r="K3103">
        <v>160.427363131524</v>
      </c>
      <c r="L3103">
        <v>171.61308552167401</v>
      </c>
      <c r="M3103">
        <v>41.387232006504703</v>
      </c>
      <c r="N3103">
        <v>0.392648289503715</v>
      </c>
      <c r="O3103">
        <v>57.322175732217502</v>
      </c>
      <c r="P3103">
        <v>19.5</v>
      </c>
      <c r="Q3103">
        <v>9.5922468839194003E-2</v>
      </c>
    </row>
    <row r="3104" spans="1:17" hidden="1" x14ac:dyDescent="0.3">
      <c r="A3104" t="s">
        <v>6371</v>
      </c>
      <c r="B3104" t="s">
        <v>6372</v>
      </c>
      <c r="C3104" t="s">
        <v>10222</v>
      </c>
      <c r="D3104" t="s">
        <v>77</v>
      </c>
      <c r="E3104">
        <v>76.392309980999997</v>
      </c>
      <c r="F3104">
        <v>8.8699999999999992</v>
      </c>
      <c r="G3104">
        <v>82.180193983014306</v>
      </c>
      <c r="H3104">
        <v>-17.742993620757499</v>
      </c>
      <c r="I3104">
        <v>13.9924220484684</v>
      </c>
      <c r="J3104">
        <v>-7.6827649912798197</v>
      </c>
      <c r="K3104">
        <v>8.5756346697178092</v>
      </c>
      <c r="L3104">
        <v>7.0338189605402803</v>
      </c>
      <c r="M3104">
        <v>29.979949165148401</v>
      </c>
      <c r="N3104">
        <v>0.243928575182534</v>
      </c>
      <c r="O3104">
        <v>46.223224351747398</v>
      </c>
      <c r="P3104">
        <v>113.734939759036</v>
      </c>
      <c r="Q3104">
        <v>9.6150675276093001E-2</v>
      </c>
    </row>
    <row r="3105" spans="1:17" hidden="1" x14ac:dyDescent="0.3">
      <c r="A3105" t="s">
        <v>6373</v>
      </c>
      <c r="B3105" t="s">
        <v>6374</v>
      </c>
      <c r="C3105" t="s">
        <v>10222</v>
      </c>
      <c r="D3105" t="s">
        <v>121</v>
      </c>
      <c r="E3105">
        <v>76.08</v>
      </c>
      <c r="F3105">
        <v>1902</v>
      </c>
      <c r="G3105">
        <v>140.496633685387</v>
      </c>
      <c r="H3105">
        <v>-9.9416589266301703</v>
      </c>
      <c r="I3105">
        <v>-5.1365953929943302</v>
      </c>
      <c r="J3105">
        <v>-0.62203983557067799</v>
      </c>
      <c r="K3105">
        <v>1871.5252281517101</v>
      </c>
      <c r="L3105">
        <v>1562.9268387320101</v>
      </c>
      <c r="M3105">
        <v>47.721746374501699</v>
      </c>
      <c r="N3105">
        <v>0.23925734343247701</v>
      </c>
      <c r="O3105">
        <v>30.073606729758101</v>
      </c>
      <c r="P3105">
        <v>175.39274596394699</v>
      </c>
      <c r="Q3105">
        <v>8.6721571076785006E-2</v>
      </c>
    </row>
    <row r="3106" spans="1:17" hidden="1" x14ac:dyDescent="0.3">
      <c r="A3106" t="s">
        <v>6375</v>
      </c>
      <c r="B3106" t="s">
        <v>6376</v>
      </c>
      <c r="C3106" t="s">
        <v>10222</v>
      </c>
      <c r="E3106">
        <v>75.952263000000002</v>
      </c>
      <c r="F3106">
        <v>155</v>
      </c>
      <c r="G3106">
        <v>-0.24248810921307001</v>
      </c>
      <c r="H3106">
        <v>11.288455623457599</v>
      </c>
      <c r="I3106">
        <v>10.7865712142916</v>
      </c>
      <c r="J3106">
        <v>9.9655925131927798</v>
      </c>
      <c r="K3106">
        <v>140.84014304107899</v>
      </c>
      <c r="M3106">
        <v>59.786925088921301</v>
      </c>
      <c r="N3106">
        <v>0.58935483870967698</v>
      </c>
      <c r="O3106">
        <v>5.1612903225806299</v>
      </c>
      <c r="P3106">
        <v>49.715058437167897</v>
      </c>
    </row>
    <row r="3107" spans="1:17" hidden="1" x14ac:dyDescent="0.3">
      <c r="A3107" t="s">
        <v>6377</v>
      </c>
      <c r="B3107" t="s">
        <v>6378</v>
      </c>
      <c r="C3107" t="s">
        <v>10222</v>
      </c>
      <c r="D3107" t="s">
        <v>622</v>
      </c>
      <c r="E3107">
        <v>75.896963999999997</v>
      </c>
      <c r="F3107">
        <v>2.5299999999999998</v>
      </c>
      <c r="G3107">
        <v>-89.044206888445302</v>
      </c>
      <c r="H3107">
        <v>-3.5263591913571499</v>
      </c>
      <c r="I3107">
        <v>-53.537445372952597</v>
      </c>
      <c r="J3107">
        <v>22.753866566847002</v>
      </c>
      <c r="K3107">
        <v>2.5392780227951</v>
      </c>
      <c r="L3107">
        <v>3.46727387783787</v>
      </c>
      <c r="M3107">
        <v>56.099838451114103</v>
      </c>
      <c r="N3107">
        <v>2.36131208937827</v>
      </c>
      <c r="O3107">
        <v>179.97364953886699</v>
      </c>
      <c r="P3107">
        <v>19.339622641509401</v>
      </c>
      <c r="Q3107">
        <v>-6.8691790142276998E-2</v>
      </c>
    </row>
    <row r="3108" spans="1:17" hidden="1" x14ac:dyDescent="0.3">
      <c r="A3108" t="s">
        <v>6379</v>
      </c>
      <c r="B3108" t="s">
        <v>6380</v>
      </c>
      <c r="C3108" t="s">
        <v>10222</v>
      </c>
      <c r="D3108" t="s">
        <v>420</v>
      </c>
      <c r="E3108">
        <v>75.876840000000001</v>
      </c>
      <c r="F3108">
        <v>130.75</v>
      </c>
      <c r="G3108">
        <v>194.648470313443</v>
      </c>
      <c r="H3108">
        <v>10.634960698652</v>
      </c>
      <c r="I3108">
        <v>53.278380634744799</v>
      </c>
      <c r="J3108">
        <v>7.9974572588632604</v>
      </c>
      <c r="K3108">
        <v>109.119269495545</v>
      </c>
      <c r="L3108">
        <v>85.684767220989499</v>
      </c>
      <c r="M3108">
        <v>84.571683781566605</v>
      </c>
      <c r="N3108">
        <v>0.33055336098257099</v>
      </c>
      <c r="O3108">
        <v>6.3479923518164396</v>
      </c>
      <c r="P3108">
        <v>225.897308075772</v>
      </c>
      <c r="Q3108">
        <v>7.5809923027483003E-2</v>
      </c>
    </row>
    <row r="3109" spans="1:17" hidden="1" x14ac:dyDescent="0.3">
      <c r="A3109" t="s">
        <v>6381</v>
      </c>
      <c r="B3109" t="s">
        <v>6382</v>
      </c>
      <c r="C3109" t="s">
        <v>10222</v>
      </c>
      <c r="D3109" t="s">
        <v>523</v>
      </c>
      <c r="E3109">
        <v>75.42254346</v>
      </c>
      <c r="F3109">
        <v>54.51</v>
      </c>
      <c r="G3109">
        <v>32.906894256572201</v>
      </c>
      <c r="H3109">
        <v>1.88540551452519</v>
      </c>
      <c r="I3109">
        <v>-26.602304193193</v>
      </c>
      <c r="J3109">
        <v>2.96491001098304</v>
      </c>
      <c r="K3109">
        <v>50.446155067752699</v>
      </c>
      <c r="L3109">
        <v>47.076537370864401</v>
      </c>
      <c r="M3109">
        <v>72.876379071551895</v>
      </c>
      <c r="N3109">
        <v>1.2517330511879501</v>
      </c>
      <c r="O3109">
        <v>30.9851403412218</v>
      </c>
      <c r="P3109">
        <v>78.137254901960702</v>
      </c>
      <c r="Q3109">
        <v>5.2539524725276003E-2</v>
      </c>
    </row>
    <row r="3110" spans="1:17" hidden="1" x14ac:dyDescent="0.3">
      <c r="A3110" t="s">
        <v>6383</v>
      </c>
      <c r="B3110" t="s">
        <v>6384</v>
      </c>
      <c r="C3110" t="s">
        <v>10222</v>
      </c>
      <c r="D3110" t="s">
        <v>261</v>
      </c>
      <c r="E3110">
        <v>75.294370000000001</v>
      </c>
      <c r="F3110">
        <v>216.5</v>
      </c>
      <c r="G3110">
        <v>-2.95262900919617</v>
      </c>
      <c r="H3110">
        <v>-11.222011365270101</v>
      </c>
      <c r="I3110">
        <v>-11.058616504212701</v>
      </c>
      <c r="J3110">
        <v>-0.88137713726038702</v>
      </c>
      <c r="K3110">
        <v>215.77122822088401</v>
      </c>
      <c r="L3110">
        <v>199.477051262874</v>
      </c>
      <c r="M3110">
        <v>48.824205895908598</v>
      </c>
      <c r="N3110">
        <v>0.52811451147467803</v>
      </c>
      <c r="O3110">
        <v>23.6951501154734</v>
      </c>
      <c r="P3110">
        <v>47.630412546880301</v>
      </c>
      <c r="Q3110">
        <v>9.1506780940101007E-2</v>
      </c>
    </row>
    <row r="3111" spans="1:17" hidden="1" x14ac:dyDescent="0.3">
      <c r="A3111" t="s">
        <v>6385</v>
      </c>
      <c r="B3111" t="s">
        <v>6386</v>
      </c>
      <c r="C3111" t="s">
        <v>10222</v>
      </c>
      <c r="E3111">
        <v>75.242012504000002</v>
      </c>
      <c r="F3111">
        <v>54.97</v>
      </c>
      <c r="G3111">
        <v>-2.6914914787350699</v>
      </c>
      <c r="H3111">
        <v>8.4856528206548507</v>
      </c>
      <c r="I3111">
        <v>-14.818973368766301</v>
      </c>
      <c r="J3111">
        <v>1.85528164896604</v>
      </c>
      <c r="K3111">
        <v>53.448711491841898</v>
      </c>
      <c r="L3111">
        <v>49.4202389102689</v>
      </c>
      <c r="M3111">
        <v>41.022874984846403</v>
      </c>
      <c r="N3111">
        <v>0.71315240083507303</v>
      </c>
      <c r="O3111">
        <v>20.0291067855193</v>
      </c>
      <c r="P3111">
        <v>54.845070422535201</v>
      </c>
    </row>
    <row r="3112" spans="1:17" hidden="1" x14ac:dyDescent="0.3">
      <c r="A3112" t="s">
        <v>6387</v>
      </c>
      <c r="B3112" t="s">
        <v>6388</v>
      </c>
      <c r="C3112" t="s">
        <v>10222</v>
      </c>
      <c r="E3112">
        <v>75.207999999999998</v>
      </c>
      <c r="F3112">
        <v>350</v>
      </c>
      <c r="G3112">
        <v>149.54309219483099</v>
      </c>
      <c r="H3112">
        <v>0.97430267068138399</v>
      </c>
      <c r="I3112">
        <v>76.863909563085997</v>
      </c>
      <c r="J3112">
        <v>-2.8646432981581298</v>
      </c>
      <c r="K3112">
        <v>319.073480382669</v>
      </c>
      <c r="L3112">
        <v>268.35306235175602</v>
      </c>
      <c r="M3112">
        <v>65.765905691832003</v>
      </c>
      <c r="N3112">
        <v>2.0491525423728798</v>
      </c>
      <c r="O3112">
        <v>15.7</v>
      </c>
      <c r="P3112">
        <v>196.610169491525</v>
      </c>
    </row>
    <row r="3113" spans="1:17" hidden="1" x14ac:dyDescent="0.3">
      <c r="A3113" t="s">
        <v>6389</v>
      </c>
      <c r="B3113" t="s">
        <v>6390</v>
      </c>
      <c r="C3113" t="s">
        <v>10222</v>
      </c>
      <c r="D3113" t="s">
        <v>722</v>
      </c>
      <c r="E3113">
        <v>74.910257103000006</v>
      </c>
      <c r="F3113">
        <v>741.09</v>
      </c>
      <c r="G3113">
        <v>33.543861070653797</v>
      </c>
      <c r="H3113">
        <v>-2.6608935790096599</v>
      </c>
      <c r="I3113">
        <v>5.2709094527224103</v>
      </c>
      <c r="J3113">
        <v>4.0734370150576897E-2</v>
      </c>
      <c r="K3113">
        <v>727.36076480193401</v>
      </c>
      <c r="L3113">
        <v>651.75583798023001</v>
      </c>
      <c r="M3113">
        <v>87.496234820458398</v>
      </c>
      <c r="N3113">
        <v>1.03819469950416</v>
      </c>
      <c r="O3113">
        <v>21.036581251939701</v>
      </c>
      <c r="P3113">
        <v>73.018467069782602</v>
      </c>
      <c r="Q3113">
        <v>2.3985275242898001E-2</v>
      </c>
    </row>
    <row r="3114" spans="1:17" hidden="1" x14ac:dyDescent="0.3">
      <c r="A3114" t="s">
        <v>6391</v>
      </c>
      <c r="B3114" t="s">
        <v>6392</v>
      </c>
      <c r="C3114" t="s">
        <v>10222</v>
      </c>
      <c r="E3114">
        <v>74.811890671</v>
      </c>
      <c r="F3114">
        <v>44.17</v>
      </c>
      <c r="G3114">
        <v>-14.5895505088015</v>
      </c>
      <c r="H3114">
        <v>-9.7288908369267695</v>
      </c>
      <c r="I3114">
        <v>-26.855248352061199</v>
      </c>
      <c r="J3114">
        <v>-3.8309131394279601</v>
      </c>
      <c r="K3114">
        <v>42.827989501985499</v>
      </c>
      <c r="L3114">
        <v>42.202216959951997</v>
      </c>
      <c r="M3114">
        <v>47.808836660703101</v>
      </c>
      <c r="N3114">
        <v>0.387786934293542</v>
      </c>
      <c r="O3114">
        <v>38.781978718587197</v>
      </c>
      <c r="P3114">
        <v>42.162858062439597</v>
      </c>
      <c r="Q3114">
        <v>-1.436126797366E-2</v>
      </c>
    </row>
    <row r="3115" spans="1:17" hidden="1" x14ac:dyDescent="0.3">
      <c r="A3115" t="s">
        <v>6393</v>
      </c>
      <c r="B3115" t="s">
        <v>6394</v>
      </c>
      <c r="C3115" t="s">
        <v>10222</v>
      </c>
      <c r="D3115" t="s">
        <v>98</v>
      </c>
      <c r="E3115">
        <v>74.494242040000003</v>
      </c>
      <c r="F3115">
        <v>181.15</v>
      </c>
      <c r="G3115">
        <v>54.172565994163001</v>
      </c>
      <c r="H3115">
        <v>-1.0263591913571599</v>
      </c>
      <c r="I3115">
        <v>-46.3158003276899</v>
      </c>
      <c r="J3115">
        <v>4.6538698308031803</v>
      </c>
      <c r="K3115">
        <v>173.26611848829501</v>
      </c>
      <c r="L3115">
        <v>161.96702575670199</v>
      </c>
      <c r="M3115">
        <v>60.458523158623201</v>
      </c>
      <c r="N3115">
        <v>1.3785673163334</v>
      </c>
      <c r="O3115">
        <v>71.294507314380297</v>
      </c>
      <c r="P3115">
        <v>86.752577319587601</v>
      </c>
      <c r="Q3115">
        <v>1.5552543342603999E-2</v>
      </c>
    </row>
    <row r="3116" spans="1:17" hidden="1" x14ac:dyDescent="0.3">
      <c r="A3116" t="s">
        <v>6395</v>
      </c>
      <c r="B3116" t="s">
        <v>6396</v>
      </c>
      <c r="C3116" t="s">
        <v>10222</v>
      </c>
      <c r="E3116">
        <v>74.487244500000003</v>
      </c>
      <c r="F3116">
        <v>165.45</v>
      </c>
      <c r="G3116">
        <v>-0.53634286003332199</v>
      </c>
      <c r="H3116">
        <v>6.17263746416124</v>
      </c>
      <c r="I3116">
        <v>-0.56088746948561696</v>
      </c>
      <c r="J3116">
        <v>0.98684240918097599</v>
      </c>
      <c r="K3116">
        <v>153.533689075344</v>
      </c>
      <c r="L3116">
        <v>145.49916664061001</v>
      </c>
      <c r="M3116">
        <v>84.125423981452201</v>
      </c>
      <c r="N3116">
        <v>2.0416136945266699</v>
      </c>
      <c r="O3116">
        <v>13.0250831066787</v>
      </c>
      <c r="P3116">
        <v>33.427419354838698</v>
      </c>
      <c r="Q3116">
        <v>7.8126646530754004E-2</v>
      </c>
    </row>
    <row r="3117" spans="1:17" hidden="1" x14ac:dyDescent="0.3">
      <c r="A3117" t="s">
        <v>6397</v>
      </c>
      <c r="B3117" t="s">
        <v>6398</v>
      </c>
      <c r="C3117" t="s">
        <v>10222</v>
      </c>
      <c r="D3117" t="s">
        <v>46</v>
      </c>
      <c r="E3117">
        <v>74.468995199999995</v>
      </c>
      <c r="F3117">
        <v>96</v>
      </c>
      <c r="G3117">
        <v>20.713575433754102</v>
      </c>
      <c r="H3117">
        <v>-14.883699911578701</v>
      </c>
      <c r="I3117">
        <v>38.103370953577901</v>
      </c>
      <c r="J3117">
        <v>-0.49256727476631701</v>
      </c>
      <c r="K3117">
        <v>95.035724637285995</v>
      </c>
      <c r="L3117">
        <v>72.753857187940795</v>
      </c>
      <c r="M3117">
        <v>27.229903922904299</v>
      </c>
      <c r="N3117">
        <v>0.35091743119266</v>
      </c>
      <c r="O3117">
        <v>18.75</v>
      </c>
      <c r="P3117">
        <v>113.333333333333</v>
      </c>
    </row>
    <row r="3118" spans="1:17" hidden="1" x14ac:dyDescent="0.3">
      <c r="A3118" t="s">
        <v>6399</v>
      </c>
      <c r="B3118" t="s">
        <v>6400</v>
      </c>
      <c r="C3118" t="s">
        <v>10222</v>
      </c>
      <c r="D3118" t="s">
        <v>1124</v>
      </c>
      <c r="E3118">
        <v>74.414208000000002</v>
      </c>
      <c r="F3118">
        <v>63.2</v>
      </c>
      <c r="G3118">
        <v>61.429701964645702</v>
      </c>
      <c r="H3118">
        <v>-15.3319147469127</v>
      </c>
      <c r="I3118">
        <v>-43.881898168234997</v>
      </c>
      <c r="J3118">
        <v>1.3721431235958701</v>
      </c>
      <c r="K3118">
        <v>68.154883051198794</v>
      </c>
      <c r="L3118">
        <v>66.617317596695798</v>
      </c>
      <c r="M3118">
        <v>38.425664369208398</v>
      </c>
      <c r="N3118">
        <v>0.81199999999999894</v>
      </c>
      <c r="O3118">
        <v>56.170886075949298</v>
      </c>
      <c r="P3118">
        <v>101.16710875331501</v>
      </c>
    </row>
    <row r="3119" spans="1:17" hidden="1" x14ac:dyDescent="0.3">
      <c r="A3119" t="s">
        <v>6401</v>
      </c>
      <c r="B3119" t="s">
        <v>6402</v>
      </c>
      <c r="C3119" t="s">
        <v>10222</v>
      </c>
      <c r="E3119">
        <v>74.407499999999999</v>
      </c>
      <c r="F3119">
        <v>150</v>
      </c>
      <c r="G3119">
        <v>97.354908644998503</v>
      </c>
      <c r="H3119">
        <v>6.04198613238386</v>
      </c>
      <c r="I3119">
        <v>147.66126569042001</v>
      </c>
      <c r="J3119">
        <v>1.67404885892609</v>
      </c>
      <c r="K3119">
        <v>139.891154875724</v>
      </c>
      <c r="L3119">
        <v>105.50149937789401</v>
      </c>
      <c r="M3119">
        <v>46.130792576580099</v>
      </c>
      <c r="N3119">
        <v>0.46584507042253498</v>
      </c>
      <c r="O3119">
        <v>24.133333333333301</v>
      </c>
      <c r="P3119">
        <v>188.461538461538</v>
      </c>
    </row>
    <row r="3120" spans="1:17" hidden="1" x14ac:dyDescent="0.3">
      <c r="A3120" t="s">
        <v>6403</v>
      </c>
      <c r="B3120" t="s">
        <v>6404</v>
      </c>
      <c r="C3120" t="s">
        <v>10222</v>
      </c>
      <c r="D3120" t="s">
        <v>43</v>
      </c>
      <c r="E3120">
        <v>74.291535637999999</v>
      </c>
      <c r="F3120">
        <v>42.19</v>
      </c>
      <c r="G3120">
        <v>-30.530238995637799</v>
      </c>
      <c r="H3120">
        <v>-8.1775219820548202</v>
      </c>
      <c r="I3120">
        <v>-33.013735595786599</v>
      </c>
      <c r="J3120">
        <v>-2.2715911055296498</v>
      </c>
      <c r="K3120">
        <v>43.937975914323196</v>
      </c>
      <c r="L3120">
        <v>49.011226448320201</v>
      </c>
      <c r="M3120">
        <v>47.184790176140702</v>
      </c>
      <c r="N3120">
        <v>0.80572043120886905</v>
      </c>
      <c r="O3120">
        <v>50.5095994311448</v>
      </c>
      <c r="P3120">
        <v>14.3360433604335</v>
      </c>
      <c r="Q3120">
        <v>-7.9995884223683006E-2</v>
      </c>
    </row>
    <row r="3121" spans="1:17" hidden="1" x14ac:dyDescent="0.3">
      <c r="A3121" t="s">
        <v>6405</v>
      </c>
      <c r="B3121" t="s">
        <v>6406</v>
      </c>
      <c r="C3121" t="s">
        <v>10222</v>
      </c>
      <c r="D3121" t="s">
        <v>186</v>
      </c>
      <c r="E3121">
        <v>74.271176100000005</v>
      </c>
      <c r="F3121">
        <v>36.450000000000003</v>
      </c>
      <c r="G3121">
        <v>24.156411671412599</v>
      </c>
      <c r="H3121">
        <v>-6.3912240562220202</v>
      </c>
      <c r="I3121">
        <v>8.3565819627522693</v>
      </c>
      <c r="J3121">
        <v>-3.1333697189929901</v>
      </c>
      <c r="K3121">
        <v>33.092617025917498</v>
      </c>
      <c r="L3121">
        <v>30.462625313155598</v>
      </c>
      <c r="M3121">
        <v>52.976380170958002</v>
      </c>
      <c r="N3121">
        <v>0.55783523576820604</v>
      </c>
      <c r="O3121">
        <v>15.226337448559599</v>
      </c>
      <c r="P3121">
        <v>77.804878048780495</v>
      </c>
      <c r="Q3121">
        <v>1.6028028457452999E-2</v>
      </c>
    </row>
    <row r="3122" spans="1:17" hidden="1" x14ac:dyDescent="0.3">
      <c r="A3122" t="s">
        <v>6407</v>
      </c>
      <c r="B3122" t="s">
        <v>6408</v>
      </c>
      <c r="C3122" t="s">
        <v>10222</v>
      </c>
      <c r="D3122" t="s">
        <v>1644</v>
      </c>
      <c r="E3122">
        <v>74.215319454999999</v>
      </c>
      <c r="F3122">
        <v>6100.1</v>
      </c>
      <c r="G3122">
        <v>-11.1682753593367</v>
      </c>
      <c r="H3122">
        <v>-6.4887353668565604</v>
      </c>
      <c r="I3122">
        <v>-5.9402353682611198</v>
      </c>
      <c r="J3122">
        <v>-6.3165599115873103</v>
      </c>
      <c r="K3122">
        <v>6339.3196483916499</v>
      </c>
      <c r="L3122">
        <v>5955.3083265408404</v>
      </c>
      <c r="M3122">
        <v>54.002539861815002</v>
      </c>
      <c r="N3122">
        <v>1.2489580439010799</v>
      </c>
      <c r="O3122">
        <v>8.8670677529876407</v>
      </c>
      <c r="P3122">
        <v>21.8801198801198</v>
      </c>
      <c r="Q3122">
        <v>-2.6802431944266999E-2</v>
      </c>
    </row>
    <row r="3123" spans="1:17" hidden="1" x14ac:dyDescent="0.3">
      <c r="A3123" t="s">
        <v>6409</v>
      </c>
      <c r="B3123" t="s">
        <v>6410</v>
      </c>
      <c r="C3123" t="s">
        <v>10222</v>
      </c>
      <c r="D3123" t="s">
        <v>1777</v>
      </c>
      <c r="E3123">
        <v>74.124577079999995</v>
      </c>
      <c r="F3123">
        <v>0.85</v>
      </c>
      <c r="G3123">
        <v>4.2435423993039798</v>
      </c>
      <c r="H3123">
        <v>25.704410039412</v>
      </c>
      <c r="I3123">
        <v>-30.496629046422001</v>
      </c>
      <c r="J3123">
        <v>3.4548011462863002</v>
      </c>
      <c r="K3123">
        <v>0.72548321120133896</v>
      </c>
      <c r="L3123">
        <v>0.82482210928863997</v>
      </c>
      <c r="M3123">
        <v>99.209410382600396</v>
      </c>
      <c r="N3123">
        <v>0.52060635317314996</v>
      </c>
      <c r="O3123">
        <v>35.294117647058798</v>
      </c>
      <c r="P3123">
        <v>70</v>
      </c>
      <c r="Q3123">
        <v>-1.3029237659245E-2</v>
      </c>
    </row>
    <row r="3124" spans="1:17" hidden="1" x14ac:dyDescent="0.3">
      <c r="A3124" t="s">
        <v>6411</v>
      </c>
      <c r="B3124" t="s">
        <v>6412</v>
      </c>
      <c r="C3124" t="s">
        <v>10222</v>
      </c>
      <c r="D3124" t="s">
        <v>70</v>
      </c>
      <c r="E3124">
        <v>74.071198655999893</v>
      </c>
      <c r="F3124">
        <v>23.31</v>
      </c>
      <c r="G3124">
        <v>-46.4225955864216</v>
      </c>
      <c r="H3124">
        <v>-2.5876019271640498</v>
      </c>
      <c r="I3124">
        <v>-16.0936439717951</v>
      </c>
      <c r="J3124">
        <v>-4.5937175312576999</v>
      </c>
      <c r="K3124">
        <v>21.973086364018101</v>
      </c>
      <c r="L3124">
        <v>22.9164973830562</v>
      </c>
      <c r="M3124">
        <v>62.334594137500297</v>
      </c>
      <c r="N3124">
        <v>1.8288299865778099</v>
      </c>
      <c r="O3124">
        <v>39.854139854139802</v>
      </c>
      <c r="P3124">
        <v>32.443181818181799</v>
      </c>
      <c r="Q3124">
        <v>6.6632171405096002E-2</v>
      </c>
    </row>
    <row r="3125" spans="1:17" hidden="1" x14ac:dyDescent="0.3">
      <c r="A3125" t="s">
        <v>6413</v>
      </c>
      <c r="B3125" t="s">
        <v>6414</v>
      </c>
      <c r="C3125" t="s">
        <v>10222</v>
      </c>
      <c r="D3125" t="s">
        <v>557</v>
      </c>
      <c r="E3125">
        <v>73.900617699999998</v>
      </c>
      <c r="F3125">
        <v>10.43</v>
      </c>
      <c r="G3125">
        <v>-4.53738427635954</v>
      </c>
      <c r="H3125">
        <v>-10.6945007842775</v>
      </c>
      <c r="I3125">
        <v>-29.298281938984001</v>
      </c>
      <c r="J3125">
        <v>-1.6404369489517701</v>
      </c>
      <c r="K3125">
        <v>10.858892417284499</v>
      </c>
      <c r="L3125">
        <v>10.927532309670401</v>
      </c>
      <c r="M3125">
        <v>44.969996019548198</v>
      </c>
      <c r="N3125">
        <v>0.745988862447024</v>
      </c>
      <c r="O3125">
        <v>36.720997123681599</v>
      </c>
      <c r="P3125">
        <v>34.407216494845301</v>
      </c>
      <c r="Q3125">
        <v>6.3558603972578995E-2</v>
      </c>
    </row>
    <row r="3126" spans="1:17" hidden="1" x14ac:dyDescent="0.3">
      <c r="A3126" t="s">
        <v>6415</v>
      </c>
      <c r="B3126" t="s">
        <v>6416</v>
      </c>
      <c r="C3126" t="s">
        <v>10222</v>
      </c>
      <c r="D3126" t="s">
        <v>415</v>
      </c>
      <c r="E3126">
        <v>73.709999999999994</v>
      </c>
      <c r="F3126">
        <v>78</v>
      </c>
      <c r="G3126">
        <v>-31.5195982359438</v>
      </c>
      <c r="H3126">
        <v>7.1119386809832701</v>
      </c>
      <c r="I3126">
        <v>-19.908393752304399</v>
      </c>
      <c r="J3126">
        <v>-10.847524435108999</v>
      </c>
      <c r="K3126">
        <v>76.187741365161799</v>
      </c>
      <c r="L3126">
        <v>69.426673318839704</v>
      </c>
      <c r="M3126">
        <v>38.870977783020997</v>
      </c>
      <c r="N3126">
        <v>0.76643990929705197</v>
      </c>
      <c r="O3126">
        <v>15.8974358974359</v>
      </c>
      <c r="P3126">
        <v>44.4444444444444</v>
      </c>
      <c r="Q3126">
        <v>8.8089605722004999E-2</v>
      </c>
    </row>
    <row r="3127" spans="1:17" hidden="1" x14ac:dyDescent="0.3">
      <c r="A3127" t="s">
        <v>6417</v>
      </c>
      <c r="B3127" t="s">
        <v>6418</v>
      </c>
      <c r="C3127" t="s">
        <v>10222</v>
      </c>
      <c r="E3127">
        <v>73.594237149999998</v>
      </c>
      <c r="F3127">
        <v>44.89</v>
      </c>
      <c r="G3127">
        <v>-39.613781303130999</v>
      </c>
      <c r="H3127">
        <v>12.9293370111744</v>
      </c>
      <c r="I3127">
        <v>-5.9821133108767999</v>
      </c>
      <c r="J3127">
        <v>-1.54519885371368</v>
      </c>
      <c r="K3127">
        <v>43.926328185731798</v>
      </c>
      <c r="L3127">
        <v>42.672353800382503</v>
      </c>
      <c r="M3127">
        <v>48.034980666202998</v>
      </c>
      <c r="N3127">
        <v>0.41596413247347103</v>
      </c>
      <c r="O3127">
        <v>20.739585653820399</v>
      </c>
      <c r="P3127">
        <v>39.626749611197503</v>
      </c>
      <c r="Q3127">
        <v>6.0987967940057002E-2</v>
      </c>
    </row>
    <row r="3128" spans="1:17" hidden="1" x14ac:dyDescent="0.3">
      <c r="A3128" t="s">
        <v>6419</v>
      </c>
      <c r="B3128" t="s">
        <v>6420</v>
      </c>
      <c r="C3128" t="s">
        <v>10222</v>
      </c>
      <c r="D3128" t="s">
        <v>497</v>
      </c>
      <c r="E3128">
        <v>73.496899999999997</v>
      </c>
      <c r="F3128">
        <v>9.6999999999999993</v>
      </c>
      <c r="G3128">
        <v>129.41098709181401</v>
      </c>
      <c r="H3128">
        <v>10.302212237214199</v>
      </c>
      <c r="I3128">
        <v>-27.872419470992899</v>
      </c>
      <c r="J3128">
        <v>-1.84549915401397</v>
      </c>
      <c r="K3128">
        <v>8.8272822843186294</v>
      </c>
      <c r="L3128">
        <v>7.8621915607439004</v>
      </c>
      <c r="M3128">
        <v>50.352703644861499</v>
      </c>
      <c r="N3128">
        <v>0.52050801901085098</v>
      </c>
      <c r="O3128">
        <v>28.453608247422601</v>
      </c>
      <c r="P3128">
        <v>167.95580110497201</v>
      </c>
      <c r="Q3128">
        <v>7.5864387069960001E-2</v>
      </c>
    </row>
    <row r="3129" spans="1:17" hidden="1" x14ac:dyDescent="0.3">
      <c r="A3129" t="s">
        <v>6421</v>
      </c>
      <c r="B3129" t="s">
        <v>6422</v>
      </c>
      <c r="C3129" t="s">
        <v>10222</v>
      </c>
      <c r="D3129" t="s">
        <v>1532</v>
      </c>
      <c r="E3129">
        <v>73.308703050000005</v>
      </c>
      <c r="F3129">
        <v>252.45</v>
      </c>
      <c r="G3129">
        <v>41.942780098541597</v>
      </c>
      <c r="H3129">
        <v>11.1719166707118</v>
      </c>
      <c r="I3129">
        <v>10.917992886477199</v>
      </c>
      <c r="J3129">
        <v>-5.1321553754528004</v>
      </c>
      <c r="K3129">
        <v>240.75766946346701</v>
      </c>
      <c r="L3129">
        <v>209.460646480501</v>
      </c>
      <c r="M3129">
        <v>43.555053384855803</v>
      </c>
      <c r="N3129">
        <v>2.7262561181317899</v>
      </c>
      <c r="O3129">
        <v>16.854822737175599</v>
      </c>
      <c r="P3129">
        <v>103.506650544135</v>
      </c>
      <c r="Q3129">
        <v>8.6121063178690005E-2</v>
      </c>
    </row>
    <row r="3130" spans="1:17" hidden="1" x14ac:dyDescent="0.3">
      <c r="A3130" t="s">
        <v>6423</v>
      </c>
      <c r="B3130" t="s">
        <v>6424</v>
      </c>
      <c r="C3130" t="s">
        <v>10222</v>
      </c>
      <c r="D3130" t="s">
        <v>420</v>
      </c>
      <c r="E3130">
        <v>73.307883000000004</v>
      </c>
      <c r="F3130">
        <v>36.51</v>
      </c>
      <c r="G3130">
        <v>35.094497553047901</v>
      </c>
      <c r="H3130">
        <v>2.9426435040606198</v>
      </c>
      <c r="I3130">
        <v>-10.552679635671799</v>
      </c>
      <c r="J3130">
        <v>3.2602256745881801</v>
      </c>
      <c r="K3130">
        <v>33.875505373808203</v>
      </c>
      <c r="L3130">
        <v>30.902520024957902</v>
      </c>
      <c r="M3130">
        <v>27.071967311283601</v>
      </c>
      <c r="N3130">
        <v>1.00646016233228</v>
      </c>
      <c r="O3130">
        <v>7.3404546699534299</v>
      </c>
      <c r="P3130">
        <v>99.508196721311407</v>
      </c>
      <c r="Q3130">
        <v>9.4669027237661005E-2</v>
      </c>
    </row>
    <row r="3131" spans="1:17" hidden="1" x14ac:dyDescent="0.3">
      <c r="A3131" t="s">
        <v>6425</v>
      </c>
      <c r="B3131" t="s">
        <v>6426</v>
      </c>
      <c r="C3131" t="s">
        <v>10222</v>
      </c>
      <c r="E3131">
        <v>73.185000000000002</v>
      </c>
      <c r="F3131">
        <v>13.94</v>
      </c>
      <c r="G3131">
        <v>-24.401146245384599</v>
      </c>
      <c r="H3131">
        <v>-9.9670371574588401</v>
      </c>
      <c r="I3131">
        <v>-17.603370619455699</v>
      </c>
      <c r="J3131">
        <v>-1.54519885371368</v>
      </c>
      <c r="K3131">
        <v>15.158004291982</v>
      </c>
      <c r="L3131">
        <v>15.180697030776001</v>
      </c>
      <c r="M3131">
        <v>42.600822323129002</v>
      </c>
      <c r="N3131">
        <v>0.76009257033880695</v>
      </c>
      <c r="O3131">
        <v>45.6241032998565</v>
      </c>
      <c r="P3131">
        <v>26.727272727272702</v>
      </c>
      <c r="Q3131">
        <v>-6.5349452882295003E-2</v>
      </c>
    </row>
    <row r="3132" spans="1:17" hidden="1" x14ac:dyDescent="0.3">
      <c r="A3132" t="s">
        <v>6427</v>
      </c>
      <c r="B3132" t="s">
        <v>6428</v>
      </c>
      <c r="C3132" t="s">
        <v>10222</v>
      </c>
      <c r="D3132" t="s">
        <v>1139</v>
      </c>
      <c r="E3132">
        <v>73.170226639999996</v>
      </c>
      <c r="F3132">
        <v>0.8</v>
      </c>
      <c r="G3132">
        <v>47.387355108333999</v>
      </c>
      <c r="H3132">
        <v>-8.2322415442983203</v>
      </c>
      <c r="I3132">
        <v>-17.935653436665898</v>
      </c>
      <c r="J3132">
        <v>-1.54519885371368</v>
      </c>
      <c r="K3132">
        <v>0.80515337747048199</v>
      </c>
      <c r="L3132">
        <v>0.74813789033530398</v>
      </c>
      <c r="M3132">
        <v>43.3275750867761</v>
      </c>
      <c r="N3132">
        <v>0.97776393187023403</v>
      </c>
      <c r="O3132">
        <v>49.999999999999901</v>
      </c>
      <c r="P3132">
        <v>100</v>
      </c>
      <c r="Q3132">
        <v>-2.8836734317852001E-2</v>
      </c>
    </row>
    <row r="3133" spans="1:17" hidden="1" x14ac:dyDescent="0.3">
      <c r="A3133" t="s">
        <v>6429</v>
      </c>
      <c r="B3133" t="s">
        <v>6430</v>
      </c>
      <c r="C3133" t="s">
        <v>10222</v>
      </c>
      <c r="D3133" t="s">
        <v>21</v>
      </c>
      <c r="E3133">
        <v>73.044362949999993</v>
      </c>
      <c r="F3133">
        <v>5.77</v>
      </c>
      <c r="G3133">
        <v>177.15852215638901</v>
      </c>
      <c r="H3133">
        <v>42.180711515713497</v>
      </c>
      <c r="I3133">
        <v>80.096591292560902</v>
      </c>
      <c r="J3133">
        <v>8.3595630510482106</v>
      </c>
      <c r="K3133">
        <v>4.0421092181421399</v>
      </c>
      <c r="L3133">
        <v>2.8827100662726601</v>
      </c>
      <c r="M3133">
        <v>99.992060387532405</v>
      </c>
      <c r="N3133">
        <v>0.79747569483125602</v>
      </c>
      <c r="O3133">
        <v>0</v>
      </c>
      <c r="P3133">
        <v>260.625</v>
      </c>
      <c r="Q3133">
        <v>0.10281107980570101</v>
      </c>
    </row>
    <row r="3134" spans="1:17" hidden="1" x14ac:dyDescent="0.3">
      <c r="A3134" t="s">
        <v>6431</v>
      </c>
      <c r="B3134" t="s">
        <v>6432</v>
      </c>
      <c r="C3134" t="s">
        <v>10222</v>
      </c>
      <c r="D3134" t="s">
        <v>848</v>
      </c>
      <c r="E3134">
        <v>72.712115999999995</v>
      </c>
      <c r="F3134">
        <v>71.56</v>
      </c>
      <c r="G3134">
        <v>-59.834169264614502</v>
      </c>
      <c r="H3134">
        <v>-8.9210960334624101</v>
      </c>
      <c r="I3134">
        <v>-13.704310411998099</v>
      </c>
      <c r="J3134">
        <v>-4.38303669155151</v>
      </c>
      <c r="K3134">
        <v>75.417988557149201</v>
      </c>
      <c r="L3134">
        <v>73.446722498746894</v>
      </c>
      <c r="M3134">
        <v>31.739105319142901</v>
      </c>
      <c r="N3134">
        <v>0.68875266200778495</v>
      </c>
      <c r="O3134">
        <v>60.285075461151401</v>
      </c>
      <c r="P3134">
        <v>23.699222126188399</v>
      </c>
      <c r="Q3134">
        <v>0.13642326444226599</v>
      </c>
    </row>
    <row r="3135" spans="1:17" hidden="1" x14ac:dyDescent="0.3">
      <c r="A3135" t="s">
        <v>6433</v>
      </c>
      <c r="B3135" t="s">
        <v>6434</v>
      </c>
      <c r="C3135" t="s">
        <v>10222</v>
      </c>
      <c r="E3135">
        <v>72.597352400000005</v>
      </c>
      <c r="F3135">
        <v>47.99</v>
      </c>
      <c r="G3135">
        <v>-60.758934909600598</v>
      </c>
      <c r="H3135">
        <v>-12.979189380036299</v>
      </c>
      <c r="I3135">
        <v>-34.363915606016299</v>
      </c>
      <c r="J3135">
        <v>5.0992455907307601</v>
      </c>
      <c r="K3135">
        <v>50.674884120659499</v>
      </c>
      <c r="L3135">
        <v>55.9813192843175</v>
      </c>
      <c r="M3135">
        <v>54.6174934053548</v>
      </c>
      <c r="N3135">
        <v>0.469587079795732</v>
      </c>
      <c r="O3135">
        <v>59.408210043759098</v>
      </c>
      <c r="P3135">
        <v>15.471607314725601</v>
      </c>
      <c r="Q3135">
        <v>3.5699582593003001E-2</v>
      </c>
    </row>
    <row r="3136" spans="1:17" hidden="1" x14ac:dyDescent="0.3">
      <c r="A3136" t="s">
        <v>6435</v>
      </c>
      <c r="B3136" t="s">
        <v>6436</v>
      </c>
      <c r="C3136" t="s">
        <v>10222</v>
      </c>
      <c r="E3136">
        <v>72.475305599999999</v>
      </c>
      <c r="F3136">
        <v>91.38</v>
      </c>
      <c r="G3136">
        <v>64.7659172402888</v>
      </c>
      <c r="H3136">
        <v>-3.6795153011919601</v>
      </c>
      <c r="I3136">
        <v>-13.33899908555</v>
      </c>
      <c r="J3136">
        <v>-8.4125457924891993</v>
      </c>
      <c r="K3136">
        <v>92.756554824654899</v>
      </c>
      <c r="L3136">
        <v>84.268361736162106</v>
      </c>
      <c r="M3136">
        <v>46.3997679445812</v>
      </c>
      <c r="N3136">
        <v>0.80669794281689799</v>
      </c>
      <c r="O3136">
        <v>27.259794265703601</v>
      </c>
      <c r="P3136">
        <v>117.571428571428</v>
      </c>
      <c r="Q3136">
        <v>8.6999533775118001E-2</v>
      </c>
    </row>
    <row r="3137" spans="1:17" hidden="1" x14ac:dyDescent="0.3">
      <c r="A3137" t="s">
        <v>6437</v>
      </c>
      <c r="B3137" t="s">
        <v>6438</v>
      </c>
      <c r="C3137" t="s">
        <v>10222</v>
      </c>
      <c r="D3137" t="s">
        <v>1139</v>
      </c>
      <c r="E3137">
        <v>72.349339999999998</v>
      </c>
      <c r="F3137">
        <v>56.05</v>
      </c>
      <c r="G3137">
        <v>-64.213292594495897</v>
      </c>
      <c r="H3137">
        <v>4.5739301046891203</v>
      </c>
      <c r="I3137">
        <v>-53.218851268644201</v>
      </c>
      <c r="J3137">
        <v>-4.9905046246008498</v>
      </c>
      <c r="K3137">
        <v>59.5254329997844</v>
      </c>
      <c r="L3137">
        <v>81.8360241588707</v>
      </c>
      <c r="M3137">
        <v>37.2360017862487</v>
      </c>
      <c r="N3137">
        <v>0.56666666666666599</v>
      </c>
      <c r="O3137">
        <v>192.50669045494999</v>
      </c>
      <c r="P3137">
        <v>16.407061266874301</v>
      </c>
    </row>
    <row r="3138" spans="1:17" hidden="1" x14ac:dyDescent="0.3">
      <c r="A3138" t="s">
        <v>6439</v>
      </c>
      <c r="B3138" t="s">
        <v>6440</v>
      </c>
      <c r="C3138" t="s">
        <v>10222</v>
      </c>
      <c r="D3138" t="s">
        <v>977</v>
      </c>
      <c r="E3138">
        <v>72.212227999999996</v>
      </c>
      <c r="F3138">
        <v>22.39</v>
      </c>
      <c r="G3138">
        <v>-55.106230634679498</v>
      </c>
      <c r="H3138">
        <v>-11.142961673171399</v>
      </c>
      <c r="I3138">
        <v>-48.259391809184798</v>
      </c>
      <c r="J3138">
        <v>-4.9024056576527997</v>
      </c>
      <c r="K3138">
        <v>23.087895275271499</v>
      </c>
      <c r="M3138">
        <v>55.586263630832001</v>
      </c>
      <c r="N3138">
        <v>1.0550134303554</v>
      </c>
      <c r="O3138">
        <v>78.204555605180801</v>
      </c>
      <c r="P3138">
        <v>16.0103626943005</v>
      </c>
    </row>
    <row r="3139" spans="1:17" hidden="1" x14ac:dyDescent="0.3">
      <c r="A3139" t="s">
        <v>6441</v>
      </c>
      <c r="B3139" t="s">
        <v>6442</v>
      </c>
      <c r="C3139" t="s">
        <v>10222</v>
      </c>
      <c r="E3139">
        <v>71.986526171999998</v>
      </c>
      <c r="F3139">
        <v>34.36</v>
      </c>
      <c r="G3139">
        <v>107.693807199262</v>
      </c>
      <c r="H3139">
        <v>28.716065051067002</v>
      </c>
      <c r="I3139">
        <v>56.475342925549903</v>
      </c>
      <c r="J3139">
        <v>20.1276635998179</v>
      </c>
      <c r="K3139">
        <v>27.078702303433801</v>
      </c>
      <c r="L3139">
        <v>23.694511806819602</v>
      </c>
      <c r="M3139">
        <v>93.473775195511607</v>
      </c>
      <c r="N3139">
        <v>1.8793309887318499</v>
      </c>
      <c r="O3139">
        <v>8.5273573923166399</v>
      </c>
      <c r="P3139">
        <v>167.39299610894901</v>
      </c>
      <c r="Q3139">
        <v>0.108098652657179</v>
      </c>
    </row>
    <row r="3140" spans="1:17" hidden="1" x14ac:dyDescent="0.3">
      <c r="A3140" t="s">
        <v>6443</v>
      </c>
      <c r="B3140" t="s">
        <v>6444</v>
      </c>
      <c r="C3140" t="s">
        <v>10222</v>
      </c>
      <c r="D3140" t="s">
        <v>523</v>
      </c>
      <c r="E3140">
        <v>71.983199999999997</v>
      </c>
      <c r="F3140">
        <v>133.5</v>
      </c>
      <c r="G3140">
        <v>83.050449777639898</v>
      </c>
      <c r="H3140">
        <v>3.9736408086428399</v>
      </c>
      <c r="I3140">
        <v>62.5033709535779</v>
      </c>
      <c r="J3140">
        <v>15.727528419013501</v>
      </c>
      <c r="K3140">
        <v>118.11797224282201</v>
      </c>
      <c r="L3140">
        <v>101.234817684653</v>
      </c>
      <c r="M3140">
        <v>84.853501490550798</v>
      </c>
      <c r="N3140">
        <v>1.22617996858403</v>
      </c>
      <c r="O3140">
        <v>26.217228464419399</v>
      </c>
      <c r="P3140">
        <v>168.93634165995101</v>
      </c>
      <c r="Q3140">
        <v>0.115579527281718</v>
      </c>
    </row>
    <row r="3141" spans="1:17" hidden="1" x14ac:dyDescent="0.3">
      <c r="A3141" t="s">
        <v>6445</v>
      </c>
      <c r="B3141" t="s">
        <v>6446</v>
      </c>
      <c r="C3141" t="s">
        <v>10222</v>
      </c>
      <c r="D3141" t="s">
        <v>393</v>
      </c>
      <c r="E3141">
        <v>71.974625000000003</v>
      </c>
      <c r="F3141">
        <v>58.75</v>
      </c>
      <c r="G3141">
        <v>-14.6209264651648</v>
      </c>
      <c r="H3141">
        <v>-3.5263591913571499</v>
      </c>
      <c r="I3141">
        <v>-25.8019725578724</v>
      </c>
      <c r="J3141">
        <v>0.20918711119859401</v>
      </c>
      <c r="K3141">
        <v>57.238202695823297</v>
      </c>
      <c r="L3141">
        <v>54.207277235118397</v>
      </c>
      <c r="M3141">
        <v>53.378547351575499</v>
      </c>
      <c r="N3141">
        <v>0.73255813953488302</v>
      </c>
      <c r="O3141">
        <v>24.085106382978701</v>
      </c>
      <c r="P3141">
        <v>57.930107526881699</v>
      </c>
    </row>
    <row r="3142" spans="1:17" hidden="1" x14ac:dyDescent="0.3">
      <c r="A3142" t="s">
        <v>6447</v>
      </c>
      <c r="B3142" t="s">
        <v>6448</v>
      </c>
      <c r="C3142" t="s">
        <v>10222</v>
      </c>
      <c r="E3142">
        <v>71.841812000000004</v>
      </c>
      <c r="F3142">
        <v>83</v>
      </c>
      <c r="G3142">
        <v>-50.878586656474297</v>
      </c>
      <c r="H3142">
        <v>12.5006678356698</v>
      </c>
      <c r="I3142">
        <v>-39.8495273329696</v>
      </c>
      <c r="J3142">
        <v>17.7048011462863</v>
      </c>
      <c r="K3142">
        <v>79.982206828311604</v>
      </c>
      <c r="M3142">
        <v>61.041883286975299</v>
      </c>
      <c r="O3142">
        <v>45.734939759036102</v>
      </c>
      <c r="P3142">
        <v>44.0972222222222</v>
      </c>
    </row>
    <row r="3143" spans="1:17" hidden="1" x14ac:dyDescent="0.3">
      <c r="A3143" t="s">
        <v>6449</v>
      </c>
      <c r="B3143" t="s">
        <v>6450</v>
      </c>
      <c r="C3143" t="s">
        <v>10222</v>
      </c>
      <c r="D3143" t="s">
        <v>95</v>
      </c>
      <c r="E3143">
        <v>71.823082165999907</v>
      </c>
      <c r="F3143">
        <v>38.83</v>
      </c>
      <c r="G3143">
        <v>137.23947417252799</v>
      </c>
      <c r="H3143">
        <v>-5.5013244208425496</v>
      </c>
      <c r="I3143">
        <v>74.746590551128193</v>
      </c>
      <c r="J3143">
        <v>0.59972868251820399</v>
      </c>
      <c r="K3143">
        <v>34.823005604369001</v>
      </c>
      <c r="L3143">
        <v>28.170646621022598</v>
      </c>
      <c r="M3143">
        <v>75.432107920736101</v>
      </c>
      <c r="N3143">
        <v>1.6997363235240399</v>
      </c>
      <c r="O3143">
        <v>5.5884625289724399</v>
      </c>
      <c r="P3143">
        <v>186.26645602948901</v>
      </c>
      <c r="Q3143">
        <v>1.0828153843186E-2</v>
      </c>
    </row>
    <row r="3144" spans="1:17" hidden="1" x14ac:dyDescent="0.3">
      <c r="A3144" t="s">
        <v>6451</v>
      </c>
      <c r="B3144" t="s">
        <v>6452</v>
      </c>
      <c r="C3144" t="s">
        <v>10222</v>
      </c>
      <c r="D3144" t="s">
        <v>1148</v>
      </c>
      <c r="E3144">
        <v>71.808132499999999</v>
      </c>
      <c r="F3144">
        <v>62.45</v>
      </c>
      <c r="G3144">
        <v>-25.799881918313801</v>
      </c>
      <c r="H3144">
        <v>2.47540603370904</v>
      </c>
      <c r="I3144">
        <v>-9.6491714193033999</v>
      </c>
      <c r="J3144">
        <v>9.5556337087284895</v>
      </c>
      <c r="K3144">
        <v>58.449998877311401</v>
      </c>
      <c r="L3144">
        <v>59.341667724622702</v>
      </c>
      <c r="M3144">
        <v>72.528016770409295</v>
      </c>
      <c r="N3144">
        <v>2.3168386081482701</v>
      </c>
      <c r="O3144">
        <v>18.494795836669301</v>
      </c>
      <c r="P3144">
        <v>26.802030456852702</v>
      </c>
    </row>
    <row r="3145" spans="1:17" hidden="1" x14ac:dyDescent="0.3">
      <c r="A3145" t="s">
        <v>6453</v>
      </c>
      <c r="B3145" t="s">
        <v>6454</v>
      </c>
      <c r="C3145" t="s">
        <v>10222</v>
      </c>
      <c r="E3145">
        <v>71.745000000000005</v>
      </c>
      <c r="F3145">
        <v>47.83</v>
      </c>
      <c r="G3145">
        <v>-62.035800729477302</v>
      </c>
      <c r="H3145">
        <v>-16.2559463890294</v>
      </c>
      <c r="I3145">
        <v>-53.028191954563098</v>
      </c>
      <c r="J3145">
        <v>-3.9053209289934299</v>
      </c>
      <c r="K3145">
        <v>53.138552704434602</v>
      </c>
      <c r="L3145">
        <v>62.471780513724497</v>
      </c>
      <c r="M3145">
        <v>40.7248287063452</v>
      </c>
      <c r="N3145">
        <v>1.5018028846153799</v>
      </c>
      <c r="O3145">
        <v>99.038260505958604</v>
      </c>
      <c r="P3145">
        <v>3.9782608695652</v>
      </c>
      <c r="Q3145">
        <v>4.1921997123060004E-3</v>
      </c>
    </row>
    <row r="3146" spans="1:17" hidden="1" x14ac:dyDescent="0.3">
      <c r="A3146" t="s">
        <v>6455</v>
      </c>
      <c r="B3146" t="s">
        <v>6456</v>
      </c>
      <c r="C3146" t="s">
        <v>10222</v>
      </c>
      <c r="D3146" t="s">
        <v>202</v>
      </c>
      <c r="E3146">
        <v>71.7</v>
      </c>
      <c r="F3146">
        <v>120</v>
      </c>
      <c r="G3146">
        <v>33.474311630073203</v>
      </c>
      <c r="H3146">
        <v>0.82337718825620498</v>
      </c>
      <c r="I3146">
        <v>-18.722435498034901</v>
      </c>
      <c r="J3146">
        <v>-0.26588115648554</v>
      </c>
      <c r="K3146">
        <v>109.222759988413</v>
      </c>
      <c r="L3146">
        <v>101.24838991781</v>
      </c>
      <c r="M3146">
        <v>68.399440468644997</v>
      </c>
      <c r="N3146">
        <v>0.84329061089533697</v>
      </c>
      <c r="O3146">
        <v>29.874999999999901</v>
      </c>
      <c r="P3146">
        <v>73.035328046142695</v>
      </c>
      <c r="Q3146">
        <v>3.0014283228698001E-2</v>
      </c>
    </row>
    <row r="3147" spans="1:17" hidden="1" x14ac:dyDescent="0.3">
      <c r="A3147" t="s">
        <v>6457</v>
      </c>
      <c r="B3147" t="s">
        <v>6458</v>
      </c>
      <c r="C3147" t="s">
        <v>10222</v>
      </c>
      <c r="D3147" t="s">
        <v>622</v>
      </c>
      <c r="E3147">
        <v>71.613242999999997</v>
      </c>
      <c r="F3147">
        <v>128.05000000000001</v>
      </c>
      <c r="G3147">
        <v>151.843876847464</v>
      </c>
      <c r="H3147">
        <v>-6.3208303452032997</v>
      </c>
      <c r="I3147">
        <v>43.591456430034597</v>
      </c>
      <c r="J3147">
        <v>-7.9127820664488402</v>
      </c>
      <c r="K3147">
        <v>122.41932877097101</v>
      </c>
      <c r="L3147">
        <v>89.368966975855002</v>
      </c>
      <c r="M3147">
        <v>21.207980875989001</v>
      </c>
      <c r="N3147">
        <v>4.2155026404342003E-2</v>
      </c>
      <c r="O3147">
        <v>28.035923467395499</v>
      </c>
      <c r="P3147">
        <v>212.31707317073099</v>
      </c>
      <c r="Q3147">
        <v>7.2617120024505002E-2</v>
      </c>
    </row>
    <row r="3148" spans="1:17" hidden="1" x14ac:dyDescent="0.3">
      <c r="A3148" t="s">
        <v>6459</v>
      </c>
      <c r="B3148" t="s">
        <v>6460</v>
      </c>
      <c r="C3148" t="s">
        <v>10222</v>
      </c>
      <c r="D3148" t="s">
        <v>622</v>
      </c>
      <c r="E3148">
        <v>71.478256099999996</v>
      </c>
      <c r="F3148">
        <v>27.88</v>
      </c>
      <c r="G3148">
        <v>-29.0431708874093</v>
      </c>
      <c r="H3148">
        <v>-0.24277710180491799</v>
      </c>
      <c r="I3148">
        <v>-42.263111841273599</v>
      </c>
      <c r="J3148">
        <v>3.5022394764570799</v>
      </c>
      <c r="K3148">
        <v>26.834434764108799</v>
      </c>
      <c r="L3148">
        <v>28.961385025223201</v>
      </c>
      <c r="M3148">
        <v>74.394909893687895</v>
      </c>
      <c r="N3148">
        <v>1.3227778107007799</v>
      </c>
      <c r="O3148">
        <v>50.286944045911</v>
      </c>
      <c r="P3148">
        <v>23.362831858406999</v>
      </c>
      <c r="Q3148">
        <v>-6.5513781459296996E-2</v>
      </c>
    </row>
    <row r="3149" spans="1:17" hidden="1" x14ac:dyDescent="0.3">
      <c r="A3149" t="s">
        <v>6461</v>
      </c>
      <c r="B3149" t="s">
        <v>6462</v>
      </c>
      <c r="C3149" t="s">
        <v>10222</v>
      </c>
      <c r="D3149" t="s">
        <v>21</v>
      </c>
      <c r="E3149">
        <v>71.333282650000001</v>
      </c>
      <c r="F3149">
        <v>4.3</v>
      </c>
      <c r="G3149">
        <v>126.41548810066099</v>
      </c>
      <c r="H3149">
        <v>-22.394283719659001</v>
      </c>
      <c r="I3149">
        <v>43.762630212837102</v>
      </c>
      <c r="J3149">
        <v>-1.54519885371368</v>
      </c>
      <c r="K3149">
        <v>4.4955895075566499</v>
      </c>
      <c r="L3149">
        <v>3.6647276710771801</v>
      </c>
      <c r="M3149">
        <v>8.6548916419556008</v>
      </c>
      <c r="N3149">
        <v>0.14919461445518101</v>
      </c>
      <c r="O3149">
        <v>67.441860465116207</v>
      </c>
      <c r="P3149">
        <v>160.60606060606</v>
      </c>
      <c r="Q3149">
        <v>-3.7316894395444E-2</v>
      </c>
    </row>
    <row r="3150" spans="1:17" hidden="1" x14ac:dyDescent="0.3">
      <c r="A3150" t="s">
        <v>6463</v>
      </c>
      <c r="B3150" t="s">
        <v>6464</v>
      </c>
      <c r="C3150" t="s">
        <v>10222</v>
      </c>
      <c r="D3150" t="s">
        <v>622</v>
      </c>
      <c r="E3150">
        <v>71.176174000000003</v>
      </c>
      <c r="F3150">
        <v>166.9</v>
      </c>
      <c r="G3150">
        <v>-16.723056790979399</v>
      </c>
      <c r="H3150">
        <v>-7.1819483152242301</v>
      </c>
      <c r="I3150">
        <v>-18.994749890596601</v>
      </c>
      <c r="J3150">
        <v>-2.0754546241441401</v>
      </c>
      <c r="K3150">
        <v>158.43215703046599</v>
      </c>
      <c r="L3150">
        <v>160.642379583517</v>
      </c>
      <c r="M3150">
        <v>63.723687567369403</v>
      </c>
      <c r="N3150">
        <v>1.0684675515023201</v>
      </c>
      <c r="O3150">
        <v>24.5356500898741</v>
      </c>
      <c r="P3150">
        <v>20.854453294713899</v>
      </c>
      <c r="Q3150">
        <v>-7.1037496855018006E-2</v>
      </c>
    </row>
    <row r="3151" spans="1:17" hidden="1" x14ac:dyDescent="0.3">
      <c r="A3151" t="s">
        <v>6465</v>
      </c>
      <c r="B3151" t="s">
        <v>6466</v>
      </c>
      <c r="C3151" t="s">
        <v>10222</v>
      </c>
      <c r="D3151" t="s">
        <v>21</v>
      </c>
      <c r="E3151">
        <v>71.144840000000002</v>
      </c>
      <c r="F3151">
        <v>30.55</v>
      </c>
      <c r="G3151">
        <v>-53.874083138059902</v>
      </c>
      <c r="H3151">
        <v>-8.2807173530053308</v>
      </c>
      <c r="I3151">
        <v>-24.029563178158501</v>
      </c>
      <c r="J3151">
        <v>-3.6624626973618799</v>
      </c>
      <c r="K3151">
        <v>30.699022839113098</v>
      </c>
      <c r="L3151">
        <v>34.044072238297602</v>
      </c>
      <c r="M3151">
        <v>49.745698361422797</v>
      </c>
      <c r="N3151">
        <v>0.335913312693498</v>
      </c>
      <c r="O3151">
        <v>80.032733224222497</v>
      </c>
      <c r="P3151">
        <v>19.5694716242661</v>
      </c>
    </row>
    <row r="3152" spans="1:17" hidden="1" x14ac:dyDescent="0.3">
      <c r="A3152" t="s">
        <v>6467</v>
      </c>
      <c r="B3152" t="s">
        <v>6468</v>
      </c>
      <c r="C3152" t="s">
        <v>10222</v>
      </c>
      <c r="E3152">
        <v>71.102570880000002</v>
      </c>
      <c r="F3152">
        <v>75.680000000000007</v>
      </c>
      <c r="G3152">
        <v>139.39138822880801</v>
      </c>
      <c r="H3152">
        <v>-21.265489626139701</v>
      </c>
      <c r="I3152">
        <v>136.77003762024401</v>
      </c>
      <c r="J3152">
        <v>2.95632006371244</v>
      </c>
      <c r="K3152">
        <v>74.307810904484299</v>
      </c>
      <c r="L3152">
        <v>49.590622533040403</v>
      </c>
      <c r="M3152">
        <v>36.9458517609757</v>
      </c>
      <c r="N3152">
        <v>0.16909509202453901</v>
      </c>
      <c r="O3152">
        <v>33.456659619450299</v>
      </c>
      <c r="P3152">
        <v>230.76923076923001</v>
      </c>
    </row>
    <row r="3153" spans="1:17" hidden="1" x14ac:dyDescent="0.3">
      <c r="A3153" t="s">
        <v>6469</v>
      </c>
      <c r="B3153" t="s">
        <v>6470</v>
      </c>
      <c r="C3153" t="s">
        <v>10222</v>
      </c>
      <c r="D3153" t="s">
        <v>622</v>
      </c>
      <c r="E3153">
        <v>70.895180120000006</v>
      </c>
      <c r="F3153">
        <v>103.06</v>
      </c>
      <c r="G3153">
        <v>-12.3317825527522</v>
      </c>
      <c r="H3153">
        <v>18.362732825705599</v>
      </c>
      <c r="I3153">
        <v>-8.0305185146180893</v>
      </c>
      <c r="J3153">
        <v>5.3030917445769203</v>
      </c>
      <c r="K3153">
        <v>92.137273221754995</v>
      </c>
      <c r="L3153">
        <v>91.989749067908093</v>
      </c>
      <c r="M3153">
        <v>71.834974200812695</v>
      </c>
      <c r="N3153">
        <v>1.0469987955299001</v>
      </c>
      <c r="O3153">
        <v>10.954783621191501</v>
      </c>
      <c r="P3153">
        <v>43.737796373779602</v>
      </c>
      <c r="Q3153">
        <v>-7.8926753517933004E-2</v>
      </c>
    </row>
    <row r="3154" spans="1:17" hidden="1" x14ac:dyDescent="0.3">
      <c r="A3154" t="s">
        <v>6471</v>
      </c>
      <c r="B3154" t="s">
        <v>6472</v>
      </c>
      <c r="C3154" t="s">
        <v>10222</v>
      </c>
      <c r="E3154">
        <v>70.837556848999995</v>
      </c>
      <c r="F3154">
        <v>97.03</v>
      </c>
      <c r="G3154">
        <v>20.5340266952444</v>
      </c>
      <c r="H3154">
        <v>-3.5871556246330698</v>
      </c>
      <c r="I3154">
        <v>-11.2081509724753</v>
      </c>
      <c r="J3154">
        <v>-1.9088719520064401</v>
      </c>
      <c r="K3154">
        <v>98.085725971232094</v>
      </c>
      <c r="L3154">
        <v>93.775305165073704</v>
      </c>
      <c r="M3154">
        <v>47.936450808123297</v>
      </c>
      <c r="N3154">
        <v>0.45270031596856503</v>
      </c>
      <c r="O3154">
        <v>57.672884674842798</v>
      </c>
      <c r="P3154">
        <v>63.515335355578003</v>
      </c>
      <c r="Q3154">
        <v>3.7494054325222001E-2</v>
      </c>
    </row>
    <row r="3155" spans="1:17" hidden="1" x14ac:dyDescent="0.3">
      <c r="A3155" t="s">
        <v>6473</v>
      </c>
      <c r="B3155" t="s">
        <v>6474</v>
      </c>
      <c r="C3155" t="s">
        <v>10222</v>
      </c>
      <c r="D3155" t="s">
        <v>722</v>
      </c>
      <c r="E3155">
        <v>70.753706170000001</v>
      </c>
      <c r="F3155">
        <v>23.87</v>
      </c>
      <c r="G3155">
        <v>-10.932468030943699</v>
      </c>
      <c r="H3155">
        <v>-3.9447692331981399</v>
      </c>
      <c r="I3155">
        <v>0.20865452119792799</v>
      </c>
      <c r="J3155">
        <v>-3.3603803718654901</v>
      </c>
      <c r="K3155">
        <v>23.388079515427201</v>
      </c>
      <c r="L3155">
        <v>21.8425552050196</v>
      </c>
      <c r="M3155">
        <v>67.469215611950702</v>
      </c>
      <c r="N3155">
        <v>1.0323036849881599</v>
      </c>
      <c r="O3155">
        <v>4.5245077503141804</v>
      </c>
      <c r="P3155">
        <v>25.6315789473684</v>
      </c>
    </row>
    <row r="3156" spans="1:17" hidden="1" x14ac:dyDescent="0.3">
      <c r="A3156" t="s">
        <v>6475</v>
      </c>
      <c r="B3156" t="s">
        <v>6476</v>
      </c>
      <c r="C3156" t="s">
        <v>10222</v>
      </c>
      <c r="D3156" t="s">
        <v>622</v>
      </c>
      <c r="E3156">
        <v>70.739460839999893</v>
      </c>
      <c r="F3156">
        <v>44.4</v>
      </c>
      <c r="G3156">
        <v>27.274316395653099</v>
      </c>
      <c r="H3156">
        <v>-3.0309593328999598</v>
      </c>
      <c r="I3156">
        <v>-12.214430820503599</v>
      </c>
      <c r="J3156">
        <v>2.3319042918605701</v>
      </c>
      <c r="K3156">
        <v>44.096974210663298</v>
      </c>
      <c r="L3156">
        <v>43.5085205010528</v>
      </c>
      <c r="M3156">
        <v>67.177955391460202</v>
      </c>
      <c r="N3156">
        <v>0.41632151461700601</v>
      </c>
      <c r="O3156">
        <v>57.364864864864799</v>
      </c>
      <c r="P3156">
        <v>58.027066207339999</v>
      </c>
      <c r="Q3156">
        <v>2.6608192223387998E-2</v>
      </c>
    </row>
    <row r="3157" spans="1:17" hidden="1" x14ac:dyDescent="0.3">
      <c r="A3157" t="s">
        <v>6477</v>
      </c>
      <c r="B3157" t="s">
        <v>6478</v>
      </c>
      <c r="C3157" t="s">
        <v>10222</v>
      </c>
      <c r="E3157">
        <v>70.540099999999995</v>
      </c>
      <c r="F3157">
        <v>224.65</v>
      </c>
      <c r="G3157">
        <v>488.953763684867</v>
      </c>
      <c r="H3157">
        <v>44.640475655598699</v>
      </c>
      <c r="I3157">
        <v>367.93354095572897</v>
      </c>
      <c r="J3157">
        <v>6.6591735363624496</v>
      </c>
      <c r="K3157">
        <v>153.20344748002901</v>
      </c>
      <c r="L3157">
        <v>101.109759281742</v>
      </c>
      <c r="M3157">
        <v>99.996398610158906</v>
      </c>
      <c r="N3157">
        <v>1.4155519926706299</v>
      </c>
      <c r="O3157">
        <v>0</v>
      </c>
      <c r="P3157">
        <v>548.34054834054803</v>
      </c>
    </row>
    <row r="3158" spans="1:17" hidden="1" x14ac:dyDescent="0.3">
      <c r="A3158" t="s">
        <v>6479</v>
      </c>
      <c r="B3158" t="s">
        <v>6480</v>
      </c>
      <c r="C3158" t="s">
        <v>10222</v>
      </c>
      <c r="D3158" t="s">
        <v>940</v>
      </c>
      <c r="E3158">
        <v>70.529250000000005</v>
      </c>
      <c r="F3158">
        <v>41.5</v>
      </c>
      <c r="G3158">
        <v>45.316961733592898</v>
      </c>
      <c r="H3158">
        <v>-12.287042952040901</v>
      </c>
      <c r="I3158">
        <v>-17.5037128716877</v>
      </c>
      <c r="J3158">
        <v>11.567383927743199</v>
      </c>
      <c r="K3158">
        <v>38.577752523903399</v>
      </c>
      <c r="L3158">
        <v>32.921604678816401</v>
      </c>
      <c r="M3158">
        <v>52.3460861234528</v>
      </c>
      <c r="N3158">
        <v>0.53046594982078799</v>
      </c>
      <c r="O3158">
        <v>16.506024096385499</v>
      </c>
      <c r="P3158">
        <v>88.208616780045304</v>
      </c>
      <c r="Q3158">
        <v>0.120213939755585</v>
      </c>
    </row>
    <row r="3159" spans="1:17" hidden="1" x14ac:dyDescent="0.3">
      <c r="A3159" t="s">
        <v>6481</v>
      </c>
      <c r="B3159" t="s">
        <v>6482</v>
      </c>
      <c r="C3159" t="s">
        <v>10222</v>
      </c>
      <c r="D3159" t="s">
        <v>170</v>
      </c>
      <c r="E3159">
        <v>70.410123525000003</v>
      </c>
      <c r="F3159">
        <v>99.75</v>
      </c>
      <c r="G3159">
        <v>-47.359021703260098</v>
      </c>
      <c r="H3159">
        <v>-9.3679433497730003</v>
      </c>
      <c r="I3159">
        <v>-36.829436617399899</v>
      </c>
      <c r="J3159">
        <v>-7.0123956727991699</v>
      </c>
      <c r="K3159">
        <v>108.645584123852</v>
      </c>
      <c r="L3159">
        <v>112.26514234065699</v>
      </c>
      <c r="M3159">
        <v>52.961608535182698</v>
      </c>
      <c r="N3159">
        <v>0.64944903581267199</v>
      </c>
      <c r="O3159">
        <v>63.408521303258098</v>
      </c>
      <c r="P3159">
        <v>6.9131832797427704</v>
      </c>
    </row>
    <row r="3160" spans="1:17" hidden="1" x14ac:dyDescent="0.3">
      <c r="A3160" t="s">
        <v>6483</v>
      </c>
      <c r="B3160" t="s">
        <v>6484</v>
      </c>
      <c r="C3160" t="s">
        <v>10222</v>
      </c>
      <c r="D3160" t="s">
        <v>1532</v>
      </c>
      <c r="E3160">
        <v>70.369375000000005</v>
      </c>
      <c r="F3160">
        <v>6.29</v>
      </c>
      <c r="G3160">
        <v>3018.4743116300701</v>
      </c>
      <c r="H3160">
        <v>74.7973402306081</v>
      </c>
      <c r="I3160">
        <v>141.23806483112801</v>
      </c>
      <c r="J3160">
        <v>6.3219340134191802</v>
      </c>
      <c r="K3160">
        <v>4.3193705592858098</v>
      </c>
      <c r="L3160">
        <v>2.7571783890681001</v>
      </c>
      <c r="M3160">
        <v>99.422904710564595</v>
      </c>
      <c r="N3160">
        <v>1.30891706753242</v>
      </c>
      <c r="O3160">
        <v>0</v>
      </c>
      <c r="P3160">
        <v>3045</v>
      </c>
    </row>
    <row r="3161" spans="1:17" hidden="1" x14ac:dyDescent="0.3">
      <c r="A3161" t="s">
        <v>6485</v>
      </c>
      <c r="B3161" t="s">
        <v>6486</v>
      </c>
      <c r="C3161" t="s">
        <v>10222</v>
      </c>
      <c r="D3161" t="s">
        <v>415</v>
      </c>
      <c r="E3161">
        <v>69.744396089999995</v>
      </c>
      <c r="F3161">
        <v>34.619999999999997</v>
      </c>
      <c r="G3161">
        <v>77.361237425126205</v>
      </c>
      <c r="H3161">
        <v>-7.1058405893278298</v>
      </c>
      <c r="I3161">
        <v>3.9238607776552099</v>
      </c>
      <c r="J3161">
        <v>-4.2194520542826597</v>
      </c>
      <c r="K3161">
        <v>35.186060343911898</v>
      </c>
      <c r="L3161">
        <v>30.571506319879401</v>
      </c>
      <c r="M3161">
        <v>51.089588212635299</v>
      </c>
      <c r="N3161">
        <v>1.0801855043551301</v>
      </c>
      <c r="O3161">
        <v>41.247833622183698</v>
      </c>
      <c r="P3161">
        <v>137.12328767123199</v>
      </c>
      <c r="Q3161">
        <v>3.4548787341812E-2</v>
      </c>
    </row>
    <row r="3162" spans="1:17" hidden="1" x14ac:dyDescent="0.3">
      <c r="A3162" t="s">
        <v>6487</v>
      </c>
      <c r="B3162" t="s">
        <v>6488</v>
      </c>
      <c r="C3162" t="s">
        <v>10222</v>
      </c>
      <c r="D3162" t="s">
        <v>1139</v>
      </c>
      <c r="E3162">
        <v>69.5625</v>
      </c>
      <c r="F3162">
        <v>13.25</v>
      </c>
      <c r="G3162">
        <v>-38.777343999065799</v>
      </c>
      <c r="H3162">
        <v>-2.8403835816010399</v>
      </c>
      <c r="I3162">
        <v>-21.4583039931928</v>
      </c>
      <c r="J3162">
        <v>4.1348011462863203</v>
      </c>
      <c r="K3162">
        <v>13.3380921214697</v>
      </c>
      <c r="L3162">
        <v>13.743051343949499</v>
      </c>
      <c r="M3162">
        <v>60.606568963353702</v>
      </c>
      <c r="N3162">
        <v>0.88754931289537398</v>
      </c>
      <c r="O3162">
        <v>54.264150943396203</v>
      </c>
      <c r="P3162">
        <v>29.901960784313701</v>
      </c>
      <c r="Q3162">
        <v>-3.0825812391074001E-2</v>
      </c>
    </row>
    <row r="3163" spans="1:17" hidden="1" x14ac:dyDescent="0.3">
      <c r="A3163" t="s">
        <v>6489</v>
      </c>
      <c r="B3163" t="s">
        <v>6490</v>
      </c>
      <c r="C3163" t="s">
        <v>10222</v>
      </c>
      <c r="D3163" t="s">
        <v>70</v>
      </c>
      <c r="E3163">
        <v>69.493773000000004</v>
      </c>
      <c r="F3163">
        <v>165.3</v>
      </c>
      <c r="G3163">
        <v>189.41467860255</v>
      </c>
      <c r="H3163">
        <v>-5.0888591913571499</v>
      </c>
      <c r="I3163">
        <v>8.6957075426087602</v>
      </c>
      <c r="J3163">
        <v>-0.58366039217522403</v>
      </c>
      <c r="K3163">
        <v>162.994924043423</v>
      </c>
      <c r="L3163">
        <v>131.56975355531199</v>
      </c>
      <c r="M3163">
        <v>56.417106775466301</v>
      </c>
      <c r="N3163">
        <v>2.5543008829564902</v>
      </c>
      <c r="O3163">
        <v>15.940713853599499</v>
      </c>
      <c r="P3163">
        <v>215.94036697247699</v>
      </c>
      <c r="Q3163">
        <v>0.26606261380281798</v>
      </c>
    </row>
    <row r="3164" spans="1:17" hidden="1" x14ac:dyDescent="0.3">
      <c r="A3164" t="s">
        <v>6491</v>
      </c>
      <c r="B3164" t="s">
        <v>6492</v>
      </c>
      <c r="C3164" t="s">
        <v>10222</v>
      </c>
      <c r="D3164" t="s">
        <v>285</v>
      </c>
      <c r="E3164">
        <v>69.332793749999993</v>
      </c>
      <c r="F3164">
        <v>137.5</v>
      </c>
      <c r="G3164">
        <v>20.722116299167201</v>
      </c>
      <c r="H3164">
        <v>-9.9499703024682606</v>
      </c>
      <c r="I3164">
        <v>9.7310576566744906</v>
      </c>
      <c r="J3164">
        <v>-3.9002713174818</v>
      </c>
      <c r="K3164">
        <v>139.14544548435501</v>
      </c>
      <c r="L3164">
        <v>128.67252841917201</v>
      </c>
      <c r="M3164">
        <v>50.576028134660099</v>
      </c>
      <c r="N3164">
        <v>0.71180253780636105</v>
      </c>
      <c r="O3164">
        <v>34.472727272727198</v>
      </c>
      <c r="P3164">
        <v>66.6666666666666</v>
      </c>
      <c r="Q3164">
        <v>7.9205190199653996E-2</v>
      </c>
    </row>
    <row r="3165" spans="1:17" hidden="1" x14ac:dyDescent="0.3">
      <c r="A3165" t="s">
        <v>6493</v>
      </c>
      <c r="B3165" t="s">
        <v>6494</v>
      </c>
      <c r="C3165" t="s">
        <v>10222</v>
      </c>
      <c r="E3165">
        <v>69.246907800000002</v>
      </c>
      <c r="F3165">
        <v>5.88</v>
      </c>
      <c r="G3165">
        <v>57.800330438850601</v>
      </c>
      <c r="H3165">
        <v>-33.074588739586702</v>
      </c>
      <c r="I3165">
        <v>18.139734589941501</v>
      </c>
      <c r="J3165">
        <v>-5.5385432796704199</v>
      </c>
      <c r="K3165">
        <v>6.1130464644471703</v>
      </c>
      <c r="L3165">
        <v>4.9785892842932604</v>
      </c>
      <c r="M3165">
        <v>30.711617945691501</v>
      </c>
      <c r="N3165">
        <v>0.53049104414985404</v>
      </c>
      <c r="O3165">
        <v>42.006802721088398</v>
      </c>
      <c r="P3165">
        <v>100</v>
      </c>
      <c r="Q3165">
        <v>5.5027331728556998E-2</v>
      </c>
    </row>
    <row r="3166" spans="1:17" hidden="1" x14ac:dyDescent="0.3">
      <c r="A3166" t="s">
        <v>6495</v>
      </c>
      <c r="B3166" t="s">
        <v>6496</v>
      </c>
      <c r="C3166" t="s">
        <v>10222</v>
      </c>
      <c r="D3166" t="s">
        <v>523</v>
      </c>
      <c r="E3166">
        <v>69.150782120000002</v>
      </c>
      <c r="F3166">
        <v>101.36</v>
      </c>
      <c r="G3166">
        <v>303.14790213452397</v>
      </c>
      <c r="H3166">
        <v>9.41233991954598</v>
      </c>
      <c r="I3166">
        <v>105.76510419959401</v>
      </c>
      <c r="J3166">
        <v>17.639986331471501</v>
      </c>
      <c r="K3166">
        <v>84.626736820532301</v>
      </c>
      <c r="L3166">
        <v>61.565587964126401</v>
      </c>
      <c r="M3166">
        <v>74.797168690688395</v>
      </c>
      <c r="N3166">
        <v>2.03970144953233</v>
      </c>
      <c r="O3166">
        <v>2.00276243093922</v>
      </c>
      <c r="P3166">
        <v>376.98823529411698</v>
      </c>
      <c r="Q3166">
        <v>0.14013266513995301</v>
      </c>
    </row>
    <row r="3167" spans="1:17" hidden="1" x14ac:dyDescent="0.3">
      <c r="A3167" t="s">
        <v>6497</v>
      </c>
      <c r="B3167" t="s">
        <v>6498</v>
      </c>
      <c r="C3167" t="s">
        <v>10222</v>
      </c>
      <c r="D3167" t="s">
        <v>21</v>
      </c>
      <c r="E3167">
        <v>69.048212000000007</v>
      </c>
      <c r="F3167">
        <v>12.38</v>
      </c>
      <c r="G3167">
        <v>41.452601996423297</v>
      </c>
      <c r="H3167">
        <v>11.4442866012064</v>
      </c>
      <c r="I3167">
        <v>-7.8444551333785597</v>
      </c>
      <c r="J3167">
        <v>-0.68682975500124199</v>
      </c>
      <c r="K3167">
        <v>11.019940096683699</v>
      </c>
      <c r="L3167">
        <v>10.1614436338693</v>
      </c>
      <c r="M3167">
        <v>68.936810180473302</v>
      </c>
      <c r="N3167">
        <v>1.34738646165861</v>
      </c>
      <c r="O3167">
        <v>21.970920840064601</v>
      </c>
      <c r="P3167">
        <v>82.058823529411697</v>
      </c>
      <c r="Q3167">
        <v>8.6453891290222004E-2</v>
      </c>
    </row>
    <row r="3168" spans="1:17" hidden="1" x14ac:dyDescent="0.3">
      <c r="A3168" t="s">
        <v>6499</v>
      </c>
      <c r="B3168" t="s">
        <v>6500</v>
      </c>
      <c r="C3168" t="s">
        <v>10222</v>
      </c>
      <c r="D3168" t="s">
        <v>1549</v>
      </c>
      <c r="E3168">
        <v>68.859190529999907</v>
      </c>
      <c r="F3168">
        <v>5.85</v>
      </c>
      <c r="G3168">
        <v>71.779396375835901</v>
      </c>
      <c r="H3168">
        <v>10.351191829051</v>
      </c>
      <c r="I3168">
        <v>-6.1508346538986798</v>
      </c>
      <c r="J3168">
        <v>8.9498506512368099</v>
      </c>
      <c r="K3168">
        <v>5.0982988162750997</v>
      </c>
      <c r="L3168">
        <v>4.6796725140279198</v>
      </c>
      <c r="M3168">
        <v>73.457577620598698</v>
      </c>
      <c r="N3168">
        <v>1.39078937635956</v>
      </c>
      <c r="O3168">
        <v>16.239316239316199</v>
      </c>
      <c r="P3168">
        <v>112.72727272727199</v>
      </c>
      <c r="Q3168">
        <v>7.5863404672892001E-2</v>
      </c>
    </row>
    <row r="3169" spans="1:17" hidden="1" x14ac:dyDescent="0.3">
      <c r="A3169" t="s">
        <v>6501</v>
      </c>
      <c r="B3169" t="s">
        <v>6502</v>
      </c>
      <c r="C3169" t="s">
        <v>10222</v>
      </c>
      <c r="D3169" t="s">
        <v>523</v>
      </c>
      <c r="E3169">
        <v>68.822293999999999</v>
      </c>
      <c r="F3169">
        <v>229.4</v>
      </c>
      <c r="G3169">
        <v>279.27654053507899</v>
      </c>
      <c r="H3169">
        <v>15.4579534914399</v>
      </c>
      <c r="I3169">
        <v>76.309391020467601</v>
      </c>
      <c r="J3169">
        <v>12.700397265765501</v>
      </c>
      <c r="K3169">
        <v>192.49367260530099</v>
      </c>
      <c r="L3169">
        <v>146.461050846088</v>
      </c>
      <c r="M3169">
        <v>68.115650936918598</v>
      </c>
      <c r="N3169">
        <v>0.54885441504952703</v>
      </c>
      <c r="O3169">
        <v>16.107236268526499</v>
      </c>
      <c r="P3169">
        <v>315.12848353239201</v>
      </c>
      <c r="Q3169">
        <v>0.12178652333513799</v>
      </c>
    </row>
    <row r="3170" spans="1:17" hidden="1" x14ac:dyDescent="0.3">
      <c r="A3170" t="s">
        <v>6503</v>
      </c>
      <c r="B3170" t="s">
        <v>6504</v>
      </c>
      <c r="C3170" t="s">
        <v>10222</v>
      </c>
      <c r="D3170" t="s">
        <v>285</v>
      </c>
      <c r="E3170">
        <v>68.663143191999893</v>
      </c>
      <c r="F3170">
        <v>4.21</v>
      </c>
      <c r="G3170">
        <v>38.572350845759502</v>
      </c>
      <c r="H3170">
        <v>0.630120026246756</v>
      </c>
      <c r="I3170">
        <v>-10.5090978743522</v>
      </c>
      <c r="J3170">
        <v>6.3029024121090798</v>
      </c>
      <c r="K3170">
        <v>4.0499725203695602</v>
      </c>
      <c r="L3170">
        <v>3.80648058712065</v>
      </c>
      <c r="M3170">
        <v>66.539616365985495</v>
      </c>
      <c r="N3170">
        <v>0.76975553573006905</v>
      </c>
      <c r="O3170">
        <v>25.653206650831301</v>
      </c>
      <c r="P3170">
        <v>71.138211382113795</v>
      </c>
      <c r="Q3170">
        <v>2.2367088905397001E-2</v>
      </c>
    </row>
    <row r="3171" spans="1:17" hidden="1" x14ac:dyDescent="0.3">
      <c r="A3171" t="s">
        <v>6505</v>
      </c>
      <c r="B3171" t="s">
        <v>6506</v>
      </c>
      <c r="C3171" t="s">
        <v>10222</v>
      </c>
      <c r="D3171" t="s">
        <v>398</v>
      </c>
      <c r="E3171">
        <v>68.563485900000003</v>
      </c>
      <c r="F3171">
        <v>15.21</v>
      </c>
      <c r="G3171">
        <v>98.807644963406503</v>
      </c>
      <c r="H3171">
        <v>-2.6359191357152499E-2</v>
      </c>
      <c r="I3171">
        <v>102.72431786892901</v>
      </c>
      <c r="J3171">
        <v>14.005040380736</v>
      </c>
      <c r="K3171">
        <v>14.574760809160701</v>
      </c>
      <c r="L3171">
        <v>11.8282570000774</v>
      </c>
      <c r="M3171">
        <v>66.848082470267698</v>
      </c>
      <c r="N3171">
        <v>0.47312796424662501</v>
      </c>
      <c r="O3171">
        <v>19.3293885601577</v>
      </c>
      <c r="P3171">
        <v>204.2</v>
      </c>
    </row>
    <row r="3172" spans="1:17" hidden="1" x14ac:dyDescent="0.3">
      <c r="A3172" t="s">
        <v>6507</v>
      </c>
      <c r="B3172" t="s">
        <v>6508</v>
      </c>
      <c r="C3172" t="s">
        <v>10222</v>
      </c>
      <c r="D3172" t="s">
        <v>622</v>
      </c>
      <c r="E3172">
        <v>68.540113853999998</v>
      </c>
      <c r="F3172">
        <v>45.74</v>
      </c>
      <c r="G3172">
        <v>-3.27050108887045</v>
      </c>
      <c r="H3172">
        <v>-3.1567939739658399</v>
      </c>
      <c r="I3172">
        <v>-7.2618917061475496</v>
      </c>
      <c r="J3172">
        <v>3.5299035586668399</v>
      </c>
      <c r="K3172">
        <v>44.131036079825201</v>
      </c>
      <c r="L3172">
        <v>42.748131250533397</v>
      </c>
      <c r="M3172">
        <v>52.977025980929</v>
      </c>
      <c r="N3172">
        <v>0.48355472366147101</v>
      </c>
      <c r="O3172">
        <v>42.085701792741503</v>
      </c>
      <c r="P3172">
        <v>38.480169542839803</v>
      </c>
      <c r="Q3172">
        <v>2.7387141660329999E-2</v>
      </c>
    </row>
    <row r="3173" spans="1:17" hidden="1" x14ac:dyDescent="0.3">
      <c r="A3173" t="s">
        <v>6509</v>
      </c>
      <c r="B3173" t="s">
        <v>6510</v>
      </c>
      <c r="C3173" t="s">
        <v>10222</v>
      </c>
      <c r="D3173" t="s">
        <v>202</v>
      </c>
      <c r="E3173">
        <v>68.523332179999997</v>
      </c>
      <c r="F3173">
        <v>47.21</v>
      </c>
      <c r="G3173">
        <v>136.05636852285201</v>
      </c>
      <c r="H3173">
        <v>20.103591975219</v>
      </c>
      <c r="I3173">
        <v>20.5944634874493</v>
      </c>
      <c r="J3173">
        <v>20.169544736029899</v>
      </c>
      <c r="K3173">
        <v>38.976563828805403</v>
      </c>
      <c r="L3173">
        <v>33.300241460297499</v>
      </c>
      <c r="M3173">
        <v>83.363006529011699</v>
      </c>
      <c r="N3173">
        <v>1.8345126427667</v>
      </c>
      <c r="O3173">
        <v>2.6901080279601599</v>
      </c>
      <c r="P3173">
        <v>171.321839080459</v>
      </c>
      <c r="Q3173">
        <v>0.10743728665039801</v>
      </c>
    </row>
    <row r="3174" spans="1:17" hidden="1" x14ac:dyDescent="0.3">
      <c r="A3174" t="s">
        <v>6511</v>
      </c>
      <c r="B3174" t="s">
        <v>6512</v>
      </c>
      <c r="C3174" t="s">
        <v>10222</v>
      </c>
      <c r="D3174" t="s">
        <v>398</v>
      </c>
      <c r="E3174">
        <v>68.437090749999996</v>
      </c>
      <c r="F3174">
        <v>21.5</v>
      </c>
      <c r="G3174">
        <v>-65.996409090647504</v>
      </c>
      <c r="H3174">
        <v>-7.7163033254353701</v>
      </c>
      <c r="I3174">
        <v>-60.283480612934603</v>
      </c>
      <c r="J3174">
        <v>11.5317242232093</v>
      </c>
      <c r="K3174">
        <v>23.374199309135399</v>
      </c>
      <c r="L3174">
        <v>29.755212461463699</v>
      </c>
      <c r="M3174">
        <v>62.133556664997499</v>
      </c>
      <c r="N3174">
        <v>0.508335183906233</v>
      </c>
      <c r="O3174">
        <v>110.883720930232</v>
      </c>
      <c r="P3174">
        <v>28.9742051589682</v>
      </c>
      <c r="Q3174">
        <v>8.5452847254420997E-2</v>
      </c>
    </row>
    <row r="3175" spans="1:17" hidden="1" x14ac:dyDescent="0.3">
      <c r="A3175" t="s">
        <v>6513</v>
      </c>
      <c r="B3175" t="s">
        <v>6514</v>
      </c>
      <c r="C3175" t="s">
        <v>10222</v>
      </c>
      <c r="E3175">
        <v>68.231354120000006</v>
      </c>
      <c r="F3175">
        <v>14.93</v>
      </c>
      <c r="G3175">
        <v>-43.811006929483497</v>
      </c>
      <c r="H3175">
        <v>-1.7587261532592699E-2</v>
      </c>
      <c r="I3175">
        <v>-3.4095419593349701</v>
      </c>
      <c r="J3175">
        <v>-6.3224745154309199</v>
      </c>
      <c r="K3175">
        <v>14.4523524378706</v>
      </c>
      <c r="L3175">
        <v>14.7310321982032</v>
      </c>
      <c r="M3175">
        <v>43.521991059387297</v>
      </c>
      <c r="N3175">
        <v>0.65314660751919296</v>
      </c>
      <c r="O3175">
        <v>73.811118553248406</v>
      </c>
      <c r="P3175">
        <v>44.251207729468597</v>
      </c>
      <c r="Q3175">
        <v>0.10780994400219999</v>
      </c>
    </row>
    <row r="3176" spans="1:17" hidden="1" x14ac:dyDescent="0.3">
      <c r="A3176" t="s">
        <v>6515</v>
      </c>
      <c r="B3176" t="s">
        <v>6516</v>
      </c>
      <c r="C3176" t="s">
        <v>10222</v>
      </c>
      <c r="D3176" t="s">
        <v>622</v>
      </c>
      <c r="E3176">
        <v>68.228999999999999</v>
      </c>
      <c r="F3176">
        <v>239.4</v>
      </c>
      <c r="G3176">
        <v>-31.147202314149801</v>
      </c>
      <c r="H3176">
        <v>-5.1176489736017103</v>
      </c>
      <c r="I3176">
        <v>-8.3825350866905097</v>
      </c>
      <c r="J3176">
        <v>-1.5664709234860701</v>
      </c>
      <c r="K3176">
        <v>236.138428116038</v>
      </c>
      <c r="L3176">
        <v>241.744072228307</v>
      </c>
      <c r="M3176">
        <v>55.504373654496</v>
      </c>
      <c r="N3176">
        <v>2.22371117767617</v>
      </c>
      <c r="O3176">
        <v>24.8538011695906</v>
      </c>
      <c r="P3176">
        <v>18.514851485148501</v>
      </c>
      <c r="Q3176">
        <v>0.17292107162335699</v>
      </c>
    </row>
    <row r="3177" spans="1:17" hidden="1" x14ac:dyDescent="0.3">
      <c r="A3177" t="s">
        <v>6517</v>
      </c>
      <c r="B3177" t="s">
        <v>6518</v>
      </c>
      <c r="C3177" t="s">
        <v>10222</v>
      </c>
      <c r="D3177" t="s">
        <v>677</v>
      </c>
      <c r="E3177">
        <v>68.216875599999995</v>
      </c>
      <c r="F3177">
        <v>50.45</v>
      </c>
      <c r="G3177">
        <v>113.712406868168</v>
      </c>
      <c r="H3177">
        <v>16.319641802184801</v>
      </c>
      <c r="I3177">
        <v>-4.2752886584149898</v>
      </c>
      <c r="J3177">
        <v>24.730645166176298</v>
      </c>
      <c r="K3177">
        <v>42.664191825596603</v>
      </c>
      <c r="L3177">
        <v>38.909634774001503</v>
      </c>
      <c r="M3177">
        <v>86.193099314863801</v>
      </c>
      <c r="N3177">
        <v>0.59786970522665295</v>
      </c>
      <c r="O3177">
        <v>19.999999999999901</v>
      </c>
      <c r="P3177">
        <v>152.25</v>
      </c>
      <c r="Q3177">
        <v>9.3646386649389998E-2</v>
      </c>
    </row>
    <row r="3178" spans="1:17" hidden="1" x14ac:dyDescent="0.3">
      <c r="A3178" t="s">
        <v>6519</v>
      </c>
      <c r="B3178" t="s">
        <v>6520</v>
      </c>
      <c r="C3178" t="s">
        <v>10222</v>
      </c>
      <c r="E3178">
        <v>68.095200000000006</v>
      </c>
      <c r="F3178">
        <v>2002.8</v>
      </c>
      <c r="G3178">
        <v>152.38862360522799</v>
      </c>
      <c r="H3178">
        <v>38.393779697531699</v>
      </c>
      <c r="I3178">
        <v>127.487902345752</v>
      </c>
      <c r="J3178">
        <v>-9.3060762684094698</v>
      </c>
      <c r="K3178">
        <v>1664.99252830454</v>
      </c>
      <c r="L3178">
        <v>1137.31120939641</v>
      </c>
      <c r="M3178">
        <v>37.621663355004301</v>
      </c>
      <c r="N3178">
        <v>0.31696203859060401</v>
      </c>
      <c r="O3178">
        <v>22.376173357299699</v>
      </c>
      <c r="P3178">
        <v>190.26086956521701</v>
      </c>
      <c r="Q3178">
        <v>0.13472152163803999</v>
      </c>
    </row>
    <row r="3179" spans="1:17" hidden="1" x14ac:dyDescent="0.3">
      <c r="A3179" t="s">
        <v>6521</v>
      </c>
      <c r="B3179" t="s">
        <v>6522</v>
      </c>
      <c r="C3179" t="s">
        <v>10222</v>
      </c>
      <c r="D3179" t="s">
        <v>1549</v>
      </c>
      <c r="E3179">
        <v>68.046180270999997</v>
      </c>
      <c r="F3179">
        <v>4.37</v>
      </c>
      <c r="G3179">
        <v>70.157329182089995</v>
      </c>
      <c r="H3179">
        <v>37.829573012032597</v>
      </c>
      <c r="I3179">
        <v>-9.5903888261053396</v>
      </c>
      <c r="J3179">
        <v>21.101859969815699</v>
      </c>
      <c r="K3179">
        <v>3.3253101867023198</v>
      </c>
      <c r="L3179">
        <v>3.0798747544728799</v>
      </c>
      <c r="M3179">
        <v>89.985837904345402</v>
      </c>
      <c r="N3179">
        <v>2.3872715681086301</v>
      </c>
      <c r="O3179">
        <v>3.1391247612383202</v>
      </c>
      <c r="Q3179">
        <v>0.124184777479747</v>
      </c>
    </row>
    <row r="3180" spans="1:17" hidden="1" x14ac:dyDescent="0.3">
      <c r="A3180" t="s">
        <v>6523</v>
      </c>
      <c r="B3180" t="s">
        <v>6524</v>
      </c>
      <c r="C3180" t="s">
        <v>10222</v>
      </c>
      <c r="D3180" t="s">
        <v>133</v>
      </c>
      <c r="E3180">
        <v>68.040719999999993</v>
      </c>
      <c r="F3180">
        <v>7.26</v>
      </c>
      <c r="G3180">
        <v>85.136119210248097</v>
      </c>
      <c r="H3180">
        <v>42.169005047053403</v>
      </c>
      <c r="I3180">
        <v>16.5033709535779</v>
      </c>
      <c r="J3180">
        <v>43.509746201231302</v>
      </c>
      <c r="K3180">
        <v>4.9325018096468396</v>
      </c>
      <c r="L3180">
        <v>4.6980980077734902</v>
      </c>
      <c r="M3180">
        <v>96.901920641975295</v>
      </c>
      <c r="N3180">
        <v>3.3120283270631399</v>
      </c>
      <c r="O3180">
        <v>0</v>
      </c>
      <c r="P3180">
        <v>134.193548387096</v>
      </c>
      <c r="Q3180">
        <v>0.14750402626613099</v>
      </c>
    </row>
    <row r="3181" spans="1:17" hidden="1" x14ac:dyDescent="0.3">
      <c r="A3181" t="s">
        <v>6525</v>
      </c>
      <c r="B3181" t="s">
        <v>6526</v>
      </c>
      <c r="C3181" t="s">
        <v>10222</v>
      </c>
      <c r="D3181" t="s">
        <v>469</v>
      </c>
      <c r="E3181">
        <v>68.003399999999999</v>
      </c>
      <c r="F3181">
        <v>50.15</v>
      </c>
      <c r="G3181">
        <v>-11.370694110454901</v>
      </c>
      <c r="H3181">
        <v>2.8566195320470902</v>
      </c>
      <c r="I3181">
        <v>-25.7828544489265</v>
      </c>
      <c r="J3181">
        <v>0.30472839633827897</v>
      </c>
      <c r="K3181">
        <v>48.189819291319701</v>
      </c>
      <c r="L3181">
        <v>49.335723852274398</v>
      </c>
      <c r="M3181">
        <v>64.591771175652696</v>
      </c>
      <c r="N3181">
        <v>1.29131102881005</v>
      </c>
      <c r="O3181">
        <v>51.146560319042798</v>
      </c>
      <c r="P3181">
        <v>19.976076555023901</v>
      </c>
      <c r="Q3181">
        <v>3.2511142664452999E-2</v>
      </c>
    </row>
    <row r="3182" spans="1:17" hidden="1" x14ac:dyDescent="0.3">
      <c r="A3182" t="s">
        <v>6527</v>
      </c>
      <c r="B3182" t="s">
        <v>6528</v>
      </c>
      <c r="C3182" t="s">
        <v>10222</v>
      </c>
      <c r="E3182">
        <v>67.951999999999998</v>
      </c>
      <c r="F3182">
        <v>212.35</v>
      </c>
      <c r="G3182">
        <v>-53.377221266929801</v>
      </c>
      <c r="H3182">
        <v>8.2584177115299795</v>
      </c>
      <c r="I3182">
        <v>-12.9863707794657</v>
      </c>
      <c r="J3182">
        <v>8.7915887110531408</v>
      </c>
      <c r="K3182">
        <v>203.91600108159099</v>
      </c>
      <c r="L3182">
        <v>226.30320549967499</v>
      </c>
      <c r="M3182">
        <v>55.365317886435001</v>
      </c>
      <c r="N3182">
        <v>2.93001709625511</v>
      </c>
      <c r="O3182">
        <v>45.985401459854003</v>
      </c>
      <c r="P3182">
        <v>17.775929007210099</v>
      </c>
      <c r="Q3182">
        <v>8.5420983913627999E-2</v>
      </c>
    </row>
    <row r="3183" spans="1:17" hidden="1" x14ac:dyDescent="0.3">
      <c r="A3183" t="s">
        <v>6529</v>
      </c>
      <c r="B3183" t="s">
        <v>6530</v>
      </c>
      <c r="C3183" t="s">
        <v>10222</v>
      </c>
      <c r="E3183">
        <v>67.929221464999998</v>
      </c>
      <c r="F3183">
        <v>48.65</v>
      </c>
      <c r="G3183">
        <v>99.2349195363349</v>
      </c>
      <c r="H3183">
        <v>34.716884051885998</v>
      </c>
      <c r="I3183">
        <v>-8.7202230107567598</v>
      </c>
      <c r="J3183">
        <v>7.1227425102123698</v>
      </c>
      <c r="K3183">
        <v>40.097138104775397</v>
      </c>
      <c r="L3183">
        <v>33.400196380415501</v>
      </c>
      <c r="M3183">
        <v>68.114609768293803</v>
      </c>
      <c r="N3183">
        <v>2.45333333333333</v>
      </c>
      <c r="O3183">
        <v>15.1079136690647</v>
      </c>
      <c r="P3183">
        <v>125.760607906261</v>
      </c>
    </row>
    <row r="3184" spans="1:17" hidden="1" x14ac:dyDescent="0.3">
      <c r="A3184" t="s">
        <v>6531</v>
      </c>
      <c r="B3184" t="s">
        <v>6532</v>
      </c>
      <c r="C3184" t="s">
        <v>10222</v>
      </c>
      <c r="E3184">
        <v>67.927199999999999</v>
      </c>
      <c r="F3184">
        <v>148.80000000000001</v>
      </c>
      <c r="G3184">
        <v>1339.4841638468199</v>
      </c>
      <c r="H3184">
        <v>-9.6190744231452197</v>
      </c>
      <c r="I3184">
        <v>176.78386594473801</v>
      </c>
      <c r="J3184">
        <v>-4.4219111824808</v>
      </c>
      <c r="K3184">
        <v>138.16244807116101</v>
      </c>
      <c r="L3184">
        <v>99.498346961091102</v>
      </c>
      <c r="M3184">
        <v>58.720070430883702</v>
      </c>
      <c r="N3184">
        <v>1.29399806576402</v>
      </c>
      <c r="O3184">
        <v>6.5524193548387002</v>
      </c>
      <c r="P3184">
        <v>1366.00985221674</v>
      </c>
      <c r="Q3184">
        <v>0.151495364480214</v>
      </c>
    </row>
    <row r="3185" spans="1:17" hidden="1" x14ac:dyDescent="0.3">
      <c r="A3185" t="s">
        <v>6533</v>
      </c>
      <c r="B3185" t="s">
        <v>6534</v>
      </c>
      <c r="C3185" t="s">
        <v>10222</v>
      </c>
      <c r="D3185" t="s">
        <v>523</v>
      </c>
      <c r="E3185">
        <v>67.836290000000005</v>
      </c>
      <c r="F3185">
        <v>225.25</v>
      </c>
      <c r="G3185">
        <v>7.5516925824541596</v>
      </c>
      <c r="H3185">
        <v>-7.3561464253997002</v>
      </c>
      <c r="I3185">
        <v>-17.561846437726398</v>
      </c>
      <c r="J3185">
        <v>-6.3672666574618297</v>
      </c>
      <c r="K3185">
        <v>238.01421141439599</v>
      </c>
      <c r="L3185">
        <v>223.42155591622901</v>
      </c>
      <c r="M3185">
        <v>34.997070258622998</v>
      </c>
      <c r="N3185">
        <v>3.41228613328988</v>
      </c>
      <c r="O3185">
        <v>20.732519422863401</v>
      </c>
      <c r="P3185">
        <v>100.489541611036</v>
      </c>
      <c r="Q3185">
        <v>0.15054202728806099</v>
      </c>
    </row>
    <row r="3186" spans="1:17" hidden="1" x14ac:dyDescent="0.3">
      <c r="A3186" t="s">
        <v>6535</v>
      </c>
      <c r="B3186" t="s">
        <v>6536</v>
      </c>
      <c r="C3186" t="s">
        <v>10222</v>
      </c>
      <c r="D3186" t="s">
        <v>133</v>
      </c>
      <c r="E3186">
        <v>67.715999999999994</v>
      </c>
      <c r="F3186">
        <v>37.619999999999997</v>
      </c>
      <c r="G3186">
        <v>68.396591422819299</v>
      </c>
      <c r="H3186">
        <v>-4.8596925246904803</v>
      </c>
      <c r="I3186">
        <v>-15.8409999073492</v>
      </c>
      <c r="J3186">
        <v>-5.9379637115948203</v>
      </c>
      <c r="K3186">
        <v>34.734830796636302</v>
      </c>
      <c r="L3186">
        <v>30.8946150756646</v>
      </c>
      <c r="M3186">
        <v>55.471236266249903</v>
      </c>
      <c r="N3186">
        <v>1.6632614667732999</v>
      </c>
      <c r="O3186">
        <v>10.366826156299799</v>
      </c>
      <c r="P3186">
        <v>100.106382978723</v>
      </c>
      <c r="Q3186">
        <v>7.6000657269454999E-2</v>
      </c>
    </row>
    <row r="3187" spans="1:17" hidden="1" x14ac:dyDescent="0.3">
      <c r="A3187" t="s">
        <v>6537</v>
      </c>
      <c r="B3187" t="s">
        <v>6538</v>
      </c>
      <c r="C3187" t="s">
        <v>10222</v>
      </c>
      <c r="E3187">
        <v>67.7</v>
      </c>
      <c r="F3187">
        <v>33.85</v>
      </c>
      <c r="G3187">
        <v>-2.3510735496773298</v>
      </c>
      <c r="H3187">
        <v>-1.4874060568470999</v>
      </c>
      <c r="I3187">
        <v>-2.7008942913404099</v>
      </c>
      <c r="J3187">
        <v>-4.3567930566122302</v>
      </c>
      <c r="K3187">
        <v>33.6924661737348</v>
      </c>
      <c r="L3187">
        <v>32.496160472835598</v>
      </c>
      <c r="M3187">
        <v>55.228905126055302</v>
      </c>
      <c r="N3187">
        <v>0.55107726597325402</v>
      </c>
      <c r="O3187">
        <v>29.6602658788774</v>
      </c>
      <c r="P3187">
        <v>70.959595959595902</v>
      </c>
      <c r="Q3187">
        <v>0.11449682777976899</v>
      </c>
    </row>
    <row r="3188" spans="1:17" hidden="1" x14ac:dyDescent="0.3">
      <c r="A3188" t="s">
        <v>6539</v>
      </c>
      <c r="B3188" t="s">
        <v>6540</v>
      </c>
      <c r="C3188" t="s">
        <v>10222</v>
      </c>
      <c r="D3188" t="s">
        <v>133</v>
      </c>
      <c r="E3188">
        <v>67.574317262999998</v>
      </c>
      <c r="F3188">
        <v>92.99</v>
      </c>
      <c r="G3188">
        <v>-15.2270647912313</v>
      </c>
      <c r="H3188">
        <v>-0.56887305457342097</v>
      </c>
      <c r="I3188">
        <v>-36.017996567789503</v>
      </c>
      <c r="J3188">
        <v>2.5669506789965801</v>
      </c>
      <c r="K3188">
        <v>93.175608359485395</v>
      </c>
      <c r="L3188">
        <v>105.09722833190401</v>
      </c>
      <c r="M3188">
        <v>62.669996894060397</v>
      </c>
      <c r="N3188">
        <v>0.52408603098349404</v>
      </c>
      <c r="O3188">
        <v>73.1368964404774</v>
      </c>
      <c r="P3188">
        <v>12.6468806783767</v>
      </c>
      <c r="Q3188">
        <v>-3.7229971502783003E-2</v>
      </c>
    </row>
    <row r="3189" spans="1:17" hidden="1" x14ac:dyDescent="0.3">
      <c r="A3189" t="s">
        <v>6541</v>
      </c>
      <c r="B3189" t="s">
        <v>6542</v>
      </c>
      <c r="C3189" t="s">
        <v>10222</v>
      </c>
      <c r="D3189" t="s">
        <v>60</v>
      </c>
      <c r="E3189">
        <v>67.420443329999998</v>
      </c>
      <c r="F3189">
        <v>61.3</v>
      </c>
      <c r="G3189">
        <v>-4.0481658924042998</v>
      </c>
      <c r="H3189">
        <v>36.521602439338203</v>
      </c>
      <c r="I3189">
        <v>20.423548337169901</v>
      </c>
      <c r="J3189">
        <v>12.964605067854899</v>
      </c>
      <c r="K3189">
        <v>48.079115935525799</v>
      </c>
      <c r="L3189">
        <v>45.009986930639201</v>
      </c>
      <c r="M3189">
        <v>74.969237378644493</v>
      </c>
      <c r="N3189">
        <v>0.94705633206268502</v>
      </c>
      <c r="O3189">
        <v>4.1598694942903904</v>
      </c>
      <c r="P3189">
        <v>70.041608876560304</v>
      </c>
    </row>
    <row r="3190" spans="1:17" hidden="1" x14ac:dyDescent="0.3">
      <c r="A3190" t="s">
        <v>6543</v>
      </c>
      <c r="B3190" t="s">
        <v>6544</v>
      </c>
      <c r="C3190" t="s">
        <v>10222</v>
      </c>
      <c r="D3190" t="s">
        <v>1574</v>
      </c>
      <c r="E3190">
        <v>67.405571660000007</v>
      </c>
      <c r="F3190">
        <v>38.15</v>
      </c>
      <c r="G3190">
        <v>-1.2383320480877</v>
      </c>
      <c r="H3190">
        <v>-8.0319912314072202</v>
      </c>
      <c r="I3190">
        <v>-61.0743751234548</v>
      </c>
      <c r="J3190">
        <v>-8.1547459773367006</v>
      </c>
      <c r="K3190">
        <v>41.873930826473803</v>
      </c>
      <c r="M3190">
        <v>33.560701063316102</v>
      </c>
      <c r="N3190">
        <v>1.48209139563606</v>
      </c>
      <c r="O3190">
        <v>96.592398427260804</v>
      </c>
      <c r="P3190">
        <v>35.765124555160099</v>
      </c>
    </row>
    <row r="3191" spans="1:17" hidden="1" x14ac:dyDescent="0.3">
      <c r="A3191" t="s">
        <v>6545</v>
      </c>
      <c r="B3191" t="s">
        <v>6546</v>
      </c>
      <c r="C3191" t="s">
        <v>10222</v>
      </c>
      <c r="D3191" t="s">
        <v>95</v>
      </c>
      <c r="E3191">
        <v>67.395999132</v>
      </c>
      <c r="F3191">
        <v>8.91</v>
      </c>
      <c r="G3191">
        <v>-26.863907084695601</v>
      </c>
      <c r="H3191">
        <v>-5.41315164418734</v>
      </c>
      <c r="I3191">
        <v>-30.151801460215101</v>
      </c>
      <c r="J3191">
        <v>-2.1076285500016501</v>
      </c>
      <c r="K3191">
        <v>8.9717324743713505</v>
      </c>
      <c r="L3191">
        <v>9.3379617193961106</v>
      </c>
      <c r="M3191">
        <v>52.940004709242501</v>
      </c>
      <c r="N3191">
        <v>0.76130998820110496</v>
      </c>
      <c r="O3191">
        <v>30.751964085297399</v>
      </c>
      <c r="P3191">
        <v>22.727272727272702</v>
      </c>
      <c r="Q3191">
        <v>2.7989420597263E-2</v>
      </c>
    </row>
    <row r="3192" spans="1:17" hidden="1" x14ac:dyDescent="0.3">
      <c r="A3192" t="s">
        <v>6547</v>
      </c>
      <c r="B3192" t="s">
        <v>6548</v>
      </c>
      <c r="C3192" t="s">
        <v>10222</v>
      </c>
      <c r="E3192">
        <v>67.224610554999998</v>
      </c>
      <c r="F3192">
        <v>89.29</v>
      </c>
      <c r="G3192">
        <v>-44.321674376187097</v>
      </c>
      <c r="H3192">
        <v>-1.6133157130962701</v>
      </c>
      <c r="I3192">
        <v>-47.852689652482603</v>
      </c>
      <c r="J3192">
        <v>-1.80051800264985</v>
      </c>
      <c r="K3192">
        <v>96.935080896665397</v>
      </c>
      <c r="L3192">
        <v>111.47549931504901</v>
      </c>
      <c r="M3192">
        <v>35.165797009618103</v>
      </c>
      <c r="N3192">
        <v>0.32307692307692298</v>
      </c>
      <c r="O3192">
        <v>95.878597827304205</v>
      </c>
      <c r="P3192">
        <v>32.2814814814814</v>
      </c>
    </row>
    <row r="3193" spans="1:17" hidden="1" x14ac:dyDescent="0.3">
      <c r="A3193" t="s">
        <v>6549</v>
      </c>
      <c r="B3193" t="s">
        <v>6550</v>
      </c>
      <c r="C3193" t="s">
        <v>10222</v>
      </c>
      <c r="E3193">
        <v>67.197587503999998</v>
      </c>
      <c r="F3193">
        <v>20.99</v>
      </c>
      <c r="G3193">
        <v>-57.903037971717502</v>
      </c>
      <c r="H3193">
        <v>24.331818802060202</v>
      </c>
      <c r="I3193">
        <v>-20.4170531934815</v>
      </c>
      <c r="J3193">
        <v>4.5813834247673304</v>
      </c>
      <c r="K3193">
        <v>18.670446694472201</v>
      </c>
      <c r="L3193">
        <v>20.884034007021601</v>
      </c>
      <c r="M3193">
        <v>65.260467333495001</v>
      </c>
      <c r="N3193">
        <v>1.1930367082864901</v>
      </c>
      <c r="O3193">
        <v>58.396173192327701</v>
      </c>
      <c r="P3193">
        <v>37.245300796418398</v>
      </c>
      <c r="Q3193">
        <v>0.20328498931585601</v>
      </c>
    </row>
    <row r="3194" spans="1:17" hidden="1" x14ac:dyDescent="0.3">
      <c r="A3194" t="s">
        <v>6551</v>
      </c>
      <c r="B3194" t="s">
        <v>6552</v>
      </c>
      <c r="C3194" t="s">
        <v>10222</v>
      </c>
      <c r="D3194" t="s">
        <v>469</v>
      </c>
      <c r="E3194">
        <v>67.185111527999993</v>
      </c>
      <c r="F3194">
        <v>101.24</v>
      </c>
      <c r="G3194">
        <v>-6.3595162631018596</v>
      </c>
      <c r="H3194">
        <v>-2.5503607848239298</v>
      </c>
      <c r="I3194">
        <v>-18.2906760939496</v>
      </c>
      <c r="J3194">
        <v>-4.5305591063210899</v>
      </c>
      <c r="K3194">
        <v>98.848402699513002</v>
      </c>
      <c r="L3194">
        <v>94.952325565968806</v>
      </c>
      <c r="M3194">
        <v>45.2210800303912</v>
      </c>
      <c r="N3194">
        <v>0.85196225485154697</v>
      </c>
      <c r="O3194">
        <v>18.480837613591401</v>
      </c>
      <c r="P3194">
        <v>23.916768665850601</v>
      </c>
      <c r="Q3194">
        <v>8.9759367211409997E-3</v>
      </c>
    </row>
    <row r="3195" spans="1:17" hidden="1" x14ac:dyDescent="0.3">
      <c r="A3195" t="s">
        <v>6553</v>
      </c>
      <c r="B3195" t="s">
        <v>6554</v>
      </c>
      <c r="C3195" t="s">
        <v>10222</v>
      </c>
      <c r="D3195" t="s">
        <v>60</v>
      </c>
      <c r="E3195">
        <v>66.970675295999996</v>
      </c>
      <c r="F3195">
        <v>14.28</v>
      </c>
      <c r="G3195">
        <v>27.3536219749008</v>
      </c>
      <c r="H3195">
        <v>7.1455775675361197</v>
      </c>
      <c r="I3195">
        <v>-21.611027468512699</v>
      </c>
      <c r="J3195">
        <v>-8.7685255601417804</v>
      </c>
      <c r="K3195">
        <v>14.015460275482599</v>
      </c>
      <c r="L3195">
        <v>13.9145414432778</v>
      </c>
      <c r="M3195">
        <v>47.952826305879498</v>
      </c>
      <c r="N3195">
        <v>0.21731161939247701</v>
      </c>
      <c r="O3195">
        <v>37.955182072829103</v>
      </c>
      <c r="P3195">
        <v>63.199999999999903</v>
      </c>
      <c r="Q3195">
        <v>3.3142463303873999E-2</v>
      </c>
    </row>
    <row r="3196" spans="1:17" hidden="1" x14ac:dyDescent="0.3">
      <c r="A3196" t="s">
        <v>6555</v>
      </c>
      <c r="B3196" t="s">
        <v>6556</v>
      </c>
      <c r="C3196" t="s">
        <v>10222</v>
      </c>
      <c r="D3196" t="s">
        <v>1458</v>
      </c>
      <c r="E3196">
        <v>66.905143800000005</v>
      </c>
      <c r="F3196">
        <v>33</v>
      </c>
      <c r="G3196">
        <v>-19.208615199194998</v>
      </c>
      <c r="H3196">
        <v>16.473640808642799</v>
      </c>
      <c r="I3196">
        <v>-6.5857379573131398</v>
      </c>
      <c r="J3196">
        <v>-3.7674210759358999</v>
      </c>
      <c r="K3196">
        <v>30.7325226150402</v>
      </c>
      <c r="L3196">
        <v>30.069162552103101</v>
      </c>
      <c r="M3196">
        <v>47.721949130724802</v>
      </c>
      <c r="N3196">
        <v>0.69401709401709399</v>
      </c>
      <c r="O3196">
        <v>42.121212121212103</v>
      </c>
      <c r="P3196">
        <v>37.214137214137097</v>
      </c>
    </row>
    <row r="3197" spans="1:17" hidden="1" x14ac:dyDescent="0.3">
      <c r="A3197" t="s">
        <v>6557</v>
      </c>
      <c r="B3197" t="s">
        <v>6558</v>
      </c>
      <c r="C3197" t="s">
        <v>10222</v>
      </c>
      <c r="D3197" t="s">
        <v>922</v>
      </c>
      <c r="E3197">
        <v>66.903034160000004</v>
      </c>
      <c r="F3197">
        <v>58.4</v>
      </c>
      <c r="G3197">
        <v>-49.072107468070001</v>
      </c>
      <c r="H3197">
        <v>-4.3596925246904803</v>
      </c>
      <c r="I3197">
        <v>-38.956655258741797</v>
      </c>
      <c r="J3197">
        <v>-0.69774122659504101</v>
      </c>
      <c r="K3197">
        <v>60.522043218846001</v>
      </c>
      <c r="M3197">
        <v>43.364277300611299</v>
      </c>
      <c r="N3197">
        <v>2.6089887640449398</v>
      </c>
      <c r="O3197">
        <v>57.363013698630098</v>
      </c>
      <c r="P3197">
        <v>5.9891107078039898</v>
      </c>
    </row>
    <row r="3198" spans="1:17" hidden="1" x14ac:dyDescent="0.3">
      <c r="A3198" t="s">
        <v>6559</v>
      </c>
      <c r="B3198" t="s">
        <v>6560</v>
      </c>
      <c r="C3198" t="s">
        <v>10222</v>
      </c>
      <c r="E3198">
        <v>66.864500000000007</v>
      </c>
      <c r="F3198">
        <v>193.25</v>
      </c>
      <c r="G3198">
        <v>-34.501878846117201</v>
      </c>
      <c r="H3198">
        <v>-11.3604605738456</v>
      </c>
      <c r="I3198">
        <v>-46.797731072728403</v>
      </c>
      <c r="J3198">
        <v>-2.5842884133376298</v>
      </c>
      <c r="K3198">
        <v>227.44417000409001</v>
      </c>
      <c r="M3198">
        <v>29.930649499818202</v>
      </c>
      <c r="N3198">
        <v>0.66798336798336799</v>
      </c>
      <c r="O3198">
        <v>135.42043984476001</v>
      </c>
      <c r="P3198">
        <v>2.4655355249204498</v>
      </c>
    </row>
    <row r="3199" spans="1:17" hidden="1" x14ac:dyDescent="0.3">
      <c r="A3199" t="s">
        <v>6561</v>
      </c>
      <c r="B3199" t="s">
        <v>6562</v>
      </c>
      <c r="C3199" t="s">
        <v>10222</v>
      </c>
      <c r="D3199" t="s">
        <v>469</v>
      </c>
      <c r="E3199">
        <v>66.78</v>
      </c>
      <c r="F3199">
        <v>7.42</v>
      </c>
      <c r="G3199">
        <v>-3.2698744164383999</v>
      </c>
      <c r="H3199">
        <v>2.2042998344307998</v>
      </c>
      <c r="I3199">
        <v>-25.338670358694198</v>
      </c>
      <c r="J3199">
        <v>-6.6865870285208802</v>
      </c>
      <c r="K3199">
        <v>7.3096522085781102</v>
      </c>
      <c r="L3199">
        <v>7.2298118509840199</v>
      </c>
      <c r="M3199">
        <v>51.057617897727603</v>
      </c>
      <c r="N3199">
        <v>2.3833728401759902</v>
      </c>
      <c r="O3199">
        <v>42.857142857142797</v>
      </c>
      <c r="P3199">
        <v>48.4</v>
      </c>
      <c r="Q3199">
        <v>1.4785978128266999E-2</v>
      </c>
    </row>
    <row r="3200" spans="1:17" hidden="1" x14ac:dyDescent="0.3">
      <c r="A3200" t="s">
        <v>6563</v>
      </c>
      <c r="B3200" t="s">
        <v>6564</v>
      </c>
      <c r="C3200" t="s">
        <v>10222</v>
      </c>
      <c r="D3200" t="s">
        <v>98</v>
      </c>
      <c r="E3200">
        <v>66.419780000000003</v>
      </c>
      <c r="F3200">
        <v>51.1</v>
      </c>
      <c r="G3200">
        <v>742.52193067769201</v>
      </c>
      <c r="H3200">
        <v>70.855582764930901</v>
      </c>
      <c r="I3200">
        <v>254.793226026041</v>
      </c>
      <c r="J3200">
        <v>19.947562004998201</v>
      </c>
      <c r="K3200">
        <v>27.331225684285101</v>
      </c>
      <c r="L3200">
        <v>16.944600854290801</v>
      </c>
      <c r="M3200">
        <v>93.296262336328297</v>
      </c>
      <c r="N3200">
        <v>0.74679531357684303</v>
      </c>
      <c r="O3200">
        <v>0</v>
      </c>
      <c r="P3200">
        <v>873.33333333333303</v>
      </c>
      <c r="Q3200">
        <v>9.1038302482646993E-2</v>
      </c>
    </row>
    <row r="3201" spans="1:17" hidden="1" x14ac:dyDescent="0.3">
      <c r="A3201" t="s">
        <v>6565</v>
      </c>
      <c r="B3201" t="s">
        <v>6566</v>
      </c>
      <c r="C3201" t="s">
        <v>10222</v>
      </c>
      <c r="D3201" t="s">
        <v>557</v>
      </c>
      <c r="E3201">
        <v>66.243522999999996</v>
      </c>
      <c r="F3201">
        <v>61.9</v>
      </c>
      <c r="G3201">
        <v>-26.363876072192099</v>
      </c>
      <c r="H3201">
        <v>-8.1488553392770395</v>
      </c>
      <c r="I3201">
        <v>-23.792925342718299</v>
      </c>
      <c r="J3201">
        <v>0.68436349145559805</v>
      </c>
      <c r="K3201">
        <v>59.761107574239297</v>
      </c>
      <c r="L3201">
        <v>61.827099192259901</v>
      </c>
      <c r="M3201">
        <v>51.878861271219002</v>
      </c>
      <c r="N3201">
        <v>2.2351088201603599</v>
      </c>
      <c r="O3201">
        <v>22.6978998384491</v>
      </c>
      <c r="P3201">
        <v>21.372549019607799</v>
      </c>
      <c r="Q3201">
        <v>3.1075436289267001E-2</v>
      </c>
    </row>
    <row r="3202" spans="1:17" hidden="1" x14ac:dyDescent="0.3">
      <c r="A3202" t="s">
        <v>6567</v>
      </c>
      <c r="B3202" t="s">
        <v>6568</v>
      </c>
      <c r="C3202" t="s">
        <v>10222</v>
      </c>
      <c r="D3202" t="s">
        <v>490</v>
      </c>
      <c r="E3202">
        <v>66.216354143999993</v>
      </c>
      <c r="F3202">
        <v>7.44</v>
      </c>
      <c r="G3202">
        <v>-8.2380862776077706</v>
      </c>
      <c r="H3202">
        <v>1.6238554009175099</v>
      </c>
      <c r="I3202">
        <v>9.2096801361778198</v>
      </c>
      <c r="J3202">
        <v>-14.870670551826899</v>
      </c>
      <c r="K3202">
        <v>6.9485929324857203</v>
      </c>
      <c r="L3202">
        <v>7.3502316548101998</v>
      </c>
      <c r="M3202">
        <v>40.816481851015901</v>
      </c>
      <c r="N3202">
        <v>2.6526860573546398</v>
      </c>
      <c r="O3202">
        <v>19.758064516129</v>
      </c>
      <c r="P3202">
        <v>80.754088590509895</v>
      </c>
      <c r="Q3202">
        <v>5.7184616959147998E-2</v>
      </c>
    </row>
    <row r="3203" spans="1:17" hidden="1" x14ac:dyDescent="0.3">
      <c r="A3203" t="s">
        <v>6569</v>
      </c>
      <c r="B3203" t="s">
        <v>6570</v>
      </c>
      <c r="C3203" t="s">
        <v>10222</v>
      </c>
      <c r="D3203" t="s">
        <v>420</v>
      </c>
      <c r="E3203">
        <v>66.200999999999993</v>
      </c>
      <c r="F3203">
        <v>220.67</v>
      </c>
      <c r="G3203">
        <v>49.9397254645394</v>
      </c>
      <c r="H3203">
        <v>-7.4106567120183104</v>
      </c>
      <c r="I3203">
        <v>12.4650989906901</v>
      </c>
      <c r="J3203">
        <v>1.6236937587746101</v>
      </c>
      <c r="K3203">
        <v>207.99075033260701</v>
      </c>
      <c r="L3203">
        <v>186.04708822359601</v>
      </c>
      <c r="M3203">
        <v>69.221837050907396</v>
      </c>
      <c r="N3203">
        <v>1.0279046602525701</v>
      </c>
      <c r="O3203">
        <v>13.2913400099696</v>
      </c>
      <c r="P3203">
        <v>83.433083956774695</v>
      </c>
      <c r="Q3203">
        <v>8.0143902028409E-2</v>
      </c>
    </row>
    <row r="3204" spans="1:17" hidden="1" x14ac:dyDescent="0.3">
      <c r="A3204" t="s">
        <v>6571</v>
      </c>
      <c r="B3204" t="s">
        <v>6572</v>
      </c>
      <c r="C3204" t="s">
        <v>10222</v>
      </c>
      <c r="D3204" t="s">
        <v>60</v>
      </c>
      <c r="E3204">
        <v>65.983524211000002</v>
      </c>
      <c r="F3204">
        <v>50.53</v>
      </c>
      <c r="G3204">
        <v>-48.487078331316702</v>
      </c>
      <c r="H3204">
        <v>-4.8393539779954997</v>
      </c>
      <c r="I3204">
        <v>-43.578040945084098</v>
      </c>
      <c r="J3204">
        <v>2.8461410155673499</v>
      </c>
      <c r="K3204">
        <v>52.603107185186701</v>
      </c>
      <c r="L3204">
        <v>61.777595713675197</v>
      </c>
      <c r="M3204">
        <v>44.1876310866853</v>
      </c>
      <c r="N3204">
        <v>1.64681968044636</v>
      </c>
      <c r="O3204">
        <v>70.314664555709399</v>
      </c>
      <c r="P3204">
        <v>13.576084513373701</v>
      </c>
      <c r="Q3204">
        <v>-5.9496753179244001E-2</v>
      </c>
    </row>
    <row r="3205" spans="1:17" hidden="1" x14ac:dyDescent="0.3">
      <c r="A3205" t="s">
        <v>6573</v>
      </c>
      <c r="B3205" t="s">
        <v>6574</v>
      </c>
      <c r="C3205" t="s">
        <v>10222</v>
      </c>
      <c r="D3205" t="s">
        <v>528</v>
      </c>
      <c r="E3205">
        <v>65.957759999999993</v>
      </c>
      <c r="F3205">
        <v>0.99</v>
      </c>
      <c r="G3205">
        <v>-27.525688369926701</v>
      </c>
      <c r="H3205">
        <v>5.1692929825558798</v>
      </c>
      <c r="I3205">
        <v>36.811063261270199</v>
      </c>
      <c r="J3205">
        <v>-3.5059831674391702</v>
      </c>
      <c r="K3205">
        <v>0.93331409172788604</v>
      </c>
      <c r="L3205">
        <v>0.91669693751432402</v>
      </c>
      <c r="M3205">
        <v>42.935942906766698</v>
      </c>
      <c r="N3205">
        <v>0.55594396914136501</v>
      </c>
      <c r="O3205">
        <v>20.202020202020201</v>
      </c>
      <c r="P3205">
        <v>119.99999999999901</v>
      </c>
      <c r="Q3205">
        <v>2.211565773626E-3</v>
      </c>
    </row>
    <row r="3206" spans="1:17" hidden="1" x14ac:dyDescent="0.3">
      <c r="A3206" t="s">
        <v>6575</v>
      </c>
      <c r="B3206" t="s">
        <v>6576</v>
      </c>
      <c r="C3206" t="s">
        <v>10222</v>
      </c>
      <c r="D3206" t="s">
        <v>46</v>
      </c>
      <c r="E3206">
        <v>65.928226420000001</v>
      </c>
      <c r="F3206">
        <v>0.7</v>
      </c>
      <c r="G3206">
        <v>0.74703890280047602</v>
      </c>
      <c r="K3206">
        <v>0.813046339516308</v>
      </c>
      <c r="L3206">
        <v>1.2524745064316301</v>
      </c>
      <c r="M3206">
        <v>70.989730741565694</v>
      </c>
      <c r="N3206">
        <v>1</v>
      </c>
      <c r="O3206">
        <v>7.1428571428571397</v>
      </c>
      <c r="P3206">
        <v>39.999999999999901</v>
      </c>
      <c r="Q3206">
        <v>3.7666979515126001E-2</v>
      </c>
    </row>
    <row r="3207" spans="1:17" hidden="1" x14ac:dyDescent="0.3">
      <c r="A3207" t="s">
        <v>6577</v>
      </c>
      <c r="B3207" t="s">
        <v>6578</v>
      </c>
      <c r="C3207" t="s">
        <v>10222</v>
      </c>
      <c r="E3207">
        <v>65.768039999999999</v>
      </c>
      <c r="F3207">
        <v>73.319999999999993</v>
      </c>
      <c r="G3207">
        <v>-9.9411757288073694</v>
      </c>
      <c r="H3207">
        <v>12.1053679157797</v>
      </c>
      <c r="I3207">
        <v>-25.687711848969801</v>
      </c>
      <c r="J3207">
        <v>-0.92560231192695297</v>
      </c>
      <c r="K3207">
        <v>66.311786467166201</v>
      </c>
      <c r="L3207">
        <v>70.465195178509006</v>
      </c>
      <c r="M3207">
        <v>66.123142420698599</v>
      </c>
      <c r="N3207">
        <v>1.0089279997546201</v>
      </c>
      <c r="O3207">
        <v>35.474631751227498</v>
      </c>
      <c r="P3207">
        <v>57.508055853920503</v>
      </c>
      <c r="Q3207">
        <v>0.12049613549542</v>
      </c>
    </row>
    <row r="3208" spans="1:17" hidden="1" x14ac:dyDescent="0.3">
      <c r="A3208" t="s">
        <v>6579</v>
      </c>
      <c r="B3208" t="s">
        <v>6580</v>
      </c>
      <c r="C3208" t="s">
        <v>10222</v>
      </c>
      <c r="D3208" t="s">
        <v>557</v>
      </c>
      <c r="E3208">
        <v>65.767248749999993</v>
      </c>
      <c r="F3208">
        <v>51.45</v>
      </c>
      <c r="G3208">
        <v>-9.5938701881085908</v>
      </c>
      <c r="H3208">
        <v>-8.3367199684154194</v>
      </c>
      <c r="I3208">
        <v>-8.30912904642204</v>
      </c>
      <c r="J3208">
        <v>-2.69793660587505</v>
      </c>
      <c r="K3208">
        <v>45.4925234182938</v>
      </c>
      <c r="L3208">
        <v>39.481683357466601</v>
      </c>
      <c r="M3208">
        <v>56.381338916207604</v>
      </c>
      <c r="N3208">
        <v>0.75785207700101298</v>
      </c>
      <c r="O3208">
        <v>22.157434402332299</v>
      </c>
      <c r="P3208">
        <v>87.7737226277372</v>
      </c>
      <c r="Q3208">
        <v>0.124606608049963</v>
      </c>
    </row>
    <row r="3209" spans="1:17" hidden="1" x14ac:dyDescent="0.3">
      <c r="A3209" t="s">
        <v>6581</v>
      </c>
      <c r="B3209" t="s">
        <v>6582</v>
      </c>
      <c r="C3209" t="s">
        <v>10222</v>
      </c>
      <c r="D3209" t="s">
        <v>622</v>
      </c>
      <c r="E3209">
        <v>65.758877122000001</v>
      </c>
      <c r="F3209">
        <v>37.49</v>
      </c>
      <c r="G3209">
        <v>-17.7013052059209</v>
      </c>
      <c r="H3209">
        <v>7.3985136012199302</v>
      </c>
      <c r="I3209">
        <v>-39.142250227684698</v>
      </c>
      <c r="J3209">
        <v>5.6885974425826102</v>
      </c>
      <c r="K3209">
        <v>34.778900262136197</v>
      </c>
      <c r="L3209">
        <v>36.315440515143401</v>
      </c>
      <c r="M3209">
        <v>66.851926772949795</v>
      </c>
      <c r="N3209">
        <v>0.86816390858944004</v>
      </c>
      <c r="O3209">
        <v>68.044811949853198</v>
      </c>
      <c r="P3209">
        <v>27.387020047570498</v>
      </c>
      <c r="Q3209">
        <v>5.1168119151587997E-2</v>
      </c>
    </row>
    <row r="3210" spans="1:17" hidden="1" x14ac:dyDescent="0.3">
      <c r="A3210" t="s">
        <v>6583</v>
      </c>
      <c r="B3210" t="s">
        <v>6584</v>
      </c>
      <c r="C3210" t="s">
        <v>10222</v>
      </c>
      <c r="E3210">
        <v>65.528279999999995</v>
      </c>
      <c r="F3210">
        <v>5.73</v>
      </c>
      <c r="G3210">
        <v>-79.204995871987705</v>
      </c>
      <c r="H3210">
        <v>-10.1235814135793</v>
      </c>
      <c r="I3210">
        <v>-11.1250443469684</v>
      </c>
      <c r="J3210">
        <v>-2.8296025234384601</v>
      </c>
      <c r="K3210">
        <v>5.7056104886585599</v>
      </c>
      <c r="L3210">
        <v>6.5076439718751402</v>
      </c>
      <c r="M3210">
        <v>55.133332950979501</v>
      </c>
      <c r="N3210">
        <v>1.3222250173625201</v>
      </c>
      <c r="O3210">
        <v>165.96858638743399</v>
      </c>
      <c r="P3210">
        <v>42.537313432835802</v>
      </c>
      <c r="Q3210">
        <v>5.2626946698277E-2</v>
      </c>
    </row>
    <row r="3211" spans="1:17" hidden="1" x14ac:dyDescent="0.3">
      <c r="A3211" t="s">
        <v>6585</v>
      </c>
      <c r="B3211" t="s">
        <v>6586</v>
      </c>
      <c r="C3211" t="s">
        <v>10222</v>
      </c>
      <c r="E3211">
        <v>65.517199000000005</v>
      </c>
      <c r="F3211">
        <v>172.7</v>
      </c>
      <c r="G3211">
        <v>126.84872477561299</v>
      </c>
      <c r="H3211">
        <v>4.3524286874307201</v>
      </c>
      <c r="I3211">
        <v>-25.172361263995199</v>
      </c>
      <c r="J3211">
        <v>5.0416274935917</v>
      </c>
      <c r="K3211">
        <v>166.18031699032301</v>
      </c>
      <c r="L3211">
        <v>135.13288499401301</v>
      </c>
      <c r="M3211">
        <v>52.0618809405075</v>
      </c>
      <c r="N3211">
        <v>0.72058111380145196</v>
      </c>
      <c r="O3211">
        <v>22.350897510133102</v>
      </c>
      <c r="P3211">
        <v>182.14344061427801</v>
      </c>
      <c r="Q3211">
        <v>0.16317479924095499</v>
      </c>
    </row>
    <row r="3212" spans="1:17" hidden="1" x14ac:dyDescent="0.3">
      <c r="A3212" t="s">
        <v>6587</v>
      </c>
      <c r="B3212" t="s">
        <v>6588</v>
      </c>
      <c r="C3212" t="s">
        <v>10222</v>
      </c>
      <c r="D3212" t="s">
        <v>1574</v>
      </c>
      <c r="E3212">
        <v>65.493027999999995</v>
      </c>
      <c r="F3212">
        <v>35.049999999999997</v>
      </c>
      <c r="G3212">
        <v>-62.154705817126001</v>
      </c>
      <c r="H3212">
        <v>-3.3835020485000098</v>
      </c>
      <c r="I3212">
        <v>-42.627606177399102</v>
      </c>
      <c r="J3212">
        <v>0.79056756964397001</v>
      </c>
      <c r="K3212">
        <v>35.9244816966632</v>
      </c>
      <c r="L3212">
        <v>42.163692311759903</v>
      </c>
      <c r="M3212">
        <v>49.380498798182302</v>
      </c>
      <c r="N3212">
        <v>0.64560204953031597</v>
      </c>
      <c r="O3212">
        <v>82.025677603423702</v>
      </c>
      <c r="P3212">
        <v>16.445182724252401</v>
      </c>
    </row>
    <row r="3213" spans="1:17" hidden="1" x14ac:dyDescent="0.3">
      <c r="A3213" t="s">
        <v>6589</v>
      </c>
      <c r="B3213" t="s">
        <v>6590</v>
      </c>
      <c r="C3213" t="s">
        <v>10222</v>
      </c>
      <c r="D3213" t="s">
        <v>929</v>
      </c>
      <c r="E3213">
        <v>65.464217779999998</v>
      </c>
      <c r="F3213">
        <v>32.53</v>
      </c>
      <c r="G3213">
        <v>280.09931163007298</v>
      </c>
      <c r="H3213">
        <v>41.539579871853398</v>
      </c>
      <c r="I3213">
        <v>97.814846363414006</v>
      </c>
      <c r="J3213">
        <v>6.6270629299417898</v>
      </c>
      <c r="K3213">
        <v>23.054370420436399</v>
      </c>
      <c r="L3213">
        <v>16.378788875845601</v>
      </c>
      <c r="M3213">
        <v>99.659847744825598</v>
      </c>
      <c r="N3213">
        <v>0.25380674698730399</v>
      </c>
      <c r="O3213">
        <v>0</v>
      </c>
      <c r="P3213">
        <v>330.860927152317</v>
      </c>
      <c r="Q3213">
        <v>0.16729538356436399</v>
      </c>
    </row>
    <row r="3214" spans="1:17" hidden="1" x14ac:dyDescent="0.3">
      <c r="A3214" t="s">
        <v>6591</v>
      </c>
      <c r="B3214" t="s">
        <v>6592</v>
      </c>
      <c r="C3214" t="s">
        <v>10222</v>
      </c>
      <c r="D3214" t="s">
        <v>46</v>
      </c>
      <c r="E3214">
        <v>65.342319250000003</v>
      </c>
      <c r="F3214">
        <v>38.75</v>
      </c>
      <c r="G3214">
        <v>19.425347411617398</v>
      </c>
      <c r="H3214">
        <v>14.743720243770801</v>
      </c>
      <c r="I3214">
        <v>-16.770514396740499</v>
      </c>
      <c r="J3214">
        <v>13.641047564624399</v>
      </c>
      <c r="K3214">
        <v>35.562234854857103</v>
      </c>
      <c r="L3214">
        <v>35.494898773728501</v>
      </c>
      <c r="M3214">
        <v>66.640194019175098</v>
      </c>
      <c r="N3214">
        <v>2.63693150577868</v>
      </c>
      <c r="O3214">
        <v>30.580645161290299</v>
      </c>
      <c r="P3214">
        <v>53.162055335968297</v>
      </c>
      <c r="Q3214">
        <v>-7.7228922184995996E-2</v>
      </c>
    </row>
    <row r="3215" spans="1:17" hidden="1" x14ac:dyDescent="0.3">
      <c r="A3215" t="s">
        <v>6593</v>
      </c>
      <c r="B3215" t="s">
        <v>6594</v>
      </c>
      <c r="C3215" t="s">
        <v>10222</v>
      </c>
      <c r="D3215" t="s">
        <v>21</v>
      </c>
      <c r="E3215">
        <v>65.283366748000006</v>
      </c>
      <c r="F3215">
        <v>60.01</v>
      </c>
      <c r="G3215">
        <v>19.615129437960899</v>
      </c>
      <c r="H3215">
        <v>-0.74406470174559203</v>
      </c>
      <c r="I3215">
        <v>-16.502897604653601</v>
      </c>
      <c r="J3215">
        <v>-0.85493336698802103</v>
      </c>
      <c r="K3215">
        <v>56.804944979320702</v>
      </c>
      <c r="L3215">
        <v>55.655413210874599</v>
      </c>
      <c r="M3215">
        <v>77.108618646077105</v>
      </c>
      <c r="N3215">
        <v>1.33914665937983</v>
      </c>
      <c r="O3215">
        <v>28.311948008665201</v>
      </c>
      <c r="P3215">
        <v>57.300131061598897</v>
      </c>
      <c r="Q3215">
        <v>6.0697626526658999E-2</v>
      </c>
    </row>
    <row r="3216" spans="1:17" hidden="1" x14ac:dyDescent="0.3">
      <c r="A3216" t="s">
        <v>6595</v>
      </c>
      <c r="B3216" t="s">
        <v>6596</v>
      </c>
      <c r="C3216" t="s">
        <v>10222</v>
      </c>
      <c r="D3216" t="s">
        <v>469</v>
      </c>
      <c r="E3216">
        <v>65.184600000000003</v>
      </c>
      <c r="F3216">
        <v>137</v>
      </c>
      <c r="G3216">
        <v>-26.9255429682546</v>
      </c>
      <c r="H3216">
        <v>3.0149941921014798</v>
      </c>
      <c r="I3216">
        <v>-15.8964836447499</v>
      </c>
      <c r="J3216">
        <v>-1.54519885371368</v>
      </c>
      <c r="K3216">
        <v>145.366118724703</v>
      </c>
      <c r="M3216">
        <v>37.144280780022399</v>
      </c>
      <c r="N3216">
        <v>0.28274428274428198</v>
      </c>
      <c r="O3216">
        <v>44.525547445255398</v>
      </c>
      <c r="P3216">
        <v>20.228170250109699</v>
      </c>
    </row>
    <row r="3217" spans="1:17" hidden="1" x14ac:dyDescent="0.3">
      <c r="A3217" t="s">
        <v>6597</v>
      </c>
      <c r="B3217" t="s">
        <v>6598</v>
      </c>
      <c r="C3217" t="s">
        <v>10222</v>
      </c>
      <c r="E3217">
        <v>64.792000000000002</v>
      </c>
      <c r="F3217">
        <v>231.4</v>
      </c>
      <c r="G3217">
        <v>25.7111537353363</v>
      </c>
      <c r="H3217">
        <v>-21.896729561727501</v>
      </c>
      <c r="I3217">
        <v>29.1283709535779</v>
      </c>
      <c r="J3217">
        <v>-3.6549034950638899</v>
      </c>
      <c r="K3217">
        <v>216.786506316447</v>
      </c>
      <c r="M3217">
        <v>44.717860077863797</v>
      </c>
      <c r="N3217">
        <v>0.24377267230955199</v>
      </c>
      <c r="O3217">
        <v>21.2186689714779</v>
      </c>
      <c r="P3217">
        <v>125.75609756097499</v>
      </c>
    </row>
    <row r="3218" spans="1:17" hidden="1" x14ac:dyDescent="0.3">
      <c r="A3218" t="s">
        <v>6599</v>
      </c>
      <c r="B3218" t="s">
        <v>6600</v>
      </c>
      <c r="C3218" t="s">
        <v>10222</v>
      </c>
      <c r="D3218" t="s">
        <v>373</v>
      </c>
      <c r="E3218">
        <v>64.674099999999996</v>
      </c>
      <c r="F3218">
        <v>95</v>
      </c>
      <c r="G3218">
        <v>4.5087943886939099</v>
      </c>
      <c r="H3218">
        <v>-1.7319056840162099</v>
      </c>
      <c r="I3218">
        <v>2.9572362902362901</v>
      </c>
      <c r="J3218">
        <v>2.4548011462863002</v>
      </c>
      <c r="K3218">
        <v>90.085263117057707</v>
      </c>
      <c r="L3218">
        <v>79.509912397803703</v>
      </c>
      <c r="M3218">
        <v>46.229385557327298</v>
      </c>
      <c r="N3218">
        <v>0.67765293383270897</v>
      </c>
      <c r="O3218">
        <v>31.2631578947368</v>
      </c>
      <c r="P3218">
        <v>78.907721280602601</v>
      </c>
    </row>
    <row r="3219" spans="1:17" hidden="1" x14ac:dyDescent="0.3">
      <c r="A3219" t="s">
        <v>6601</v>
      </c>
      <c r="B3219" t="s">
        <v>6602</v>
      </c>
      <c r="C3219" t="s">
        <v>10222</v>
      </c>
      <c r="D3219" t="s">
        <v>124</v>
      </c>
      <c r="E3219">
        <v>64.565928</v>
      </c>
      <c r="F3219">
        <v>168</v>
      </c>
      <c r="G3219">
        <v>-6.2249364902275302</v>
      </c>
      <c r="H3219">
        <v>-16.684253928199201</v>
      </c>
      <c r="I3219">
        <v>4.8041228332771899</v>
      </c>
      <c r="J3219">
        <v>13.7587843747978</v>
      </c>
      <c r="M3219">
        <v>62.246325671975598</v>
      </c>
      <c r="O3219">
        <v>27.261904761904699</v>
      </c>
      <c r="P3219">
        <v>33.971291866028601</v>
      </c>
    </row>
    <row r="3220" spans="1:17" hidden="1" x14ac:dyDescent="0.3">
      <c r="A3220" t="s">
        <v>6603</v>
      </c>
      <c r="B3220" t="s">
        <v>6604</v>
      </c>
      <c r="C3220" t="s">
        <v>10222</v>
      </c>
      <c r="E3220">
        <v>64.549248000000006</v>
      </c>
      <c r="F3220">
        <v>34.24</v>
      </c>
      <c r="G3220">
        <v>-26.990804648996502</v>
      </c>
      <c r="H3220">
        <v>-7.58841842972104</v>
      </c>
      <c r="I3220">
        <v>-5.0450161431962401</v>
      </c>
      <c r="J3220">
        <v>-5.2541456260806001</v>
      </c>
      <c r="K3220">
        <v>33.631914563117398</v>
      </c>
      <c r="L3220">
        <v>31.839511657814601</v>
      </c>
      <c r="M3220">
        <v>50.603657360207698</v>
      </c>
      <c r="N3220">
        <v>3.07213900539245</v>
      </c>
      <c r="O3220">
        <v>30.519859813084</v>
      </c>
      <c r="P3220">
        <v>36.414342629482</v>
      </c>
    </row>
    <row r="3221" spans="1:17" hidden="1" x14ac:dyDescent="0.3">
      <c r="A3221" t="s">
        <v>6605</v>
      </c>
      <c r="B3221" t="s">
        <v>6606</v>
      </c>
      <c r="C3221" t="s">
        <v>10222</v>
      </c>
      <c r="D3221" t="s">
        <v>261</v>
      </c>
      <c r="E3221">
        <v>64.358269075999999</v>
      </c>
      <c r="F3221">
        <v>21.16</v>
      </c>
      <c r="G3221">
        <v>-10.897273069380301</v>
      </c>
      <c r="H3221">
        <v>-8.4205390855370403</v>
      </c>
      <c r="I3221">
        <v>-39.925200474993403</v>
      </c>
      <c r="J3221">
        <v>3.5717602106138</v>
      </c>
      <c r="K3221">
        <v>21.8606077357232</v>
      </c>
      <c r="L3221">
        <v>22.285619830724499</v>
      </c>
      <c r="M3221">
        <v>47.704061732325698</v>
      </c>
      <c r="N3221">
        <v>0.60202268453131402</v>
      </c>
      <c r="O3221">
        <v>66.351606805293002</v>
      </c>
      <c r="Q3221">
        <v>4.3219055748618E-2</v>
      </c>
    </row>
    <row r="3222" spans="1:17" hidden="1" x14ac:dyDescent="0.3">
      <c r="A3222" t="s">
        <v>6607</v>
      </c>
      <c r="B3222" t="s">
        <v>6608</v>
      </c>
      <c r="C3222" t="s">
        <v>10222</v>
      </c>
      <c r="E3222">
        <v>64.351392000000004</v>
      </c>
      <c r="F3222">
        <v>255</v>
      </c>
      <c r="G3222">
        <v>215.52662551337301</v>
      </c>
      <c r="H3222">
        <v>-17.392260221588501</v>
      </c>
      <c r="I3222">
        <v>226.55568483687699</v>
      </c>
      <c r="J3222">
        <v>-8.8179261264409501</v>
      </c>
      <c r="K3222">
        <v>268.41161543237598</v>
      </c>
      <c r="M3222">
        <v>11.1766566099563</v>
      </c>
      <c r="N3222">
        <v>0.21272103457376601</v>
      </c>
      <c r="O3222">
        <v>52.352941176470502</v>
      </c>
      <c r="P3222">
        <v>259.15492957746397</v>
      </c>
    </row>
    <row r="3223" spans="1:17" hidden="1" x14ac:dyDescent="0.3">
      <c r="A3223" t="s">
        <v>6609</v>
      </c>
      <c r="B3223" t="s">
        <v>6610</v>
      </c>
      <c r="C3223" t="s">
        <v>10222</v>
      </c>
      <c r="E3223">
        <v>64.272499999999994</v>
      </c>
      <c r="F3223">
        <v>136.75</v>
      </c>
      <c r="G3223">
        <v>10.567043459647101</v>
      </c>
      <c r="H3223">
        <v>25.928186263188302</v>
      </c>
      <c r="I3223">
        <v>21.5961027831518</v>
      </c>
      <c r="J3223">
        <v>1.45660946455033</v>
      </c>
      <c r="K3223">
        <v>127.53385234547601</v>
      </c>
      <c r="M3223">
        <v>56.000526487844297</v>
      </c>
      <c r="N3223">
        <v>0.231521739130434</v>
      </c>
      <c r="O3223">
        <v>27.970749542961599</v>
      </c>
      <c r="P3223">
        <v>44.785600847009</v>
      </c>
    </row>
    <row r="3224" spans="1:17" hidden="1" x14ac:dyDescent="0.3">
      <c r="A3224" t="s">
        <v>6611</v>
      </c>
      <c r="B3224" t="s">
        <v>6612</v>
      </c>
      <c r="C3224" t="s">
        <v>10222</v>
      </c>
      <c r="D3224" t="s">
        <v>1139</v>
      </c>
      <c r="E3224">
        <v>64.267520000000005</v>
      </c>
      <c r="F3224">
        <v>43.66</v>
      </c>
      <c r="G3224">
        <v>-40.732801751730598</v>
      </c>
      <c r="H3224">
        <v>2.7311618676079501</v>
      </c>
      <c r="I3224">
        <v>-10.4184100331849</v>
      </c>
      <c r="J3224">
        <v>-1.22708933315017</v>
      </c>
      <c r="K3224">
        <v>42.104315474489802</v>
      </c>
      <c r="L3224">
        <v>40.216493259641801</v>
      </c>
      <c r="M3224">
        <v>52.223461137250503</v>
      </c>
      <c r="N3224">
        <v>2.0251219121739701</v>
      </c>
      <c r="O3224">
        <v>49.175446633073697</v>
      </c>
      <c r="P3224">
        <v>32.303030303030297</v>
      </c>
      <c r="Q3224">
        <v>0.17249204045929001</v>
      </c>
    </row>
    <row r="3225" spans="1:17" hidden="1" x14ac:dyDescent="0.3">
      <c r="A3225" t="s">
        <v>6613</v>
      </c>
      <c r="B3225" t="s">
        <v>6614</v>
      </c>
      <c r="C3225" t="s">
        <v>10222</v>
      </c>
      <c r="D3225" t="s">
        <v>70</v>
      </c>
      <c r="E3225">
        <v>64.063839599999994</v>
      </c>
      <c r="F3225">
        <v>63.9</v>
      </c>
      <c r="G3225">
        <v>22.425360581122099</v>
      </c>
      <c r="H3225">
        <v>-6.6513591913571499</v>
      </c>
      <c r="I3225">
        <v>-21.664029927479302</v>
      </c>
      <c r="J3225">
        <v>-3.9074035781231302</v>
      </c>
      <c r="K3225">
        <v>68.8630954022738</v>
      </c>
      <c r="L3225">
        <v>66.934331760264001</v>
      </c>
      <c r="M3225">
        <v>52.278157715124998</v>
      </c>
      <c r="N3225">
        <v>0.137164828614008</v>
      </c>
      <c r="O3225">
        <v>40.845070422535201</v>
      </c>
      <c r="P3225">
        <v>66.40625</v>
      </c>
      <c r="Q3225">
        <v>1.7109195729385001E-2</v>
      </c>
    </row>
    <row r="3226" spans="1:17" hidden="1" x14ac:dyDescent="0.3">
      <c r="A3226" t="s">
        <v>6615</v>
      </c>
      <c r="B3226" t="s">
        <v>6616</v>
      </c>
      <c r="C3226" t="s">
        <v>10222</v>
      </c>
      <c r="E3226">
        <v>64.040580000000006</v>
      </c>
      <c r="F3226">
        <v>71</v>
      </c>
      <c r="G3226">
        <v>121.148730234724</v>
      </c>
      <c r="H3226">
        <v>6.3292591388374504</v>
      </c>
      <c r="I3226">
        <v>26.5033709535779</v>
      </c>
      <c r="J3226">
        <v>-1.54519885371368</v>
      </c>
      <c r="K3226">
        <v>71.232913409379705</v>
      </c>
      <c r="L3226">
        <v>62.7385461669111</v>
      </c>
      <c r="M3226">
        <v>65.146216291082595</v>
      </c>
      <c r="N3226">
        <v>0.383647798742138</v>
      </c>
      <c r="O3226">
        <v>268.30985915492897</v>
      </c>
      <c r="P3226">
        <v>188.578783362688</v>
      </c>
      <c r="Q3226">
        <v>0.14140994969957399</v>
      </c>
    </row>
    <row r="3227" spans="1:17" hidden="1" x14ac:dyDescent="0.3">
      <c r="A3227" t="s">
        <v>6617</v>
      </c>
      <c r="B3227" t="s">
        <v>6618</v>
      </c>
      <c r="C3227" t="s">
        <v>10222</v>
      </c>
      <c r="D3227" t="s">
        <v>420</v>
      </c>
      <c r="E3227">
        <v>64.022670000000005</v>
      </c>
      <c r="F3227">
        <v>11.8</v>
      </c>
      <c r="G3227">
        <v>34.676497422422898</v>
      </c>
      <c r="H3227">
        <v>13.0500221737566</v>
      </c>
      <c r="I3227">
        <v>-7.4380209878139798</v>
      </c>
      <c r="J3227">
        <v>19.899496405879901</v>
      </c>
      <c r="K3227">
        <v>9.1880304790977192</v>
      </c>
      <c r="L3227">
        <v>9.35040401865602</v>
      </c>
      <c r="M3227">
        <v>84.814336030874699</v>
      </c>
      <c r="N3227">
        <v>3.13153215091058</v>
      </c>
      <c r="O3227">
        <v>1.6101694915254099</v>
      </c>
      <c r="P3227">
        <v>74.298375184638104</v>
      </c>
      <c r="Q3227">
        <v>6.5364299357870997E-2</v>
      </c>
    </row>
    <row r="3228" spans="1:17" hidden="1" x14ac:dyDescent="0.3">
      <c r="A3228" t="s">
        <v>6619</v>
      </c>
      <c r="B3228" t="s">
        <v>6620</v>
      </c>
      <c r="C3228" t="s">
        <v>10222</v>
      </c>
      <c r="D3228" t="s">
        <v>77</v>
      </c>
      <c r="E3228">
        <v>63.931950000000001</v>
      </c>
      <c r="F3228">
        <v>95.85</v>
      </c>
      <c r="G3228">
        <v>108.400782218308</v>
      </c>
      <c r="H3228">
        <v>-6.81221880478543</v>
      </c>
      <c r="I3228">
        <v>-50.981585632543002</v>
      </c>
      <c r="J3228">
        <v>1.7917576680254299</v>
      </c>
      <c r="K3228">
        <v>98.508282894200406</v>
      </c>
      <c r="L3228">
        <v>89.577544148919998</v>
      </c>
      <c r="M3228">
        <v>52.991927230099499</v>
      </c>
      <c r="N3228">
        <v>1.0424120737807001</v>
      </c>
      <c r="O3228">
        <v>64.423578508085498</v>
      </c>
      <c r="P3228">
        <v>159.61538461538399</v>
      </c>
    </row>
    <row r="3229" spans="1:17" hidden="1" x14ac:dyDescent="0.3">
      <c r="A3229" t="s">
        <v>6621</v>
      </c>
      <c r="B3229" t="s">
        <v>6622</v>
      </c>
      <c r="C3229" t="s">
        <v>10222</v>
      </c>
      <c r="D3229" t="s">
        <v>469</v>
      </c>
      <c r="E3229">
        <v>63.827660000000002</v>
      </c>
      <c r="F3229">
        <v>38.659999999999997</v>
      </c>
      <c r="G3229">
        <v>36.941542074047803</v>
      </c>
      <c r="H3229">
        <v>-26.720348788737201</v>
      </c>
      <c r="I3229">
        <v>-24.9579873602394</v>
      </c>
      <c r="J3229">
        <v>-5.5885201533526701</v>
      </c>
      <c r="K3229">
        <v>41.173950449637999</v>
      </c>
      <c r="L3229">
        <v>35.814482219206504</v>
      </c>
      <c r="M3229">
        <v>27.3359576948856</v>
      </c>
      <c r="N3229">
        <v>5.4893435538219597</v>
      </c>
      <c r="O3229">
        <v>48.008277289187703</v>
      </c>
      <c r="P3229">
        <v>102.939632545931</v>
      </c>
      <c r="Q3229">
        <v>0.22215147817034001</v>
      </c>
    </row>
    <row r="3230" spans="1:17" hidden="1" x14ac:dyDescent="0.3">
      <c r="A3230" t="s">
        <v>6623</v>
      </c>
      <c r="B3230" t="s">
        <v>6624</v>
      </c>
      <c r="C3230" t="s">
        <v>10222</v>
      </c>
      <c r="D3230" t="s">
        <v>70</v>
      </c>
      <c r="E3230">
        <v>63.794280000000001</v>
      </c>
      <c r="F3230">
        <v>155.9</v>
      </c>
      <c r="G3230">
        <v>668.882474895379</v>
      </c>
      <c r="H3230">
        <v>44.526721010115097</v>
      </c>
      <c r="I3230">
        <v>288.598757164049</v>
      </c>
      <c r="J3230">
        <v>6.5906341848430801</v>
      </c>
      <c r="K3230">
        <v>105.64504848740999</v>
      </c>
      <c r="L3230">
        <v>61.265416398474599</v>
      </c>
      <c r="M3230">
        <v>99.996974659098697</v>
      </c>
      <c r="N3230">
        <v>0.96374146700575503</v>
      </c>
      <c r="O3230">
        <v>0</v>
      </c>
      <c r="P3230">
        <v>718.37270341207295</v>
      </c>
      <c r="Q3230">
        <v>0.172249146400373</v>
      </c>
    </row>
    <row r="3231" spans="1:17" hidden="1" x14ac:dyDescent="0.3">
      <c r="A3231" t="s">
        <v>6625</v>
      </c>
      <c r="B3231" t="s">
        <v>6626</v>
      </c>
      <c r="C3231" t="s">
        <v>10222</v>
      </c>
      <c r="D3231" t="s">
        <v>21</v>
      </c>
      <c r="E3231">
        <v>63.753999999999998</v>
      </c>
      <c r="F3231">
        <v>36.97</v>
      </c>
      <c r="G3231">
        <v>-16.320552017944198</v>
      </c>
      <c r="H3231">
        <v>-13.550989733229001</v>
      </c>
      <c r="I3231">
        <v>-38.121158138092198</v>
      </c>
      <c r="J3231">
        <v>1.3562095969905399</v>
      </c>
      <c r="K3231">
        <v>40.305180456015499</v>
      </c>
      <c r="L3231">
        <v>41.094423382031302</v>
      </c>
      <c r="M3231">
        <v>40.188398666455598</v>
      </c>
      <c r="N3231">
        <v>0.64032056675410198</v>
      </c>
      <c r="O3231">
        <v>62.456045442250399</v>
      </c>
      <c r="P3231">
        <v>38.211615568388503</v>
      </c>
      <c r="Q3231">
        <v>0.23284824744681601</v>
      </c>
    </row>
    <row r="3232" spans="1:17" hidden="1" x14ac:dyDescent="0.3">
      <c r="A3232" t="s">
        <v>6627</v>
      </c>
      <c r="B3232" t="s">
        <v>6628</v>
      </c>
      <c r="C3232" t="s">
        <v>10222</v>
      </c>
      <c r="E3232">
        <v>63.694006115999997</v>
      </c>
      <c r="F3232">
        <v>76.83</v>
      </c>
      <c r="G3232">
        <v>113.568061630073</v>
      </c>
      <c r="H3232">
        <v>21.205783665785599</v>
      </c>
      <c r="I3232">
        <v>28.622673148288101</v>
      </c>
      <c r="J3232">
        <v>18.885835629044902</v>
      </c>
      <c r="K3232">
        <v>55.227413566975798</v>
      </c>
      <c r="L3232">
        <v>50.734617336647297</v>
      </c>
      <c r="M3232">
        <v>99.853380323431594</v>
      </c>
      <c r="N3232">
        <v>2.1312499999999899</v>
      </c>
      <c r="O3232">
        <v>17.532213978914399</v>
      </c>
      <c r="P3232">
        <v>156.1</v>
      </c>
    </row>
    <row r="3233" spans="1:17" hidden="1" x14ac:dyDescent="0.3">
      <c r="A3233" t="s">
        <v>6629</v>
      </c>
      <c r="B3233" t="s">
        <v>6630</v>
      </c>
      <c r="C3233" t="s">
        <v>10222</v>
      </c>
      <c r="E3233">
        <v>63.529761100000002</v>
      </c>
      <c r="F3233">
        <v>310.7</v>
      </c>
      <c r="G3233">
        <v>141.43463935754099</v>
      </c>
      <c r="H3233">
        <v>-10.0783010922096</v>
      </c>
      <c r="I3233">
        <v>-83.556253821544104</v>
      </c>
      <c r="J3233">
        <v>4.1889919287086101</v>
      </c>
      <c r="K3233">
        <v>331.58975232580701</v>
      </c>
      <c r="L3233">
        <v>430.04447813770201</v>
      </c>
      <c r="M3233">
        <v>70.748841422678893</v>
      </c>
      <c r="N3233">
        <v>0.53962011633293805</v>
      </c>
      <c r="O3233">
        <v>353.21853878339198</v>
      </c>
      <c r="P3233">
        <v>167.96032772746801</v>
      </c>
    </row>
    <row r="3234" spans="1:17" hidden="1" x14ac:dyDescent="0.3">
      <c r="A3234" t="s">
        <v>6631</v>
      </c>
      <c r="B3234" t="s">
        <v>6632</v>
      </c>
      <c r="C3234" t="s">
        <v>10222</v>
      </c>
      <c r="D3234" t="s">
        <v>130</v>
      </c>
      <c r="E3234">
        <v>63.508702399999997</v>
      </c>
      <c r="F3234">
        <v>86.68</v>
      </c>
      <c r="G3234">
        <v>-39.278582179690197</v>
      </c>
      <c r="H3234">
        <v>-0.59837808155785699</v>
      </c>
      <c r="I3234">
        <v>-18.863407195808801</v>
      </c>
      <c r="J3234">
        <v>3.4909457245995701</v>
      </c>
      <c r="K3234">
        <v>84.506267941010506</v>
      </c>
      <c r="L3234">
        <v>86.966492427984505</v>
      </c>
      <c r="M3234">
        <v>62.046526726568601</v>
      </c>
      <c r="N3234">
        <v>0.99688963925457297</v>
      </c>
      <c r="O3234">
        <v>26.903553299492302</v>
      </c>
      <c r="P3234">
        <v>20.3888888888889</v>
      </c>
      <c r="Q3234">
        <v>6.3796850823188006E-2</v>
      </c>
    </row>
    <row r="3235" spans="1:17" hidden="1" x14ac:dyDescent="0.3">
      <c r="A3235" t="s">
        <v>6633</v>
      </c>
      <c r="B3235" t="s">
        <v>6634</v>
      </c>
      <c r="C3235" t="s">
        <v>10222</v>
      </c>
      <c r="D3235" t="s">
        <v>370</v>
      </c>
      <c r="E3235">
        <v>63.4689792</v>
      </c>
      <c r="F3235">
        <v>69.52</v>
      </c>
      <c r="G3235">
        <v>-5.4950477014030996</v>
      </c>
      <c r="H3235">
        <v>-2.14911368237511</v>
      </c>
      <c r="I3235">
        <v>-9.6339824802579095</v>
      </c>
      <c r="J3235">
        <v>-1.95696355959604</v>
      </c>
      <c r="K3235">
        <v>66.9451159920782</v>
      </c>
      <c r="L3235">
        <v>65.062437804768706</v>
      </c>
      <c r="M3235">
        <v>73.015677735673094</v>
      </c>
      <c r="N3235">
        <v>1.5764071713622001</v>
      </c>
      <c r="O3235">
        <v>27.028193325661601</v>
      </c>
      <c r="P3235">
        <v>39.0399999999999</v>
      </c>
      <c r="Q3235">
        <v>3.4319191835371E-2</v>
      </c>
    </row>
    <row r="3236" spans="1:17" hidden="1" x14ac:dyDescent="0.3">
      <c r="A3236" t="s">
        <v>6635</v>
      </c>
      <c r="B3236" t="s">
        <v>6636</v>
      </c>
      <c r="C3236" t="s">
        <v>10222</v>
      </c>
      <c r="D3236" t="s">
        <v>290</v>
      </c>
      <c r="E3236">
        <v>63.36</v>
      </c>
      <c r="F3236">
        <v>160</v>
      </c>
      <c r="G3236">
        <v>105.35836960108701</v>
      </c>
      <c r="H3236">
        <v>20.988768814849202</v>
      </c>
      <c r="I3236">
        <v>58.227583765738601</v>
      </c>
      <c r="J3236">
        <v>-2.8367117688428301</v>
      </c>
      <c r="K3236">
        <v>140.26498377645501</v>
      </c>
      <c r="L3236">
        <v>110.23072852621</v>
      </c>
      <c r="M3236">
        <v>47.580082362295101</v>
      </c>
      <c r="N3236">
        <v>0.21057336579059499</v>
      </c>
      <c r="O3236">
        <v>18.656249999999901</v>
      </c>
      <c r="P3236">
        <v>143.71667936024301</v>
      </c>
      <c r="Q3236">
        <v>0.13305062737544299</v>
      </c>
    </row>
    <row r="3237" spans="1:17" hidden="1" x14ac:dyDescent="0.3">
      <c r="A3237" t="s">
        <v>6637</v>
      </c>
      <c r="B3237" t="s">
        <v>6638</v>
      </c>
      <c r="C3237" t="s">
        <v>10222</v>
      </c>
      <c r="D3237" t="s">
        <v>60</v>
      </c>
      <c r="E3237">
        <v>63.272556743999999</v>
      </c>
      <c r="F3237">
        <v>50.74</v>
      </c>
      <c r="G3237">
        <v>-5.1090815261842497</v>
      </c>
      <c r="H3237">
        <v>-1.8046658553231201</v>
      </c>
      <c r="I3237">
        <v>-30.9722245819876</v>
      </c>
      <c r="J3237">
        <v>-4.8567121382727896</v>
      </c>
      <c r="K3237">
        <v>49.630528589932503</v>
      </c>
      <c r="L3237">
        <v>48.165559658804199</v>
      </c>
      <c r="M3237">
        <v>55.777223234816397</v>
      </c>
      <c r="N3237">
        <v>1.1992457276308699</v>
      </c>
      <c r="O3237">
        <v>25.128104059913198</v>
      </c>
      <c r="P3237">
        <v>40.515092772085197</v>
      </c>
      <c r="Q3237">
        <v>-9.2613740087029994E-3</v>
      </c>
    </row>
    <row r="3238" spans="1:17" hidden="1" x14ac:dyDescent="0.3">
      <c r="A3238" t="s">
        <v>6639</v>
      </c>
      <c r="B3238" t="s">
        <v>6640</v>
      </c>
      <c r="C3238" t="s">
        <v>10222</v>
      </c>
      <c r="D3238" t="s">
        <v>388</v>
      </c>
      <c r="E3238">
        <v>63.062742455999903</v>
      </c>
      <c r="F3238">
        <v>13.59</v>
      </c>
      <c r="G3238">
        <v>2.28947750685046</v>
      </c>
      <c r="H3238">
        <v>-6.1426382611245902</v>
      </c>
      <c r="I3238">
        <v>-27.535463997878299</v>
      </c>
      <c r="J3238">
        <v>-0.106894538800744</v>
      </c>
      <c r="K3238">
        <v>13.634866316568999</v>
      </c>
      <c r="L3238">
        <v>13.4925811324993</v>
      </c>
      <c r="M3238">
        <v>51.244955862835099</v>
      </c>
      <c r="N3238">
        <v>0.64369743980298599</v>
      </c>
      <c r="O3238">
        <v>24.3561442236938</v>
      </c>
      <c r="P3238">
        <v>47.7173913043478</v>
      </c>
      <c r="Q3238">
        <v>5.6991893888250003E-3</v>
      </c>
    </row>
    <row r="3239" spans="1:17" hidden="1" x14ac:dyDescent="0.3">
      <c r="A3239" t="s">
        <v>6641</v>
      </c>
      <c r="B3239" t="s">
        <v>6642</v>
      </c>
      <c r="C3239" t="s">
        <v>10222</v>
      </c>
      <c r="D3239" t="s">
        <v>622</v>
      </c>
      <c r="E3239">
        <v>63.033910050000003</v>
      </c>
      <c r="F3239">
        <v>2.13</v>
      </c>
      <c r="G3239">
        <v>13.605890577441601</v>
      </c>
      <c r="H3239">
        <v>-4.45228511728308</v>
      </c>
      <c r="I3239">
        <v>-24.858331174081599</v>
      </c>
      <c r="J3239">
        <v>-2.92768733297634</v>
      </c>
      <c r="K3239">
        <v>2.07469804877939</v>
      </c>
      <c r="L3239">
        <v>1.93787300711484</v>
      </c>
      <c r="M3239">
        <v>48.987687654869397</v>
      </c>
      <c r="N3239">
        <v>0.97003409899769499</v>
      </c>
      <c r="O3239">
        <v>52.582159624413102</v>
      </c>
      <c r="P3239">
        <v>1131.21387283236</v>
      </c>
      <c r="Q3239">
        <v>6.8892812555278002E-2</v>
      </c>
    </row>
    <row r="3240" spans="1:17" hidden="1" x14ac:dyDescent="0.3">
      <c r="A3240" t="s">
        <v>6643</v>
      </c>
      <c r="B3240" t="s">
        <v>6644</v>
      </c>
      <c r="C3240" t="s">
        <v>10222</v>
      </c>
      <c r="D3240" t="s">
        <v>469</v>
      </c>
      <c r="E3240">
        <v>63.004861900000002</v>
      </c>
      <c r="F3240">
        <v>36.5</v>
      </c>
      <c r="G3240">
        <v>-78.485189170978799</v>
      </c>
      <c r="H3240">
        <v>-17.0952200847216</v>
      </c>
      <c r="I3240">
        <v>-54.029964132484302</v>
      </c>
      <c r="J3240">
        <v>-6.2012281500777799</v>
      </c>
      <c r="K3240">
        <v>42.1470628321823</v>
      </c>
      <c r="L3240">
        <v>51.666170459449802</v>
      </c>
      <c r="M3240">
        <v>20.033875392691598</v>
      </c>
      <c r="N3240">
        <v>0.51706920441213999</v>
      </c>
      <c r="O3240">
        <v>127.33947166651799</v>
      </c>
      <c r="P3240">
        <v>1.02296362649578</v>
      </c>
      <c r="Q3240">
        <v>7.1271819690830003E-3</v>
      </c>
    </row>
    <row r="3241" spans="1:17" hidden="1" x14ac:dyDescent="0.3">
      <c r="A3241" t="s">
        <v>6645</v>
      </c>
      <c r="B3241" t="s">
        <v>6646</v>
      </c>
      <c r="C3241" t="s">
        <v>10222</v>
      </c>
      <c r="D3241" t="s">
        <v>677</v>
      </c>
      <c r="E3241">
        <v>63</v>
      </c>
      <c r="F3241">
        <v>45</v>
      </c>
      <c r="G3241">
        <v>92.986506752024397</v>
      </c>
      <c r="H3241">
        <v>25.868453488758099</v>
      </c>
      <c r="I3241">
        <v>9.5033709535779405</v>
      </c>
      <c r="J3241">
        <v>0.50025569174085605</v>
      </c>
      <c r="K3241">
        <v>38.068894311984302</v>
      </c>
      <c r="L3241">
        <v>31.827029890761398</v>
      </c>
      <c r="M3241">
        <v>56.350838695282299</v>
      </c>
      <c r="N3241">
        <v>1.81024978863851</v>
      </c>
      <c r="O3241">
        <v>11.133333333333301</v>
      </c>
      <c r="P3241">
        <v>125</v>
      </c>
      <c r="Q3241">
        <v>0.127277280773927</v>
      </c>
    </row>
    <row r="3242" spans="1:17" hidden="1" x14ac:dyDescent="0.3">
      <c r="A3242" t="s">
        <v>6647</v>
      </c>
      <c r="B3242" t="s">
        <v>6648</v>
      </c>
      <c r="C3242" t="s">
        <v>10222</v>
      </c>
      <c r="E3242">
        <v>62.922015000000002</v>
      </c>
      <c r="F3242">
        <v>145.35</v>
      </c>
      <c r="G3242">
        <v>134.53984561065499</v>
      </c>
      <c r="H3242">
        <v>1.88370283483167</v>
      </c>
      <c r="I3242">
        <v>-7.1073673014556098</v>
      </c>
      <c r="J3242">
        <v>-15.132769475182601</v>
      </c>
      <c r="K3242">
        <v>161.679647263215</v>
      </c>
      <c r="L3242">
        <v>139.49416820275999</v>
      </c>
      <c r="M3242">
        <v>22.7819964665585</v>
      </c>
      <c r="N3242">
        <v>1.2361169102296401</v>
      </c>
      <c r="O3242">
        <v>43.068455452356297</v>
      </c>
      <c r="P3242">
        <v>174.385204081632</v>
      </c>
    </row>
    <row r="3243" spans="1:17" hidden="1" x14ac:dyDescent="0.3">
      <c r="A3243" t="s">
        <v>6649</v>
      </c>
      <c r="B3243" t="s">
        <v>6650</v>
      </c>
      <c r="C3243" t="s">
        <v>10222</v>
      </c>
      <c r="E3243">
        <v>62.875885799999999</v>
      </c>
      <c r="F3243">
        <v>45.5</v>
      </c>
      <c r="G3243">
        <v>-46.617012570839996</v>
      </c>
      <c r="H3243">
        <v>0.66286180181771304</v>
      </c>
      <c r="I3243">
        <v>-51.003361860029401</v>
      </c>
      <c r="J3243">
        <v>-2.0844035268208398</v>
      </c>
      <c r="K3243">
        <v>45.499281669400602</v>
      </c>
      <c r="L3243">
        <v>52.413889909522702</v>
      </c>
      <c r="M3243">
        <v>62.4617117684937</v>
      </c>
      <c r="N3243">
        <v>1.37893850042123</v>
      </c>
      <c r="O3243">
        <v>81.186813186813097</v>
      </c>
      <c r="P3243">
        <v>26.353790613718399</v>
      </c>
      <c r="Q3243">
        <v>7.1133582233699005E-2</v>
      </c>
    </row>
    <row r="3244" spans="1:17" hidden="1" x14ac:dyDescent="0.3">
      <c r="A3244" t="s">
        <v>6651</v>
      </c>
      <c r="B3244" t="s">
        <v>6652</v>
      </c>
      <c r="C3244" t="s">
        <v>10222</v>
      </c>
      <c r="D3244" t="s">
        <v>285</v>
      </c>
      <c r="E3244">
        <v>62.511608000000003</v>
      </c>
      <c r="F3244">
        <v>920</v>
      </c>
      <c r="G3244">
        <v>106.385704035136</v>
      </c>
      <c r="H3244">
        <v>-33.417832059574202</v>
      </c>
      <c r="I3244">
        <v>59.341835415759597</v>
      </c>
      <c r="J3244">
        <v>-2.4871484703620999</v>
      </c>
      <c r="K3244">
        <v>879.06876618849401</v>
      </c>
      <c r="L3244">
        <v>691.32123840839097</v>
      </c>
      <c r="M3244">
        <v>47.505393818525803</v>
      </c>
      <c r="N3244">
        <v>0.34292187631115201</v>
      </c>
      <c r="O3244">
        <v>47.255434782608603</v>
      </c>
      <c r="P3244">
        <v>149.322493224932</v>
      </c>
      <c r="Q3244">
        <v>9.6637764477759999E-2</v>
      </c>
    </row>
    <row r="3245" spans="1:17" hidden="1" x14ac:dyDescent="0.3">
      <c r="A3245" t="s">
        <v>6653</v>
      </c>
      <c r="B3245" t="s">
        <v>6654</v>
      </c>
      <c r="C3245" t="s">
        <v>10222</v>
      </c>
      <c r="D3245" t="s">
        <v>420</v>
      </c>
      <c r="E3245">
        <v>62.347623749999997</v>
      </c>
      <c r="F3245">
        <v>61.5</v>
      </c>
      <c r="G3245">
        <v>-59.677862282970203</v>
      </c>
      <c r="H3245">
        <v>-14.975634553675899</v>
      </c>
      <c r="I3245">
        <v>-29.5427506397134</v>
      </c>
      <c r="J3245">
        <v>-4.0970329844951801</v>
      </c>
      <c r="K3245">
        <v>64.949784541087794</v>
      </c>
      <c r="L3245">
        <v>68.960132135626296</v>
      </c>
      <c r="M3245">
        <v>40.612861168383198</v>
      </c>
      <c r="N3245">
        <v>2.71199653529666E-2</v>
      </c>
      <c r="O3245">
        <v>62.016260162601597</v>
      </c>
      <c r="P3245">
        <v>9.6256684491978497</v>
      </c>
      <c r="Q3245">
        <v>-2.4319262733474001E-2</v>
      </c>
    </row>
    <row r="3246" spans="1:17" hidden="1" x14ac:dyDescent="0.3">
      <c r="A3246" t="s">
        <v>6655</v>
      </c>
      <c r="B3246" t="s">
        <v>6656</v>
      </c>
      <c r="C3246" t="s">
        <v>10222</v>
      </c>
      <c r="D3246" t="s">
        <v>21</v>
      </c>
      <c r="E3246">
        <v>62.345384000000003</v>
      </c>
      <c r="F3246">
        <v>43.6</v>
      </c>
      <c r="G3246">
        <v>-69.157267317295194</v>
      </c>
      <c r="H3246">
        <v>-4.6757844787134699</v>
      </c>
      <c r="I3246">
        <v>-35.127965451952001</v>
      </c>
      <c r="J3246">
        <v>0.47140850097196302</v>
      </c>
      <c r="K3246">
        <v>44.3439217107628</v>
      </c>
      <c r="M3246">
        <v>57.514726594788698</v>
      </c>
      <c r="N3246">
        <v>0.65294117647058803</v>
      </c>
      <c r="O3246">
        <v>85.321100917431096</v>
      </c>
      <c r="P3246">
        <v>6.6014669926650296</v>
      </c>
    </row>
    <row r="3247" spans="1:17" hidden="1" x14ac:dyDescent="0.3">
      <c r="A3247" t="s">
        <v>6657</v>
      </c>
      <c r="B3247" t="s">
        <v>6658</v>
      </c>
      <c r="C3247" t="s">
        <v>10222</v>
      </c>
      <c r="D3247" t="s">
        <v>95</v>
      </c>
      <c r="E3247">
        <v>62.328420000000001</v>
      </c>
      <c r="F3247">
        <v>3.15</v>
      </c>
      <c r="G3247">
        <v>-42.525688369926698</v>
      </c>
      <c r="H3247">
        <v>7.5847519197539599</v>
      </c>
      <c r="I3247">
        <v>-58.7398722896653</v>
      </c>
      <c r="J3247">
        <v>0.76503216938863405</v>
      </c>
      <c r="K3247">
        <v>3.23425706751497</v>
      </c>
      <c r="L3247">
        <v>3.8117311845647901</v>
      </c>
      <c r="M3247">
        <v>69.377147147901596</v>
      </c>
      <c r="N3247">
        <v>0.65684453393264897</v>
      </c>
      <c r="O3247">
        <v>139.68253968253899</v>
      </c>
      <c r="P3247">
        <v>16.6666666666666</v>
      </c>
      <c r="Q3247">
        <v>-1.2133696836635999E-2</v>
      </c>
    </row>
    <row r="3248" spans="1:17" hidden="1" x14ac:dyDescent="0.3">
      <c r="A3248" t="s">
        <v>6659</v>
      </c>
      <c r="B3248" t="s">
        <v>6660</v>
      </c>
      <c r="C3248" t="s">
        <v>10222</v>
      </c>
      <c r="D3248" t="s">
        <v>1124</v>
      </c>
      <c r="E3248">
        <v>62.3170410809999</v>
      </c>
      <c r="F3248">
        <v>100.01</v>
      </c>
      <c r="G3248">
        <v>-46.899892191582801</v>
      </c>
      <c r="H3248">
        <v>3.3588867102821802</v>
      </c>
      <c r="I3248">
        <v>-38.209148366360203</v>
      </c>
      <c r="J3248">
        <v>-5.0859819684192802</v>
      </c>
      <c r="K3248">
        <v>101.39306831766901</v>
      </c>
      <c r="L3248">
        <v>105.298717530441</v>
      </c>
      <c r="M3248">
        <v>41.780872677431901</v>
      </c>
      <c r="N3248">
        <v>0.28259005474103199</v>
      </c>
      <c r="O3248">
        <v>55.384461553844602</v>
      </c>
      <c r="P3248">
        <v>17.5205640423031</v>
      </c>
      <c r="Q3248">
        <v>5.4649511524028999E-2</v>
      </c>
    </row>
    <row r="3249" spans="1:17" hidden="1" x14ac:dyDescent="0.3">
      <c r="A3249" t="s">
        <v>6661</v>
      </c>
      <c r="B3249" t="s">
        <v>6662</v>
      </c>
      <c r="C3249" t="s">
        <v>10222</v>
      </c>
      <c r="E3249">
        <v>62.238111000000004</v>
      </c>
      <c r="F3249">
        <v>6.2</v>
      </c>
      <c r="G3249">
        <v>4.8302438334630597</v>
      </c>
      <c r="H3249">
        <v>-2.2360366107119898</v>
      </c>
      <c r="I3249">
        <v>-21.6993521931694</v>
      </c>
      <c r="J3249">
        <v>-9.7323333566376498</v>
      </c>
      <c r="K3249">
        <v>6.4096798679777303</v>
      </c>
      <c r="L3249">
        <v>6.0492748018638398</v>
      </c>
      <c r="M3249">
        <v>33.3187897227156</v>
      </c>
      <c r="N3249">
        <v>1.1260418539452799</v>
      </c>
      <c r="O3249">
        <v>48.709677419354797</v>
      </c>
      <c r="P3249">
        <v>64.021164021163997</v>
      </c>
      <c r="Q3249">
        <v>-7.1680106135007998E-2</v>
      </c>
    </row>
    <row r="3250" spans="1:17" hidden="1" x14ac:dyDescent="0.3">
      <c r="A3250" t="s">
        <v>6663</v>
      </c>
      <c r="B3250" t="s">
        <v>6664</v>
      </c>
      <c r="C3250" t="s">
        <v>10222</v>
      </c>
      <c r="D3250" t="s">
        <v>622</v>
      </c>
      <c r="E3250">
        <v>62</v>
      </c>
      <c r="F3250">
        <v>24.8</v>
      </c>
      <c r="G3250">
        <v>-19.675192893838801</v>
      </c>
      <c r="H3250">
        <v>-0.193025858023817</v>
      </c>
      <c r="I3250">
        <v>-6.2455277248361396</v>
      </c>
      <c r="J3250">
        <v>-6.1605834690982899</v>
      </c>
      <c r="K3250">
        <v>24.637418840894501</v>
      </c>
      <c r="L3250">
        <v>24.023169756826899</v>
      </c>
      <c r="M3250">
        <v>36.624779079958799</v>
      </c>
      <c r="N3250">
        <v>0.49593495934959297</v>
      </c>
      <c r="O3250">
        <v>29.0322580645161</v>
      </c>
      <c r="P3250">
        <v>33.9092872570194</v>
      </c>
    </row>
    <row r="3251" spans="1:17" hidden="1" x14ac:dyDescent="0.3">
      <c r="A3251" t="s">
        <v>6665</v>
      </c>
      <c r="B3251" t="s">
        <v>6666</v>
      </c>
      <c r="C3251" t="s">
        <v>10222</v>
      </c>
      <c r="D3251" t="s">
        <v>523</v>
      </c>
      <c r="E3251">
        <v>61.92</v>
      </c>
      <c r="F3251">
        <v>25.8</v>
      </c>
      <c r="G3251">
        <v>-21.6902556190125</v>
      </c>
      <c r="H3251">
        <v>-12.1989255630385</v>
      </c>
      <c r="I3251">
        <v>-26.531111805042698</v>
      </c>
      <c r="J3251">
        <v>1.6548011462863099</v>
      </c>
      <c r="K3251">
        <v>27.900716378913501</v>
      </c>
      <c r="L3251">
        <v>28.4992452494918</v>
      </c>
      <c r="M3251">
        <v>35.852369928976699</v>
      </c>
      <c r="N3251">
        <v>0.31702849971929498</v>
      </c>
      <c r="O3251">
        <v>43.023255813953398</v>
      </c>
      <c r="P3251">
        <v>9.7872340425531892</v>
      </c>
      <c r="Q3251">
        <v>6.7500355174319002E-2</v>
      </c>
    </row>
    <row r="3252" spans="1:17" hidden="1" x14ac:dyDescent="0.3">
      <c r="A3252" t="s">
        <v>6667</v>
      </c>
      <c r="B3252" t="s">
        <v>6668</v>
      </c>
      <c r="C3252" t="s">
        <v>10222</v>
      </c>
      <c r="D3252" t="s">
        <v>21</v>
      </c>
      <c r="E3252">
        <v>61.916249999999998</v>
      </c>
      <c r="F3252">
        <v>60</v>
      </c>
      <c r="G3252">
        <v>-93.449613397490097</v>
      </c>
      <c r="H3252">
        <v>-11.119250952261799</v>
      </c>
      <c r="I3252">
        <v>-77.280068536867901</v>
      </c>
      <c r="J3252">
        <v>-7.6977829390295103</v>
      </c>
      <c r="K3252">
        <v>68.1465642085779</v>
      </c>
      <c r="L3252">
        <v>112.636103115675</v>
      </c>
      <c r="M3252">
        <v>36.631767112338601</v>
      </c>
      <c r="N3252">
        <v>0.35625000000000001</v>
      </c>
      <c r="O3252">
        <v>256.33333333333297</v>
      </c>
      <c r="P3252">
        <v>19.165839126117099</v>
      </c>
    </row>
    <row r="3253" spans="1:17" hidden="1" x14ac:dyDescent="0.3">
      <c r="A3253" t="s">
        <v>6669</v>
      </c>
      <c r="B3253" t="s">
        <v>6670</v>
      </c>
      <c r="C3253" t="s">
        <v>10222</v>
      </c>
      <c r="E3253">
        <v>61.914676379999896</v>
      </c>
      <c r="F3253">
        <v>1.41</v>
      </c>
      <c r="G3253">
        <v>-55.671417013142801</v>
      </c>
      <c r="H3253">
        <v>5.0007725915885697</v>
      </c>
      <c r="I3253">
        <v>-28.459592009384998</v>
      </c>
      <c r="J3253">
        <v>0.64458216818410996</v>
      </c>
      <c r="K3253">
        <v>1.37173328732845</v>
      </c>
      <c r="L3253">
        <v>1.5689414128968999</v>
      </c>
      <c r="M3253">
        <v>53.042931667839198</v>
      </c>
      <c r="N3253">
        <v>0.977367280910176</v>
      </c>
      <c r="O3253">
        <v>53.900709219858101</v>
      </c>
      <c r="P3253">
        <v>22.6086956521739</v>
      </c>
      <c r="Q3253">
        <v>-8.7671129405370002E-2</v>
      </c>
    </row>
    <row r="3254" spans="1:17" hidden="1" x14ac:dyDescent="0.3">
      <c r="A3254" t="s">
        <v>6671</v>
      </c>
      <c r="B3254" t="s">
        <v>6672</v>
      </c>
      <c r="C3254" t="s">
        <v>10222</v>
      </c>
      <c r="D3254" t="s">
        <v>420</v>
      </c>
      <c r="E3254">
        <v>61.874726232</v>
      </c>
      <c r="F3254">
        <v>0.88</v>
      </c>
      <c r="G3254">
        <v>240.14097829673901</v>
      </c>
      <c r="H3254">
        <v>-8.8455081275273599</v>
      </c>
      <c r="I3254">
        <v>1.83670428691127</v>
      </c>
      <c r="J3254">
        <v>-5.8462741225308896</v>
      </c>
      <c r="K3254">
        <v>0.93673628885476101</v>
      </c>
      <c r="L3254">
        <v>0.76503430716329301</v>
      </c>
      <c r="M3254">
        <v>17.197252170177801</v>
      </c>
      <c r="N3254">
        <v>0.290636860791472</v>
      </c>
      <c r="O3254">
        <v>27.272727272727199</v>
      </c>
      <c r="P3254">
        <v>363.15789473684202</v>
      </c>
      <c r="Q3254">
        <v>0.11960197724537799</v>
      </c>
    </row>
    <row r="3255" spans="1:17" hidden="1" x14ac:dyDescent="0.3">
      <c r="A3255" t="s">
        <v>6673</v>
      </c>
      <c r="B3255" t="s">
        <v>6674</v>
      </c>
      <c r="C3255" t="s">
        <v>10222</v>
      </c>
      <c r="D3255" t="s">
        <v>231</v>
      </c>
      <c r="E3255">
        <v>61.869416498</v>
      </c>
      <c r="F3255">
        <v>38.53</v>
      </c>
      <c r="G3255">
        <v>-13.3353240926059</v>
      </c>
      <c r="H3255">
        <v>-3.3459468202231299</v>
      </c>
      <c r="I3255">
        <v>-34.940492730302402</v>
      </c>
      <c r="J3255">
        <v>-1.8273948516613401</v>
      </c>
      <c r="K3255">
        <v>40.548939082124797</v>
      </c>
      <c r="L3255">
        <v>39.806558128852998</v>
      </c>
      <c r="M3255">
        <v>47.898507904007602</v>
      </c>
      <c r="N3255">
        <v>0.52689355067731503</v>
      </c>
      <c r="O3255">
        <v>67.713470023358397</v>
      </c>
      <c r="P3255">
        <v>48.477842003853503</v>
      </c>
      <c r="Q3255">
        <v>9.1311034054714996E-2</v>
      </c>
    </row>
    <row r="3256" spans="1:17" hidden="1" x14ac:dyDescent="0.3">
      <c r="A3256" t="s">
        <v>6675</v>
      </c>
      <c r="B3256" t="s">
        <v>6676</v>
      </c>
      <c r="C3256" t="s">
        <v>10222</v>
      </c>
      <c r="D3256" t="s">
        <v>6677</v>
      </c>
      <c r="E3256">
        <v>61.76905</v>
      </c>
      <c r="F3256">
        <v>284.64999999999998</v>
      </c>
      <c r="G3256">
        <v>-13.569339163577499</v>
      </c>
      <c r="H3256">
        <v>23.187173321823799</v>
      </c>
      <c r="I3256">
        <v>-2.5402798400728499</v>
      </c>
      <c r="J3256">
        <v>-10.8533749543426</v>
      </c>
      <c r="M3256">
        <v>45.311213632451199</v>
      </c>
      <c r="O3256">
        <v>27.525030739504601</v>
      </c>
      <c r="P3256">
        <v>31.630057803468102</v>
      </c>
    </row>
    <row r="3257" spans="1:17" hidden="1" x14ac:dyDescent="0.3">
      <c r="A3257" t="s">
        <v>6678</v>
      </c>
      <c r="B3257" t="s">
        <v>6679</v>
      </c>
      <c r="C3257" t="s">
        <v>10222</v>
      </c>
      <c r="D3257" t="s">
        <v>557</v>
      </c>
      <c r="E3257">
        <v>61.690486935000003</v>
      </c>
      <c r="F3257">
        <v>25.41</v>
      </c>
      <c r="G3257">
        <v>-16.9998263009612</v>
      </c>
      <c r="H3257">
        <v>-12.128509728991499</v>
      </c>
      <c r="I3257">
        <v>-14.140426413793399</v>
      </c>
      <c r="J3257">
        <v>-0.99314838052756305</v>
      </c>
      <c r="K3257">
        <v>27.119338127431799</v>
      </c>
      <c r="L3257">
        <v>26.477482923766502</v>
      </c>
      <c r="M3257">
        <v>39.716400138854901</v>
      </c>
      <c r="N3257">
        <v>0.33048201336556199</v>
      </c>
      <c r="O3257">
        <v>41.715859897678001</v>
      </c>
      <c r="P3257">
        <v>30.307692307692299</v>
      </c>
      <c r="Q3257">
        <v>5.4398718895647999E-2</v>
      </c>
    </row>
    <row r="3258" spans="1:17" hidden="1" x14ac:dyDescent="0.3">
      <c r="A3258" t="s">
        <v>6680</v>
      </c>
      <c r="B3258" t="s">
        <v>6681</v>
      </c>
      <c r="C3258" t="s">
        <v>10222</v>
      </c>
      <c r="D3258" t="s">
        <v>557</v>
      </c>
      <c r="E3258">
        <v>61.670756699999998</v>
      </c>
      <c r="F3258">
        <v>60.41</v>
      </c>
      <c r="G3258">
        <v>82.961846256111997</v>
      </c>
      <c r="H3258">
        <v>-9.9784785006193193</v>
      </c>
      <c r="I3258">
        <v>31.6295277972213</v>
      </c>
      <c r="J3258">
        <v>-5.4322956279072203</v>
      </c>
      <c r="K3258">
        <v>57.654303703155797</v>
      </c>
      <c r="L3258">
        <v>45.528196601273301</v>
      </c>
      <c r="M3258">
        <v>47.394400377497703</v>
      </c>
      <c r="N3258">
        <v>0.23397494528229601</v>
      </c>
      <c r="O3258">
        <v>30.524747558351201</v>
      </c>
      <c r="P3258">
        <v>128.04832012080001</v>
      </c>
      <c r="Q3258">
        <v>6.0129802915151E-2</v>
      </c>
    </row>
    <row r="3259" spans="1:17" hidden="1" x14ac:dyDescent="0.3">
      <c r="A3259" t="s">
        <v>6682</v>
      </c>
      <c r="B3259" t="s">
        <v>6683</v>
      </c>
      <c r="C3259" t="s">
        <v>10222</v>
      </c>
      <c r="E3259">
        <v>61.566068799999996</v>
      </c>
      <c r="F3259">
        <v>25.31</v>
      </c>
      <c r="G3259">
        <v>56.351949202720903</v>
      </c>
      <c r="H3259">
        <v>25.606293869867301</v>
      </c>
      <c r="I3259">
        <v>127.959225972165</v>
      </c>
      <c r="J3259">
        <v>-1.54519885371368</v>
      </c>
      <c r="K3259">
        <v>21.3117962255841</v>
      </c>
      <c r="L3259">
        <v>15.856390815190499</v>
      </c>
      <c r="M3259">
        <v>66.3777386737992</v>
      </c>
      <c r="N3259">
        <v>7.3036398467432899E-3</v>
      </c>
      <c r="O3259">
        <v>6.2030817858554004</v>
      </c>
      <c r="P3259">
        <v>177.83835094845901</v>
      </c>
      <c r="Q3259">
        <v>4.2113742510144998E-2</v>
      </c>
    </row>
    <row r="3260" spans="1:17" hidden="1" x14ac:dyDescent="0.3">
      <c r="A3260" t="s">
        <v>6684</v>
      </c>
      <c r="B3260" t="s">
        <v>6685</v>
      </c>
      <c r="C3260" t="s">
        <v>10222</v>
      </c>
      <c r="E3260">
        <v>61.509988800000002</v>
      </c>
      <c r="F3260">
        <v>1.17</v>
      </c>
      <c r="G3260">
        <v>73.474311630073203</v>
      </c>
      <c r="H3260">
        <v>13.7813331163351</v>
      </c>
      <c r="I3260">
        <v>-8.1571795051376608</v>
      </c>
      <c r="J3260">
        <v>13.549140768927799</v>
      </c>
      <c r="K3260">
        <v>1.0662177054942401</v>
      </c>
      <c r="L3260">
        <v>0.96484696109204005</v>
      </c>
      <c r="M3260">
        <v>59.869378881214502</v>
      </c>
      <c r="N3260">
        <v>1.2284579874294901</v>
      </c>
      <c r="O3260">
        <v>31.6239316239316</v>
      </c>
      <c r="P3260">
        <v>95</v>
      </c>
      <c r="Q3260">
        <v>2.0484920605689998E-2</v>
      </c>
    </row>
    <row r="3261" spans="1:17" hidden="1" x14ac:dyDescent="0.3">
      <c r="A3261" t="s">
        <v>6686</v>
      </c>
      <c r="B3261" t="s">
        <v>6687</v>
      </c>
      <c r="C3261" t="s">
        <v>10222</v>
      </c>
      <c r="D3261" t="s">
        <v>388</v>
      </c>
      <c r="E3261">
        <v>61.323066239999903</v>
      </c>
      <c r="F3261">
        <v>113.2</v>
      </c>
      <c r="G3261">
        <v>-31.311624949958698</v>
      </c>
      <c r="H3261">
        <v>-6.9791563941543497</v>
      </c>
      <c r="I3261">
        <v>-22.557384383039398</v>
      </c>
      <c r="J3261">
        <v>2.0664334164551699</v>
      </c>
      <c r="K3261">
        <v>113.16385726354601</v>
      </c>
      <c r="L3261">
        <v>112.033848619796</v>
      </c>
      <c r="M3261">
        <v>58.8062073086463</v>
      </c>
      <c r="N3261">
        <v>0.891475497001742</v>
      </c>
      <c r="O3261">
        <v>41.934628975264999</v>
      </c>
      <c r="P3261">
        <v>39.753086419752997</v>
      </c>
      <c r="Q3261">
        <v>1.9676435243976002E-2</v>
      </c>
    </row>
    <row r="3262" spans="1:17" hidden="1" x14ac:dyDescent="0.3">
      <c r="A3262" t="s">
        <v>6688</v>
      </c>
      <c r="B3262" t="s">
        <v>6689</v>
      </c>
      <c r="C3262" t="s">
        <v>10222</v>
      </c>
      <c r="D3262" t="s">
        <v>622</v>
      </c>
      <c r="E3262">
        <v>61.319271000000001</v>
      </c>
      <c r="F3262">
        <v>120.9</v>
      </c>
      <c r="G3262">
        <v>220.091284107137</v>
      </c>
      <c r="H3262">
        <v>102.416879539861</v>
      </c>
      <c r="I3262">
        <v>127.46960889570001</v>
      </c>
      <c r="J3262">
        <v>23.186853724648198</v>
      </c>
      <c r="K3262">
        <v>74.745447341462693</v>
      </c>
      <c r="L3262">
        <v>56.065094129212802</v>
      </c>
      <c r="M3262">
        <v>88.650996392984894</v>
      </c>
      <c r="N3262">
        <v>1.9805071116936901</v>
      </c>
      <c r="O3262">
        <v>4.0694789081885796</v>
      </c>
      <c r="P3262">
        <v>277.8125</v>
      </c>
      <c r="Q3262">
        <v>7.3995314712654997E-2</v>
      </c>
    </row>
    <row r="3263" spans="1:17" hidden="1" x14ac:dyDescent="0.3">
      <c r="A3263" t="s">
        <v>6690</v>
      </c>
      <c r="B3263" t="s">
        <v>6691</v>
      </c>
      <c r="C3263" t="s">
        <v>10222</v>
      </c>
      <c r="D3263" t="s">
        <v>202</v>
      </c>
      <c r="E3263">
        <v>61.25202195</v>
      </c>
      <c r="F3263">
        <v>59.25</v>
      </c>
      <c r="G3263">
        <v>-35.860041851181499</v>
      </c>
      <c r="H3263">
        <v>-1.9161896998317201</v>
      </c>
      <c r="I3263">
        <v>-24.830982527676799</v>
      </c>
      <c r="J3263">
        <v>1.2849898255315999</v>
      </c>
      <c r="M3263">
        <v>38.696793919059402</v>
      </c>
      <c r="O3263">
        <v>25.569620253164501</v>
      </c>
      <c r="P3263">
        <v>20.3045685279187</v>
      </c>
    </row>
    <row r="3264" spans="1:17" hidden="1" x14ac:dyDescent="0.3">
      <c r="A3264" t="s">
        <v>6692</v>
      </c>
      <c r="B3264" t="s">
        <v>6693</v>
      </c>
      <c r="C3264" t="s">
        <v>10222</v>
      </c>
      <c r="D3264" t="s">
        <v>202</v>
      </c>
      <c r="E3264">
        <v>61.246030670000003</v>
      </c>
      <c r="F3264">
        <v>117.7</v>
      </c>
      <c r="G3264">
        <v>13.5933592491208</v>
      </c>
      <c r="H3264">
        <v>30.528310512515201</v>
      </c>
      <c r="I3264">
        <v>-5.7530393028322999</v>
      </c>
      <c r="J3264">
        <v>2.66020176602956</v>
      </c>
      <c r="K3264">
        <v>102.450596728783</v>
      </c>
      <c r="L3264">
        <v>70.083586739250507</v>
      </c>
      <c r="M3264">
        <v>90.0924995531511</v>
      </c>
      <c r="N3264">
        <v>0.97297297297297203</v>
      </c>
      <c r="O3264">
        <v>19.966015293118001</v>
      </c>
      <c r="P3264">
        <v>41.6365824308062</v>
      </c>
    </row>
    <row r="3265" spans="1:17" hidden="1" x14ac:dyDescent="0.3">
      <c r="A3265" t="s">
        <v>6694</v>
      </c>
      <c r="B3265" t="s">
        <v>6695</v>
      </c>
      <c r="C3265" t="s">
        <v>10222</v>
      </c>
      <c r="E3265">
        <v>61.168750000000003</v>
      </c>
      <c r="F3265">
        <v>50</v>
      </c>
      <c r="G3265">
        <v>-15.4145772588156</v>
      </c>
      <c r="H3265">
        <v>-0.73912514880395697</v>
      </c>
      <c r="I3265">
        <v>-24.587538137331101</v>
      </c>
      <c r="J3265">
        <v>-8.6413526998675199</v>
      </c>
      <c r="K3265">
        <v>49.530183343211498</v>
      </c>
      <c r="L3265">
        <v>50.8127077554525</v>
      </c>
      <c r="M3265">
        <v>50.676444417172199</v>
      </c>
      <c r="N3265">
        <v>0.15257270693512301</v>
      </c>
      <c r="O3265">
        <v>26</v>
      </c>
      <c r="P3265">
        <v>16.306117701791099</v>
      </c>
      <c r="Q3265">
        <v>2.0982767800703E-2</v>
      </c>
    </row>
    <row r="3266" spans="1:17" hidden="1" x14ac:dyDescent="0.3">
      <c r="A3266" t="s">
        <v>6696</v>
      </c>
      <c r="B3266" t="s">
        <v>6697</v>
      </c>
      <c r="C3266" t="s">
        <v>10222</v>
      </c>
      <c r="D3266" t="s">
        <v>133</v>
      </c>
      <c r="E3266">
        <v>61.093894400000003</v>
      </c>
      <c r="F3266">
        <v>6198.65</v>
      </c>
      <c r="G3266">
        <v>84.560450125927105</v>
      </c>
      <c r="H3266">
        <v>17.050050944361001</v>
      </c>
      <c r="I3266">
        <v>3.9091017505921402</v>
      </c>
      <c r="J3266">
        <v>11.8856129544043</v>
      </c>
      <c r="K3266">
        <v>5019.1746092100902</v>
      </c>
      <c r="L3266">
        <v>4352.9176061245498</v>
      </c>
      <c r="M3266">
        <v>80.197606617563494</v>
      </c>
      <c r="N3266">
        <v>0.99714548802946501</v>
      </c>
      <c r="O3266">
        <v>5.4245682527647103</v>
      </c>
      <c r="P3266">
        <v>113.74655172413701</v>
      </c>
      <c r="Q3266">
        <v>4.6140988234348E-2</v>
      </c>
    </row>
    <row r="3267" spans="1:17" hidden="1" x14ac:dyDescent="0.3">
      <c r="A3267" t="s">
        <v>6698</v>
      </c>
      <c r="B3267" t="s">
        <v>6699</v>
      </c>
      <c r="C3267" t="s">
        <v>10222</v>
      </c>
      <c r="D3267" t="s">
        <v>54</v>
      </c>
      <c r="E3267">
        <v>61.07</v>
      </c>
      <c r="F3267">
        <v>61.07</v>
      </c>
      <c r="G3267">
        <v>55.8817190374806</v>
      </c>
      <c r="H3267">
        <v>-10.009539619491701</v>
      </c>
      <c r="I3267">
        <v>25.379956882066899</v>
      </c>
      <c r="J3267">
        <v>-1.39782698536589</v>
      </c>
      <c r="K3267">
        <v>58.776463921432502</v>
      </c>
      <c r="L3267">
        <v>47.824960247603101</v>
      </c>
      <c r="M3267">
        <v>38.838813459124097</v>
      </c>
      <c r="N3267">
        <v>0.50189507092660801</v>
      </c>
      <c r="O3267">
        <v>43.933191419682302</v>
      </c>
      <c r="P3267">
        <v>115.795053003533</v>
      </c>
      <c r="Q3267">
        <v>5.4671113927179001E-2</v>
      </c>
    </row>
    <row r="3268" spans="1:17" hidden="1" x14ac:dyDescent="0.3">
      <c r="A3268" t="s">
        <v>6700</v>
      </c>
      <c r="B3268" t="s">
        <v>6701</v>
      </c>
      <c r="C3268" t="s">
        <v>10222</v>
      </c>
      <c r="D3268" t="s">
        <v>21</v>
      </c>
      <c r="E3268">
        <v>61.000211999999998</v>
      </c>
      <c r="F3268">
        <v>1.82</v>
      </c>
      <c r="G3268">
        <v>-62.8578683007226</v>
      </c>
      <c r="H3268">
        <v>-6.6513591913571402</v>
      </c>
      <c r="I3268">
        <v>-78.429419270454602</v>
      </c>
      <c r="J3268">
        <v>11.182073873559</v>
      </c>
      <c r="K3268">
        <v>2.0262883373046598</v>
      </c>
      <c r="L3268">
        <v>2.86120405844092</v>
      </c>
      <c r="M3268">
        <v>60.991676894458003</v>
      </c>
      <c r="N3268">
        <v>0.84308491645196104</v>
      </c>
      <c r="O3268">
        <v>191.20879120879101</v>
      </c>
      <c r="P3268">
        <v>20.5298013245033</v>
      </c>
      <c r="Q3268">
        <v>0.12784370936034101</v>
      </c>
    </row>
    <row r="3269" spans="1:17" hidden="1" x14ac:dyDescent="0.3">
      <c r="A3269" t="s">
        <v>6702</v>
      </c>
      <c r="B3269" t="s">
        <v>6703</v>
      </c>
      <c r="C3269" t="s">
        <v>10222</v>
      </c>
      <c r="D3269" t="s">
        <v>173</v>
      </c>
      <c r="E3269">
        <v>60.963332999999999</v>
      </c>
      <c r="F3269">
        <v>34.909999999999997</v>
      </c>
      <c r="G3269">
        <v>223.474311630073</v>
      </c>
      <c r="H3269">
        <v>41.681974141976099</v>
      </c>
      <c r="I3269">
        <v>23.420999286248001</v>
      </c>
      <c r="J3269">
        <v>7.36105114628631</v>
      </c>
      <c r="K3269">
        <v>26.660073277321299</v>
      </c>
      <c r="L3269">
        <v>20.9165748371604</v>
      </c>
      <c r="M3269">
        <v>68.046397845855495</v>
      </c>
      <c r="N3269">
        <v>1.5551683429108001</v>
      </c>
      <c r="O3269">
        <v>14.007447722715501</v>
      </c>
      <c r="P3269">
        <v>267.08727655099801</v>
      </c>
      <c r="Q3269">
        <v>0.111057026543724</v>
      </c>
    </row>
    <row r="3270" spans="1:17" hidden="1" x14ac:dyDescent="0.3">
      <c r="A3270" t="s">
        <v>6704</v>
      </c>
      <c r="B3270" t="s">
        <v>6705</v>
      </c>
      <c r="C3270" t="s">
        <v>10222</v>
      </c>
      <c r="D3270" t="s">
        <v>922</v>
      </c>
      <c r="E3270">
        <v>60.949100399999999</v>
      </c>
      <c r="F3270">
        <v>51</v>
      </c>
      <c r="G3270">
        <v>-30.487806653653099</v>
      </c>
      <c r="H3270">
        <v>-1.8068095495966701</v>
      </c>
      <c r="I3270">
        <v>-15.633695817520501</v>
      </c>
      <c r="J3270">
        <v>-6.7169545789045202</v>
      </c>
      <c r="K3270">
        <v>48.778919436173503</v>
      </c>
      <c r="L3270">
        <v>49.002850703801997</v>
      </c>
      <c r="M3270">
        <v>59.968307065547897</v>
      </c>
      <c r="N3270">
        <v>0.56725464609840304</v>
      </c>
      <c r="O3270">
        <v>12.7450980392156</v>
      </c>
      <c r="P3270">
        <v>43.017386427369601</v>
      </c>
      <c r="Q3270">
        <v>-0.13762215741475101</v>
      </c>
    </row>
    <row r="3271" spans="1:17" hidden="1" x14ac:dyDescent="0.3">
      <c r="A3271" t="s">
        <v>6706</v>
      </c>
      <c r="B3271" t="s">
        <v>6707</v>
      </c>
      <c r="C3271" t="s">
        <v>10222</v>
      </c>
      <c r="D3271" t="s">
        <v>557</v>
      </c>
      <c r="E3271">
        <v>60.937642879999999</v>
      </c>
      <c r="F3271">
        <v>66.099999999999994</v>
      </c>
      <c r="G3271">
        <v>2.4499213861707698</v>
      </c>
      <c r="H3271">
        <v>-1.62806591375353</v>
      </c>
      <c r="I3271">
        <v>-26.172304722097699</v>
      </c>
      <c r="J3271">
        <v>1.1039239533038501</v>
      </c>
      <c r="K3271">
        <v>59.019077852356702</v>
      </c>
      <c r="L3271">
        <v>58.588220671978497</v>
      </c>
      <c r="M3271">
        <v>70.583625666403407</v>
      </c>
      <c r="N3271">
        <v>0.99615356827595503</v>
      </c>
      <c r="O3271">
        <v>34.4931921331316</v>
      </c>
      <c r="P3271">
        <v>41.845493562231702</v>
      </c>
      <c r="Q3271">
        <v>-4.0192853662909998E-2</v>
      </c>
    </row>
    <row r="3272" spans="1:17" hidden="1" x14ac:dyDescent="0.3">
      <c r="A3272" t="s">
        <v>6708</v>
      </c>
      <c r="B3272" t="s">
        <v>6709</v>
      </c>
      <c r="C3272" t="s">
        <v>10222</v>
      </c>
      <c r="E3272">
        <v>60.815703755999998</v>
      </c>
      <c r="F3272">
        <v>13.89</v>
      </c>
      <c r="G3272">
        <v>10.5917844829853</v>
      </c>
      <c r="H3272">
        <v>-9.3426182792619805</v>
      </c>
      <c r="I3272">
        <v>-7.9888891083415503</v>
      </c>
      <c r="J3272">
        <v>-8.4687782136091805</v>
      </c>
      <c r="K3272">
        <v>13.9788029820826</v>
      </c>
      <c r="L3272">
        <v>12.4447010249652</v>
      </c>
      <c r="M3272">
        <v>38.349057719206897</v>
      </c>
      <c r="N3272">
        <v>0.44465714957529801</v>
      </c>
      <c r="O3272">
        <v>18.430525557955299</v>
      </c>
      <c r="P3272">
        <v>50.162162162162097</v>
      </c>
      <c r="Q3272">
        <v>6.6174993964254997E-2</v>
      </c>
    </row>
    <row r="3273" spans="1:17" hidden="1" x14ac:dyDescent="0.3">
      <c r="A3273" t="s">
        <v>6710</v>
      </c>
      <c r="B3273" t="s">
        <v>6711</v>
      </c>
      <c r="C3273" t="s">
        <v>10222</v>
      </c>
      <c r="D3273" t="s">
        <v>285</v>
      </c>
      <c r="E3273">
        <v>60.809081759999998</v>
      </c>
      <c r="F3273">
        <v>83.95</v>
      </c>
      <c r="G3273">
        <v>103.474311630073</v>
      </c>
      <c r="H3273">
        <v>25.307996636863699</v>
      </c>
      <c r="I3273">
        <v>13.9559538371554</v>
      </c>
      <c r="J3273">
        <v>-1.4260093423906799</v>
      </c>
      <c r="K3273">
        <v>70.930844625908705</v>
      </c>
      <c r="L3273">
        <v>58.504726004848102</v>
      </c>
      <c r="M3273">
        <v>68.2170677128302</v>
      </c>
      <c r="N3273">
        <v>0.66009661835748701</v>
      </c>
      <c r="O3273">
        <v>1.72721858248958</v>
      </c>
      <c r="P3273">
        <v>143.333333333333</v>
      </c>
    </row>
    <row r="3274" spans="1:17" hidden="1" x14ac:dyDescent="0.3">
      <c r="A3274" t="s">
        <v>6712</v>
      </c>
      <c r="B3274" t="s">
        <v>6713</v>
      </c>
      <c r="C3274" t="s">
        <v>10222</v>
      </c>
      <c r="E3274">
        <v>60.688907999999998</v>
      </c>
      <c r="F3274">
        <v>52.5</v>
      </c>
      <c r="G3274">
        <v>-1.4065272641117099</v>
      </c>
      <c r="H3274">
        <v>5.0625978638575697</v>
      </c>
      <c r="I3274">
        <v>-32.097105615127298</v>
      </c>
      <c r="J3274">
        <v>-3.2118655203803499</v>
      </c>
      <c r="K3274">
        <v>53.304550787252403</v>
      </c>
      <c r="L3274">
        <v>53.655320632168802</v>
      </c>
      <c r="M3274">
        <v>46.357975160787902</v>
      </c>
      <c r="N3274">
        <v>1.25603357817418</v>
      </c>
      <c r="O3274">
        <v>54.095238095238102</v>
      </c>
      <c r="P3274">
        <v>39.999999999999901</v>
      </c>
    </row>
    <row r="3275" spans="1:17" hidden="1" x14ac:dyDescent="0.3">
      <c r="A3275" t="s">
        <v>6714</v>
      </c>
      <c r="B3275" t="s">
        <v>6715</v>
      </c>
      <c r="C3275" t="s">
        <v>10222</v>
      </c>
      <c r="D3275" t="s">
        <v>143</v>
      </c>
      <c r="E3275">
        <v>60.679499999999997</v>
      </c>
      <c r="F3275">
        <v>288.95</v>
      </c>
      <c r="G3275">
        <v>-65.372249216487603</v>
      </c>
      <c r="H3275">
        <v>13.4337703370783</v>
      </c>
      <c r="I3275">
        <v>-44.4840952543355</v>
      </c>
      <c r="J3275">
        <v>5.07841738244867</v>
      </c>
      <c r="K3275">
        <v>301.55396193375401</v>
      </c>
      <c r="M3275">
        <v>53.554319749275301</v>
      </c>
      <c r="N3275">
        <v>0.55495495495495495</v>
      </c>
      <c r="O3275">
        <v>73.040318394185803</v>
      </c>
      <c r="P3275">
        <v>16.960129528435498</v>
      </c>
    </row>
    <row r="3276" spans="1:17" hidden="1" x14ac:dyDescent="0.3">
      <c r="A3276" t="s">
        <v>6716</v>
      </c>
      <c r="B3276" t="s">
        <v>6717</v>
      </c>
      <c r="C3276" t="s">
        <v>10222</v>
      </c>
      <c r="E3276">
        <v>60.659641313999998</v>
      </c>
      <c r="F3276">
        <v>74.069999999999993</v>
      </c>
      <c r="G3276">
        <v>57.499156350569997</v>
      </c>
      <c r="H3276">
        <v>-12.055407399020901</v>
      </c>
      <c r="I3276">
        <v>-10.8484233385949</v>
      </c>
      <c r="J3276">
        <v>1.2468555982935401</v>
      </c>
      <c r="K3276">
        <v>73.208310523895307</v>
      </c>
      <c r="L3276">
        <v>66.686151126305305</v>
      </c>
      <c r="M3276">
        <v>56.331378708221102</v>
      </c>
      <c r="N3276">
        <v>1.6543786964923499</v>
      </c>
      <c r="O3276">
        <v>27.487511813149698</v>
      </c>
      <c r="P3276">
        <v>156.47506925207699</v>
      </c>
      <c r="Q3276">
        <v>0.17354654188101801</v>
      </c>
    </row>
    <row r="3277" spans="1:17" hidden="1" x14ac:dyDescent="0.3">
      <c r="A3277" t="s">
        <v>6718</v>
      </c>
      <c r="B3277" t="s">
        <v>6719</v>
      </c>
      <c r="C3277" t="s">
        <v>10222</v>
      </c>
      <c r="D3277" t="s">
        <v>293</v>
      </c>
      <c r="E3277">
        <v>60.567999999999998</v>
      </c>
      <c r="F3277">
        <v>26.8</v>
      </c>
      <c r="G3277">
        <v>-71.381655448116007</v>
      </c>
      <c r="H3277">
        <v>-0.69082043899420498</v>
      </c>
      <c r="I3277">
        <v>-48.159945629336598</v>
      </c>
      <c r="J3277">
        <v>1.6806075978991999</v>
      </c>
      <c r="K3277">
        <v>28.651762374899199</v>
      </c>
      <c r="L3277">
        <v>36.947071393925697</v>
      </c>
      <c r="M3277">
        <v>53.872595247696196</v>
      </c>
      <c r="N3277">
        <v>0.35479452054794502</v>
      </c>
      <c r="O3277">
        <v>123.880597014925</v>
      </c>
      <c r="P3277">
        <v>7.2</v>
      </c>
    </row>
    <row r="3278" spans="1:17" hidden="1" x14ac:dyDescent="0.3">
      <c r="A3278" t="s">
        <v>6720</v>
      </c>
      <c r="B3278" t="s">
        <v>6721</v>
      </c>
      <c r="C3278" t="s">
        <v>10222</v>
      </c>
      <c r="D3278" t="s">
        <v>370</v>
      </c>
      <c r="E3278">
        <v>60.434373119999997</v>
      </c>
      <c r="F3278">
        <v>1.06</v>
      </c>
      <c r="G3278">
        <v>-44.9872268314652</v>
      </c>
      <c r="I3278">
        <v>-30.696629046422</v>
      </c>
      <c r="K3278">
        <v>1.0740579266511801</v>
      </c>
      <c r="L3278">
        <v>1.7681056445472201</v>
      </c>
      <c r="M3278">
        <v>4.5782334131322697</v>
      </c>
      <c r="N3278">
        <v>1.0046547587458201</v>
      </c>
      <c r="O3278">
        <v>36.792452830188601</v>
      </c>
      <c r="P3278">
        <v>41.3333333333333</v>
      </c>
      <c r="Q3278">
        <v>-4.9493861384649E-2</v>
      </c>
    </row>
    <row r="3279" spans="1:17" hidden="1" x14ac:dyDescent="0.3">
      <c r="A3279" t="s">
        <v>6722</v>
      </c>
      <c r="B3279" t="s">
        <v>6723</v>
      </c>
      <c r="C3279" t="s">
        <v>10222</v>
      </c>
      <c r="D3279" t="s">
        <v>388</v>
      </c>
      <c r="E3279">
        <v>60.425663999999998</v>
      </c>
      <c r="F3279">
        <v>55.9</v>
      </c>
      <c r="G3279">
        <v>-61.601181982005699</v>
      </c>
      <c r="H3279">
        <v>-10.669216334214299</v>
      </c>
      <c r="I3279">
        <v>-17.939910023734399</v>
      </c>
      <c r="J3279">
        <v>3.9264992594938501</v>
      </c>
      <c r="K3279">
        <v>57.786518305383801</v>
      </c>
      <c r="M3279">
        <v>46.072445511856003</v>
      </c>
      <c r="N3279">
        <v>0.82436378806841804</v>
      </c>
      <c r="O3279">
        <v>55.635062611806703</v>
      </c>
      <c r="P3279">
        <v>13.733468972533</v>
      </c>
    </row>
    <row r="3280" spans="1:17" hidden="1" x14ac:dyDescent="0.3">
      <c r="A3280" t="s">
        <v>6724</v>
      </c>
      <c r="B3280" t="s">
        <v>6725</v>
      </c>
      <c r="C3280" t="s">
        <v>10222</v>
      </c>
      <c r="D3280" t="s">
        <v>46</v>
      </c>
      <c r="E3280">
        <v>60.4116</v>
      </c>
      <c r="F3280">
        <v>83.04</v>
      </c>
      <c r="G3280">
        <v>28.863533186959401</v>
      </c>
      <c r="H3280">
        <v>8.7770890845049099</v>
      </c>
      <c r="I3280">
        <v>-28.6528725101325</v>
      </c>
      <c r="J3280">
        <v>7.0437582015010296</v>
      </c>
      <c r="K3280">
        <v>77.090523304490603</v>
      </c>
      <c r="L3280">
        <v>76.958809097360898</v>
      </c>
      <c r="M3280">
        <v>82.885702491398007</v>
      </c>
      <c r="N3280">
        <v>0.66923025998687502</v>
      </c>
      <c r="O3280">
        <v>33.6705202312138</v>
      </c>
      <c r="P3280">
        <v>82.105263157894697</v>
      </c>
      <c r="Q3280">
        <v>4.1323497865258997E-2</v>
      </c>
    </row>
    <row r="3281" spans="1:17" hidden="1" x14ac:dyDescent="0.3">
      <c r="A3281" t="s">
        <v>6726</v>
      </c>
      <c r="B3281" t="s">
        <v>6727</v>
      </c>
      <c r="C3281" t="s">
        <v>10222</v>
      </c>
      <c r="D3281" t="s">
        <v>622</v>
      </c>
      <c r="E3281">
        <v>60.371749999999999</v>
      </c>
      <c r="F3281">
        <v>40.93</v>
      </c>
      <c r="G3281">
        <v>3.3283725437788001</v>
      </c>
      <c r="H3281">
        <v>-16.8880613190167</v>
      </c>
      <c r="I3281">
        <v>-17.083548979098101</v>
      </c>
      <c r="J3281">
        <v>-4.5928179013327304</v>
      </c>
      <c r="K3281">
        <v>41.709144484567098</v>
      </c>
      <c r="L3281">
        <v>39.179305370898703</v>
      </c>
      <c r="M3281">
        <v>45.001007260900501</v>
      </c>
      <c r="N3281">
        <v>0.70217853718071599</v>
      </c>
      <c r="O3281">
        <v>30.588810163694099</v>
      </c>
      <c r="P3281">
        <v>46.178571428571402</v>
      </c>
      <c r="Q3281">
        <v>1.6931432704368001E-2</v>
      </c>
    </row>
    <row r="3282" spans="1:17" hidden="1" x14ac:dyDescent="0.3">
      <c r="A3282" t="s">
        <v>6728</v>
      </c>
      <c r="B3282" t="s">
        <v>6729</v>
      </c>
      <c r="C3282" t="s">
        <v>10222</v>
      </c>
      <c r="E3282">
        <v>60.195300000000003</v>
      </c>
      <c r="F3282">
        <v>107.3</v>
      </c>
      <c r="G3282">
        <v>26.672484102945798</v>
      </c>
      <c r="H3282">
        <v>-11.455301998982801</v>
      </c>
      <c r="I3282">
        <v>-2.5967973965904099</v>
      </c>
      <c r="J3282">
        <v>-1.21469838157015</v>
      </c>
      <c r="K3282">
        <v>108.754612672043</v>
      </c>
      <c r="L3282">
        <v>97.805122311471607</v>
      </c>
      <c r="M3282">
        <v>46.190710433205197</v>
      </c>
      <c r="N3282">
        <v>0.51330386357476299</v>
      </c>
      <c r="O3282">
        <v>49.095992544268398</v>
      </c>
      <c r="P3282">
        <v>53.198172472872599</v>
      </c>
    </row>
    <row r="3283" spans="1:17" hidden="1" x14ac:dyDescent="0.3">
      <c r="A3283" t="s">
        <v>6730</v>
      </c>
      <c r="B3283" t="s">
        <v>6731</v>
      </c>
      <c r="C3283" t="s">
        <v>10222</v>
      </c>
      <c r="D3283" t="s">
        <v>130</v>
      </c>
      <c r="E3283">
        <v>60.177949750000003</v>
      </c>
      <c r="F3283">
        <v>5.9</v>
      </c>
      <c r="G3283">
        <v>40.140978296739803</v>
      </c>
      <c r="H3283">
        <v>15.211313392469201</v>
      </c>
      <c r="I3283">
        <v>-16.503340455818002</v>
      </c>
      <c r="J3283">
        <v>15.121467812952901</v>
      </c>
      <c r="K3283">
        <v>5.2502956217289301</v>
      </c>
      <c r="L3283">
        <v>4.9544707831545596</v>
      </c>
      <c r="M3283">
        <v>74.957031754623202</v>
      </c>
      <c r="N3283">
        <v>2.0790304593210398</v>
      </c>
      <c r="O3283">
        <v>12.372881355932099</v>
      </c>
      <c r="P3283">
        <v>78.787878787878796</v>
      </c>
      <c r="Q3283">
        <v>0.102403873134306</v>
      </c>
    </row>
    <row r="3284" spans="1:17" hidden="1" x14ac:dyDescent="0.3">
      <c r="A3284" t="s">
        <v>6732</v>
      </c>
      <c r="B3284" t="s">
        <v>6733</v>
      </c>
      <c r="C3284" t="s">
        <v>10222</v>
      </c>
      <c r="D3284" t="s">
        <v>183</v>
      </c>
      <c r="E3284">
        <v>60.086633810000002</v>
      </c>
      <c r="F3284">
        <v>46.9</v>
      </c>
      <c r="G3284">
        <v>13.057644963406499</v>
      </c>
      <c r="H3284">
        <v>-9.6488081709489908</v>
      </c>
      <c r="I3284">
        <v>24.0867042869112</v>
      </c>
      <c r="J3284">
        <v>4.2019275830679197</v>
      </c>
      <c r="M3284">
        <v>55.573992799593498</v>
      </c>
      <c r="O3284">
        <v>39.232409381663103</v>
      </c>
      <c r="P3284">
        <v>53.770491803278603</v>
      </c>
    </row>
    <row r="3285" spans="1:17" hidden="1" x14ac:dyDescent="0.3">
      <c r="A3285" t="s">
        <v>6734</v>
      </c>
      <c r="B3285" t="s">
        <v>6735</v>
      </c>
      <c r="C3285" t="s">
        <v>10222</v>
      </c>
      <c r="D3285" t="s">
        <v>398</v>
      </c>
      <c r="E3285">
        <v>60.031359999999999</v>
      </c>
      <c r="F3285">
        <v>194</v>
      </c>
      <c r="G3285">
        <v>86.684554513906605</v>
      </c>
      <c r="H3285">
        <v>18.486219424994999</v>
      </c>
      <c r="I3285">
        <v>21.123089263436999</v>
      </c>
      <c r="J3285">
        <v>-6.9110525122502704</v>
      </c>
      <c r="K3285">
        <v>167.54265546689601</v>
      </c>
      <c r="L3285">
        <v>139.15850666921901</v>
      </c>
      <c r="M3285">
        <v>61.895797530075001</v>
      </c>
      <c r="N3285">
        <v>3.0860714848675901</v>
      </c>
      <c r="O3285">
        <v>20.644329896907202</v>
      </c>
      <c r="P3285">
        <v>140.99378881987499</v>
      </c>
      <c r="Q3285">
        <v>0.197232241759874</v>
      </c>
    </row>
    <row r="3286" spans="1:17" hidden="1" x14ac:dyDescent="0.3">
      <c r="A3286" t="s">
        <v>6736</v>
      </c>
      <c r="B3286" t="s">
        <v>6737</v>
      </c>
      <c r="C3286" t="s">
        <v>10222</v>
      </c>
      <c r="D3286" t="s">
        <v>46</v>
      </c>
      <c r="E3286">
        <v>60.022109999999998</v>
      </c>
      <c r="F3286">
        <v>8.11</v>
      </c>
      <c r="G3286">
        <v>-95.115928493861702</v>
      </c>
      <c r="H3286">
        <v>1.31886288132118</v>
      </c>
      <c r="I3286">
        <v>-63.004719661308698</v>
      </c>
      <c r="J3286">
        <v>10.059385673506901</v>
      </c>
      <c r="K3286">
        <v>8.1388750612116993</v>
      </c>
      <c r="L3286">
        <v>11.9390656913406</v>
      </c>
      <c r="M3286">
        <v>79.180931401444695</v>
      </c>
      <c r="N3286">
        <v>0.86701578445856597</v>
      </c>
      <c r="O3286">
        <v>263.87176325524001</v>
      </c>
      <c r="P3286">
        <v>20.864381520119199</v>
      </c>
      <c r="Q3286">
        <v>2.9132423010901999E-2</v>
      </c>
    </row>
    <row r="3287" spans="1:17" hidden="1" x14ac:dyDescent="0.3">
      <c r="A3287" t="s">
        <v>6738</v>
      </c>
      <c r="B3287" t="s">
        <v>6739</v>
      </c>
      <c r="C3287" t="s">
        <v>10222</v>
      </c>
      <c r="D3287" t="s">
        <v>622</v>
      </c>
      <c r="E3287">
        <v>59.999697329999996</v>
      </c>
      <c r="F3287">
        <v>34.99</v>
      </c>
      <c r="G3287">
        <v>40.093359249120802</v>
      </c>
      <c r="H3287">
        <v>10.3573181069542</v>
      </c>
      <c r="I3287">
        <v>-4.2406672022249001</v>
      </c>
      <c r="J3287">
        <v>20.301572641769699</v>
      </c>
      <c r="K3287">
        <v>31.377482810628301</v>
      </c>
      <c r="L3287">
        <v>28.992138905413899</v>
      </c>
      <c r="M3287">
        <v>70.700382171941001</v>
      </c>
      <c r="N3287">
        <v>2.71395030079039</v>
      </c>
      <c r="O3287">
        <v>10.8888253786796</v>
      </c>
      <c r="P3287">
        <v>84.157894736842096</v>
      </c>
      <c r="Q3287">
        <v>1.1465462652302E-2</v>
      </c>
    </row>
    <row r="3288" spans="1:17" hidden="1" x14ac:dyDescent="0.3">
      <c r="A3288" t="s">
        <v>6740</v>
      </c>
      <c r="B3288" t="s">
        <v>6741</v>
      </c>
      <c r="C3288" t="s">
        <v>10222</v>
      </c>
      <c r="E3288">
        <v>59.823999999999998</v>
      </c>
      <c r="F3288">
        <v>74.78</v>
      </c>
      <c r="G3288">
        <v>325.86390630641898</v>
      </c>
      <c r="H3288">
        <v>0.49367141095192901</v>
      </c>
      <c r="I3288">
        <v>109.13539258169401</v>
      </c>
      <c r="J3288">
        <v>0.44607228649363501</v>
      </c>
      <c r="K3288">
        <v>65.001655976055403</v>
      </c>
      <c r="M3288">
        <v>100</v>
      </c>
      <c r="N3288">
        <v>1.67503182396799</v>
      </c>
      <c r="O3288">
        <v>0</v>
      </c>
      <c r="P3288">
        <v>352.38959467634601</v>
      </c>
    </row>
    <row r="3289" spans="1:17" hidden="1" x14ac:dyDescent="0.3">
      <c r="A3289" t="s">
        <v>6742</v>
      </c>
      <c r="B3289" t="s">
        <v>6743</v>
      </c>
      <c r="C3289" t="s">
        <v>10222</v>
      </c>
      <c r="D3289" t="s">
        <v>293</v>
      </c>
      <c r="E3289">
        <v>59.792136599999999</v>
      </c>
      <c r="F3289">
        <v>43.4</v>
      </c>
      <c r="G3289">
        <v>-22.821984666222999</v>
      </c>
      <c r="H3289">
        <v>-8.0819147469127</v>
      </c>
      <c r="I3289">
        <v>-6.0388736870273396</v>
      </c>
      <c r="J3289">
        <v>-7.1495944581092798</v>
      </c>
      <c r="K3289">
        <v>44.947233590338499</v>
      </c>
      <c r="M3289">
        <v>26.9191511595725</v>
      </c>
      <c r="N3289">
        <v>0.73295454545454497</v>
      </c>
      <c r="O3289">
        <v>14.4009216589861</v>
      </c>
      <c r="P3289">
        <v>20.5555555555555</v>
      </c>
    </row>
    <row r="3290" spans="1:17" hidden="1" x14ac:dyDescent="0.3">
      <c r="A3290" t="s">
        <v>6744</v>
      </c>
      <c r="B3290" t="s">
        <v>6745</v>
      </c>
      <c r="C3290" t="s">
        <v>10222</v>
      </c>
      <c r="D3290" t="s">
        <v>370</v>
      </c>
      <c r="E3290">
        <v>59.7408</v>
      </c>
      <c r="F3290">
        <v>63.5</v>
      </c>
      <c r="G3290">
        <v>8.2938445387780995</v>
      </c>
      <c r="H3290">
        <v>-3.0349197493787101</v>
      </c>
      <c r="I3290">
        <v>-5.6350373509203102</v>
      </c>
      <c r="J3290">
        <v>4.2988485665568099</v>
      </c>
      <c r="K3290">
        <v>63.9193490600343</v>
      </c>
      <c r="L3290">
        <v>59.572612659835201</v>
      </c>
      <c r="M3290">
        <v>55.911303843625497</v>
      </c>
      <c r="N3290">
        <v>0.20707964601769899</v>
      </c>
      <c r="O3290">
        <v>27.165354330708599</v>
      </c>
      <c r="P3290">
        <v>102.551834130781</v>
      </c>
      <c r="Q3290">
        <v>-1.0200259116420999E-2</v>
      </c>
    </row>
    <row r="3291" spans="1:17" hidden="1" x14ac:dyDescent="0.3">
      <c r="A3291" t="s">
        <v>6746</v>
      </c>
      <c r="B3291" t="s">
        <v>6747</v>
      </c>
      <c r="C3291" t="s">
        <v>10222</v>
      </c>
      <c r="D3291" t="s">
        <v>285</v>
      </c>
      <c r="E3291">
        <v>59.718532500000002</v>
      </c>
      <c r="F3291">
        <v>14.85</v>
      </c>
      <c r="G3291">
        <v>87.451256875029898</v>
      </c>
      <c r="H3291">
        <v>14.365797671387901</v>
      </c>
      <c r="I3291">
        <v>-47.904457903954999</v>
      </c>
      <c r="J3291">
        <v>-0.282040958976845</v>
      </c>
      <c r="K3291">
        <v>13.3329588045574</v>
      </c>
      <c r="L3291">
        <v>13.068593908886401</v>
      </c>
      <c r="M3291">
        <v>71.020364975188798</v>
      </c>
      <c r="N3291">
        <v>2.1718693678324699</v>
      </c>
      <c r="O3291">
        <v>47.946127946127902</v>
      </c>
      <c r="P3291">
        <v>121.641791044776</v>
      </c>
      <c r="Q3291">
        <v>5.9536067420267999E-2</v>
      </c>
    </row>
    <row r="3292" spans="1:17" hidden="1" x14ac:dyDescent="0.3">
      <c r="A3292" t="s">
        <v>6748</v>
      </c>
      <c r="B3292" t="s">
        <v>6749</v>
      </c>
      <c r="C3292" t="s">
        <v>10222</v>
      </c>
      <c r="D3292" t="s">
        <v>840</v>
      </c>
      <c r="E3292">
        <v>59.696049000000002</v>
      </c>
      <c r="F3292">
        <v>165.85</v>
      </c>
      <c r="G3292">
        <v>-64.3630197042596</v>
      </c>
      <c r="H3292">
        <v>-26.829111484935101</v>
      </c>
      <c r="I3292">
        <v>-28.573148962564598</v>
      </c>
      <c r="J3292">
        <v>-0.88294719808455002</v>
      </c>
      <c r="K3292">
        <v>195.215997799446</v>
      </c>
      <c r="L3292">
        <v>204.203560869695</v>
      </c>
      <c r="M3292">
        <v>30.737776937371599</v>
      </c>
      <c r="N3292">
        <v>0.62646998178086499</v>
      </c>
      <c r="O3292">
        <v>136.29785951160599</v>
      </c>
      <c r="P3292">
        <v>20.181159420289799</v>
      </c>
      <c r="Q3292">
        <v>0.13095938552698599</v>
      </c>
    </row>
    <row r="3293" spans="1:17" hidden="1" x14ac:dyDescent="0.3">
      <c r="A3293" t="s">
        <v>6750</v>
      </c>
      <c r="B3293" t="s">
        <v>6751</v>
      </c>
      <c r="C3293" t="s">
        <v>10222</v>
      </c>
      <c r="D3293" t="s">
        <v>130</v>
      </c>
      <c r="E3293">
        <v>59.691000000000003</v>
      </c>
      <c r="F3293">
        <v>5.91</v>
      </c>
      <c r="G3293">
        <v>-98.449678868739099</v>
      </c>
      <c r="H3293">
        <v>-1.8022212603226599</v>
      </c>
      <c r="I3293">
        <v>-56.690658897168298</v>
      </c>
      <c r="J3293">
        <v>0.17893907732080599</v>
      </c>
      <c r="K3293">
        <v>6.1729339999731803</v>
      </c>
      <c r="L3293">
        <v>9.3430192335620603</v>
      </c>
      <c r="M3293">
        <v>50.641734192600801</v>
      </c>
      <c r="N3293">
        <v>1.3313546714566</v>
      </c>
      <c r="O3293">
        <v>330.62605752961002</v>
      </c>
      <c r="P3293">
        <v>4.4169611307420498</v>
      </c>
      <c r="Q3293">
        <v>0.14983935725163</v>
      </c>
    </row>
    <row r="3294" spans="1:17" hidden="1" x14ac:dyDescent="0.3">
      <c r="A3294" t="s">
        <v>6752</v>
      </c>
      <c r="B3294" t="s">
        <v>6753</v>
      </c>
      <c r="C3294" t="s">
        <v>10222</v>
      </c>
      <c r="D3294" t="s">
        <v>523</v>
      </c>
      <c r="E3294">
        <v>59.640003800000002</v>
      </c>
      <c r="F3294">
        <v>48.5</v>
      </c>
      <c r="G3294">
        <v>39.229608964317897</v>
      </c>
      <c r="H3294">
        <v>-3.21992405346134</v>
      </c>
      <c r="I3294">
        <v>5.7533709535779396</v>
      </c>
      <c r="J3294">
        <v>-3.4628976151998998</v>
      </c>
      <c r="K3294">
        <v>48.7889736660495</v>
      </c>
      <c r="L3294">
        <v>44.083302661939001</v>
      </c>
      <c r="M3294">
        <v>47.078755246599798</v>
      </c>
      <c r="N3294">
        <v>1.2834988907949401</v>
      </c>
      <c r="O3294">
        <v>15.2577319587628</v>
      </c>
      <c r="P3294">
        <v>73.8974542846898</v>
      </c>
      <c r="Q3294">
        <v>1.2164274353371E-2</v>
      </c>
    </row>
    <row r="3295" spans="1:17" hidden="1" x14ac:dyDescent="0.3">
      <c r="A3295" t="s">
        <v>6754</v>
      </c>
      <c r="B3295" t="s">
        <v>6755</v>
      </c>
      <c r="C3295" t="s">
        <v>10222</v>
      </c>
      <c r="D3295" t="s">
        <v>398</v>
      </c>
      <c r="E3295">
        <v>59.627469169999998</v>
      </c>
      <c r="F3295">
        <v>40.79</v>
      </c>
      <c r="G3295">
        <v>-28.777313002648999</v>
      </c>
      <c r="H3295">
        <v>-9.9483775399810099</v>
      </c>
      <c r="I3295">
        <v>-39.4528322433355</v>
      </c>
      <c r="J3295">
        <v>0.71044024403067096</v>
      </c>
      <c r="K3295">
        <v>43.353953927069398</v>
      </c>
      <c r="L3295">
        <v>45.127956088754203</v>
      </c>
      <c r="M3295">
        <v>42.316415893638997</v>
      </c>
      <c r="N3295">
        <v>0.148359016717099</v>
      </c>
      <c r="O3295">
        <v>45.883067962866399</v>
      </c>
      <c r="P3295">
        <v>31.462015843144101</v>
      </c>
      <c r="Q3295">
        <v>5.3339465959549998E-3</v>
      </c>
    </row>
    <row r="3296" spans="1:17" hidden="1" x14ac:dyDescent="0.3">
      <c r="A3296" t="s">
        <v>6756</v>
      </c>
      <c r="B3296" t="s">
        <v>6757</v>
      </c>
      <c r="C3296" t="s">
        <v>10222</v>
      </c>
      <c r="D3296" t="s">
        <v>95</v>
      </c>
      <c r="E3296">
        <v>59.5406336</v>
      </c>
      <c r="F3296">
        <v>28.52</v>
      </c>
      <c r="G3296">
        <v>1.2520894078509901</v>
      </c>
      <c r="H3296">
        <v>-6.0817254605224003</v>
      </c>
      <c r="I3296">
        <v>-29.593014588590702</v>
      </c>
      <c r="J3296">
        <v>-2.1360921453368902</v>
      </c>
      <c r="K3296">
        <v>28.9676829202674</v>
      </c>
      <c r="L3296">
        <v>29.957526339353301</v>
      </c>
      <c r="M3296">
        <v>48.059481334080701</v>
      </c>
      <c r="N3296">
        <v>1.36336569923698</v>
      </c>
      <c r="O3296">
        <v>48.632538569424902</v>
      </c>
      <c r="P3296">
        <v>45.361875637104902</v>
      </c>
      <c r="Q3296">
        <v>5.1828942918680003E-2</v>
      </c>
    </row>
    <row r="3297" spans="1:17" hidden="1" x14ac:dyDescent="0.3">
      <c r="A3297" t="s">
        <v>6758</v>
      </c>
      <c r="B3297" t="s">
        <v>6759</v>
      </c>
      <c r="C3297" t="s">
        <v>10222</v>
      </c>
      <c r="D3297" t="s">
        <v>528</v>
      </c>
      <c r="E3297">
        <v>59.455559999999998</v>
      </c>
      <c r="F3297">
        <v>84.55</v>
      </c>
      <c r="G3297">
        <v>84.849311630073203</v>
      </c>
      <c r="H3297">
        <v>65.236115858543002</v>
      </c>
      <c r="I3297">
        <v>26.6042112897123</v>
      </c>
      <c r="J3297">
        <v>7.27075996224512</v>
      </c>
      <c r="K3297">
        <v>64.468244214355906</v>
      </c>
      <c r="L3297">
        <v>57.3165098775155</v>
      </c>
      <c r="M3297">
        <v>79.248887526404999</v>
      </c>
      <c r="N3297">
        <v>4.7238095238095203</v>
      </c>
      <c r="O3297">
        <v>10.5263157894736</v>
      </c>
      <c r="P3297">
        <v>150.14792899408201</v>
      </c>
    </row>
    <row r="3298" spans="1:17" hidden="1" x14ac:dyDescent="0.3">
      <c r="A3298" t="s">
        <v>6760</v>
      </c>
      <c r="B3298" t="s">
        <v>6761</v>
      </c>
      <c r="C3298" t="s">
        <v>10222</v>
      </c>
      <c r="E3298">
        <v>59.398332359999998</v>
      </c>
      <c r="F3298">
        <v>26.36</v>
      </c>
      <c r="G3298">
        <v>17.2038645199314</v>
      </c>
      <c r="H3298">
        <v>-17.486755230961101</v>
      </c>
      <c r="I3298">
        <v>-22.087699209427001</v>
      </c>
      <c r="J3298">
        <v>-7.7682204364474998</v>
      </c>
      <c r="K3298">
        <v>27.380177201236499</v>
      </c>
      <c r="L3298">
        <v>25.255075932932598</v>
      </c>
      <c r="M3298">
        <v>32.882826696076599</v>
      </c>
      <c r="N3298">
        <v>0.96677524429967399</v>
      </c>
      <c r="O3298">
        <v>35.735963581183597</v>
      </c>
      <c r="P3298">
        <v>66.835443037974599</v>
      </c>
    </row>
    <row r="3299" spans="1:17" hidden="1" x14ac:dyDescent="0.3">
      <c r="A3299" t="s">
        <v>6762</v>
      </c>
      <c r="B3299" t="s">
        <v>6763</v>
      </c>
      <c r="C3299" t="s">
        <v>10222</v>
      </c>
      <c r="D3299" t="s">
        <v>130</v>
      </c>
      <c r="E3299">
        <v>59.391595700000003</v>
      </c>
      <c r="F3299">
        <v>43</v>
      </c>
      <c r="G3299">
        <v>-35.7125943889341</v>
      </c>
      <c r="H3299">
        <v>-11.619485577166399</v>
      </c>
      <c r="I3299">
        <v>-24.6835350654294</v>
      </c>
      <c r="J3299">
        <v>7.2474520649214798</v>
      </c>
      <c r="M3299">
        <v>64.374789090147601</v>
      </c>
      <c r="O3299">
        <v>13.3720930232558</v>
      </c>
      <c r="P3299">
        <v>14.3617021276595</v>
      </c>
    </row>
    <row r="3300" spans="1:17" hidden="1" x14ac:dyDescent="0.3">
      <c r="A3300" t="s">
        <v>6764</v>
      </c>
      <c r="B3300" t="s">
        <v>6765</v>
      </c>
      <c r="C3300" t="s">
        <v>10222</v>
      </c>
      <c r="D3300" t="s">
        <v>622</v>
      </c>
      <c r="E3300">
        <v>59.346887600000002</v>
      </c>
      <c r="F3300">
        <v>69.16</v>
      </c>
      <c r="G3300">
        <v>33.344861791885499</v>
      </c>
      <c r="H3300">
        <v>-3.0615704589627901</v>
      </c>
      <c r="I3300">
        <v>-2.2866110402017301</v>
      </c>
      <c r="J3300">
        <v>0.35480114628631099</v>
      </c>
      <c r="K3300">
        <v>69.473436978165296</v>
      </c>
      <c r="L3300">
        <v>61.4470431442926</v>
      </c>
      <c r="M3300">
        <v>46.436824984873901</v>
      </c>
      <c r="N3300">
        <v>0.64760549605592199</v>
      </c>
      <c r="O3300">
        <v>15.673799884326201</v>
      </c>
      <c r="P3300">
        <v>65.811555981778895</v>
      </c>
      <c r="Q3300">
        <v>7.3704022455542001E-2</v>
      </c>
    </row>
    <row r="3301" spans="1:17" hidden="1" x14ac:dyDescent="0.3">
      <c r="A3301" t="s">
        <v>6766</v>
      </c>
      <c r="B3301" t="s">
        <v>6767</v>
      </c>
      <c r="C3301" t="s">
        <v>10222</v>
      </c>
      <c r="E3301">
        <v>59.314048</v>
      </c>
      <c r="F3301">
        <v>168.2</v>
      </c>
      <c r="G3301">
        <v>26.2445205310723</v>
      </c>
      <c r="H3301">
        <v>-9.1195795303402001</v>
      </c>
      <c r="I3301">
        <v>20.6977029373836</v>
      </c>
      <c r="J3301">
        <v>-5.9502331786564797</v>
      </c>
      <c r="K3301">
        <v>169.601946604994</v>
      </c>
      <c r="L3301">
        <v>152.24284725765</v>
      </c>
      <c r="M3301">
        <v>50.567155959882001</v>
      </c>
      <c r="N3301">
        <v>0.64812370520152296</v>
      </c>
      <c r="O3301">
        <v>25.237812128418501</v>
      </c>
      <c r="P3301">
        <v>85.8563535911602</v>
      </c>
      <c r="Q3301">
        <v>0.101992155655904</v>
      </c>
    </row>
    <row r="3302" spans="1:17" hidden="1" x14ac:dyDescent="0.3">
      <c r="A3302" t="s">
        <v>6768</v>
      </c>
      <c r="B3302" t="s">
        <v>6769</v>
      </c>
      <c r="C3302" t="s">
        <v>10222</v>
      </c>
      <c r="E3302">
        <v>59.252215139999997</v>
      </c>
      <c r="F3302">
        <v>3.4</v>
      </c>
      <c r="G3302">
        <v>-8.8786295463973701</v>
      </c>
      <c r="H3302">
        <v>-10.070861809158201</v>
      </c>
      <c r="I3302">
        <v>-54.998408405852601</v>
      </c>
      <c r="J3302">
        <v>5.6620083534935102</v>
      </c>
      <c r="K3302">
        <v>3.6502500631757901</v>
      </c>
      <c r="L3302">
        <v>3.6967606668578998</v>
      </c>
      <c r="M3302">
        <v>38.981966085994401</v>
      </c>
      <c r="N3302">
        <v>1.02429509829818</v>
      </c>
      <c r="O3302">
        <v>100.294117647058</v>
      </c>
      <c r="P3302">
        <v>60.377358490566003</v>
      </c>
      <c r="Q3302">
        <v>1.4026975405826999E-2</v>
      </c>
    </row>
    <row r="3303" spans="1:17" hidden="1" x14ac:dyDescent="0.3">
      <c r="A3303" t="s">
        <v>6770</v>
      </c>
      <c r="B3303" t="s">
        <v>6771</v>
      </c>
      <c r="C3303" t="s">
        <v>10222</v>
      </c>
      <c r="E3303">
        <v>59.114407550000003</v>
      </c>
      <c r="F3303">
        <v>128.5</v>
      </c>
      <c r="G3303">
        <v>-10.8665214773633</v>
      </c>
      <c r="H3303">
        <v>-8.4522851172830809</v>
      </c>
      <c r="I3303">
        <v>-53.732630007729398</v>
      </c>
      <c r="J3303">
        <v>-3.5680996170724599</v>
      </c>
      <c r="K3303">
        <v>127.65108235364301</v>
      </c>
      <c r="L3303">
        <v>126.13672685115699</v>
      </c>
      <c r="M3303">
        <v>43.353296809112301</v>
      </c>
      <c r="N3303">
        <v>0.57104403672242698</v>
      </c>
      <c r="O3303">
        <v>68.404669260700302</v>
      </c>
      <c r="P3303">
        <v>51.176470588235198</v>
      </c>
      <c r="Q3303">
        <v>1.7056507968132E-2</v>
      </c>
    </row>
    <row r="3304" spans="1:17" hidden="1" x14ac:dyDescent="0.3">
      <c r="A3304" t="s">
        <v>6772</v>
      </c>
      <c r="B3304" t="s">
        <v>6773</v>
      </c>
      <c r="C3304" t="s">
        <v>10222</v>
      </c>
      <c r="D3304" t="s">
        <v>1139</v>
      </c>
      <c r="E3304">
        <v>59.059698779999998</v>
      </c>
      <c r="F3304">
        <v>0.6</v>
      </c>
      <c r="G3304">
        <v>-4.0767087780900404</v>
      </c>
      <c r="H3304">
        <v>-17.812073477071401</v>
      </c>
      <c r="I3304">
        <v>-13.8017137921847</v>
      </c>
      <c r="J3304">
        <v>-7.79519885371369</v>
      </c>
      <c r="K3304">
        <v>0.63364202032279104</v>
      </c>
      <c r="L3304">
        <v>0.571864887254948</v>
      </c>
      <c r="M3304">
        <v>11.1797064465863</v>
      </c>
      <c r="N3304">
        <v>1.11974680448488</v>
      </c>
      <c r="O3304">
        <v>26.6666666666666</v>
      </c>
      <c r="P3304">
        <v>22.4489795918367</v>
      </c>
      <c r="Q3304">
        <v>-2.7100418384530998E-2</v>
      </c>
    </row>
    <row r="3305" spans="1:17" hidden="1" x14ac:dyDescent="0.3">
      <c r="A3305" t="s">
        <v>6774</v>
      </c>
      <c r="B3305" t="s">
        <v>6775</v>
      </c>
      <c r="C3305" t="s">
        <v>10222</v>
      </c>
      <c r="D3305" t="s">
        <v>393</v>
      </c>
      <c r="E3305">
        <v>59.031052500000001</v>
      </c>
      <c r="F3305">
        <v>24.15</v>
      </c>
      <c r="G3305">
        <v>-72.823220057718601</v>
      </c>
      <c r="H3305">
        <v>-8.27103148729603</v>
      </c>
      <c r="I3305">
        <v>-86.494587494842804</v>
      </c>
      <c r="J3305">
        <v>6.4803369419999504</v>
      </c>
      <c r="K3305">
        <v>30.196505806260401</v>
      </c>
      <c r="L3305">
        <v>45.738136511285603</v>
      </c>
      <c r="M3305">
        <v>73.382843331222006</v>
      </c>
      <c r="N3305">
        <v>3.28200624711336</v>
      </c>
      <c r="O3305">
        <v>288.695652173913</v>
      </c>
      <c r="P3305">
        <v>22.7134146341463</v>
      </c>
      <c r="Q3305">
        <v>0.114500726831848</v>
      </c>
    </row>
    <row r="3306" spans="1:17" hidden="1" x14ac:dyDescent="0.3">
      <c r="A3306" t="s">
        <v>6776</v>
      </c>
      <c r="B3306" t="s">
        <v>6777</v>
      </c>
      <c r="C3306" t="s">
        <v>10222</v>
      </c>
      <c r="E3306">
        <v>58.916168399999997</v>
      </c>
      <c r="F3306">
        <v>4.04</v>
      </c>
      <c r="G3306">
        <v>18.277179013585702</v>
      </c>
      <c r="H3306">
        <v>-5.7819982891015202</v>
      </c>
      <c r="I3306">
        <v>-19.3061528559458</v>
      </c>
      <c r="J3306">
        <v>-4.7710053053265904</v>
      </c>
      <c r="K3306">
        <v>3.8545249977472098</v>
      </c>
      <c r="L3306">
        <v>3.5721351252446398</v>
      </c>
      <c r="M3306">
        <v>60.0291199114139</v>
      </c>
      <c r="N3306">
        <v>1.2471476683476099</v>
      </c>
      <c r="O3306">
        <v>41.5841584158415</v>
      </c>
      <c r="P3306">
        <v>64.227642276422699</v>
      </c>
      <c r="Q3306">
        <v>5.2235664039833998E-2</v>
      </c>
    </row>
    <row r="3307" spans="1:17" hidden="1" x14ac:dyDescent="0.3">
      <c r="A3307" t="s">
        <v>6778</v>
      </c>
      <c r="B3307" t="s">
        <v>6779</v>
      </c>
      <c r="C3307" t="s">
        <v>10222</v>
      </c>
      <c r="D3307" t="s">
        <v>130</v>
      </c>
      <c r="E3307">
        <v>58.843078499999997</v>
      </c>
      <c r="F3307">
        <v>4.17</v>
      </c>
      <c r="G3307">
        <v>33.858927014688497</v>
      </c>
      <c r="H3307">
        <v>-1.057223388888</v>
      </c>
      <c r="I3307">
        <v>-23.848277398070401</v>
      </c>
      <c r="J3307">
        <v>-10.135507223757701</v>
      </c>
      <c r="K3307">
        <v>4.0436650566423697</v>
      </c>
      <c r="L3307">
        <v>4.2549262960597902</v>
      </c>
      <c r="M3307">
        <v>53.943324355281803</v>
      </c>
      <c r="N3307">
        <v>1.3549237511459</v>
      </c>
      <c r="O3307">
        <v>39.088729016786502</v>
      </c>
      <c r="Q3307">
        <v>7.3922353117051004E-2</v>
      </c>
    </row>
    <row r="3308" spans="1:17" hidden="1" x14ac:dyDescent="0.3">
      <c r="A3308" t="s">
        <v>6780</v>
      </c>
      <c r="B3308" t="s">
        <v>6781</v>
      </c>
      <c r="C3308" t="s">
        <v>10222</v>
      </c>
      <c r="D3308" t="s">
        <v>46</v>
      </c>
      <c r="E3308">
        <v>58.704044934000002</v>
      </c>
      <c r="F3308">
        <v>52.9</v>
      </c>
      <c r="G3308">
        <v>62.649433032365103</v>
      </c>
      <c r="H3308">
        <v>-7.3249778754720198</v>
      </c>
      <c r="I3308">
        <v>34.561156093308298</v>
      </c>
      <c r="J3308">
        <v>-1.1659081273719301</v>
      </c>
      <c r="K3308">
        <v>53.3237450190841</v>
      </c>
      <c r="L3308">
        <v>45.242284782465802</v>
      </c>
      <c r="M3308">
        <v>48.366818275397698</v>
      </c>
      <c r="N3308">
        <v>0.359241326459523</v>
      </c>
      <c r="O3308">
        <v>56.370510396975398</v>
      </c>
      <c r="P3308">
        <v>106.134357149599</v>
      </c>
      <c r="Q3308">
        <v>0.13615915135838999</v>
      </c>
    </row>
    <row r="3309" spans="1:17" hidden="1" x14ac:dyDescent="0.3">
      <c r="A3309" t="s">
        <v>6782</v>
      </c>
      <c r="B3309" t="s">
        <v>6783</v>
      </c>
      <c r="C3309" t="s">
        <v>10222</v>
      </c>
      <c r="D3309" t="s">
        <v>398</v>
      </c>
      <c r="E3309">
        <v>58.595379000000001</v>
      </c>
      <c r="F3309">
        <v>98.43</v>
      </c>
      <c r="G3309">
        <v>96.418818991341595</v>
      </c>
      <c r="H3309">
        <v>2.07152440652645</v>
      </c>
      <c r="I3309">
        <v>-21.994206703874301</v>
      </c>
      <c r="J3309">
        <v>0.281331758531218</v>
      </c>
      <c r="K3309">
        <v>98.410279896210596</v>
      </c>
      <c r="L3309">
        <v>92.010802413963901</v>
      </c>
      <c r="M3309">
        <v>47.619390272895401</v>
      </c>
      <c r="N3309">
        <v>1.0191280407399801</v>
      </c>
      <c r="O3309">
        <v>52.036980595346897</v>
      </c>
      <c r="P3309">
        <v>146.07499999999999</v>
      </c>
      <c r="Q3309">
        <v>0.14119877769310299</v>
      </c>
    </row>
    <row r="3310" spans="1:17" hidden="1" x14ac:dyDescent="0.3">
      <c r="A3310" t="s">
        <v>6784</v>
      </c>
      <c r="B3310" t="s">
        <v>6785</v>
      </c>
      <c r="C3310" t="s">
        <v>10222</v>
      </c>
      <c r="D3310" t="s">
        <v>420</v>
      </c>
      <c r="E3310">
        <v>58.561452689999903</v>
      </c>
      <c r="F3310">
        <v>3.93</v>
      </c>
      <c r="G3310">
        <v>-68.142454836992599</v>
      </c>
      <c r="H3310">
        <v>-5.2851531612063898</v>
      </c>
      <c r="I3310">
        <v>-47.148802959465499</v>
      </c>
      <c r="J3310">
        <v>-1.8003008945300001</v>
      </c>
      <c r="K3310">
        <v>4.0141281178688102</v>
      </c>
      <c r="L3310">
        <v>5.0846310954430303</v>
      </c>
      <c r="M3310">
        <v>53.244400992630098</v>
      </c>
      <c r="N3310">
        <v>1.0364275860949601</v>
      </c>
      <c r="O3310">
        <v>70.483460559796399</v>
      </c>
      <c r="P3310">
        <v>20.923076923076898</v>
      </c>
      <c r="Q3310">
        <v>3.8987070831921003E-2</v>
      </c>
    </row>
    <row r="3311" spans="1:17" hidden="1" x14ac:dyDescent="0.3">
      <c r="A3311" t="s">
        <v>6786</v>
      </c>
      <c r="B3311" t="s">
        <v>6787</v>
      </c>
      <c r="C3311" t="s">
        <v>10222</v>
      </c>
      <c r="D3311" t="s">
        <v>840</v>
      </c>
      <c r="E3311">
        <v>58.521133800000001</v>
      </c>
      <c r="F3311">
        <v>116.1</v>
      </c>
      <c r="G3311">
        <v>12.433018990934899</v>
      </c>
      <c r="H3311">
        <v>11.0641772108951</v>
      </c>
      <c r="I3311">
        <v>6.9717253839576898</v>
      </c>
      <c r="J3311">
        <v>7.1199065327031699</v>
      </c>
      <c r="K3311">
        <v>104.189937348859</v>
      </c>
      <c r="L3311">
        <v>99.8899404132124</v>
      </c>
      <c r="M3311">
        <v>73.136079973305002</v>
      </c>
      <c r="N3311">
        <v>1.2064157168213701</v>
      </c>
      <c r="O3311">
        <v>17.484926787252299</v>
      </c>
      <c r="P3311">
        <v>56.680161943319803</v>
      </c>
      <c r="Q3311">
        <v>1.6378645156062001E-2</v>
      </c>
    </row>
    <row r="3312" spans="1:17" hidden="1" x14ac:dyDescent="0.3">
      <c r="A3312" t="s">
        <v>6788</v>
      </c>
      <c r="B3312" t="s">
        <v>6789</v>
      </c>
      <c r="C3312" t="s">
        <v>10222</v>
      </c>
      <c r="D3312" t="s">
        <v>46</v>
      </c>
      <c r="E3312">
        <v>58.307118799999998</v>
      </c>
      <c r="F3312">
        <v>30.38</v>
      </c>
      <c r="G3312">
        <v>27.687509599616298</v>
      </c>
      <c r="H3312">
        <v>18.376904670223599</v>
      </c>
      <c r="I3312">
        <v>-35.211216784265602</v>
      </c>
      <c r="J3312">
        <v>2.2726176231784798</v>
      </c>
      <c r="K3312">
        <v>28.5938318012956</v>
      </c>
      <c r="L3312">
        <v>26.2739113868613</v>
      </c>
      <c r="M3312">
        <v>44.039507348066302</v>
      </c>
      <c r="N3312">
        <v>0.61910529094666</v>
      </c>
      <c r="O3312">
        <v>51.382488479262598</v>
      </c>
      <c r="P3312">
        <v>59.894736842105203</v>
      </c>
      <c r="Q3312">
        <v>6.3455681061006006E-2</v>
      </c>
    </row>
    <row r="3313" spans="1:17" hidden="1" x14ac:dyDescent="0.3">
      <c r="A3313" t="s">
        <v>6790</v>
      </c>
      <c r="B3313" t="s">
        <v>6791</v>
      </c>
      <c r="C3313" t="s">
        <v>10222</v>
      </c>
      <c r="D3313" t="s">
        <v>133</v>
      </c>
      <c r="E3313">
        <v>58.243425000000002</v>
      </c>
      <c r="F3313">
        <v>87.65</v>
      </c>
      <c r="G3313">
        <v>-12.6927197488831</v>
      </c>
      <c r="H3313">
        <v>1.5519716245500199</v>
      </c>
      <c r="I3313">
        <v>-10.870979564353901</v>
      </c>
      <c r="J3313">
        <v>0.64134879291996105</v>
      </c>
      <c r="M3313">
        <v>100</v>
      </c>
    </row>
    <row r="3314" spans="1:17" hidden="1" x14ac:dyDescent="0.3">
      <c r="A3314" t="s">
        <v>6792</v>
      </c>
      <c r="B3314" t="s">
        <v>6793</v>
      </c>
      <c r="C3314" t="s">
        <v>10222</v>
      </c>
      <c r="D3314" t="s">
        <v>497</v>
      </c>
      <c r="E3314">
        <v>58.138631519999997</v>
      </c>
      <c r="F3314">
        <v>39.01</v>
      </c>
      <c r="G3314">
        <v>2.86071295677305</v>
      </c>
      <c r="H3314">
        <v>-7.4208315531661899</v>
      </c>
      <c r="I3314">
        <v>-20.117655941287499</v>
      </c>
      <c r="J3314">
        <v>-2.1945495030643301</v>
      </c>
      <c r="K3314">
        <v>39.692483377193298</v>
      </c>
      <c r="L3314">
        <v>39.163625438577498</v>
      </c>
      <c r="M3314">
        <v>58.971804059400299</v>
      </c>
      <c r="N3314">
        <v>0.75689948892674597</v>
      </c>
      <c r="O3314">
        <v>43.552935144834599</v>
      </c>
      <c r="P3314">
        <v>44.481481481481403</v>
      </c>
      <c r="Q3314">
        <v>-7.0963071964473004E-2</v>
      </c>
    </row>
    <row r="3315" spans="1:17" hidden="1" x14ac:dyDescent="0.3">
      <c r="A3315" t="s">
        <v>6794</v>
      </c>
      <c r="B3315" t="s">
        <v>6795</v>
      </c>
      <c r="C3315" t="s">
        <v>10222</v>
      </c>
      <c r="D3315" t="s">
        <v>1391</v>
      </c>
      <c r="E3315">
        <v>58.087800000000001</v>
      </c>
      <c r="F3315">
        <v>31.23</v>
      </c>
      <c r="G3315">
        <v>22.117814723837999</v>
      </c>
      <c r="H3315">
        <v>-1.5192371453875799</v>
      </c>
      <c r="I3315">
        <v>31.054286016928401</v>
      </c>
      <c r="J3315">
        <v>-8.0991727564420195</v>
      </c>
      <c r="K3315">
        <v>31.0143333093108</v>
      </c>
      <c r="L3315">
        <v>25.7069073807873</v>
      </c>
      <c r="M3315">
        <v>25.158025031485899</v>
      </c>
      <c r="N3315">
        <v>0.29188819376400199</v>
      </c>
      <c r="O3315">
        <v>22.414345180915699</v>
      </c>
      <c r="P3315">
        <v>73.5</v>
      </c>
      <c r="Q3315">
        <v>1.1522680130378E-2</v>
      </c>
    </row>
    <row r="3316" spans="1:17" hidden="1" x14ac:dyDescent="0.3">
      <c r="A3316" t="s">
        <v>6796</v>
      </c>
      <c r="B3316" t="s">
        <v>6797</v>
      </c>
      <c r="C3316" t="s">
        <v>10222</v>
      </c>
      <c r="D3316" t="s">
        <v>523</v>
      </c>
      <c r="E3316">
        <v>58.069249999999997</v>
      </c>
      <c r="F3316">
        <v>1.1499999999999999</v>
      </c>
      <c r="G3316">
        <v>65.140978296739803</v>
      </c>
      <c r="H3316">
        <v>-3.5263591913571499</v>
      </c>
      <c r="I3316">
        <v>-1.6352429078082</v>
      </c>
      <c r="J3316">
        <v>-0.68312988819644305</v>
      </c>
      <c r="K3316">
        <v>1.1183233372808401</v>
      </c>
      <c r="L3316">
        <v>0.97136443298336606</v>
      </c>
      <c r="M3316">
        <v>42.919806100248302</v>
      </c>
      <c r="N3316">
        <v>0.88580309957200498</v>
      </c>
      <c r="O3316">
        <v>22.6086956521739</v>
      </c>
      <c r="P3316">
        <v>98.275862068965495</v>
      </c>
      <c r="Q3316">
        <v>7.2747128321973997E-2</v>
      </c>
    </row>
    <row r="3317" spans="1:17" hidden="1" x14ac:dyDescent="0.3">
      <c r="A3317" t="s">
        <v>6798</v>
      </c>
      <c r="B3317" t="s">
        <v>6799</v>
      </c>
      <c r="C3317" t="s">
        <v>10222</v>
      </c>
      <c r="D3317" t="s">
        <v>186</v>
      </c>
      <c r="E3317">
        <v>57.907974060000001</v>
      </c>
      <c r="F3317">
        <v>59.94</v>
      </c>
      <c r="G3317">
        <v>-12.288981680389901</v>
      </c>
      <c r="H3317">
        <v>0.32450725359295202</v>
      </c>
      <c r="I3317">
        <v>-33.566612644016303</v>
      </c>
      <c r="J3317">
        <v>-1.8309131394279701</v>
      </c>
      <c r="K3317">
        <v>60.410240163742301</v>
      </c>
      <c r="L3317">
        <v>62.7559122323444</v>
      </c>
      <c r="M3317">
        <v>49.276614987649303</v>
      </c>
      <c r="N3317">
        <v>1.26352312850135</v>
      </c>
      <c r="O3317">
        <v>41.808475141808401</v>
      </c>
      <c r="P3317">
        <v>19.640718562874198</v>
      </c>
      <c r="Q3317">
        <v>-1.0865793112494001E-2</v>
      </c>
    </row>
    <row r="3318" spans="1:17" hidden="1" x14ac:dyDescent="0.3">
      <c r="A3318" t="s">
        <v>6800</v>
      </c>
      <c r="B3318" t="s">
        <v>6801</v>
      </c>
      <c r="C3318" t="s">
        <v>10222</v>
      </c>
      <c r="D3318" t="s">
        <v>622</v>
      </c>
      <c r="E3318">
        <v>57.797020000000003</v>
      </c>
      <c r="F3318">
        <v>146</v>
      </c>
      <c r="G3318">
        <v>-2.32322133462264</v>
      </c>
      <c r="H3318">
        <v>-7.5417784011226496</v>
      </c>
      <c r="I3318">
        <v>-10.157523707316701</v>
      </c>
      <c r="J3318">
        <v>-0.59925290776773599</v>
      </c>
      <c r="K3318">
        <v>151.95943689809201</v>
      </c>
      <c r="L3318">
        <v>144.58352619473999</v>
      </c>
      <c r="M3318">
        <v>45.404250867283601</v>
      </c>
      <c r="N3318">
        <v>0.50749251078118296</v>
      </c>
      <c r="O3318">
        <v>67.123287671232802</v>
      </c>
      <c r="P3318">
        <v>36.960600375234499</v>
      </c>
      <c r="Q3318">
        <v>1.9604410062596E-2</v>
      </c>
    </row>
    <row r="3319" spans="1:17" hidden="1" x14ac:dyDescent="0.3">
      <c r="A3319" t="s">
        <v>6802</v>
      </c>
      <c r="B3319" t="s">
        <v>6803</v>
      </c>
      <c r="C3319" t="s">
        <v>10222</v>
      </c>
      <c r="E3319">
        <v>57.772691899999998</v>
      </c>
      <c r="F3319">
        <v>117.7</v>
      </c>
      <c r="G3319">
        <v>104.032587829877</v>
      </c>
      <c r="H3319">
        <v>9.8572594141935692</v>
      </c>
      <c r="I3319">
        <v>52.622211119268499</v>
      </c>
      <c r="J3319">
        <v>20.590217812952901</v>
      </c>
      <c r="K3319">
        <v>100.292677254637</v>
      </c>
      <c r="L3319">
        <v>78.4441078115821</v>
      </c>
      <c r="M3319">
        <v>81.431920109046999</v>
      </c>
      <c r="N3319">
        <v>0.83109747594477701</v>
      </c>
      <c r="O3319">
        <v>1.69923534409515</v>
      </c>
      <c r="P3319">
        <v>169.706691109074</v>
      </c>
      <c r="Q3319">
        <v>8.3596662869283994E-2</v>
      </c>
    </row>
    <row r="3320" spans="1:17" hidden="1" x14ac:dyDescent="0.3">
      <c r="A3320" t="s">
        <v>6804</v>
      </c>
      <c r="B3320" t="s">
        <v>6805</v>
      </c>
      <c r="C3320" t="s">
        <v>10222</v>
      </c>
      <c r="D3320" t="s">
        <v>293</v>
      </c>
      <c r="E3320">
        <v>57.695610000000002</v>
      </c>
      <c r="F3320">
        <v>172.2</v>
      </c>
      <c r="G3320">
        <v>18.668240803766299</v>
      </c>
      <c r="H3320">
        <v>-2.6984467135333698</v>
      </c>
      <c r="I3320">
        <v>-23.4356827753715</v>
      </c>
      <c r="J3320">
        <v>0.39799995047166498</v>
      </c>
      <c r="K3320">
        <v>167.21508897439401</v>
      </c>
      <c r="L3320">
        <v>158.58770890108701</v>
      </c>
      <c r="M3320">
        <v>62.062472116796499</v>
      </c>
      <c r="N3320">
        <v>0.37410215858984702</v>
      </c>
      <c r="O3320">
        <v>33.5656213704994</v>
      </c>
      <c r="P3320">
        <v>59.223300970873701</v>
      </c>
      <c r="Q3320">
        <v>0.111850320586329</v>
      </c>
    </row>
    <row r="3321" spans="1:17" hidden="1" x14ac:dyDescent="0.3">
      <c r="A3321" t="s">
        <v>6806</v>
      </c>
      <c r="B3321" t="s">
        <v>6807</v>
      </c>
      <c r="C3321" t="s">
        <v>10222</v>
      </c>
      <c r="D3321" t="s">
        <v>373</v>
      </c>
      <c r="E3321">
        <v>57.683605200000002</v>
      </c>
      <c r="F3321">
        <v>159.9</v>
      </c>
      <c r="G3321">
        <v>-13.121433050777799</v>
      </c>
      <c r="H3321">
        <v>-2.6359191357153901E-2</v>
      </c>
      <c r="I3321">
        <v>-33.412440134717698</v>
      </c>
      <c r="J3321">
        <v>-1.35158801150651</v>
      </c>
      <c r="K3321">
        <v>154.32335208258701</v>
      </c>
      <c r="L3321">
        <v>153.56061036868601</v>
      </c>
      <c r="M3321">
        <v>55.766369933799702</v>
      </c>
      <c r="N3321">
        <v>0.735562768928814</v>
      </c>
      <c r="O3321">
        <v>58.223889931206998</v>
      </c>
      <c r="P3321">
        <v>39.043478260869499</v>
      </c>
      <c r="Q3321">
        <v>6.8047104541370002E-2</v>
      </c>
    </row>
    <row r="3322" spans="1:17" hidden="1" x14ac:dyDescent="0.3">
      <c r="A3322" t="s">
        <v>6808</v>
      </c>
      <c r="B3322" t="s">
        <v>6809</v>
      </c>
      <c r="C3322" t="s">
        <v>10222</v>
      </c>
      <c r="D3322" t="s">
        <v>370</v>
      </c>
      <c r="E3322">
        <v>57.681939999999997</v>
      </c>
      <c r="F3322">
        <v>118</v>
      </c>
      <c r="G3322">
        <v>30.389205247094399</v>
      </c>
      <c r="H3322">
        <v>6.2263880613900904</v>
      </c>
      <c r="I3322">
        <v>-37.967062686369403</v>
      </c>
      <c r="J3322">
        <v>-18.6040223831254</v>
      </c>
      <c r="K3322">
        <v>119.190716951347</v>
      </c>
      <c r="L3322">
        <v>113.06057873671701</v>
      </c>
      <c r="M3322">
        <v>36.256963947056398</v>
      </c>
      <c r="N3322">
        <v>2.75188390174766</v>
      </c>
      <c r="O3322">
        <v>53.389830508474503</v>
      </c>
      <c r="P3322">
        <v>66.173778341078702</v>
      </c>
      <c r="Q3322">
        <v>5.2439549630967003E-2</v>
      </c>
    </row>
    <row r="3323" spans="1:17" hidden="1" x14ac:dyDescent="0.3">
      <c r="A3323" t="s">
        <v>6810</v>
      </c>
      <c r="B3323" t="s">
        <v>6811</v>
      </c>
      <c r="C3323" t="s">
        <v>10222</v>
      </c>
      <c r="D3323" t="s">
        <v>46</v>
      </c>
      <c r="E3323">
        <v>57.619</v>
      </c>
      <c r="F3323">
        <v>73.400000000000006</v>
      </c>
      <c r="G3323">
        <v>48.236216391977898</v>
      </c>
      <c r="H3323">
        <v>4.57378808404785</v>
      </c>
      <c r="I3323">
        <v>2.0373981753553698</v>
      </c>
      <c r="J3323">
        <v>-1.6812532754823799</v>
      </c>
      <c r="K3323">
        <v>66.854213135380903</v>
      </c>
      <c r="L3323">
        <v>57.767338542815502</v>
      </c>
      <c r="M3323">
        <v>47.825332281438399</v>
      </c>
      <c r="N3323">
        <v>0.53276353276353206</v>
      </c>
      <c r="O3323">
        <v>17.847411444141599</v>
      </c>
      <c r="P3323">
        <v>89.909443725743799</v>
      </c>
      <c r="Q3323">
        <v>9.9783608114536002E-2</v>
      </c>
    </row>
    <row r="3324" spans="1:17" hidden="1" x14ac:dyDescent="0.3">
      <c r="A3324" t="s">
        <v>6812</v>
      </c>
      <c r="B3324" t="s">
        <v>6813</v>
      </c>
      <c r="C3324" t="s">
        <v>10222</v>
      </c>
      <c r="D3324" t="s">
        <v>622</v>
      </c>
      <c r="E3324">
        <v>57.540817279999899</v>
      </c>
      <c r="F3324">
        <v>20.96</v>
      </c>
      <c r="G3324">
        <v>26.467012360000201</v>
      </c>
      <c r="H3324">
        <v>12.6582904193213</v>
      </c>
      <c r="I3324">
        <v>-4.5971581469511396</v>
      </c>
      <c r="J3324">
        <v>21.3371540874627</v>
      </c>
      <c r="K3324">
        <v>17.1004182489147</v>
      </c>
      <c r="L3324">
        <v>16.399536720092801</v>
      </c>
      <c r="M3324">
        <v>82.508998448167205</v>
      </c>
      <c r="N3324">
        <v>3.8897755362837101</v>
      </c>
      <c r="O3324">
        <v>13.0725190839694</v>
      </c>
      <c r="P3324">
        <v>60</v>
      </c>
      <c r="Q3324">
        <v>2.9393174992791999E-2</v>
      </c>
    </row>
    <row r="3325" spans="1:17" hidden="1" x14ac:dyDescent="0.3">
      <c r="A3325" t="s">
        <v>6814</v>
      </c>
      <c r="B3325" t="s">
        <v>6815</v>
      </c>
      <c r="C3325" t="s">
        <v>10222</v>
      </c>
      <c r="D3325" t="s">
        <v>118</v>
      </c>
      <c r="E3325">
        <v>57.472499999999997</v>
      </c>
      <c r="F3325">
        <v>76.63</v>
      </c>
      <c r="G3325">
        <v>49.311851786108001</v>
      </c>
      <c r="H3325">
        <v>-7.1190153794432698</v>
      </c>
      <c r="I3325">
        <v>-12.4716223241848</v>
      </c>
      <c r="J3325">
        <v>7.8850860038575101</v>
      </c>
      <c r="K3325">
        <v>71.614714264491894</v>
      </c>
      <c r="L3325">
        <v>63.558813150609197</v>
      </c>
      <c r="M3325">
        <v>71.709795477971397</v>
      </c>
      <c r="N3325">
        <v>1.1323926354985501</v>
      </c>
      <c r="O3325">
        <v>27.2347644525642</v>
      </c>
      <c r="P3325">
        <v>91.335830212234697</v>
      </c>
      <c r="Q3325">
        <v>8.2868855710193007E-2</v>
      </c>
    </row>
    <row r="3326" spans="1:17" hidden="1" x14ac:dyDescent="0.3">
      <c r="A3326" t="s">
        <v>5960</v>
      </c>
      <c r="B3326" t="s">
        <v>6816</v>
      </c>
      <c r="C3326" t="s">
        <v>10222</v>
      </c>
      <c r="D3326" t="s">
        <v>121</v>
      </c>
      <c r="E3326">
        <v>57.398701733999999</v>
      </c>
      <c r="F3326">
        <v>0.79</v>
      </c>
      <c r="G3326">
        <v>-38.747910592148997</v>
      </c>
      <c r="H3326">
        <v>-3.5263591913571499</v>
      </c>
      <c r="I3326">
        <v>-16.746629046422001</v>
      </c>
      <c r="J3326">
        <v>-4.0143346561828199</v>
      </c>
      <c r="K3326">
        <v>0.79316968307484803</v>
      </c>
      <c r="L3326">
        <v>0.99977309982653495</v>
      </c>
      <c r="M3326">
        <v>27.0758562899181</v>
      </c>
      <c r="N3326">
        <v>0.91060255794004596</v>
      </c>
      <c r="O3326">
        <v>39.240506329113899</v>
      </c>
      <c r="P3326">
        <v>31.6666666666666</v>
      </c>
      <c r="Q3326">
        <v>-0.14780033963800501</v>
      </c>
    </row>
    <row r="3327" spans="1:17" hidden="1" x14ac:dyDescent="0.3">
      <c r="A3327" t="s">
        <v>6817</v>
      </c>
      <c r="B3327" t="s">
        <v>6818</v>
      </c>
      <c r="C3327" t="s">
        <v>10222</v>
      </c>
      <c r="E3327">
        <v>57.2</v>
      </c>
      <c r="F3327">
        <v>1.04</v>
      </c>
      <c r="G3327">
        <v>94.750907374753993</v>
      </c>
      <c r="H3327">
        <v>6.8903074753095197</v>
      </c>
      <c r="I3327">
        <v>-7.1632957130887096</v>
      </c>
      <c r="J3327">
        <v>-8.5627427133627894</v>
      </c>
      <c r="K3327">
        <v>1.06451244123839</v>
      </c>
      <c r="L3327">
        <v>0.88562096600748397</v>
      </c>
      <c r="M3327">
        <v>21.768542586426701</v>
      </c>
      <c r="N3327">
        <v>0.55016609030352603</v>
      </c>
      <c r="O3327">
        <v>32.692307692307601</v>
      </c>
      <c r="P3327">
        <v>131.111111111111</v>
      </c>
      <c r="Q3327">
        <v>9.2847837735425001E-2</v>
      </c>
    </row>
    <row r="3328" spans="1:17" hidden="1" x14ac:dyDescent="0.3">
      <c r="A3328" t="s">
        <v>6819</v>
      </c>
      <c r="B3328" t="s">
        <v>6820</v>
      </c>
      <c r="C3328" t="s">
        <v>10222</v>
      </c>
      <c r="D3328" t="s">
        <v>133</v>
      </c>
      <c r="E3328">
        <v>56.956418200000002</v>
      </c>
      <c r="F3328">
        <v>7.34</v>
      </c>
      <c r="G3328">
        <v>29.644524396030601</v>
      </c>
      <c r="H3328">
        <v>14.0792746114597</v>
      </c>
      <c r="I3328">
        <v>21.699632635820901</v>
      </c>
      <c r="J3328">
        <v>5.3348011462863099</v>
      </c>
      <c r="K3328">
        <v>6.2666454965099101</v>
      </c>
      <c r="L3328">
        <v>5.5965484794258797</v>
      </c>
      <c r="M3328">
        <v>73.188676125990298</v>
      </c>
      <c r="N3328">
        <v>0.935747390163985</v>
      </c>
      <c r="O3328">
        <v>0</v>
      </c>
      <c r="P3328">
        <v>83.5</v>
      </c>
      <c r="Q3328">
        <v>7.8508553641782997E-2</v>
      </c>
    </row>
    <row r="3329" spans="1:17" hidden="1" x14ac:dyDescent="0.3">
      <c r="A3329" t="s">
        <v>6821</v>
      </c>
      <c r="B3329" t="s">
        <v>6822</v>
      </c>
      <c r="C3329" t="s">
        <v>10222</v>
      </c>
      <c r="D3329" t="s">
        <v>349</v>
      </c>
      <c r="E3329">
        <v>56.923999000000002</v>
      </c>
      <c r="F3329">
        <v>106.15</v>
      </c>
      <c r="G3329">
        <v>-42.877146210746297</v>
      </c>
      <c r="H3329">
        <v>-7.0750398101014698</v>
      </c>
      <c r="I3329">
        <v>-38.071391993176199</v>
      </c>
      <c r="J3329">
        <v>5.7965732981850397</v>
      </c>
      <c r="K3329">
        <v>105.52817014999</v>
      </c>
      <c r="L3329">
        <v>121.50005215447101</v>
      </c>
      <c r="M3329">
        <v>59.9803042922752</v>
      </c>
      <c r="N3329">
        <v>1.8181807118953399</v>
      </c>
      <c r="O3329">
        <v>96.891191709844506</v>
      </c>
      <c r="P3329">
        <v>22.2503742945986</v>
      </c>
      <c r="Q3329">
        <v>0.117571271448982</v>
      </c>
    </row>
    <row r="3330" spans="1:17" hidden="1" x14ac:dyDescent="0.3">
      <c r="A3330" t="s">
        <v>6823</v>
      </c>
      <c r="B3330" t="s">
        <v>6824</v>
      </c>
      <c r="C3330" t="s">
        <v>10222</v>
      </c>
      <c r="D3330" t="s">
        <v>124</v>
      </c>
      <c r="E3330">
        <v>56.906399999999998</v>
      </c>
      <c r="F3330">
        <v>9.0500000000000007</v>
      </c>
      <c r="G3330">
        <v>-21.780317999556399</v>
      </c>
      <c r="H3330">
        <v>-5.89195058920662</v>
      </c>
      <c r="I3330">
        <v>-28.393645408308402</v>
      </c>
      <c r="J3330">
        <v>0.70705339853855798</v>
      </c>
      <c r="K3330">
        <v>9.3174424400703995</v>
      </c>
      <c r="L3330">
        <v>9.9781908185966799</v>
      </c>
      <c r="M3330">
        <v>56.004680057773001</v>
      </c>
      <c r="N3330">
        <v>0.75204471352519597</v>
      </c>
      <c r="O3330">
        <v>69.060773480662903</v>
      </c>
      <c r="P3330">
        <v>8.3832335329341507</v>
      </c>
      <c r="Q3330">
        <v>7.8883833541439994E-3</v>
      </c>
    </row>
    <row r="3331" spans="1:17" hidden="1" x14ac:dyDescent="0.3">
      <c r="A3331" t="s">
        <v>6825</v>
      </c>
      <c r="B3331" t="s">
        <v>6826</v>
      </c>
      <c r="C3331" t="s">
        <v>10222</v>
      </c>
      <c r="D3331" t="s">
        <v>70</v>
      </c>
      <c r="E3331">
        <v>56.861252174999997</v>
      </c>
      <c r="F3331">
        <v>55.51</v>
      </c>
      <c r="G3331">
        <v>-66.129648765966294</v>
      </c>
      <c r="H3331">
        <v>2.70376241762319</v>
      </c>
      <c r="I3331">
        <v>-36.026335560380502</v>
      </c>
      <c r="J3331">
        <v>1.86037390170427</v>
      </c>
      <c r="K3331">
        <v>55.3811586430662</v>
      </c>
      <c r="L3331">
        <v>61.507492872200899</v>
      </c>
      <c r="M3331">
        <v>55.831468277507902</v>
      </c>
      <c r="N3331">
        <v>1.05991784964326</v>
      </c>
      <c r="O3331">
        <v>79.246982525671001</v>
      </c>
      <c r="P3331">
        <v>13.285714285714199</v>
      </c>
      <c r="Q3331">
        <v>1.6381020453020999E-2</v>
      </c>
    </row>
    <row r="3332" spans="1:17" hidden="1" x14ac:dyDescent="0.3">
      <c r="A3332" t="s">
        <v>6827</v>
      </c>
      <c r="B3332" t="s">
        <v>6828</v>
      </c>
      <c r="C3332" t="s">
        <v>10222</v>
      </c>
      <c r="D3332" t="s">
        <v>711</v>
      </c>
      <c r="E3332">
        <v>56.608841663999897</v>
      </c>
      <c r="F3332">
        <v>5.76</v>
      </c>
      <c r="G3332">
        <v>14.6507822183085</v>
      </c>
      <c r="H3332">
        <v>6.2736408086428499</v>
      </c>
      <c r="I3332">
        <v>7.8438420456550304</v>
      </c>
      <c r="J3332">
        <v>9.3638920553772191</v>
      </c>
      <c r="K3332">
        <v>4.9911066426138797</v>
      </c>
      <c r="L3332">
        <v>4.4854273223471104</v>
      </c>
      <c r="M3332">
        <v>73.909716273106397</v>
      </c>
      <c r="N3332">
        <v>1.6389275315209</v>
      </c>
      <c r="O3332">
        <v>1.5625</v>
      </c>
      <c r="P3332">
        <v>106.451612903225</v>
      </c>
      <c r="Q3332">
        <v>7.3514695396928995E-2</v>
      </c>
    </row>
    <row r="3333" spans="1:17" hidden="1" x14ac:dyDescent="0.3">
      <c r="A3333" t="s">
        <v>6829</v>
      </c>
      <c r="B3333" t="s">
        <v>6830</v>
      </c>
      <c r="C3333" t="s">
        <v>10222</v>
      </c>
      <c r="D3333" t="s">
        <v>133</v>
      </c>
      <c r="E3333">
        <v>56.56460964</v>
      </c>
      <c r="F3333">
        <v>33.33</v>
      </c>
      <c r="G3333">
        <v>46.079179574143602</v>
      </c>
      <c r="H3333">
        <v>10.685079283512801</v>
      </c>
      <c r="I3333">
        <v>-8.4294912372347692</v>
      </c>
      <c r="J3333">
        <v>8.3247577985037307</v>
      </c>
      <c r="K3333">
        <v>30.628324802108299</v>
      </c>
      <c r="L3333">
        <v>28.451532066186601</v>
      </c>
      <c r="M3333">
        <v>65.837123795497902</v>
      </c>
      <c r="N3333">
        <v>1.60080873946733</v>
      </c>
      <c r="O3333">
        <v>13.471347134713399</v>
      </c>
      <c r="P3333">
        <v>111.619047619047</v>
      </c>
      <c r="Q3333">
        <v>7.4694926157890001E-2</v>
      </c>
    </row>
    <row r="3334" spans="1:17" hidden="1" x14ac:dyDescent="0.3">
      <c r="A3334" t="s">
        <v>6831</v>
      </c>
      <c r="B3334" t="s">
        <v>6832</v>
      </c>
      <c r="C3334" t="s">
        <v>10222</v>
      </c>
      <c r="D3334" t="s">
        <v>133</v>
      </c>
      <c r="E3334">
        <v>56.42259</v>
      </c>
      <c r="F3334">
        <v>15.01</v>
      </c>
      <c r="G3334">
        <v>-35.994928418177601</v>
      </c>
      <c r="H3334">
        <v>-9.7841814692044604</v>
      </c>
      <c r="I3334">
        <v>-32.659984454810498</v>
      </c>
      <c r="J3334">
        <v>-2.9925672747663099</v>
      </c>
      <c r="K3334">
        <v>15.3756298228096</v>
      </c>
      <c r="L3334">
        <v>16.3196464984164</v>
      </c>
      <c r="M3334">
        <v>42.722171241931903</v>
      </c>
      <c r="N3334">
        <v>0.49921149327148101</v>
      </c>
      <c r="O3334">
        <v>71.885409726848707</v>
      </c>
      <c r="P3334">
        <v>20.5622489959839</v>
      </c>
      <c r="Q3334">
        <v>-2.0955439126719998E-2</v>
      </c>
    </row>
    <row r="3335" spans="1:17" hidden="1" x14ac:dyDescent="0.3">
      <c r="A3335" t="s">
        <v>6833</v>
      </c>
      <c r="B3335" t="s">
        <v>6834</v>
      </c>
      <c r="C3335" t="s">
        <v>10222</v>
      </c>
      <c r="D3335" t="s">
        <v>21</v>
      </c>
      <c r="E3335">
        <v>56.34</v>
      </c>
      <c r="F3335">
        <v>56.34</v>
      </c>
      <c r="G3335">
        <v>164.78765185757999</v>
      </c>
      <c r="H3335">
        <v>104.05584583765599</v>
      </c>
      <c r="I3335">
        <v>106.401756144598</v>
      </c>
      <c r="J3335">
        <v>19.6381796467379</v>
      </c>
      <c r="K3335">
        <v>33.3408627744111</v>
      </c>
      <c r="L3335">
        <v>27.889252560020701</v>
      </c>
      <c r="M3335">
        <v>96.392514922629601</v>
      </c>
      <c r="N3335">
        <v>1.97224603914259</v>
      </c>
      <c r="O3335">
        <v>0</v>
      </c>
      <c r="P3335">
        <v>206.52883569096801</v>
      </c>
    </row>
    <row r="3336" spans="1:17" hidden="1" x14ac:dyDescent="0.3">
      <c r="A3336" t="s">
        <v>6835</v>
      </c>
      <c r="B3336" t="s">
        <v>6836</v>
      </c>
      <c r="C3336" t="s">
        <v>10222</v>
      </c>
      <c r="D3336" t="s">
        <v>21</v>
      </c>
      <c r="E3336">
        <v>56.233388398000002</v>
      </c>
      <c r="F3336">
        <v>17.39</v>
      </c>
      <c r="G3336">
        <v>8.1497035842957004</v>
      </c>
      <c r="H3336">
        <v>-12.7040780242484</v>
      </c>
      <c r="I3336">
        <v>-20.9857594812046</v>
      </c>
      <c r="J3336">
        <v>-0.89852042925748699</v>
      </c>
      <c r="K3336">
        <v>18.2079543779757</v>
      </c>
      <c r="L3336">
        <v>17.565348740723898</v>
      </c>
      <c r="M3336">
        <v>42.904896818579303</v>
      </c>
      <c r="N3336">
        <v>0.62009378910887603</v>
      </c>
      <c r="O3336">
        <v>43.433329655921099</v>
      </c>
      <c r="P3336">
        <v>41.641360503578802</v>
      </c>
      <c r="Q3336">
        <v>9.5712608846090994E-2</v>
      </c>
    </row>
    <row r="3337" spans="1:17" hidden="1" x14ac:dyDescent="0.3">
      <c r="A3337" t="s">
        <v>6837</v>
      </c>
      <c r="B3337" t="s">
        <v>6838</v>
      </c>
      <c r="C3337" t="s">
        <v>10222</v>
      </c>
      <c r="E3337">
        <v>56.127564</v>
      </c>
      <c r="F3337">
        <v>54.9</v>
      </c>
      <c r="G3337">
        <v>-86.886699200251599</v>
      </c>
      <c r="H3337">
        <v>15.182735821055299</v>
      </c>
      <c r="I3337">
        <v>-57.123423304795203</v>
      </c>
      <c r="J3337">
        <v>-2.2999158348457498</v>
      </c>
      <c r="K3337">
        <v>53.212338499546199</v>
      </c>
      <c r="L3337">
        <v>77.460846431899498</v>
      </c>
      <c r="M3337">
        <v>53.3262880271214</v>
      </c>
      <c r="N3337">
        <v>0.55588235294117605</v>
      </c>
      <c r="O3337">
        <v>210.74681238615599</v>
      </c>
      <c r="P3337">
        <v>33.902439024390198</v>
      </c>
    </row>
    <row r="3338" spans="1:17" hidden="1" x14ac:dyDescent="0.3">
      <c r="A3338" t="s">
        <v>6839</v>
      </c>
      <c r="B3338" t="s">
        <v>6840</v>
      </c>
      <c r="C3338" t="s">
        <v>10222</v>
      </c>
      <c r="D3338" t="s">
        <v>523</v>
      </c>
      <c r="E3338">
        <v>56.054927279999902</v>
      </c>
      <c r="F3338">
        <v>48.89</v>
      </c>
      <c r="G3338">
        <v>-4.1477159043448104</v>
      </c>
      <c r="H3338">
        <v>-9.3259738349024293</v>
      </c>
      <c r="I3338">
        <v>-9.5135377826024197</v>
      </c>
      <c r="J3338">
        <v>1.2728873713126001</v>
      </c>
      <c r="K3338">
        <v>50.886350905848801</v>
      </c>
      <c r="L3338">
        <v>48.090842856230303</v>
      </c>
      <c r="M3338">
        <v>48.567309021565698</v>
      </c>
      <c r="N3338">
        <v>0.120461173155349</v>
      </c>
      <c r="O3338">
        <v>69.318879116383698</v>
      </c>
      <c r="P3338">
        <v>39.645815481291002</v>
      </c>
      <c r="Q3338">
        <v>0.16512136869520999</v>
      </c>
    </row>
    <row r="3339" spans="1:17" hidden="1" x14ac:dyDescent="0.3">
      <c r="A3339" t="s">
        <v>6841</v>
      </c>
      <c r="B3339" t="s">
        <v>6842</v>
      </c>
      <c r="C3339" t="s">
        <v>10222</v>
      </c>
      <c r="E3339">
        <v>56.01</v>
      </c>
      <c r="F3339">
        <v>93.35</v>
      </c>
      <c r="G3339">
        <v>125.159401950914</v>
      </c>
      <c r="H3339">
        <v>-23.639797236732299</v>
      </c>
      <c r="I3339">
        <v>50.340997530234503</v>
      </c>
      <c r="J3339">
        <v>1.43567853661251</v>
      </c>
      <c r="K3339">
        <v>95.455518708491397</v>
      </c>
      <c r="L3339">
        <v>74.527571889996693</v>
      </c>
      <c r="M3339">
        <v>50.636765083956298</v>
      </c>
      <c r="N3339">
        <v>0.50750580281801605</v>
      </c>
      <c r="O3339">
        <v>35.725763256561301</v>
      </c>
      <c r="P3339">
        <v>184.60365853658499</v>
      </c>
      <c r="Q3339">
        <v>0.11679735133260399</v>
      </c>
    </row>
    <row r="3340" spans="1:17" hidden="1" x14ac:dyDescent="0.3">
      <c r="A3340" t="s">
        <v>6843</v>
      </c>
      <c r="B3340" t="s">
        <v>6844</v>
      </c>
      <c r="C3340" t="s">
        <v>10222</v>
      </c>
      <c r="E3340">
        <v>55.833414400000002</v>
      </c>
      <c r="F3340">
        <v>74</v>
      </c>
      <c r="G3340">
        <v>-71.094976759439803</v>
      </c>
      <c r="H3340">
        <v>-11.1212959002179</v>
      </c>
      <c r="I3340">
        <v>-52.517905642166703</v>
      </c>
      <c r="J3340">
        <v>7.0049870198922601</v>
      </c>
      <c r="K3340">
        <v>84.930432799279799</v>
      </c>
      <c r="L3340">
        <v>104.790439659352</v>
      </c>
      <c r="M3340">
        <v>58.060557806747198</v>
      </c>
      <c r="N3340">
        <v>0.59411085450346401</v>
      </c>
      <c r="O3340">
        <v>116.216216216216</v>
      </c>
      <c r="P3340">
        <v>17.460317460317398</v>
      </c>
      <c r="Q3340">
        <v>6.9180177737689997E-3</v>
      </c>
    </row>
    <row r="3341" spans="1:17" hidden="1" x14ac:dyDescent="0.3">
      <c r="A3341" t="s">
        <v>6845</v>
      </c>
      <c r="B3341" t="s">
        <v>6846</v>
      </c>
      <c r="C3341" t="s">
        <v>10222</v>
      </c>
      <c r="D3341" t="s">
        <v>420</v>
      </c>
      <c r="E3341">
        <v>55.570733400000002</v>
      </c>
      <c r="F3341">
        <v>182</v>
      </c>
      <c r="G3341">
        <v>-34.907264005466601</v>
      </c>
      <c r="H3341">
        <v>-26.984508971092801</v>
      </c>
      <c r="I3341">
        <v>-24.519373360343501</v>
      </c>
      <c r="J3341">
        <v>-2.1174449195219802</v>
      </c>
      <c r="K3341">
        <v>207.094434262243</v>
      </c>
      <c r="L3341">
        <v>208.0531463303</v>
      </c>
      <c r="M3341">
        <v>41.944645516697101</v>
      </c>
      <c r="N3341">
        <v>5.57825673074933</v>
      </c>
      <c r="O3341">
        <v>50.219780219780198</v>
      </c>
      <c r="P3341">
        <v>30.935251798561101</v>
      </c>
      <c r="Q3341">
        <v>1.9014039049706E-2</v>
      </c>
    </row>
    <row r="3342" spans="1:17" hidden="1" x14ac:dyDescent="0.3">
      <c r="A3342" t="s">
        <v>6847</v>
      </c>
      <c r="B3342" t="s">
        <v>6848</v>
      </c>
      <c r="C3342" t="s">
        <v>10222</v>
      </c>
      <c r="E3342">
        <v>55.5539852</v>
      </c>
      <c r="F3342">
        <v>51.94</v>
      </c>
      <c r="G3342">
        <v>102.385726350214</v>
      </c>
      <c r="H3342">
        <v>34.061189446775103</v>
      </c>
      <c r="I3342">
        <v>20.936257741074598</v>
      </c>
      <c r="J3342">
        <v>21.8036383555886</v>
      </c>
      <c r="K3342">
        <v>44.349621579741402</v>
      </c>
      <c r="L3342">
        <v>37.852746274288599</v>
      </c>
      <c r="M3342">
        <v>58.292701762543601</v>
      </c>
      <c r="N3342">
        <v>4.5225932564389</v>
      </c>
      <c r="O3342">
        <v>17.539468617635698</v>
      </c>
      <c r="P3342">
        <v>159.69999999999999</v>
      </c>
      <c r="Q3342">
        <v>0.135016951148895</v>
      </c>
    </row>
    <row r="3343" spans="1:17" hidden="1" x14ac:dyDescent="0.3">
      <c r="A3343" t="s">
        <v>6849</v>
      </c>
      <c r="B3343" t="s">
        <v>6850</v>
      </c>
      <c r="C3343" t="s">
        <v>10222</v>
      </c>
      <c r="D3343" t="s">
        <v>523</v>
      </c>
      <c r="E3343">
        <v>55.475999999999999</v>
      </c>
      <c r="F3343">
        <v>180</v>
      </c>
      <c r="G3343">
        <v>34.4761005388388</v>
      </c>
      <c r="H3343">
        <v>15.095435680437699</v>
      </c>
      <c r="I3343">
        <v>22.964909415116399</v>
      </c>
      <c r="J3343">
        <v>-8.1563520205065103</v>
      </c>
      <c r="K3343">
        <v>166.802709725726</v>
      </c>
      <c r="L3343">
        <v>139.669442438039</v>
      </c>
      <c r="M3343">
        <v>44.076240182261003</v>
      </c>
      <c r="N3343">
        <v>1.1399082568807299</v>
      </c>
      <c r="O3343">
        <v>13.4444444444444</v>
      </c>
      <c r="P3343">
        <v>131.06546854942201</v>
      </c>
      <c r="Q3343">
        <v>0.162637136164761</v>
      </c>
    </row>
    <row r="3344" spans="1:17" hidden="1" x14ac:dyDescent="0.3">
      <c r="A3344" t="s">
        <v>6851</v>
      </c>
      <c r="B3344" t="s">
        <v>6852</v>
      </c>
      <c r="C3344" t="s">
        <v>10222</v>
      </c>
      <c r="E3344">
        <v>55.314475729999998</v>
      </c>
      <c r="F3344">
        <v>23.15</v>
      </c>
      <c r="G3344">
        <v>242.69281242752101</v>
      </c>
      <c r="H3344">
        <v>1.17449550949755</v>
      </c>
      <c r="I3344">
        <v>174.60362158014399</v>
      </c>
      <c r="J3344">
        <v>-0.62986704593336795</v>
      </c>
      <c r="K3344">
        <v>21.0220743122741</v>
      </c>
      <c r="L3344">
        <v>14.080291600569501</v>
      </c>
      <c r="M3344">
        <v>71.281682434551399</v>
      </c>
      <c r="N3344">
        <v>0.485441811140159</v>
      </c>
      <c r="O3344">
        <v>17.278617710583099</v>
      </c>
      <c r="P3344">
        <v>269.21850079744797</v>
      </c>
      <c r="Q3344">
        <v>0.158335824076965</v>
      </c>
    </row>
    <row r="3345" spans="1:17" hidden="1" x14ac:dyDescent="0.3">
      <c r="A3345" t="s">
        <v>6853</v>
      </c>
      <c r="B3345" t="s">
        <v>6854</v>
      </c>
      <c r="C3345" t="s">
        <v>10222</v>
      </c>
      <c r="D3345" t="s">
        <v>133</v>
      </c>
      <c r="E3345">
        <v>55.273800000000001</v>
      </c>
      <c r="F3345">
        <v>51</v>
      </c>
      <c r="G3345">
        <v>46.943699385175201</v>
      </c>
      <c r="H3345">
        <v>-2.0859904569611398</v>
      </c>
      <c r="I3345">
        <v>19.746012162806199</v>
      </c>
      <c r="J3345">
        <v>3.1724223209391701E-2</v>
      </c>
      <c r="K3345">
        <v>46.847813258525498</v>
      </c>
      <c r="L3345">
        <v>40.3353153197164</v>
      </c>
      <c r="M3345">
        <v>48.907404392992497</v>
      </c>
      <c r="N3345">
        <v>0.43373470927699098</v>
      </c>
      <c r="O3345">
        <v>18.019607843137202</v>
      </c>
      <c r="P3345">
        <v>81.818181818181799</v>
      </c>
      <c r="Q3345">
        <v>3.0853891090459998E-2</v>
      </c>
    </row>
    <row r="3346" spans="1:17" hidden="1" x14ac:dyDescent="0.3">
      <c r="A3346" t="s">
        <v>6855</v>
      </c>
      <c r="B3346" t="s">
        <v>6856</v>
      </c>
      <c r="C3346" t="s">
        <v>10222</v>
      </c>
      <c r="D3346" t="s">
        <v>523</v>
      </c>
      <c r="E3346">
        <v>55.227622199999999</v>
      </c>
      <c r="F3346">
        <v>42.97</v>
      </c>
      <c r="G3346">
        <v>79.565438728394497</v>
      </c>
      <c r="H3346">
        <v>11.6274869624889</v>
      </c>
      <c r="I3346">
        <v>34.695611428936203</v>
      </c>
      <c r="J3346">
        <v>-11.7251988537136</v>
      </c>
      <c r="K3346">
        <v>38.972231621136402</v>
      </c>
      <c r="L3346">
        <v>32.334305202220698</v>
      </c>
      <c r="M3346">
        <v>49.445648882743903</v>
      </c>
      <c r="N3346">
        <v>3.1901725431357799</v>
      </c>
      <c r="O3346">
        <v>19.851058878287098</v>
      </c>
      <c r="P3346">
        <v>119.795396419437</v>
      </c>
      <c r="Q3346">
        <v>8.0462843881663998E-2</v>
      </c>
    </row>
    <row r="3347" spans="1:17" hidden="1" x14ac:dyDescent="0.3">
      <c r="A3347" t="s">
        <v>6857</v>
      </c>
      <c r="B3347" t="s">
        <v>6858</v>
      </c>
      <c r="C3347" t="s">
        <v>10222</v>
      </c>
      <c r="D3347" t="s">
        <v>70</v>
      </c>
      <c r="E3347">
        <v>55.216163999999999</v>
      </c>
      <c r="F3347">
        <v>19.940000000000001</v>
      </c>
      <c r="G3347">
        <v>-29.4940581996104</v>
      </c>
      <c r="H3347">
        <v>-7.3405401204524896</v>
      </c>
      <c r="I3347">
        <v>-39.098161613471802</v>
      </c>
      <c r="J3347">
        <v>-0.15344627639408201</v>
      </c>
      <c r="K3347">
        <v>20.2578321402722</v>
      </c>
      <c r="L3347">
        <v>20.894322174698701</v>
      </c>
      <c r="M3347">
        <v>66.913029405751701</v>
      </c>
      <c r="N3347">
        <v>0.31360025153153298</v>
      </c>
      <c r="O3347">
        <v>79.037111334002006</v>
      </c>
      <c r="P3347">
        <v>17.294117647058801</v>
      </c>
      <c r="Q3347">
        <v>0.13190347644206399</v>
      </c>
    </row>
    <row r="3348" spans="1:17" hidden="1" x14ac:dyDescent="0.3">
      <c r="A3348" t="s">
        <v>6859</v>
      </c>
      <c r="B3348" t="s">
        <v>6860</v>
      </c>
      <c r="C3348" t="s">
        <v>10222</v>
      </c>
      <c r="D3348" t="s">
        <v>261</v>
      </c>
      <c r="E3348">
        <v>55.210577000000001</v>
      </c>
      <c r="F3348">
        <v>53</v>
      </c>
      <c r="G3348">
        <v>116.593577685119</v>
      </c>
      <c r="I3348">
        <v>-18.515842221170399</v>
      </c>
      <c r="K3348">
        <v>53.706138190125102</v>
      </c>
      <c r="L3348">
        <v>38.513103008389599</v>
      </c>
      <c r="M3348">
        <v>19.721633824694301</v>
      </c>
      <c r="N3348">
        <v>3.1746031746031703E-2</v>
      </c>
      <c r="O3348">
        <v>50.943396226415103</v>
      </c>
      <c r="P3348">
        <v>218.31831831831801</v>
      </c>
    </row>
    <row r="3349" spans="1:17" hidden="1" x14ac:dyDescent="0.3">
      <c r="A3349" t="s">
        <v>6861</v>
      </c>
      <c r="B3349" t="s">
        <v>6862</v>
      </c>
      <c r="C3349" t="s">
        <v>10222</v>
      </c>
      <c r="D3349" t="s">
        <v>722</v>
      </c>
      <c r="E3349">
        <v>54.986265107999998</v>
      </c>
      <c r="F3349">
        <v>433.8</v>
      </c>
      <c r="G3349">
        <v>12.3569753086389</v>
      </c>
      <c r="H3349">
        <v>10.0016659526973</v>
      </c>
      <c r="I3349">
        <v>-2.2181331592304998</v>
      </c>
      <c r="J3349">
        <v>0.73664549948845104</v>
      </c>
      <c r="K3349">
        <v>392.85080045187499</v>
      </c>
      <c r="L3349">
        <v>367.31244035791502</v>
      </c>
      <c r="M3349">
        <v>51.557362812998498</v>
      </c>
      <c r="N3349">
        <v>0.76440030838136497</v>
      </c>
      <c r="O3349">
        <v>1.01429230059935</v>
      </c>
      <c r="P3349">
        <v>41.307534447376099</v>
      </c>
    </row>
    <row r="3350" spans="1:17" hidden="1" x14ac:dyDescent="0.3">
      <c r="A3350" t="s">
        <v>6863</v>
      </c>
      <c r="B3350" t="s">
        <v>6864</v>
      </c>
      <c r="C3350" t="s">
        <v>10222</v>
      </c>
      <c r="D3350" t="s">
        <v>261</v>
      </c>
      <c r="E3350">
        <v>54.951374999999999</v>
      </c>
      <c r="F3350">
        <v>179.8</v>
      </c>
      <c r="G3350">
        <v>-13.4794764868711</v>
      </c>
      <c r="H3350">
        <v>8.1506594421832208</v>
      </c>
      <c r="I3350">
        <v>10.237636687843599</v>
      </c>
      <c r="J3350">
        <v>2.6262959319178401</v>
      </c>
      <c r="K3350">
        <v>170.29598827784599</v>
      </c>
      <c r="L3350">
        <v>159.96313136648399</v>
      </c>
      <c r="M3350">
        <v>57.362182904097601</v>
      </c>
      <c r="N3350">
        <v>0.30033780575490698</v>
      </c>
      <c r="O3350">
        <v>40.127919911012199</v>
      </c>
      <c r="P3350">
        <v>42.359461599366597</v>
      </c>
      <c r="Q3350">
        <v>6.6882560330850993E-2</v>
      </c>
    </row>
    <row r="3351" spans="1:17" hidden="1" x14ac:dyDescent="0.3">
      <c r="A3351" t="s">
        <v>6865</v>
      </c>
      <c r="B3351" t="s">
        <v>6866</v>
      </c>
      <c r="C3351" t="s">
        <v>10222</v>
      </c>
      <c r="D3351" t="s">
        <v>153</v>
      </c>
      <c r="E3351">
        <v>54.873655800000002</v>
      </c>
      <c r="F3351">
        <v>32.17</v>
      </c>
      <c r="G3351">
        <v>27.766877577315402</v>
      </c>
      <c r="H3351">
        <v>11.109545639212399</v>
      </c>
      <c r="I3351">
        <v>-10.3659100921736</v>
      </c>
      <c r="J3351">
        <v>-5.0060367407810702</v>
      </c>
      <c r="K3351">
        <v>29.711046192765401</v>
      </c>
      <c r="L3351">
        <v>27.896894845028701</v>
      </c>
      <c r="M3351">
        <v>51.876194397360997</v>
      </c>
      <c r="N3351">
        <v>3.8829761859943099</v>
      </c>
      <c r="O3351">
        <v>25.738265464718602</v>
      </c>
      <c r="P3351">
        <v>59.257425742574199</v>
      </c>
      <c r="Q3351">
        <v>-4.4954860190860001E-2</v>
      </c>
    </row>
    <row r="3352" spans="1:17" hidden="1" x14ac:dyDescent="0.3">
      <c r="A3352" t="s">
        <v>6867</v>
      </c>
      <c r="B3352" t="s">
        <v>6868</v>
      </c>
      <c r="C3352" t="s">
        <v>10222</v>
      </c>
      <c r="D3352" t="s">
        <v>261</v>
      </c>
      <c r="E3352">
        <v>54.855939626999998</v>
      </c>
      <c r="F3352">
        <v>115.21</v>
      </c>
      <c r="G3352">
        <v>65.587034658253899</v>
      </c>
      <c r="H3352">
        <v>11.4198773677826</v>
      </c>
      <c r="I3352">
        <v>-36.014048846352999</v>
      </c>
      <c r="J3352">
        <v>2.5167480489411802</v>
      </c>
      <c r="K3352">
        <v>110.284356950424</v>
      </c>
      <c r="L3352">
        <v>105.486125171049</v>
      </c>
      <c r="M3352">
        <v>53.584807485959502</v>
      </c>
      <c r="N3352">
        <v>0.63839838363105705</v>
      </c>
      <c r="O3352">
        <v>41.307178196337098</v>
      </c>
      <c r="P3352">
        <v>109.092558983666</v>
      </c>
      <c r="Q3352">
        <v>6.5620801678758001E-2</v>
      </c>
    </row>
    <row r="3353" spans="1:17" hidden="1" x14ac:dyDescent="0.3">
      <c r="A3353" t="s">
        <v>6869</v>
      </c>
      <c r="B3353" t="s">
        <v>6870</v>
      </c>
      <c r="C3353" t="s">
        <v>10222</v>
      </c>
      <c r="D3353" t="s">
        <v>133</v>
      </c>
      <c r="E3353">
        <v>54.8</v>
      </c>
      <c r="F3353">
        <v>21.92</v>
      </c>
      <c r="G3353">
        <v>-16.097476783025002</v>
      </c>
      <c r="H3353">
        <v>-2.1179084871318001</v>
      </c>
      <c r="I3353">
        <v>-44.900815841913101</v>
      </c>
      <c r="J3353">
        <v>-7.9968117569394899</v>
      </c>
      <c r="K3353">
        <v>21.134416200387001</v>
      </c>
      <c r="L3353">
        <v>22.573653554990301</v>
      </c>
      <c r="M3353">
        <v>58.086374616638999</v>
      </c>
      <c r="N3353">
        <v>1.6062221296103301</v>
      </c>
      <c r="O3353">
        <v>70.802919708029094</v>
      </c>
      <c r="P3353">
        <v>20.109589041095798</v>
      </c>
      <c r="Q3353">
        <v>8.2543191138118005E-2</v>
      </c>
    </row>
    <row r="3354" spans="1:17" hidden="1" x14ac:dyDescent="0.3">
      <c r="A3354" t="s">
        <v>6871</v>
      </c>
      <c r="B3354" t="s">
        <v>6872</v>
      </c>
      <c r="C3354" t="s">
        <v>10222</v>
      </c>
      <c r="E3354">
        <v>54.712800000000001</v>
      </c>
      <c r="F3354">
        <v>44.7</v>
      </c>
      <c r="G3354">
        <v>-55.358676747573597</v>
      </c>
      <c r="H3354">
        <v>0.35465405521500898</v>
      </c>
      <c r="I3354">
        <v>-45.147242833013102</v>
      </c>
      <c r="J3354">
        <v>4.1035839399521103</v>
      </c>
      <c r="K3354">
        <v>44.691613262348</v>
      </c>
      <c r="L3354">
        <v>48.916708277162101</v>
      </c>
      <c r="M3354">
        <v>64.8647911234779</v>
      </c>
      <c r="N3354">
        <v>0.226369168356997</v>
      </c>
      <c r="O3354">
        <v>72.147651006711399</v>
      </c>
      <c r="P3354">
        <v>9.6932515337423393</v>
      </c>
    </row>
    <row r="3355" spans="1:17" hidden="1" x14ac:dyDescent="0.3">
      <c r="A3355" t="s">
        <v>6873</v>
      </c>
      <c r="B3355" t="s">
        <v>6874</v>
      </c>
      <c r="C3355" t="s">
        <v>10222</v>
      </c>
      <c r="D3355" t="s">
        <v>133</v>
      </c>
      <c r="E3355">
        <v>54.662044860000002</v>
      </c>
      <c r="F3355">
        <v>163.95</v>
      </c>
      <c r="G3355">
        <v>53.837347933703498</v>
      </c>
      <c r="H3355">
        <v>-6.6839403650240996</v>
      </c>
      <c r="I3355">
        <v>56.358716865527597</v>
      </c>
      <c r="J3355">
        <v>-3.0300473385621598</v>
      </c>
      <c r="K3355">
        <v>150.66636129774199</v>
      </c>
      <c r="L3355">
        <v>120.82566094649</v>
      </c>
      <c r="M3355">
        <v>50.937267878697803</v>
      </c>
      <c r="N3355">
        <v>0.30422860556997799</v>
      </c>
      <c r="O3355">
        <v>9.78956999085087</v>
      </c>
      <c r="P3355">
        <v>107.53164556962</v>
      </c>
      <c r="Q3355">
        <v>9.8219591341017001E-2</v>
      </c>
    </row>
    <row r="3356" spans="1:17" hidden="1" x14ac:dyDescent="0.3">
      <c r="A3356" t="s">
        <v>6875</v>
      </c>
      <c r="B3356" t="s">
        <v>6876</v>
      </c>
      <c r="C3356" t="s">
        <v>10222</v>
      </c>
      <c r="D3356" t="s">
        <v>118</v>
      </c>
      <c r="E3356">
        <v>54.557924999999997</v>
      </c>
      <c r="F3356">
        <v>5.43</v>
      </c>
      <c r="G3356">
        <v>23.474311630073199</v>
      </c>
      <c r="H3356">
        <v>-3.7058924050016899</v>
      </c>
      <c r="I3356">
        <v>-20.8973259105335</v>
      </c>
      <c r="J3356">
        <v>8.3362240711875</v>
      </c>
      <c r="K3356">
        <v>5.3238588127487896</v>
      </c>
      <c r="L3356">
        <v>5.3658518854505699</v>
      </c>
      <c r="M3356">
        <v>54.226706713837999</v>
      </c>
      <c r="N3356">
        <v>1.5709269713101499</v>
      </c>
      <c r="O3356">
        <v>76.058931860036793</v>
      </c>
      <c r="P3356">
        <v>67.076923076922995</v>
      </c>
      <c r="Q3356">
        <v>7.5841882543302E-2</v>
      </c>
    </row>
    <row r="3357" spans="1:17" hidden="1" x14ac:dyDescent="0.3">
      <c r="A3357" t="s">
        <v>6877</v>
      </c>
      <c r="B3357" t="s">
        <v>6878</v>
      </c>
      <c r="C3357" t="s">
        <v>10222</v>
      </c>
      <c r="E3357">
        <v>54.4467286</v>
      </c>
      <c r="F3357">
        <v>61.82</v>
      </c>
      <c r="G3357">
        <v>34.338220034965197</v>
      </c>
      <c r="H3357">
        <v>-3.0613920597233499</v>
      </c>
      <c r="I3357">
        <v>-14.992645954241899</v>
      </c>
      <c r="J3357">
        <v>7.4287141897645697</v>
      </c>
      <c r="K3357">
        <v>60.926181682501301</v>
      </c>
      <c r="L3357">
        <v>58.0977351389229</v>
      </c>
      <c r="M3357">
        <v>55.533003888112198</v>
      </c>
      <c r="N3357">
        <v>0.95293660390395496</v>
      </c>
      <c r="O3357">
        <v>30.135878356518901</v>
      </c>
      <c r="P3357">
        <v>76.527698458023906</v>
      </c>
      <c r="Q3357">
        <v>4.3633578116018E-2</v>
      </c>
    </row>
    <row r="3358" spans="1:17" hidden="1" x14ac:dyDescent="0.3">
      <c r="A3358" t="s">
        <v>6879</v>
      </c>
      <c r="B3358" t="s">
        <v>6880</v>
      </c>
      <c r="C3358" t="s">
        <v>10222</v>
      </c>
      <c r="D3358" t="s">
        <v>98</v>
      </c>
      <c r="E3358">
        <v>54.397325000000002</v>
      </c>
      <c r="F3358">
        <v>959.6</v>
      </c>
      <c r="G3358">
        <v>50.342803013355798</v>
      </c>
      <c r="H3358">
        <v>-8.5258641908621495</v>
      </c>
      <c r="I3358">
        <v>-7.9181537100991797</v>
      </c>
      <c r="K3358">
        <v>976.46109252052702</v>
      </c>
      <c r="M3358">
        <v>5.6022450359880004E-3</v>
      </c>
      <c r="N3358">
        <v>0.72727272727272696</v>
      </c>
      <c r="O3358">
        <v>42.246769487286301</v>
      </c>
      <c r="P3358">
        <v>76.868491383282603</v>
      </c>
    </row>
    <row r="3359" spans="1:17" hidden="1" x14ac:dyDescent="0.3">
      <c r="A3359" t="s">
        <v>6881</v>
      </c>
      <c r="B3359" t="s">
        <v>6882</v>
      </c>
      <c r="C3359" t="s">
        <v>10222</v>
      </c>
      <c r="E3359">
        <v>54.381360000000001</v>
      </c>
      <c r="F3359">
        <v>110</v>
      </c>
      <c r="G3359">
        <v>129.586069488047</v>
      </c>
      <c r="H3359">
        <v>-19.620943478161099</v>
      </c>
      <c r="I3359">
        <v>422.40068146702498</v>
      </c>
      <c r="J3359">
        <v>4.9407643602262903</v>
      </c>
      <c r="K3359">
        <v>107.442105367838</v>
      </c>
      <c r="L3359">
        <v>68.813594492892094</v>
      </c>
      <c r="M3359">
        <v>43.855016544365398</v>
      </c>
      <c r="N3359">
        <v>0.33244490555237499</v>
      </c>
      <c r="O3359">
        <v>21.772727272727199</v>
      </c>
      <c r="P3359">
        <v>472.02288091523599</v>
      </c>
      <c r="Q3359">
        <v>0.16028556496371499</v>
      </c>
    </row>
    <row r="3360" spans="1:17" hidden="1" x14ac:dyDescent="0.3">
      <c r="A3360" t="s">
        <v>6883</v>
      </c>
      <c r="B3360" t="s">
        <v>6884</v>
      </c>
      <c r="C3360" t="s">
        <v>10222</v>
      </c>
      <c r="D3360" t="s">
        <v>398</v>
      </c>
      <c r="E3360">
        <v>54.203499999999998</v>
      </c>
      <c r="F3360">
        <v>130</v>
      </c>
      <c r="G3360">
        <v>-51.576135184570703</v>
      </c>
      <c r="H3360">
        <v>-5.2276824427749196</v>
      </c>
      <c r="I3360">
        <v>-33.812683083494001</v>
      </c>
      <c r="J3360">
        <v>-3.8008379514580399</v>
      </c>
      <c r="K3360">
        <v>137.49724533681101</v>
      </c>
      <c r="L3360">
        <v>143.02769249281599</v>
      </c>
      <c r="M3360">
        <v>42.635898335027797</v>
      </c>
      <c r="N3360">
        <v>0.63733552631578905</v>
      </c>
      <c r="O3360">
        <v>61.538461538461497</v>
      </c>
      <c r="P3360">
        <v>12.020680741059801</v>
      </c>
    </row>
    <row r="3361" spans="1:17" hidden="1" x14ac:dyDescent="0.3">
      <c r="A3361" t="s">
        <v>6885</v>
      </c>
      <c r="B3361" t="s">
        <v>6886</v>
      </c>
      <c r="C3361" t="s">
        <v>10222</v>
      </c>
      <c r="D3361" t="s">
        <v>285</v>
      </c>
      <c r="E3361">
        <v>54.038334599999999</v>
      </c>
      <c r="F3361">
        <v>63.45</v>
      </c>
      <c r="G3361">
        <v>11.474311630073201</v>
      </c>
      <c r="H3361">
        <v>-7.9528297795924496</v>
      </c>
      <c r="I3361">
        <v>-25.4583148701768</v>
      </c>
      <c r="J3361">
        <v>1.67614628630619E-3</v>
      </c>
      <c r="K3361">
        <v>66.105408211076806</v>
      </c>
      <c r="L3361">
        <v>61.898550953565497</v>
      </c>
      <c r="M3361">
        <v>42.745453191607801</v>
      </c>
      <c r="N3361">
        <v>0.43291568003261699</v>
      </c>
      <c r="O3361">
        <v>19.779353821907002</v>
      </c>
      <c r="P3361">
        <v>43.227990970654602</v>
      </c>
      <c r="Q3361">
        <v>0.11073587103398</v>
      </c>
    </row>
    <row r="3362" spans="1:17" hidden="1" x14ac:dyDescent="0.3">
      <c r="A3362" t="s">
        <v>6887</v>
      </c>
      <c r="B3362" t="s">
        <v>6888</v>
      </c>
      <c r="C3362" t="s">
        <v>10222</v>
      </c>
      <c r="D3362" t="s">
        <v>722</v>
      </c>
      <c r="E3362">
        <v>53.792091599999999</v>
      </c>
      <c r="F3362">
        <v>916.94</v>
      </c>
      <c r="G3362">
        <v>-2.3716026614439198</v>
      </c>
      <c r="H3362">
        <v>-1.28569902294226</v>
      </c>
      <c r="I3362">
        <v>-0.21336821512128501</v>
      </c>
      <c r="J3362">
        <v>-0.84202627190758095</v>
      </c>
      <c r="K3362">
        <v>880.02880822533098</v>
      </c>
      <c r="L3362">
        <v>818.58903313815699</v>
      </c>
      <c r="M3362">
        <v>58.819350865168801</v>
      </c>
      <c r="N3362">
        <v>0.66123761076795795</v>
      </c>
      <c r="O3362">
        <v>6.3319301153837699</v>
      </c>
      <c r="P3362">
        <v>30.228660701604799</v>
      </c>
      <c r="Q3362">
        <v>1.3226938830403E-2</v>
      </c>
    </row>
    <row r="3363" spans="1:17" hidden="1" x14ac:dyDescent="0.3">
      <c r="A3363" t="s">
        <v>6889</v>
      </c>
      <c r="B3363" t="s">
        <v>6890</v>
      </c>
      <c r="C3363" t="s">
        <v>10222</v>
      </c>
      <c r="D3363" t="s">
        <v>420</v>
      </c>
      <c r="E3363">
        <v>53.778381500000002</v>
      </c>
      <c r="F3363">
        <v>2.5099999999999998</v>
      </c>
      <c r="G3363">
        <v>3.5261251015758002</v>
      </c>
      <c r="H3363">
        <v>14.009185832339501</v>
      </c>
      <c r="I3363">
        <v>-22.876702847160001</v>
      </c>
      <c r="J3363">
        <v>6.2808881028080599</v>
      </c>
      <c r="K3363">
        <v>2.3590139322258898</v>
      </c>
      <c r="L3363">
        <v>2.3483462856402002</v>
      </c>
      <c r="M3363">
        <v>61.4824536361958</v>
      </c>
      <c r="N3363">
        <v>0.87854250149500901</v>
      </c>
      <c r="O3363">
        <v>41.434262948207099</v>
      </c>
      <c r="P3363">
        <v>34.946236559139699</v>
      </c>
      <c r="Q3363">
        <v>7.2747645118644996E-2</v>
      </c>
    </row>
    <row r="3364" spans="1:17" hidden="1" x14ac:dyDescent="0.3">
      <c r="A3364" t="s">
        <v>6891</v>
      </c>
      <c r="B3364" t="s">
        <v>6892</v>
      </c>
      <c r="C3364" t="s">
        <v>10222</v>
      </c>
      <c r="E3364">
        <v>53.673423999999997</v>
      </c>
      <c r="F3364">
        <v>85.96</v>
      </c>
      <c r="G3364">
        <v>3.7167358724974502</v>
      </c>
      <c r="H3364">
        <v>-1.4591113706846699</v>
      </c>
      <c r="I3364">
        <v>-36.634243725321099</v>
      </c>
      <c r="J3364">
        <v>8.9130221705450605</v>
      </c>
      <c r="K3364">
        <v>86.274115079512995</v>
      </c>
      <c r="L3364">
        <v>88.831303583461207</v>
      </c>
      <c r="M3364">
        <v>59.165503717706002</v>
      </c>
      <c r="N3364">
        <v>1.2040955631399299</v>
      </c>
      <c r="O3364">
        <v>56.2470916705444</v>
      </c>
      <c r="P3364">
        <v>39.229024943310598</v>
      </c>
    </row>
    <row r="3365" spans="1:17" hidden="1" x14ac:dyDescent="0.3">
      <c r="A3365" t="s">
        <v>6893</v>
      </c>
      <c r="B3365" t="s">
        <v>6894</v>
      </c>
      <c r="C3365" t="s">
        <v>10222</v>
      </c>
      <c r="E3365">
        <v>53.588450000000002</v>
      </c>
      <c r="F3365">
        <v>48.85</v>
      </c>
      <c r="G3365">
        <v>73.024965224844394</v>
      </c>
      <c r="H3365">
        <v>-18.832144315324001</v>
      </c>
      <c r="I3365">
        <v>23.7962138392352</v>
      </c>
      <c r="J3365">
        <v>8.4118826913506908</v>
      </c>
      <c r="K3365">
        <v>48.628414113530901</v>
      </c>
      <c r="L3365">
        <v>37.979456088837402</v>
      </c>
      <c r="M3365">
        <v>39.904682358032296</v>
      </c>
      <c r="N3365">
        <v>0.54558823529411704</v>
      </c>
      <c r="O3365">
        <v>41.146366427840299</v>
      </c>
      <c r="P3365">
        <v>113.225665648188</v>
      </c>
      <c r="Q3365">
        <v>0.108868593837571</v>
      </c>
    </row>
    <row r="3366" spans="1:17" hidden="1" x14ac:dyDescent="0.3">
      <c r="A3366" t="s">
        <v>6895</v>
      </c>
      <c r="B3366" t="s">
        <v>6896</v>
      </c>
      <c r="C3366" t="s">
        <v>10222</v>
      </c>
      <c r="D3366" t="s">
        <v>1458</v>
      </c>
      <c r="E3366">
        <v>53.532040000000002</v>
      </c>
      <c r="F3366">
        <v>71.3</v>
      </c>
      <c r="G3366">
        <v>-40.101445945684297</v>
      </c>
      <c r="H3366">
        <v>0.113897767957617</v>
      </c>
      <c r="I3366">
        <v>-23.377765997326399</v>
      </c>
      <c r="J3366">
        <v>-9.5299897282384105</v>
      </c>
      <c r="K3366">
        <v>71.859331603095498</v>
      </c>
      <c r="L3366">
        <v>70.1925709650573</v>
      </c>
      <c r="M3366">
        <v>35.6590854306721</v>
      </c>
      <c r="N3366">
        <v>0.71380308880308796</v>
      </c>
      <c r="O3366">
        <v>46.844319775595999</v>
      </c>
      <c r="P3366">
        <v>32.282003710575097</v>
      </c>
      <c r="Q3366">
        <v>5.7791060667871E-2</v>
      </c>
    </row>
    <row r="3367" spans="1:17" hidden="1" x14ac:dyDescent="0.3">
      <c r="A3367" t="s">
        <v>6897</v>
      </c>
      <c r="B3367" t="s">
        <v>6898</v>
      </c>
      <c r="C3367" t="s">
        <v>10222</v>
      </c>
      <c r="D3367" t="s">
        <v>46</v>
      </c>
      <c r="E3367">
        <v>53.2908945</v>
      </c>
      <c r="F3367">
        <v>88.5</v>
      </c>
      <c r="G3367">
        <v>102.156482172708</v>
      </c>
      <c r="H3367">
        <v>23.903446424193501</v>
      </c>
      <c r="I3367">
        <v>179.50337095357699</v>
      </c>
      <c r="J3367">
        <v>2.7565100443417099</v>
      </c>
      <c r="K3367">
        <v>70.785386084996503</v>
      </c>
      <c r="L3367">
        <v>46.616968442187897</v>
      </c>
      <c r="M3367">
        <v>52.061582209900102</v>
      </c>
      <c r="N3367">
        <v>0.67435669920141905</v>
      </c>
      <c r="O3367">
        <v>9.9435028248587596</v>
      </c>
      <c r="P3367">
        <v>239.73128598848299</v>
      </c>
      <c r="Q3367">
        <v>0.16235111480880199</v>
      </c>
    </row>
    <row r="3368" spans="1:17" hidden="1" x14ac:dyDescent="0.3">
      <c r="A3368" t="s">
        <v>6899</v>
      </c>
      <c r="B3368" t="s">
        <v>6900</v>
      </c>
      <c r="C3368" t="s">
        <v>10222</v>
      </c>
      <c r="D3368" t="s">
        <v>398</v>
      </c>
      <c r="E3368">
        <v>53.290747000000003</v>
      </c>
      <c r="F3368">
        <v>113.5</v>
      </c>
      <c r="G3368">
        <v>4.3854996346868198</v>
      </c>
      <c r="H3368">
        <v>4.9822450151437998</v>
      </c>
      <c r="I3368">
        <v>-37.139708093712301</v>
      </c>
      <c r="J3368">
        <v>-2.9352944227840498</v>
      </c>
      <c r="K3368">
        <v>114.658471271895</v>
      </c>
      <c r="L3368">
        <v>103.076483659708</v>
      </c>
      <c r="M3368">
        <v>48.4358474059174</v>
      </c>
      <c r="N3368">
        <v>0.633967300633967</v>
      </c>
      <c r="O3368">
        <v>35.638766519823697</v>
      </c>
      <c r="P3368">
        <v>45.512820512820497</v>
      </c>
      <c r="Q3368">
        <v>7.4870753072981994E-2</v>
      </c>
    </row>
    <row r="3369" spans="1:17" hidden="1" x14ac:dyDescent="0.3">
      <c r="A3369" t="s">
        <v>6901</v>
      </c>
      <c r="B3369" t="s">
        <v>6902</v>
      </c>
      <c r="C3369" t="s">
        <v>10222</v>
      </c>
      <c r="E3369">
        <v>53.133465000000001</v>
      </c>
      <c r="F3369">
        <v>26.85</v>
      </c>
      <c r="G3369">
        <v>86.569549725311305</v>
      </c>
      <c r="H3369">
        <v>-11.2533169183148</v>
      </c>
      <c r="I3369">
        <v>-12.701835784553699</v>
      </c>
      <c r="J3369">
        <v>-8.1066023624856207</v>
      </c>
      <c r="K3369">
        <v>28.057741813816701</v>
      </c>
      <c r="L3369">
        <v>26.578930506539798</v>
      </c>
      <c r="M3369">
        <v>39.021785442420899</v>
      </c>
      <c r="N3369">
        <v>0.96783082201749504</v>
      </c>
      <c r="O3369">
        <v>26.629422718808101</v>
      </c>
      <c r="P3369">
        <v>123.75</v>
      </c>
    </row>
    <row r="3370" spans="1:17" hidden="1" x14ac:dyDescent="0.3">
      <c r="A3370" t="s">
        <v>6903</v>
      </c>
      <c r="B3370" t="s">
        <v>6904</v>
      </c>
      <c r="C3370" t="s">
        <v>10222</v>
      </c>
      <c r="D3370" t="s">
        <v>420</v>
      </c>
      <c r="E3370">
        <v>53.128895929999999</v>
      </c>
      <c r="F3370">
        <v>84.05</v>
      </c>
      <c r="G3370">
        <v>-45.669507513745899</v>
      </c>
      <c r="H3370">
        <v>5.6294849644870002</v>
      </c>
      <c r="I3370">
        <v>-36.383300733169001</v>
      </c>
      <c r="J3370">
        <v>1.33117813527039</v>
      </c>
      <c r="K3370">
        <v>84.2585648991856</v>
      </c>
      <c r="L3370">
        <v>92.275746415376901</v>
      </c>
      <c r="M3370">
        <v>69.210308520799998</v>
      </c>
      <c r="N3370">
        <v>0.18655583792178401</v>
      </c>
      <c r="O3370">
        <v>91.552647233789401</v>
      </c>
      <c r="P3370">
        <v>19.559032716927401</v>
      </c>
      <c r="Q3370">
        <v>2.5282789081701E-2</v>
      </c>
    </row>
    <row r="3371" spans="1:17" hidden="1" x14ac:dyDescent="0.3">
      <c r="A3371" t="s">
        <v>6905</v>
      </c>
      <c r="B3371" t="s">
        <v>6906</v>
      </c>
      <c r="C3371" t="s">
        <v>10222</v>
      </c>
      <c r="D3371" t="s">
        <v>843</v>
      </c>
      <c r="E3371">
        <v>53.115071399999998</v>
      </c>
      <c r="F3371">
        <v>24.47</v>
      </c>
      <c r="G3371">
        <v>88.983779619252601</v>
      </c>
      <c r="H3371">
        <v>10.2248555802657</v>
      </c>
      <c r="I3371">
        <v>-5.6178683818508803</v>
      </c>
      <c r="J3371">
        <v>5.1548923039891301</v>
      </c>
      <c r="K3371">
        <v>21.074282725627501</v>
      </c>
      <c r="L3371">
        <v>18.197130834703302</v>
      </c>
      <c r="M3371">
        <v>68.462697399186396</v>
      </c>
      <c r="N3371">
        <v>2.1358482905781102</v>
      </c>
      <c r="O3371">
        <v>8.0098079280751904</v>
      </c>
      <c r="P3371">
        <v>130.84905660377299</v>
      </c>
      <c r="Q3371">
        <v>8.8823428018719994E-2</v>
      </c>
    </row>
    <row r="3372" spans="1:17" hidden="1" x14ac:dyDescent="0.3">
      <c r="A3372" t="s">
        <v>6907</v>
      </c>
      <c r="B3372" t="s">
        <v>6908</v>
      </c>
      <c r="C3372" t="s">
        <v>10222</v>
      </c>
      <c r="D3372" t="s">
        <v>124</v>
      </c>
      <c r="E3372">
        <v>53.097964040000001</v>
      </c>
      <c r="F3372">
        <v>2.2000000000000002</v>
      </c>
      <c r="G3372">
        <v>-5.5931859894901201</v>
      </c>
      <c r="H3372">
        <v>-1.87035303188851</v>
      </c>
      <c r="I3372">
        <v>-12.2495918825592</v>
      </c>
      <c r="J3372">
        <v>1.0670674632677399</v>
      </c>
      <c r="K3372">
        <v>2.80531640952095</v>
      </c>
      <c r="L3372">
        <v>2.8492677430408602</v>
      </c>
      <c r="M3372">
        <v>15.3874106226971</v>
      </c>
      <c r="N3372">
        <v>1</v>
      </c>
      <c r="Q3372">
        <v>-0.13535727796024799</v>
      </c>
    </row>
    <row r="3373" spans="1:17" hidden="1" x14ac:dyDescent="0.3">
      <c r="A3373" t="s">
        <v>6909</v>
      </c>
      <c r="B3373" t="s">
        <v>6910</v>
      </c>
      <c r="C3373" t="s">
        <v>10222</v>
      </c>
      <c r="E3373">
        <v>53.026732000000003</v>
      </c>
      <c r="F3373">
        <v>16.82</v>
      </c>
      <c r="G3373">
        <v>-37.999372580453098</v>
      </c>
      <c r="H3373">
        <v>30.835609115565202</v>
      </c>
      <c r="I3373">
        <v>-13.865209106845001</v>
      </c>
      <c r="J3373">
        <v>3.0651907566759098</v>
      </c>
      <c r="K3373">
        <v>13.8552976872956</v>
      </c>
      <c r="L3373">
        <v>15.060259640341901</v>
      </c>
      <c r="M3373">
        <v>91.618060758137005</v>
      </c>
      <c r="N3373">
        <v>1.83559163938836</v>
      </c>
      <c r="O3373">
        <v>48.9298454221165</v>
      </c>
      <c r="P3373">
        <v>52.909090909090899</v>
      </c>
      <c r="Q3373">
        <v>0.12826105103214899</v>
      </c>
    </row>
    <row r="3374" spans="1:17" hidden="1" x14ac:dyDescent="0.3">
      <c r="A3374" t="s">
        <v>6911</v>
      </c>
      <c r="B3374" t="s">
        <v>6912</v>
      </c>
      <c r="C3374" t="s">
        <v>10222</v>
      </c>
      <c r="D3374" t="s">
        <v>261</v>
      </c>
      <c r="E3374">
        <v>52.934791771999997</v>
      </c>
      <c r="F3374">
        <v>49.57</v>
      </c>
      <c r="G3374">
        <v>-16.663099717444499</v>
      </c>
      <c r="H3374">
        <v>-6.3462325847966401</v>
      </c>
      <c r="I3374">
        <v>-8.6417034158982293</v>
      </c>
      <c r="J3374">
        <v>9.1870415834447705</v>
      </c>
      <c r="K3374">
        <v>47.644658148646798</v>
      </c>
      <c r="L3374">
        <v>46.266462841979298</v>
      </c>
      <c r="M3374">
        <v>52.0857419757548</v>
      </c>
      <c r="N3374">
        <v>1.6626793928744199</v>
      </c>
      <c r="O3374">
        <v>20.6374823481944</v>
      </c>
      <c r="P3374">
        <v>41.709548313321903</v>
      </c>
      <c r="Q3374">
        <v>-6.0370514489259001E-2</v>
      </c>
    </row>
    <row r="3375" spans="1:17" hidden="1" x14ac:dyDescent="0.3">
      <c r="A3375" t="s">
        <v>6913</v>
      </c>
      <c r="B3375" t="s">
        <v>6914</v>
      </c>
      <c r="C3375" t="s">
        <v>10222</v>
      </c>
      <c r="D3375" t="s">
        <v>635</v>
      </c>
      <c r="E3375">
        <v>52.898598</v>
      </c>
      <c r="F3375">
        <v>11.58</v>
      </c>
      <c r="G3375">
        <v>66.474311630073203</v>
      </c>
      <c r="H3375">
        <v>5.0366329346270797</v>
      </c>
      <c r="I3375">
        <v>-29.078718598660799</v>
      </c>
      <c r="J3375">
        <v>10.434496577758299</v>
      </c>
      <c r="K3375">
        <v>10.3524681487461</v>
      </c>
      <c r="L3375">
        <v>10.095316978637801</v>
      </c>
      <c r="M3375">
        <v>86.380380172096494</v>
      </c>
      <c r="N3375">
        <v>1.1703758110210001</v>
      </c>
      <c r="O3375">
        <v>47.668393782383397</v>
      </c>
      <c r="P3375">
        <v>96.271186440677894</v>
      </c>
      <c r="Q3375">
        <v>-3.0995116906166E-2</v>
      </c>
    </row>
    <row r="3376" spans="1:17" hidden="1" x14ac:dyDescent="0.3">
      <c r="A3376" t="s">
        <v>6915</v>
      </c>
      <c r="B3376" t="s">
        <v>6916</v>
      </c>
      <c r="C3376" t="s">
        <v>10222</v>
      </c>
      <c r="D3376" t="s">
        <v>70</v>
      </c>
      <c r="E3376">
        <v>52.887</v>
      </c>
      <c r="F3376">
        <v>36.6</v>
      </c>
      <c r="G3376">
        <v>-53.617321836062203</v>
      </c>
      <c r="H3376">
        <v>-0.57443341120534797</v>
      </c>
      <c r="I3376">
        <v>-9.7162822256127992</v>
      </c>
      <c r="J3376">
        <v>-10.5412227105725</v>
      </c>
      <c r="K3376">
        <v>36.301849427841603</v>
      </c>
      <c r="L3376">
        <v>37.581984822372497</v>
      </c>
      <c r="M3376">
        <v>55.391772785240697</v>
      </c>
      <c r="N3376">
        <v>2.2142245044809301</v>
      </c>
      <c r="O3376">
        <v>37.158469945355101</v>
      </c>
      <c r="P3376">
        <v>30.714285714285701</v>
      </c>
      <c r="Q3376">
        <v>-6.5918651658770006E-2</v>
      </c>
    </row>
    <row r="3377" spans="1:17" hidden="1" x14ac:dyDescent="0.3">
      <c r="A3377" t="s">
        <v>6917</v>
      </c>
      <c r="B3377" t="s">
        <v>6918</v>
      </c>
      <c r="C3377" t="s">
        <v>10222</v>
      </c>
      <c r="D3377" t="s">
        <v>469</v>
      </c>
      <c r="E3377">
        <v>52.886400000000002</v>
      </c>
      <c r="F3377">
        <v>120</v>
      </c>
      <c r="G3377">
        <v>45.640739176701601</v>
      </c>
      <c r="H3377">
        <v>-3.5263591913571499</v>
      </c>
      <c r="I3377">
        <v>-24.380455925693099</v>
      </c>
      <c r="J3377">
        <v>-1.54519885371368</v>
      </c>
      <c r="K3377">
        <v>102.33535822338</v>
      </c>
      <c r="L3377">
        <v>66.516793177114494</v>
      </c>
      <c r="M3377">
        <v>54.761984559916499</v>
      </c>
      <c r="N3377">
        <v>0.5</v>
      </c>
      <c r="O3377">
        <v>15.5</v>
      </c>
      <c r="P3377">
        <v>72.166427546628398</v>
      </c>
    </row>
    <row r="3378" spans="1:17" hidden="1" x14ac:dyDescent="0.3">
      <c r="A3378" t="s">
        <v>6919</v>
      </c>
      <c r="B3378" t="s">
        <v>6920</v>
      </c>
      <c r="C3378" t="s">
        <v>10222</v>
      </c>
      <c r="D3378" t="s">
        <v>370</v>
      </c>
      <c r="E3378">
        <v>52.844851548000001</v>
      </c>
      <c r="F3378">
        <v>31.39</v>
      </c>
      <c r="G3378">
        <v>12.368116939807701</v>
      </c>
      <c r="H3378">
        <v>-5.4681067641726901</v>
      </c>
      <c r="I3378">
        <v>-23.173099634657301</v>
      </c>
      <c r="J3378">
        <v>-0.57776899237864099</v>
      </c>
      <c r="K3378">
        <v>32.962478540249499</v>
      </c>
      <c r="L3378">
        <v>32.4297262208893</v>
      </c>
      <c r="M3378">
        <v>49.104979554673399</v>
      </c>
      <c r="N3378">
        <v>0.207441870891591</v>
      </c>
      <c r="O3378">
        <v>54.189232239566699</v>
      </c>
      <c r="P3378">
        <v>44.988452655889098</v>
      </c>
      <c r="Q3378">
        <v>5.4455689511264997E-2</v>
      </c>
    </row>
    <row r="3379" spans="1:17" hidden="1" x14ac:dyDescent="0.3">
      <c r="A3379" t="s">
        <v>6921</v>
      </c>
      <c r="B3379" t="s">
        <v>6922</v>
      </c>
      <c r="C3379" t="s">
        <v>10222</v>
      </c>
      <c r="D3379" t="s">
        <v>622</v>
      </c>
      <c r="E3379">
        <v>52.616362279999997</v>
      </c>
      <c r="F3379">
        <v>316.10000000000002</v>
      </c>
      <c r="G3379">
        <v>17.878148998734702</v>
      </c>
      <c r="H3379">
        <v>1.3916735955280799</v>
      </c>
      <c r="I3379">
        <v>-20.571704121497099</v>
      </c>
      <c r="J3379">
        <v>-0.57675149351375898</v>
      </c>
      <c r="K3379">
        <v>313.51068565792798</v>
      </c>
      <c r="L3379">
        <v>283.61517298550598</v>
      </c>
      <c r="M3379">
        <v>36.188317018882302</v>
      </c>
      <c r="N3379">
        <v>0.44841569042871299</v>
      </c>
      <c r="O3379">
        <v>30.022144890857302</v>
      </c>
      <c r="P3379">
        <v>51.244019138755903</v>
      </c>
      <c r="Q3379">
        <v>-4.4308947780909998E-2</v>
      </c>
    </row>
    <row r="3380" spans="1:17" hidden="1" x14ac:dyDescent="0.3">
      <c r="A3380" t="s">
        <v>6923</v>
      </c>
      <c r="B3380" t="s">
        <v>6924</v>
      </c>
      <c r="C3380" t="s">
        <v>10222</v>
      </c>
      <c r="E3380">
        <v>52.612499999999997</v>
      </c>
      <c r="F3380">
        <v>42.09</v>
      </c>
      <c r="G3380">
        <v>7.3057901674341199</v>
      </c>
      <c r="H3380">
        <v>-16.139160870265801</v>
      </c>
      <c r="I3380">
        <v>-25.579944577291499</v>
      </c>
      <c r="J3380">
        <v>-1.6890837458000201</v>
      </c>
      <c r="K3380">
        <v>44.646415202826901</v>
      </c>
      <c r="L3380">
        <v>43.146448457179503</v>
      </c>
      <c r="M3380">
        <v>48.452137083290403</v>
      </c>
      <c r="N3380">
        <v>0.25471736191261302</v>
      </c>
      <c r="O3380">
        <v>60.727013542409097</v>
      </c>
      <c r="P3380">
        <v>58.233082706766901</v>
      </c>
      <c r="Q3380">
        <v>8.7149556501982001E-2</v>
      </c>
    </row>
    <row r="3381" spans="1:17" hidden="1" x14ac:dyDescent="0.3">
      <c r="A3381" t="s">
        <v>6925</v>
      </c>
      <c r="B3381" t="s">
        <v>6926</v>
      </c>
      <c r="C3381" t="s">
        <v>10222</v>
      </c>
      <c r="D3381" t="s">
        <v>420</v>
      </c>
      <c r="E3381">
        <v>52.552408049999997</v>
      </c>
      <c r="F3381">
        <v>0.9</v>
      </c>
      <c r="G3381">
        <v>-46.168545512783901</v>
      </c>
      <c r="H3381">
        <v>-4.6252602902582503</v>
      </c>
      <c r="I3381">
        <v>-8.3537719035648994</v>
      </c>
      <c r="J3381">
        <v>-1.54519885371368</v>
      </c>
      <c r="K3381">
        <v>0.88158851656682902</v>
      </c>
      <c r="L3381">
        <v>0.86428959970664299</v>
      </c>
      <c r="M3381">
        <v>44.968726694609998</v>
      </c>
      <c r="N3381">
        <v>0.529400561532686</v>
      </c>
      <c r="O3381">
        <v>50</v>
      </c>
      <c r="P3381">
        <v>36.363636363636303</v>
      </c>
      <c r="Q3381">
        <v>8.9977831853089996E-2</v>
      </c>
    </row>
    <row r="3382" spans="1:17" hidden="1" x14ac:dyDescent="0.3">
      <c r="A3382" t="s">
        <v>6927</v>
      </c>
      <c r="B3382" t="s">
        <v>6928</v>
      </c>
      <c r="C3382" t="s">
        <v>10222</v>
      </c>
      <c r="D3382" t="s">
        <v>398</v>
      </c>
      <c r="E3382">
        <v>52.496086499999997</v>
      </c>
      <c r="F3382">
        <v>138.44999999999999</v>
      </c>
      <c r="G3382">
        <v>-28.9913452913779</v>
      </c>
      <c r="H3382">
        <v>2.9736408086428301</v>
      </c>
      <c r="I3382">
        <v>-35.375101268644201</v>
      </c>
      <c r="J3382">
        <v>0.181472711312026</v>
      </c>
      <c r="K3382">
        <v>135.13219921952299</v>
      </c>
      <c r="L3382">
        <v>138.72512751793599</v>
      </c>
      <c r="M3382">
        <v>51.463639546544201</v>
      </c>
      <c r="N3382">
        <v>0.65177002732303102</v>
      </c>
      <c r="O3382">
        <v>80.5706031058143</v>
      </c>
      <c r="P3382">
        <v>31.232227488151601</v>
      </c>
      <c r="Q3382">
        <v>3.7687321306666001E-2</v>
      </c>
    </row>
    <row r="3383" spans="1:17" hidden="1" x14ac:dyDescent="0.3">
      <c r="A3383" t="s">
        <v>6929</v>
      </c>
      <c r="B3383" t="s">
        <v>6930</v>
      </c>
      <c r="C3383" t="s">
        <v>10222</v>
      </c>
      <c r="D3383" t="s">
        <v>940</v>
      </c>
      <c r="E3383">
        <v>52.473038750000001</v>
      </c>
      <c r="F3383">
        <v>94.27</v>
      </c>
      <c r="G3383">
        <v>-6.8177518619902697</v>
      </c>
      <c r="H3383">
        <v>-5.09249675749472</v>
      </c>
      <c r="I3383">
        <v>-10.8103436494203</v>
      </c>
      <c r="J3383">
        <v>3.5146610965912402</v>
      </c>
      <c r="K3383">
        <v>89.775985603686195</v>
      </c>
      <c r="L3383">
        <v>86.239809450108794</v>
      </c>
      <c r="M3383">
        <v>67.366512104775893</v>
      </c>
      <c r="N3383">
        <v>0.41860744255952798</v>
      </c>
      <c r="O3383">
        <v>11.488278349421799</v>
      </c>
      <c r="P3383">
        <v>36.524257784214299</v>
      </c>
      <c r="Q3383">
        <v>7.9189353986926003E-2</v>
      </c>
    </row>
    <row r="3384" spans="1:17" hidden="1" x14ac:dyDescent="0.3">
      <c r="A3384" t="s">
        <v>6931</v>
      </c>
      <c r="B3384" t="s">
        <v>6932</v>
      </c>
      <c r="C3384" t="s">
        <v>10222</v>
      </c>
      <c r="D3384" t="s">
        <v>1458</v>
      </c>
      <c r="E3384">
        <v>52.463156939999998</v>
      </c>
      <c r="F3384">
        <v>9.9700000000000006</v>
      </c>
      <c r="G3384">
        <v>-85.530622580453098</v>
      </c>
      <c r="H3384">
        <v>-4.8147635521103602</v>
      </c>
      <c r="I3384">
        <v>-55.796030244026802</v>
      </c>
      <c r="J3384">
        <v>3.29690640944421</v>
      </c>
      <c r="K3384">
        <v>10.213666528611601</v>
      </c>
      <c r="L3384">
        <v>14.5033170253199</v>
      </c>
      <c r="M3384">
        <v>56.431051864200001</v>
      </c>
      <c r="N3384">
        <v>0.57363729051071</v>
      </c>
      <c r="O3384">
        <v>155.76730190571701</v>
      </c>
      <c r="P3384">
        <v>11.3966480446927</v>
      </c>
      <c r="Q3384">
        <v>0.20948888074681099</v>
      </c>
    </row>
    <row r="3385" spans="1:17" hidden="1" x14ac:dyDescent="0.3">
      <c r="A3385" t="s">
        <v>6933</v>
      </c>
      <c r="B3385" t="s">
        <v>6934</v>
      </c>
      <c r="C3385" t="s">
        <v>10222</v>
      </c>
      <c r="D3385" t="s">
        <v>27</v>
      </c>
      <c r="E3385">
        <v>52.46044672</v>
      </c>
      <c r="F3385">
        <v>49.06</v>
      </c>
      <c r="G3385">
        <v>107.09335924912</v>
      </c>
      <c r="H3385">
        <v>9.5621530496974607</v>
      </c>
      <c r="I3385">
        <v>21.734140184347101</v>
      </c>
      <c r="J3385">
        <v>33.702548894034003</v>
      </c>
      <c r="K3385">
        <v>37.704609538841801</v>
      </c>
      <c r="L3385">
        <v>34.398490044227202</v>
      </c>
      <c r="M3385">
        <v>87.0326875561572</v>
      </c>
      <c r="N3385">
        <v>3.5242678829710399</v>
      </c>
      <c r="O3385">
        <v>16.0823481451284</v>
      </c>
      <c r="P3385">
        <v>137.00483091787399</v>
      </c>
      <c r="Q3385">
        <v>5.7696852634100002E-2</v>
      </c>
    </row>
    <row r="3386" spans="1:17" hidden="1" x14ac:dyDescent="0.3">
      <c r="A3386" t="s">
        <v>6935</v>
      </c>
      <c r="B3386" t="s">
        <v>6936</v>
      </c>
      <c r="C3386" t="s">
        <v>10222</v>
      </c>
      <c r="E3386">
        <v>51.963910662000004</v>
      </c>
      <c r="F3386">
        <v>48.13</v>
      </c>
      <c r="G3386">
        <v>12.9411328413163</v>
      </c>
      <c r="H3386">
        <v>-5.0115077062086302</v>
      </c>
      <c r="I3386">
        <v>-22.149072801270702</v>
      </c>
      <c r="J3386">
        <v>4.8491552951314798</v>
      </c>
      <c r="K3386">
        <v>50.804573057237597</v>
      </c>
      <c r="L3386">
        <v>50.642750558609798</v>
      </c>
      <c r="M3386">
        <v>44.511961748713901</v>
      </c>
      <c r="N3386">
        <v>0.83572208539085902</v>
      </c>
      <c r="O3386">
        <v>46.852275088302498</v>
      </c>
      <c r="P3386">
        <v>47.592762956148398</v>
      </c>
      <c r="Q3386">
        <v>0.12739878805023899</v>
      </c>
    </row>
    <row r="3387" spans="1:17" hidden="1" x14ac:dyDescent="0.3">
      <c r="A3387" t="s">
        <v>6937</v>
      </c>
      <c r="B3387" t="s">
        <v>6938</v>
      </c>
      <c r="C3387" t="s">
        <v>10222</v>
      </c>
      <c r="D3387" t="s">
        <v>915</v>
      </c>
      <c r="E3387">
        <v>51.909520000000001</v>
      </c>
      <c r="F3387">
        <v>9.8800000000000008</v>
      </c>
      <c r="G3387">
        <v>85.491479012047407</v>
      </c>
      <c r="H3387">
        <v>22.159426344802402</v>
      </c>
      <c r="I3387">
        <v>78.991559929955898</v>
      </c>
      <c r="J3387">
        <v>-1.6443068814639299</v>
      </c>
      <c r="K3387">
        <v>8.2413083242610092</v>
      </c>
      <c r="L3387">
        <v>6.1583823182113502</v>
      </c>
      <c r="M3387">
        <v>42.930593829307398</v>
      </c>
      <c r="N3387">
        <v>1.2788385017885999</v>
      </c>
      <c r="O3387">
        <v>19.6356275303643</v>
      </c>
      <c r="P3387">
        <v>147</v>
      </c>
      <c r="Q3387">
        <v>6.0641376431459998E-3</v>
      </c>
    </row>
    <row r="3388" spans="1:17" hidden="1" x14ac:dyDescent="0.3">
      <c r="A3388" t="s">
        <v>6939</v>
      </c>
      <c r="B3388" t="s">
        <v>6940</v>
      </c>
      <c r="C3388" t="s">
        <v>10222</v>
      </c>
      <c r="D3388" t="s">
        <v>1447</v>
      </c>
      <c r="E3388">
        <v>51.725000000000001</v>
      </c>
      <c r="F3388">
        <v>20.69</v>
      </c>
      <c r="G3388">
        <v>-21.125790254796801</v>
      </c>
      <c r="H3388">
        <v>-5.8329425647353403</v>
      </c>
      <c r="I3388">
        <v>-31.253958036650001</v>
      </c>
      <c r="J3388">
        <v>-1.39741560248217</v>
      </c>
      <c r="K3388">
        <v>20.704381915310901</v>
      </c>
      <c r="L3388">
        <v>20.907397011270099</v>
      </c>
      <c r="M3388">
        <v>53.759583874889998</v>
      </c>
      <c r="N3388">
        <v>0.95337227102282895</v>
      </c>
      <c r="O3388">
        <v>34.3644272595456</v>
      </c>
      <c r="P3388">
        <v>20.571095571095501</v>
      </c>
      <c r="Q3388">
        <v>1.5494797186131001E-2</v>
      </c>
    </row>
    <row r="3389" spans="1:17" hidden="1" x14ac:dyDescent="0.3">
      <c r="A3389" t="s">
        <v>6941</v>
      </c>
      <c r="B3389" t="s">
        <v>6942</v>
      </c>
      <c r="C3389" t="s">
        <v>10222</v>
      </c>
      <c r="D3389" t="s">
        <v>1447</v>
      </c>
      <c r="E3389">
        <v>51.699767000000001</v>
      </c>
      <c r="F3389">
        <v>32.270000000000003</v>
      </c>
      <c r="G3389">
        <v>8.8804030006315795</v>
      </c>
      <c r="H3389">
        <v>1.8176408086428499</v>
      </c>
      <c r="I3389">
        <v>19.1299875576664</v>
      </c>
      <c r="J3389">
        <v>13.5596962511814</v>
      </c>
      <c r="K3389">
        <v>28.728699091565499</v>
      </c>
      <c r="L3389">
        <v>25.1590244183968</v>
      </c>
      <c r="M3389">
        <v>66.853177627432402</v>
      </c>
      <c r="N3389">
        <v>0.36375052241573502</v>
      </c>
      <c r="O3389">
        <v>14.037806011775601</v>
      </c>
      <c r="P3389">
        <v>68.0729166666666</v>
      </c>
      <c r="Q3389">
        <v>5.9090267469792998E-2</v>
      </c>
    </row>
    <row r="3390" spans="1:17" hidden="1" x14ac:dyDescent="0.3">
      <c r="A3390" t="s">
        <v>6943</v>
      </c>
      <c r="B3390" t="s">
        <v>6944</v>
      </c>
      <c r="C3390" t="s">
        <v>10222</v>
      </c>
      <c r="E3390">
        <v>51.668030000000002</v>
      </c>
      <c r="F3390">
        <v>193</v>
      </c>
      <c r="G3390">
        <v>-24.138420465417401</v>
      </c>
      <c r="H3390">
        <v>15.069344559845099</v>
      </c>
      <c r="I3390">
        <v>-45.821538793714403</v>
      </c>
      <c r="J3390">
        <v>10.886412088535501</v>
      </c>
      <c r="K3390">
        <v>162.507588137966</v>
      </c>
      <c r="L3390">
        <v>199.31398920982701</v>
      </c>
      <c r="M3390">
        <v>89.123419021991793</v>
      </c>
      <c r="N3390">
        <v>0.9</v>
      </c>
      <c r="O3390">
        <v>70.466321243523296</v>
      </c>
      <c r="P3390">
        <v>55.207076799356599</v>
      </c>
    </row>
    <row r="3391" spans="1:17" hidden="1" x14ac:dyDescent="0.3">
      <c r="A3391" t="s">
        <v>6945</v>
      </c>
      <c r="B3391" t="s">
        <v>6946</v>
      </c>
      <c r="C3391" t="s">
        <v>10222</v>
      </c>
      <c r="E3391">
        <v>51.652740000000001</v>
      </c>
      <c r="F3391">
        <v>131.69999999999999</v>
      </c>
      <c r="G3391">
        <v>14.329926603335201</v>
      </c>
      <c r="H3391">
        <v>-3.4504866572145101</v>
      </c>
      <c r="I3391">
        <v>-25.660339824048201</v>
      </c>
      <c r="J3391">
        <v>8.3714678129529805</v>
      </c>
      <c r="K3391">
        <v>129.832309153658</v>
      </c>
      <c r="L3391">
        <v>129.72119469399999</v>
      </c>
      <c r="M3391">
        <v>56.495953833986597</v>
      </c>
      <c r="N3391">
        <v>1.9078849610545201</v>
      </c>
      <c r="O3391">
        <v>29.0812452543659</v>
      </c>
      <c r="P3391">
        <v>53.9450613676212</v>
      </c>
      <c r="Q3391">
        <v>1.7656133383544999E-2</v>
      </c>
    </row>
    <row r="3392" spans="1:17" hidden="1" x14ac:dyDescent="0.3">
      <c r="A3392" t="s">
        <v>6947</v>
      </c>
      <c r="B3392" t="s">
        <v>6948</v>
      </c>
      <c r="C3392" t="s">
        <v>10222</v>
      </c>
      <c r="D3392" t="s">
        <v>922</v>
      </c>
      <c r="E3392">
        <v>51.541200000000003</v>
      </c>
      <c r="F3392">
        <v>166.8</v>
      </c>
      <c r="G3392">
        <v>481.12458485411702</v>
      </c>
      <c r="H3392">
        <v>-15.3398306939478</v>
      </c>
      <c r="I3392">
        <v>276.697116544925</v>
      </c>
      <c r="J3392">
        <v>-1.6332528601709799</v>
      </c>
      <c r="K3392">
        <v>177.24747859696399</v>
      </c>
      <c r="L3392">
        <v>113.498572019227</v>
      </c>
      <c r="M3392">
        <v>32.826220262513502</v>
      </c>
      <c r="N3392">
        <v>0.322747614340676</v>
      </c>
      <c r="O3392">
        <v>41.366906474820098</v>
      </c>
      <c r="P3392">
        <v>507.65027322404302</v>
      </c>
    </row>
    <row r="3393" spans="1:17" hidden="1" x14ac:dyDescent="0.3">
      <c r="A3393" t="s">
        <v>6949</v>
      </c>
      <c r="B3393" t="s">
        <v>6950</v>
      </c>
      <c r="C3393" t="s">
        <v>10222</v>
      </c>
      <c r="D3393" t="s">
        <v>60</v>
      </c>
      <c r="E3393">
        <v>51.491273839999998</v>
      </c>
      <c r="F3393">
        <v>20.6</v>
      </c>
      <c r="G3393">
        <v>-43.461172240894498</v>
      </c>
      <c r="H3393">
        <v>-15.293427464449501</v>
      </c>
      <c r="I3393">
        <v>-25.264478367490799</v>
      </c>
      <c r="J3393">
        <v>9.4143971058822604</v>
      </c>
      <c r="K3393">
        <v>22.4206743358612</v>
      </c>
      <c r="L3393">
        <v>22.404469445902599</v>
      </c>
      <c r="M3393">
        <v>40.393027128850399</v>
      </c>
      <c r="N3393">
        <v>0.93220640569394997</v>
      </c>
      <c r="O3393">
        <v>30.825242718446599</v>
      </c>
      <c r="P3393">
        <v>28.348909657320799</v>
      </c>
      <c r="Q3393">
        <v>6.2796827102390998E-2</v>
      </c>
    </row>
    <row r="3394" spans="1:17" hidden="1" x14ac:dyDescent="0.3">
      <c r="A3394" t="s">
        <v>6951</v>
      </c>
      <c r="B3394" t="s">
        <v>6952</v>
      </c>
      <c r="C3394" t="s">
        <v>10222</v>
      </c>
      <c r="D3394" t="s">
        <v>420</v>
      </c>
      <c r="E3394">
        <v>51.490194525</v>
      </c>
      <c r="F3394">
        <v>167.49</v>
      </c>
      <c r="G3394">
        <v>-26.525688369926701</v>
      </c>
      <c r="H3394">
        <v>208.33495467725501</v>
      </c>
      <c r="I3394">
        <v>190.14205708496399</v>
      </c>
      <c r="J3394">
        <v>1.36321326165935</v>
      </c>
      <c r="M3394">
        <v>78.580495883781595</v>
      </c>
      <c r="N3394">
        <v>1.04858427320766</v>
      </c>
      <c r="O3394">
        <v>8.3049734312496195</v>
      </c>
    </row>
    <row r="3395" spans="1:17" hidden="1" x14ac:dyDescent="0.3">
      <c r="A3395" t="s">
        <v>6953</v>
      </c>
      <c r="B3395" t="s">
        <v>6954</v>
      </c>
      <c r="C3395" t="s">
        <v>10222</v>
      </c>
      <c r="D3395" t="s">
        <v>622</v>
      </c>
      <c r="E3395">
        <v>51.399180000000001</v>
      </c>
      <c r="F3395">
        <v>3.39</v>
      </c>
      <c r="G3395">
        <v>89.397878509054095</v>
      </c>
      <c r="H3395">
        <v>-16.697090898674201</v>
      </c>
      <c r="I3395">
        <v>-42.436284218835802</v>
      </c>
      <c r="J3395">
        <v>-11.646208954723701</v>
      </c>
      <c r="K3395">
        <v>3.9699335359033299</v>
      </c>
      <c r="L3395">
        <v>3.78323381991378</v>
      </c>
      <c r="M3395">
        <v>18.984545011984899</v>
      </c>
      <c r="N3395">
        <v>1.7990355250782499</v>
      </c>
      <c r="O3395">
        <v>125.663716814159</v>
      </c>
      <c r="P3395">
        <v>124.503311258278</v>
      </c>
      <c r="Q3395">
        <v>6.6938374699059E-2</v>
      </c>
    </row>
    <row r="3396" spans="1:17" hidden="1" x14ac:dyDescent="0.3">
      <c r="A3396" t="s">
        <v>6955</v>
      </c>
      <c r="B3396" t="s">
        <v>6956</v>
      </c>
      <c r="C3396" t="s">
        <v>10222</v>
      </c>
      <c r="D3396" t="s">
        <v>523</v>
      </c>
      <c r="E3396">
        <v>51.374815239999997</v>
      </c>
      <c r="F3396">
        <v>33.68</v>
      </c>
      <c r="G3396">
        <v>-4.7173701059123001</v>
      </c>
      <c r="H3396">
        <v>21.8093298545792</v>
      </c>
      <c r="I3396">
        <v>2.4718473108458898</v>
      </c>
      <c r="J3396">
        <v>27.389733898012899</v>
      </c>
      <c r="K3396">
        <v>29.164657987258799</v>
      </c>
      <c r="L3396">
        <v>28.801285185676701</v>
      </c>
      <c r="M3396">
        <v>69.432921414954194</v>
      </c>
      <c r="N3396">
        <v>3.0459404089483799</v>
      </c>
      <c r="O3396">
        <v>9.2042755344418001</v>
      </c>
      <c r="P3396">
        <v>50.693512304250497</v>
      </c>
      <c r="Q3396">
        <v>5.0722398845984E-2</v>
      </c>
    </row>
    <row r="3397" spans="1:17" hidden="1" x14ac:dyDescent="0.3">
      <c r="A3397" t="s">
        <v>6957</v>
      </c>
      <c r="B3397" t="s">
        <v>6958</v>
      </c>
      <c r="C3397" t="s">
        <v>10222</v>
      </c>
      <c r="D3397" t="s">
        <v>622</v>
      </c>
      <c r="E3397">
        <v>51.302982555</v>
      </c>
      <c r="F3397">
        <v>4.95</v>
      </c>
      <c r="G3397">
        <v>79.724311630073203</v>
      </c>
      <c r="H3397">
        <v>132.47364080864199</v>
      </c>
      <c r="I3397">
        <v>9.8198266497804703</v>
      </c>
      <c r="J3397">
        <v>19.480442171927301</v>
      </c>
      <c r="K3397">
        <v>2.9524505686359999</v>
      </c>
      <c r="L3397">
        <v>3.3795522077759799</v>
      </c>
      <c r="M3397">
        <v>97.543876113884494</v>
      </c>
      <c r="N3397">
        <v>0.70812000746833603</v>
      </c>
      <c r="O3397">
        <v>7.0707070707070701</v>
      </c>
      <c r="P3397">
        <v>160.52631578947299</v>
      </c>
      <c r="Q3397">
        <v>-3.7153171259560001E-3</v>
      </c>
    </row>
    <row r="3398" spans="1:17" hidden="1" x14ac:dyDescent="0.3">
      <c r="A3398" t="s">
        <v>6959</v>
      </c>
      <c r="B3398" t="s">
        <v>6960</v>
      </c>
      <c r="C3398" t="s">
        <v>10222</v>
      </c>
      <c r="D3398" t="s">
        <v>121</v>
      </c>
      <c r="E3398">
        <v>51.3</v>
      </c>
      <c r="F3398">
        <v>17.100000000000001</v>
      </c>
      <c r="G3398">
        <v>-30.241904586142901</v>
      </c>
      <c r="H3398">
        <v>-8.5935142585122097</v>
      </c>
      <c r="I3398">
        <v>-40.430781812005897</v>
      </c>
      <c r="J3398">
        <v>-1.35189988464151</v>
      </c>
      <c r="K3398">
        <v>16.265884516370001</v>
      </c>
      <c r="L3398">
        <v>17.855961385652801</v>
      </c>
      <c r="M3398">
        <v>73.638104792710806</v>
      </c>
      <c r="N3398">
        <v>1.27790256533782</v>
      </c>
      <c r="O3398">
        <v>62.514619883040901</v>
      </c>
      <c r="P3398">
        <v>17.123287671232799</v>
      </c>
      <c r="Q3398">
        <v>-4.2178917705559997E-3</v>
      </c>
    </row>
    <row r="3399" spans="1:17" hidden="1" x14ac:dyDescent="0.3">
      <c r="A3399" t="s">
        <v>6961</v>
      </c>
      <c r="B3399" t="s">
        <v>6962</v>
      </c>
      <c r="C3399" t="s">
        <v>10222</v>
      </c>
      <c r="D3399" t="s">
        <v>420</v>
      </c>
      <c r="E3399">
        <v>51.226750000000003</v>
      </c>
      <c r="F3399">
        <v>13.57</v>
      </c>
      <c r="G3399">
        <v>-94.596276605220893</v>
      </c>
      <c r="H3399">
        <v>7.0167717990581799</v>
      </c>
      <c r="I3399">
        <v>-31.731196947656599</v>
      </c>
      <c r="J3399">
        <v>-9.1553457161970009</v>
      </c>
      <c r="K3399">
        <v>13.322681536250601</v>
      </c>
      <c r="L3399">
        <v>17.976329295020701</v>
      </c>
      <c r="M3399">
        <v>34.705626631578603</v>
      </c>
      <c r="N3399">
        <v>0.588477439291754</v>
      </c>
      <c r="O3399">
        <v>224.17096536477499</v>
      </c>
      <c r="P3399">
        <v>63.493975903614398</v>
      </c>
      <c r="Q3399">
        <v>2.1033305852346001E-2</v>
      </c>
    </row>
    <row r="3400" spans="1:17" hidden="1" x14ac:dyDescent="0.3">
      <c r="A3400" t="s">
        <v>6963</v>
      </c>
      <c r="B3400" t="s">
        <v>6964</v>
      </c>
      <c r="C3400" t="s">
        <v>10222</v>
      </c>
      <c r="D3400" t="s">
        <v>1444</v>
      </c>
      <c r="E3400">
        <v>50.999519999999997</v>
      </c>
      <c r="F3400">
        <v>28.6</v>
      </c>
      <c r="G3400">
        <v>-4.51203649279367</v>
      </c>
      <c r="H3400">
        <v>-15.418585886928501</v>
      </c>
      <c r="I3400">
        <v>-15.145751853439499</v>
      </c>
      <c r="J3400">
        <v>-9.0248736504616502</v>
      </c>
      <c r="K3400">
        <v>31.7639215782219</v>
      </c>
      <c r="L3400">
        <v>30.405421683704599</v>
      </c>
      <c r="M3400">
        <v>30.758091446213299</v>
      </c>
      <c r="N3400">
        <v>0.73301988013325403</v>
      </c>
      <c r="O3400">
        <v>62.7972027972028</v>
      </c>
      <c r="P3400">
        <v>76</v>
      </c>
      <c r="Q3400">
        <v>8.5950121916911995E-2</v>
      </c>
    </row>
    <row r="3401" spans="1:17" hidden="1" x14ac:dyDescent="0.3">
      <c r="A3401" t="s">
        <v>6965</v>
      </c>
      <c r="B3401" t="s">
        <v>6966</v>
      </c>
      <c r="C3401" t="s">
        <v>10222</v>
      </c>
      <c r="D3401" t="s">
        <v>622</v>
      </c>
      <c r="E3401">
        <v>50.911404451999999</v>
      </c>
      <c r="F3401">
        <v>0.82</v>
      </c>
      <c r="G3401">
        <v>-52.6518144960529</v>
      </c>
      <c r="H3401">
        <v>8.6358029708050008</v>
      </c>
      <c r="I3401">
        <v>-65.189880580164299</v>
      </c>
      <c r="J3401">
        <v>0.92393694875543797</v>
      </c>
      <c r="K3401">
        <v>0.85662062060361399</v>
      </c>
      <c r="L3401">
        <v>1.1176655398202799</v>
      </c>
      <c r="M3401">
        <v>49.323053041045597</v>
      </c>
      <c r="N3401">
        <v>0.46815404622601198</v>
      </c>
      <c r="O3401">
        <v>143.90243902438999</v>
      </c>
      <c r="P3401">
        <v>12.3287671232876</v>
      </c>
      <c r="Q3401">
        <v>5.1738527300688002E-2</v>
      </c>
    </row>
    <row r="3402" spans="1:17" hidden="1" x14ac:dyDescent="0.3">
      <c r="A3402" t="s">
        <v>6967</v>
      </c>
      <c r="B3402" t="s">
        <v>6968</v>
      </c>
      <c r="C3402" t="s">
        <v>10222</v>
      </c>
      <c r="D3402" t="s">
        <v>293</v>
      </c>
      <c r="E3402">
        <v>50.763686399999997</v>
      </c>
      <c r="F3402">
        <v>24.99</v>
      </c>
      <c r="G3402">
        <v>-54.612019305178499</v>
      </c>
      <c r="H3402">
        <v>5.9221230660177904</v>
      </c>
      <c r="I3402">
        <v>-31.184888155733798</v>
      </c>
      <c r="J3402">
        <v>4.2399251132284697</v>
      </c>
      <c r="K3402">
        <v>24.4390441829587</v>
      </c>
      <c r="L3402">
        <v>28.1587720299881</v>
      </c>
      <c r="M3402">
        <v>56.203049804658498</v>
      </c>
      <c r="N3402">
        <v>1.64524301387454</v>
      </c>
      <c r="O3402">
        <v>48.059223689475701</v>
      </c>
      <c r="P3402">
        <v>18.156028368794299</v>
      </c>
      <c r="Q3402">
        <v>-9.9807129591634999E-2</v>
      </c>
    </row>
    <row r="3403" spans="1:17" hidden="1" x14ac:dyDescent="0.3">
      <c r="A3403" t="s">
        <v>6969</v>
      </c>
      <c r="B3403" t="s">
        <v>6970</v>
      </c>
      <c r="C3403" t="s">
        <v>10222</v>
      </c>
      <c r="D3403" t="s">
        <v>523</v>
      </c>
      <c r="E3403">
        <v>50.754600000000003</v>
      </c>
      <c r="F3403">
        <v>3.51</v>
      </c>
      <c r="G3403">
        <v>328.180511090989</v>
      </c>
      <c r="H3403">
        <v>-38.034707985420198</v>
      </c>
      <c r="I3403">
        <v>-2.9027129894332302</v>
      </c>
      <c r="J3403">
        <v>3.20257562699847</v>
      </c>
      <c r="K3403">
        <v>4.7318495275863199</v>
      </c>
      <c r="L3403">
        <v>3.88057272832609</v>
      </c>
      <c r="M3403">
        <v>25.5240820439884</v>
      </c>
      <c r="N3403">
        <v>3.89270505445826</v>
      </c>
      <c r="O3403">
        <v>135.32763532763499</v>
      </c>
      <c r="P3403">
        <v>378.25085703818002</v>
      </c>
      <c r="Q3403">
        <v>0.119631640412146</v>
      </c>
    </row>
    <row r="3404" spans="1:17" hidden="1" x14ac:dyDescent="0.3">
      <c r="A3404" t="s">
        <v>6971</v>
      </c>
      <c r="B3404" t="s">
        <v>6972</v>
      </c>
      <c r="C3404" t="s">
        <v>10222</v>
      </c>
      <c r="D3404" t="s">
        <v>70</v>
      </c>
      <c r="E3404">
        <v>50.65</v>
      </c>
      <c r="F3404">
        <v>25</v>
      </c>
      <c r="G3404">
        <v>94.517636121673505</v>
      </c>
      <c r="H3404">
        <v>0.87198105760549505</v>
      </c>
      <c r="I3404">
        <v>61.431891831143403</v>
      </c>
      <c r="J3404">
        <v>-9.2487938647188201</v>
      </c>
      <c r="K3404">
        <v>24.6085589331128</v>
      </c>
      <c r="L3404">
        <v>19.5695588046867</v>
      </c>
      <c r="M3404">
        <v>34.4323675478051</v>
      </c>
      <c r="N3404">
        <v>0.75635463244709</v>
      </c>
      <c r="O3404">
        <v>17.999999999999901</v>
      </c>
      <c r="P3404">
        <v>163.157894736842</v>
      </c>
      <c r="Q3404">
        <v>5.6779145042665E-2</v>
      </c>
    </row>
    <row r="3405" spans="1:17" hidden="1" x14ac:dyDescent="0.3">
      <c r="A3405" t="s">
        <v>6973</v>
      </c>
      <c r="B3405" t="s">
        <v>6974</v>
      </c>
      <c r="C3405" t="s">
        <v>10222</v>
      </c>
      <c r="D3405" t="s">
        <v>922</v>
      </c>
      <c r="E3405">
        <v>50.625247999999999</v>
      </c>
      <c r="F3405">
        <v>1.27</v>
      </c>
      <c r="G3405">
        <v>-3.2247174961403702</v>
      </c>
      <c r="H3405">
        <v>3.3701925327807798</v>
      </c>
      <c r="I3405">
        <v>-33.029096578889501</v>
      </c>
      <c r="J3405">
        <v>1.7881344796196501</v>
      </c>
      <c r="K3405">
        <v>1.21302146632677</v>
      </c>
      <c r="L3405">
        <v>1.22619530980691</v>
      </c>
      <c r="M3405">
        <v>61.718447455369898</v>
      </c>
      <c r="N3405">
        <v>0.94922391812672002</v>
      </c>
      <c r="O3405">
        <v>48.818897637795203</v>
      </c>
      <c r="P3405">
        <v>81.428571428571402</v>
      </c>
      <c r="Q3405">
        <v>-0.14198131177555201</v>
      </c>
    </row>
    <row r="3406" spans="1:17" hidden="1" x14ac:dyDescent="0.3">
      <c r="A3406" t="s">
        <v>6975</v>
      </c>
      <c r="B3406" t="s">
        <v>6976</v>
      </c>
      <c r="C3406" t="s">
        <v>10222</v>
      </c>
      <c r="D3406" t="s">
        <v>301</v>
      </c>
      <c r="E3406">
        <v>50.548326400000001</v>
      </c>
      <c r="F3406">
        <v>17.260000000000002</v>
      </c>
      <c r="G3406">
        <v>48.702738026012298</v>
      </c>
      <c r="H3406">
        <v>-2.6329702693797699</v>
      </c>
      <c r="I3406">
        <v>-6.9431699269251901</v>
      </c>
      <c r="J3406">
        <v>10.5659857922161</v>
      </c>
      <c r="K3406">
        <v>16.1298848143953</v>
      </c>
      <c r="L3406">
        <v>14.9471023133604</v>
      </c>
      <c r="M3406">
        <v>62.941884682061698</v>
      </c>
      <c r="N3406">
        <v>1.19434747011457</v>
      </c>
      <c r="O3406">
        <v>17.612977983777501</v>
      </c>
      <c r="P3406">
        <v>85.591397849462297</v>
      </c>
      <c r="Q3406">
        <v>6.5063036629302004E-2</v>
      </c>
    </row>
    <row r="3407" spans="1:17" hidden="1" x14ac:dyDescent="0.3">
      <c r="A3407" t="s">
        <v>6977</v>
      </c>
      <c r="B3407" t="s">
        <v>6978</v>
      </c>
      <c r="C3407" t="s">
        <v>10222</v>
      </c>
      <c r="D3407" t="s">
        <v>70</v>
      </c>
      <c r="E3407">
        <v>50.253084999999999</v>
      </c>
      <c r="F3407">
        <v>118.9</v>
      </c>
      <c r="G3407">
        <v>99.262386069875703</v>
      </c>
      <c r="H3407">
        <v>-19.006663268758601</v>
      </c>
      <c r="I3407">
        <v>-52.950600640319998</v>
      </c>
      <c r="J3407">
        <v>-0.72079654538722204</v>
      </c>
      <c r="K3407">
        <v>134.86843033414399</v>
      </c>
      <c r="L3407">
        <v>114.11645605437801</v>
      </c>
      <c r="M3407">
        <v>31.960757291014701</v>
      </c>
      <c r="N3407">
        <v>0.69261937595999601</v>
      </c>
      <c r="O3407">
        <v>66.316232127838504</v>
      </c>
      <c r="P3407">
        <v>125.788074439802</v>
      </c>
      <c r="Q3407">
        <v>0.28293755424575701</v>
      </c>
    </row>
    <row r="3408" spans="1:17" hidden="1" x14ac:dyDescent="0.3">
      <c r="A3408" t="s">
        <v>6979</v>
      </c>
      <c r="B3408" t="s">
        <v>6980</v>
      </c>
      <c r="C3408" t="s">
        <v>10222</v>
      </c>
      <c r="D3408" t="s">
        <v>60</v>
      </c>
      <c r="E3408">
        <v>50.25</v>
      </c>
      <c r="F3408">
        <v>4.0199999999999996</v>
      </c>
      <c r="G3408">
        <v>-39.904762126359003</v>
      </c>
      <c r="H3408">
        <v>-2.5263591913571499</v>
      </c>
      <c r="I3408">
        <v>-34.284507834300797</v>
      </c>
      <c r="J3408">
        <v>-0.79706917790320497</v>
      </c>
      <c r="K3408">
        <v>4.0871986542650696</v>
      </c>
      <c r="L3408">
        <v>4.1715668627852303</v>
      </c>
      <c r="M3408">
        <v>43.138150854900502</v>
      </c>
      <c r="N3408">
        <v>0.79249108984411798</v>
      </c>
      <c r="O3408">
        <v>56.965174129353201</v>
      </c>
      <c r="P3408">
        <v>16.860465116278998</v>
      </c>
      <c r="Q3408">
        <v>7.7431810072477E-2</v>
      </c>
    </row>
    <row r="3409" spans="1:17" hidden="1" x14ac:dyDescent="0.3">
      <c r="A3409" t="s">
        <v>6981</v>
      </c>
      <c r="B3409" t="s">
        <v>6982</v>
      </c>
      <c r="C3409" t="s">
        <v>10222</v>
      </c>
      <c r="D3409" t="s">
        <v>60</v>
      </c>
      <c r="E3409">
        <v>50.183999999999997</v>
      </c>
      <c r="F3409">
        <v>41</v>
      </c>
      <c r="G3409">
        <v>59.753275737297102</v>
      </c>
      <c r="H3409">
        <v>5.8683776507481102</v>
      </c>
      <c r="I3409">
        <v>-15.496629046421999</v>
      </c>
      <c r="J3409">
        <v>6.2049307471157604</v>
      </c>
      <c r="K3409">
        <v>37.898531714600999</v>
      </c>
      <c r="L3409">
        <v>33.999360741730698</v>
      </c>
      <c r="M3409">
        <v>70.639268851433698</v>
      </c>
      <c r="N3409">
        <v>1.5750543363084799</v>
      </c>
      <c r="O3409">
        <v>23.634146341463399</v>
      </c>
      <c r="P3409">
        <v>95.238095238095198</v>
      </c>
      <c r="Q3409">
        <v>2.9261044156395001E-2</v>
      </c>
    </row>
    <row r="3410" spans="1:17" hidden="1" x14ac:dyDescent="0.3">
      <c r="A3410" t="s">
        <v>6983</v>
      </c>
      <c r="B3410" t="s">
        <v>6984</v>
      </c>
      <c r="C3410" t="s">
        <v>10222</v>
      </c>
      <c r="D3410" t="s">
        <v>60</v>
      </c>
      <c r="E3410">
        <v>50.156177807999903</v>
      </c>
      <c r="F3410">
        <v>25.08</v>
      </c>
      <c r="G3410">
        <v>-0.46293533348953902</v>
      </c>
      <c r="H3410">
        <v>18.3005638855659</v>
      </c>
      <c r="I3410">
        <v>-10.4715034182813</v>
      </c>
      <c r="J3410">
        <v>0.22186941937868801</v>
      </c>
      <c r="K3410">
        <v>22.598546807392399</v>
      </c>
      <c r="L3410">
        <v>20.764827961383101</v>
      </c>
      <c r="M3410">
        <v>63.587633980045098</v>
      </c>
      <c r="N3410">
        <v>2.0853894234775101</v>
      </c>
      <c r="O3410">
        <v>20.015948963317399</v>
      </c>
      <c r="P3410">
        <v>144.68292682926801</v>
      </c>
      <c r="Q3410">
        <v>0.13590661151767799</v>
      </c>
    </row>
    <row r="3411" spans="1:17" hidden="1" x14ac:dyDescent="0.3">
      <c r="A3411" t="s">
        <v>6985</v>
      </c>
      <c r="B3411" t="s">
        <v>6986</v>
      </c>
      <c r="C3411" t="s">
        <v>10222</v>
      </c>
      <c r="D3411" t="s">
        <v>118</v>
      </c>
      <c r="E3411">
        <v>50.048000000000002</v>
      </c>
      <c r="F3411">
        <v>46</v>
      </c>
      <c r="G3411">
        <v>25.741772735667301</v>
      </c>
      <c r="H3411">
        <v>-11.2983799167457</v>
      </c>
      <c r="I3411">
        <v>-20.060944399119101</v>
      </c>
      <c r="J3411">
        <v>3.6557467727638602</v>
      </c>
      <c r="K3411">
        <v>45.292995243001798</v>
      </c>
      <c r="L3411">
        <v>40.709151886386003</v>
      </c>
      <c r="M3411">
        <v>50.415802390099302</v>
      </c>
      <c r="N3411">
        <v>0.47383600867678899</v>
      </c>
      <c r="O3411">
        <v>28.260869565217298</v>
      </c>
      <c r="P3411">
        <v>76.923076923076906</v>
      </c>
      <c r="Q3411">
        <v>7.7720792723515994E-2</v>
      </c>
    </row>
    <row r="3412" spans="1:17" hidden="1" x14ac:dyDescent="0.3">
      <c r="A3412" t="s">
        <v>6987</v>
      </c>
      <c r="B3412" t="s">
        <v>6988</v>
      </c>
      <c r="C3412" t="s">
        <v>10222</v>
      </c>
      <c r="D3412" t="s">
        <v>133</v>
      </c>
      <c r="E3412">
        <v>50.045820859999999</v>
      </c>
      <c r="F3412">
        <v>167.3</v>
      </c>
      <c r="G3412">
        <v>63.199872981853602</v>
      </c>
      <c r="H3412">
        <v>0.12874858746196099</v>
      </c>
      <c r="I3412">
        <v>0.72428099178567196</v>
      </c>
      <c r="J3412">
        <v>1.49827940715588</v>
      </c>
      <c r="K3412">
        <v>160.79322862701699</v>
      </c>
      <c r="L3412">
        <v>142.17725396822999</v>
      </c>
      <c r="M3412">
        <v>58.426852471625999</v>
      </c>
      <c r="N3412">
        <v>1.1149651633359701</v>
      </c>
      <c r="O3412">
        <v>13.5086670651524</v>
      </c>
      <c r="P3412">
        <v>102.665051483949</v>
      </c>
      <c r="Q3412">
        <v>6.2736758532084005E-2</v>
      </c>
    </row>
    <row r="3413" spans="1:17" hidden="1" x14ac:dyDescent="0.3">
      <c r="A3413" t="s">
        <v>6989</v>
      </c>
      <c r="B3413" t="s">
        <v>6990</v>
      </c>
      <c r="C3413" t="s">
        <v>10222</v>
      </c>
      <c r="D3413" t="s">
        <v>398</v>
      </c>
      <c r="E3413">
        <v>50.020656135000003</v>
      </c>
      <c r="F3413">
        <v>33.85</v>
      </c>
      <c r="G3413">
        <v>-67.9109697552081</v>
      </c>
      <c r="H3413">
        <v>-1.4242570892550399</v>
      </c>
      <c r="I3413">
        <v>-56.881910431703403</v>
      </c>
      <c r="J3413">
        <v>-1.54519885371368</v>
      </c>
      <c r="K3413">
        <v>34.7051650818631</v>
      </c>
      <c r="M3413">
        <v>43.566797283461902</v>
      </c>
      <c r="N3413">
        <v>1.00096525096525</v>
      </c>
      <c r="O3413">
        <v>81.3884785819793</v>
      </c>
      <c r="P3413">
        <v>12.4584717607973</v>
      </c>
    </row>
    <row r="3414" spans="1:17" hidden="1" x14ac:dyDescent="0.3">
      <c r="A3414" t="s">
        <v>6991</v>
      </c>
      <c r="B3414" t="s">
        <v>6992</v>
      </c>
      <c r="C3414" t="s">
        <v>10222</v>
      </c>
      <c r="D3414" t="s">
        <v>130</v>
      </c>
      <c r="E3414">
        <v>50.018112144</v>
      </c>
      <c r="F3414">
        <v>24.61</v>
      </c>
      <c r="G3414">
        <v>128.23621639197799</v>
      </c>
      <c r="H3414">
        <v>18.977366591057098</v>
      </c>
      <c r="I3414">
        <v>79.048825499032404</v>
      </c>
      <c r="J3414">
        <v>6.6126958831284099</v>
      </c>
      <c r="K3414">
        <v>21.739534476598401</v>
      </c>
      <c r="L3414">
        <v>16.393574293656901</v>
      </c>
      <c r="M3414">
        <v>60.679640984745397</v>
      </c>
      <c r="N3414">
        <v>0.59091707190460496</v>
      </c>
      <c r="O3414">
        <v>16.131653799268499</v>
      </c>
      <c r="P3414">
        <v>172.234513274336</v>
      </c>
    </row>
    <row r="3415" spans="1:17" hidden="1" x14ac:dyDescent="0.3">
      <c r="A3415" t="s">
        <v>6993</v>
      </c>
      <c r="B3415" t="s">
        <v>6994</v>
      </c>
      <c r="C3415" t="s">
        <v>10222</v>
      </c>
      <c r="E3415">
        <v>49.873753600000001</v>
      </c>
      <c r="F3415">
        <v>34.39</v>
      </c>
      <c r="G3415">
        <v>-29.652448933306999</v>
      </c>
      <c r="H3415">
        <v>-1.9298425005008399</v>
      </c>
      <c r="I3415">
        <v>-9.2890935306715896</v>
      </c>
      <c r="J3415">
        <v>6.1139829365047103</v>
      </c>
      <c r="K3415">
        <v>34.381607764537002</v>
      </c>
      <c r="L3415">
        <v>32.954807927446197</v>
      </c>
      <c r="M3415">
        <v>52.606038100370498</v>
      </c>
      <c r="N3415">
        <v>1.04177300201477</v>
      </c>
      <c r="O3415">
        <v>32.945623727827801</v>
      </c>
      <c r="P3415">
        <v>27.276091783863802</v>
      </c>
      <c r="Q3415">
        <v>0.11324578534440401</v>
      </c>
    </row>
    <row r="3416" spans="1:17" hidden="1" x14ac:dyDescent="0.3">
      <c r="A3416" t="s">
        <v>6995</v>
      </c>
      <c r="B3416" t="s">
        <v>6996</v>
      </c>
      <c r="C3416" t="s">
        <v>10222</v>
      </c>
      <c r="E3416">
        <v>49.821191669999997</v>
      </c>
      <c r="F3416">
        <v>69.989999999999995</v>
      </c>
      <c r="G3416">
        <v>123.438597344358</v>
      </c>
      <c r="H3416">
        <v>9.4312047866149697</v>
      </c>
      <c r="I3416">
        <v>43.210853946775202</v>
      </c>
      <c r="J3416">
        <v>-2.3417849134576398</v>
      </c>
      <c r="K3416">
        <v>61.940177625499999</v>
      </c>
      <c r="L3416">
        <v>48.742155740884698</v>
      </c>
      <c r="M3416">
        <v>57.076604524939803</v>
      </c>
      <c r="N3416">
        <v>1.89260920667798</v>
      </c>
      <c r="O3416">
        <v>15.459351335905099</v>
      </c>
      <c r="P3416">
        <v>177.188118811881</v>
      </c>
      <c r="Q3416">
        <v>0.108594156362982</v>
      </c>
    </row>
    <row r="3417" spans="1:17" hidden="1" x14ac:dyDescent="0.3">
      <c r="A3417" t="s">
        <v>6997</v>
      </c>
      <c r="B3417" t="s">
        <v>6998</v>
      </c>
      <c r="C3417" t="s">
        <v>10222</v>
      </c>
      <c r="E3417">
        <v>49.783586579999998</v>
      </c>
      <c r="F3417">
        <v>35.1</v>
      </c>
      <c r="G3417">
        <v>-4.3962520442482704</v>
      </c>
      <c r="H3417">
        <v>-7.7158444049387498</v>
      </c>
      <c r="I3417">
        <v>-44.0825903892501</v>
      </c>
      <c r="J3417">
        <v>-1.2585837777606801</v>
      </c>
      <c r="K3417">
        <v>36.703932716634398</v>
      </c>
      <c r="L3417">
        <v>39.270079188308699</v>
      </c>
      <c r="M3417">
        <v>47.981646628470997</v>
      </c>
      <c r="N3417">
        <v>0.74480308068415602</v>
      </c>
      <c r="O3417">
        <v>59.487179487179397</v>
      </c>
      <c r="P3417">
        <v>33.105802047781502</v>
      </c>
      <c r="Q3417">
        <v>5.0964129377874999E-2</v>
      </c>
    </row>
    <row r="3418" spans="1:17" hidden="1" x14ac:dyDescent="0.3">
      <c r="A3418" t="s">
        <v>6999</v>
      </c>
      <c r="B3418" t="s">
        <v>7000</v>
      </c>
      <c r="C3418" t="s">
        <v>10222</v>
      </c>
      <c r="E3418">
        <v>49.625750400000001</v>
      </c>
      <c r="F3418">
        <v>186.35</v>
      </c>
      <c r="G3418">
        <v>112.998733223903</v>
      </c>
      <c r="H3418">
        <v>49.402683712933197</v>
      </c>
      <c r="I3418">
        <v>181.71230237303499</v>
      </c>
      <c r="J3418">
        <v>-1.62606138740641</v>
      </c>
      <c r="K3418">
        <v>138.132319785097</v>
      </c>
      <c r="L3418">
        <v>95.928534897508598</v>
      </c>
      <c r="M3418">
        <v>87.486595775124897</v>
      </c>
      <c r="N3418">
        <v>1.03240223463687</v>
      </c>
      <c r="O3418">
        <v>5.5808961631338798</v>
      </c>
      <c r="P3418">
        <v>272.7</v>
      </c>
    </row>
    <row r="3419" spans="1:17" hidden="1" x14ac:dyDescent="0.3">
      <c r="A3419" t="s">
        <v>7001</v>
      </c>
      <c r="B3419" t="s">
        <v>7002</v>
      </c>
      <c r="C3419" t="s">
        <v>10222</v>
      </c>
      <c r="D3419" t="s">
        <v>228</v>
      </c>
      <c r="E3419">
        <v>49.455309</v>
      </c>
      <c r="F3419">
        <v>32.99</v>
      </c>
      <c r="G3419">
        <v>16.597955881700099</v>
      </c>
      <c r="H3419">
        <v>10.402212237214201</v>
      </c>
      <c r="I3419">
        <v>-9.6916258392379504</v>
      </c>
      <c r="J3419">
        <v>5.1437643569886502</v>
      </c>
      <c r="K3419">
        <v>28.7580693993675</v>
      </c>
      <c r="L3419">
        <v>28.269120750340399</v>
      </c>
      <c r="M3419">
        <v>78.326209979798094</v>
      </c>
      <c r="N3419">
        <v>2.0708231629495599</v>
      </c>
      <c r="O3419">
        <v>7.6083661715671198</v>
      </c>
      <c r="P3419">
        <v>45.202464788732399</v>
      </c>
      <c r="Q3419">
        <v>1.7092421352945999E-2</v>
      </c>
    </row>
    <row r="3420" spans="1:17" hidden="1" x14ac:dyDescent="0.3">
      <c r="A3420" t="s">
        <v>7003</v>
      </c>
      <c r="B3420" t="s">
        <v>7004</v>
      </c>
      <c r="C3420" t="s">
        <v>10222</v>
      </c>
      <c r="E3420">
        <v>49.283999999999999</v>
      </c>
      <c r="F3420">
        <v>68.45</v>
      </c>
      <c r="G3420">
        <v>-52.252684897704498</v>
      </c>
      <c r="H3420">
        <v>-6.1517238253340896</v>
      </c>
      <c r="I3420">
        <v>-31.6323800878334</v>
      </c>
      <c r="J3420">
        <v>1.54303644040395</v>
      </c>
      <c r="K3420">
        <v>71.308985778362995</v>
      </c>
      <c r="L3420">
        <v>77.994380558403293</v>
      </c>
      <c r="M3420">
        <v>39.270102164120601</v>
      </c>
      <c r="N3420">
        <v>0.90756064334680897</v>
      </c>
      <c r="O3420">
        <v>42.147552958363697</v>
      </c>
      <c r="P3420">
        <v>4.5038167938931304</v>
      </c>
      <c r="Q3420">
        <v>9.7501439479866003E-2</v>
      </c>
    </row>
    <row r="3421" spans="1:17" hidden="1" x14ac:dyDescent="0.3">
      <c r="A3421" t="s">
        <v>7005</v>
      </c>
      <c r="B3421" t="s">
        <v>7006</v>
      </c>
      <c r="C3421" t="s">
        <v>10222</v>
      </c>
      <c r="D3421" t="s">
        <v>622</v>
      </c>
      <c r="E3421">
        <v>49.28</v>
      </c>
      <c r="F3421">
        <v>8.9600000000000009</v>
      </c>
      <c r="G3421">
        <v>12.389040312243701</v>
      </c>
      <c r="H3421">
        <v>-4.6399449374595996</v>
      </c>
      <c r="I3421">
        <v>-4.8793450958047497</v>
      </c>
      <c r="J3421">
        <v>-1.4324592821240401</v>
      </c>
      <c r="K3421">
        <v>8.2838975814774898</v>
      </c>
      <c r="L3421">
        <v>8.1131286758244308</v>
      </c>
      <c r="M3421">
        <v>66.230508494741699</v>
      </c>
      <c r="N3421">
        <v>0.57571777052531903</v>
      </c>
      <c r="O3421">
        <v>30.803571428571399</v>
      </c>
      <c r="P3421">
        <v>40</v>
      </c>
      <c r="Q3421">
        <v>-2.8934306012966999E-2</v>
      </c>
    </row>
    <row r="3422" spans="1:17" hidden="1" x14ac:dyDescent="0.3">
      <c r="A3422" t="s">
        <v>7007</v>
      </c>
      <c r="B3422" t="s">
        <v>7008</v>
      </c>
      <c r="C3422" t="s">
        <v>10222</v>
      </c>
      <c r="D3422" t="s">
        <v>622</v>
      </c>
      <c r="E3422">
        <v>49.256659200000001</v>
      </c>
      <c r="F3422">
        <v>168</v>
      </c>
      <c r="G3422">
        <v>-34.947601697808999</v>
      </c>
      <c r="H3422">
        <v>5.0413321101470903</v>
      </c>
      <c r="I3422">
        <v>-20.581374809133901</v>
      </c>
      <c r="J3422">
        <v>6.9160883073447801</v>
      </c>
      <c r="K3422">
        <v>156.362581751818</v>
      </c>
      <c r="L3422">
        <v>165.28386621411701</v>
      </c>
      <c r="M3422">
        <v>72.117304387248396</v>
      </c>
      <c r="N3422">
        <v>2.2260876304023798</v>
      </c>
      <c r="O3422">
        <v>23.630952380952301</v>
      </c>
      <c r="P3422">
        <v>22.627737226277301</v>
      </c>
      <c r="Q3422">
        <v>-5.8517619883509996E-3</v>
      </c>
    </row>
    <row r="3423" spans="1:17" hidden="1" x14ac:dyDescent="0.3">
      <c r="A3423" t="s">
        <v>7009</v>
      </c>
      <c r="B3423" t="s">
        <v>7010</v>
      </c>
      <c r="C3423" t="s">
        <v>10222</v>
      </c>
      <c r="D3423" t="s">
        <v>622</v>
      </c>
      <c r="E3423">
        <v>49.238153318999998</v>
      </c>
      <c r="F3423">
        <v>83.89</v>
      </c>
      <c r="G3423">
        <v>-42.736235713114901</v>
      </c>
      <c r="H3423">
        <v>5.2069741419761701</v>
      </c>
      <c r="I3423">
        <v>-1.5156507855524699</v>
      </c>
      <c r="J3423">
        <v>6.4966665410928703</v>
      </c>
      <c r="K3423">
        <v>74.426257880373399</v>
      </c>
      <c r="L3423">
        <v>81.482963271860697</v>
      </c>
      <c r="M3423">
        <v>82.420931126202902</v>
      </c>
      <c r="N3423">
        <v>0.28954120907317998</v>
      </c>
      <c r="O3423">
        <v>65.633567767314304</v>
      </c>
      <c r="P3423">
        <v>36.740016299918501</v>
      </c>
      <c r="Q3423">
        <v>5.9026488042152998E-2</v>
      </c>
    </row>
    <row r="3424" spans="1:17" hidden="1" x14ac:dyDescent="0.3">
      <c r="A3424" t="s">
        <v>7011</v>
      </c>
      <c r="B3424" t="s">
        <v>7012</v>
      </c>
      <c r="C3424" t="s">
        <v>10222</v>
      </c>
      <c r="D3424" t="s">
        <v>130</v>
      </c>
      <c r="E3424">
        <v>49.079735534999998</v>
      </c>
      <c r="F3424">
        <v>3.45</v>
      </c>
      <c r="K3424">
        <v>3.4677458506360201</v>
      </c>
      <c r="L3424">
        <v>4.1767796842679701</v>
      </c>
      <c r="M3424">
        <v>60.755946489344097</v>
      </c>
      <c r="N3424">
        <v>1</v>
      </c>
      <c r="Q3424">
        <v>-4.7233022382218999E-2</v>
      </c>
    </row>
    <row r="3425" spans="1:17" hidden="1" x14ac:dyDescent="0.3">
      <c r="A3425" t="s">
        <v>7013</v>
      </c>
      <c r="B3425" t="s">
        <v>7014</v>
      </c>
      <c r="C3425" t="s">
        <v>10222</v>
      </c>
      <c r="D3425" t="s">
        <v>2913</v>
      </c>
      <c r="E3425">
        <v>49.032501564</v>
      </c>
      <c r="F3425">
        <v>7.33</v>
      </c>
      <c r="G3425">
        <v>21.5551197108812</v>
      </c>
      <c r="H3425">
        <v>0.48510212669441199</v>
      </c>
      <c r="I3425">
        <v>-5.2710651366476204</v>
      </c>
      <c r="J3425">
        <v>-4.0955344241834899</v>
      </c>
      <c r="K3425">
        <v>7.0186958065256002</v>
      </c>
      <c r="L3425">
        <v>6.74655319796023</v>
      </c>
      <c r="M3425">
        <v>60.155337029060099</v>
      </c>
      <c r="N3425">
        <v>0.69953028562818198</v>
      </c>
      <c r="O3425">
        <v>20.054570259208699</v>
      </c>
      <c r="P3425">
        <v>59.347826086956502</v>
      </c>
      <c r="Q3425">
        <v>4.7465598944781001E-2</v>
      </c>
    </row>
    <row r="3426" spans="1:17" hidden="1" x14ac:dyDescent="0.3">
      <c r="A3426" t="s">
        <v>7015</v>
      </c>
      <c r="B3426" t="s">
        <v>7016</v>
      </c>
      <c r="C3426" t="s">
        <v>10222</v>
      </c>
      <c r="E3426">
        <v>48.946157559</v>
      </c>
      <c r="F3426">
        <v>47.99</v>
      </c>
      <c r="G3426">
        <v>-21.399729990956299</v>
      </c>
      <c r="H3426">
        <v>-2.6661441375937098</v>
      </c>
      <c r="I3426">
        <v>-8.8995610766308495</v>
      </c>
      <c r="J3426">
        <v>-3.6124362727990902</v>
      </c>
      <c r="K3426">
        <v>47.316788476424698</v>
      </c>
      <c r="L3426">
        <v>48.291391878858299</v>
      </c>
      <c r="M3426">
        <v>55.771124840620701</v>
      </c>
      <c r="N3426">
        <v>0.54457627118644003</v>
      </c>
      <c r="O3426">
        <v>34.611377370285403</v>
      </c>
      <c r="P3426">
        <v>19.975000000000001</v>
      </c>
      <c r="Q3426">
        <v>4.7784181919759998E-3</v>
      </c>
    </row>
    <row r="3427" spans="1:17" hidden="1" x14ac:dyDescent="0.3">
      <c r="A3427" t="s">
        <v>7017</v>
      </c>
      <c r="B3427" t="s">
        <v>7018</v>
      </c>
      <c r="C3427" t="s">
        <v>10222</v>
      </c>
      <c r="D3427" t="s">
        <v>420</v>
      </c>
      <c r="E3427">
        <v>48.850124999999998</v>
      </c>
      <c r="F3427">
        <v>37.5</v>
      </c>
      <c r="G3427">
        <v>26.223802465103699</v>
      </c>
      <c r="H3427">
        <v>3.7635207400322201</v>
      </c>
      <c r="I3427">
        <v>-32.897510103690699</v>
      </c>
      <c r="J3427">
        <v>-2.5214521518667099</v>
      </c>
      <c r="K3427">
        <v>38.275757214099301</v>
      </c>
      <c r="L3427">
        <v>38.2935799750204</v>
      </c>
      <c r="M3427">
        <v>32.977977467555803</v>
      </c>
      <c r="N3427">
        <v>0.347467753864516</v>
      </c>
      <c r="O3427">
        <v>69.2</v>
      </c>
      <c r="P3427">
        <v>62.337662337662302</v>
      </c>
      <c r="Q3427">
        <v>-8.4609426967200002E-3</v>
      </c>
    </row>
    <row r="3428" spans="1:17" hidden="1" x14ac:dyDescent="0.3">
      <c r="A3428" t="s">
        <v>7019</v>
      </c>
      <c r="B3428" t="s">
        <v>7020</v>
      </c>
      <c r="C3428" t="s">
        <v>10222</v>
      </c>
      <c r="E3428">
        <v>48.819528366999997</v>
      </c>
      <c r="F3428">
        <v>70.09</v>
      </c>
      <c r="G3428">
        <v>-14.3816883699267</v>
      </c>
      <c r="H3428">
        <v>18.182731717733699</v>
      </c>
      <c r="I3428">
        <v>-1.1386587413151701</v>
      </c>
      <c r="J3428">
        <v>9.7617515952387492</v>
      </c>
      <c r="K3428">
        <v>58.4738942635949</v>
      </c>
      <c r="L3428">
        <v>57.4854128180137</v>
      </c>
      <c r="M3428">
        <v>76.517992662613494</v>
      </c>
      <c r="N3428">
        <v>3.2096118240608602</v>
      </c>
      <c r="O3428">
        <v>22.699386503067402</v>
      </c>
      <c r="P3428">
        <v>82.907098121085596</v>
      </c>
      <c r="Q3428">
        <v>0.111247255782684</v>
      </c>
    </row>
    <row r="3429" spans="1:17" hidden="1" x14ac:dyDescent="0.3">
      <c r="A3429" t="s">
        <v>7021</v>
      </c>
      <c r="B3429" t="s">
        <v>7022</v>
      </c>
      <c r="C3429" t="s">
        <v>10222</v>
      </c>
      <c r="D3429" t="s">
        <v>133</v>
      </c>
      <c r="E3429">
        <v>48.720288109999998</v>
      </c>
      <c r="F3429">
        <v>38.950000000000003</v>
      </c>
      <c r="G3429">
        <v>0.18218410892814699</v>
      </c>
      <c r="H3429">
        <v>-14.7817704467684</v>
      </c>
      <c r="I3429">
        <v>-10.396790946044201</v>
      </c>
      <c r="J3429">
        <v>-6.5451988537136696</v>
      </c>
      <c r="K3429">
        <v>42.509937788367303</v>
      </c>
      <c r="L3429">
        <v>40.316524615258302</v>
      </c>
      <c r="M3429">
        <v>14.014406261990001</v>
      </c>
      <c r="N3429">
        <v>1.7040528634361201</v>
      </c>
      <c r="O3429">
        <v>36.842105263157798</v>
      </c>
      <c r="P3429">
        <v>29.8333333333333</v>
      </c>
      <c r="Q3429">
        <v>-1.9798388694706001E-2</v>
      </c>
    </row>
    <row r="3430" spans="1:17" hidden="1" x14ac:dyDescent="0.3">
      <c r="A3430" t="s">
        <v>7023</v>
      </c>
      <c r="B3430" t="s">
        <v>7024</v>
      </c>
      <c r="C3430" t="s">
        <v>10222</v>
      </c>
      <c r="E3430">
        <v>48.701604000000003</v>
      </c>
      <c r="F3430">
        <v>49.2</v>
      </c>
      <c r="G3430">
        <v>24.998795769278601</v>
      </c>
      <c r="H3430">
        <v>-3.3222775587040898</v>
      </c>
      <c r="I3430">
        <v>-1.5813708848105501</v>
      </c>
      <c r="J3430">
        <v>-2.95082134367351</v>
      </c>
      <c r="K3430">
        <v>48.844422755436199</v>
      </c>
      <c r="L3430">
        <v>45.199621548618701</v>
      </c>
      <c r="M3430">
        <v>52.918561040653103</v>
      </c>
      <c r="N3430">
        <v>1.3020285261489599</v>
      </c>
      <c r="O3430">
        <v>36.178861788617802</v>
      </c>
      <c r="P3430">
        <v>63.455149501661097</v>
      </c>
      <c r="Q3430">
        <v>8.7381634008548995E-2</v>
      </c>
    </row>
    <row r="3431" spans="1:17" hidden="1" x14ac:dyDescent="0.3">
      <c r="A3431" t="s">
        <v>7025</v>
      </c>
      <c r="B3431" t="s">
        <v>7026</v>
      </c>
      <c r="C3431" t="s">
        <v>10222</v>
      </c>
      <c r="D3431" t="s">
        <v>261</v>
      </c>
      <c r="E3431">
        <v>48.65294025</v>
      </c>
      <c r="F3431">
        <v>2.25</v>
      </c>
      <c r="G3431">
        <v>143.474311630073</v>
      </c>
      <c r="H3431">
        <v>-28.087762700129002</v>
      </c>
      <c r="I3431">
        <v>-76.366194263813298</v>
      </c>
      <c r="J3431">
        <v>-10.055837151585999</v>
      </c>
      <c r="K3431">
        <v>2.3151016462065201</v>
      </c>
      <c r="L3431">
        <v>2.40898214888808</v>
      </c>
      <c r="M3431">
        <v>51.398529505211698</v>
      </c>
      <c r="N3431">
        <v>0.76041095890410904</v>
      </c>
      <c r="O3431">
        <v>171.111111111111</v>
      </c>
      <c r="P3431">
        <v>186.016949152542</v>
      </c>
    </row>
    <row r="3432" spans="1:17" hidden="1" x14ac:dyDescent="0.3">
      <c r="A3432" t="s">
        <v>7027</v>
      </c>
      <c r="B3432" t="s">
        <v>7028</v>
      </c>
      <c r="C3432" t="s">
        <v>10222</v>
      </c>
      <c r="D3432" t="s">
        <v>415</v>
      </c>
      <c r="E3432">
        <v>48.636557720999903</v>
      </c>
      <c r="F3432">
        <v>16.989999999999998</v>
      </c>
      <c r="G3432">
        <v>191.04440508801699</v>
      </c>
      <c r="H3432">
        <v>-0.74529410259974205</v>
      </c>
      <c r="I3432">
        <v>147.91422366675599</v>
      </c>
      <c r="J3432">
        <v>14.254801146286299</v>
      </c>
      <c r="K3432">
        <v>18.128674786567299</v>
      </c>
      <c r="L3432">
        <v>14.287005429695</v>
      </c>
      <c r="M3432">
        <v>59.093014479806101</v>
      </c>
      <c r="N3432">
        <v>0.80220295436551703</v>
      </c>
      <c r="O3432">
        <v>70.394349617421994</v>
      </c>
      <c r="P3432">
        <v>236.43564356435601</v>
      </c>
      <c r="Q3432">
        <v>7.2650054171394002E-2</v>
      </c>
    </row>
    <row r="3433" spans="1:17" hidden="1" x14ac:dyDescent="0.3">
      <c r="A3433" t="s">
        <v>7029</v>
      </c>
      <c r="B3433" t="s">
        <v>7030</v>
      </c>
      <c r="C3433" t="s">
        <v>10222</v>
      </c>
      <c r="D3433" t="s">
        <v>500</v>
      </c>
      <c r="E3433">
        <v>48.543685244999999</v>
      </c>
      <c r="F3433">
        <v>33.99</v>
      </c>
      <c r="G3433">
        <v>3.85405846551626</v>
      </c>
      <c r="H3433">
        <v>6.3355103878269201</v>
      </c>
      <c r="I3433">
        <v>-24.614276105245501</v>
      </c>
      <c r="J3433">
        <v>-2.1265942025508799</v>
      </c>
      <c r="K3433">
        <v>32.420548837392303</v>
      </c>
      <c r="L3433">
        <v>32.474074888511801</v>
      </c>
      <c r="M3433">
        <v>62.385284270249997</v>
      </c>
      <c r="N3433">
        <v>0.52988508776074605</v>
      </c>
      <c r="O3433">
        <v>39.746984407178502</v>
      </c>
      <c r="P3433">
        <v>47.782608695652101</v>
      </c>
      <c r="Q3433">
        <v>-5.7447453035797E-2</v>
      </c>
    </row>
    <row r="3434" spans="1:17" hidden="1" x14ac:dyDescent="0.3">
      <c r="A3434" t="s">
        <v>7031</v>
      </c>
      <c r="B3434" t="s">
        <v>7032</v>
      </c>
      <c r="C3434" t="s">
        <v>10222</v>
      </c>
      <c r="E3434">
        <v>48.495592000000002</v>
      </c>
      <c r="F3434">
        <v>58.7</v>
      </c>
      <c r="G3434">
        <v>-25.301339344232598</v>
      </c>
      <c r="H3434">
        <v>-8.0622412584234002</v>
      </c>
      <c r="I3434">
        <v>-34.250954305937597</v>
      </c>
      <c r="J3434">
        <v>-12.1760754081571</v>
      </c>
      <c r="K3434">
        <v>60.721602082131596</v>
      </c>
      <c r="L3434">
        <v>63.324988429062998</v>
      </c>
      <c r="M3434">
        <v>38.240517923638897</v>
      </c>
      <c r="N3434">
        <v>1.82493588532246</v>
      </c>
      <c r="O3434">
        <v>57.427597955706901</v>
      </c>
      <c r="P3434">
        <v>19.7959183673469</v>
      </c>
      <c r="Q3434">
        <v>-6.9389876410847998E-2</v>
      </c>
    </row>
    <row r="3435" spans="1:17" hidden="1" x14ac:dyDescent="0.3">
      <c r="A3435" t="s">
        <v>7033</v>
      </c>
      <c r="B3435" t="s">
        <v>7034</v>
      </c>
      <c r="C3435" t="s">
        <v>10222</v>
      </c>
      <c r="D3435" t="s">
        <v>77</v>
      </c>
      <c r="E3435">
        <v>48.398008025000003</v>
      </c>
      <c r="F3435">
        <v>15.43</v>
      </c>
      <c r="G3435">
        <v>-25.012530475189902</v>
      </c>
      <c r="H3435">
        <v>-6.9638591913571499</v>
      </c>
      <c r="I3435">
        <v>-27.072560278513699</v>
      </c>
      <c r="J3435">
        <v>-0.63076384391617502</v>
      </c>
      <c r="K3435">
        <v>15.972435655402499</v>
      </c>
      <c r="L3435">
        <v>16.710436061287702</v>
      </c>
      <c r="M3435">
        <v>42.5510557297834</v>
      </c>
      <c r="N3435">
        <v>0.76130335569528595</v>
      </c>
      <c r="O3435">
        <v>36.098509397278001</v>
      </c>
    </row>
    <row r="3436" spans="1:17" hidden="1" x14ac:dyDescent="0.3">
      <c r="A3436" t="s">
        <v>7035</v>
      </c>
      <c r="B3436" t="s">
        <v>7036</v>
      </c>
      <c r="C3436" t="s">
        <v>10222</v>
      </c>
      <c r="D3436" t="s">
        <v>469</v>
      </c>
      <c r="E3436">
        <v>48.394993460000002</v>
      </c>
      <c r="F3436">
        <v>18.37</v>
      </c>
      <c r="G3436">
        <v>8.5478410418379305</v>
      </c>
      <c r="H3436">
        <v>-3.20009491729517</v>
      </c>
      <c r="I3436">
        <v>-18.043048144565201</v>
      </c>
      <c r="J3436">
        <v>1.2403164666205699</v>
      </c>
      <c r="K3436">
        <v>18.078184843834801</v>
      </c>
      <c r="L3436">
        <v>18.138027687438299</v>
      </c>
      <c r="M3436">
        <v>64.090158083661194</v>
      </c>
      <c r="N3436">
        <v>1.35549414806887</v>
      </c>
      <c r="O3436">
        <v>48.884050081654799</v>
      </c>
      <c r="P3436">
        <v>66.244343891402707</v>
      </c>
      <c r="Q3436">
        <v>-0.12572994544103999</v>
      </c>
    </row>
    <row r="3437" spans="1:17" hidden="1" x14ac:dyDescent="0.3">
      <c r="A3437" t="s">
        <v>7037</v>
      </c>
      <c r="B3437" t="s">
        <v>7038</v>
      </c>
      <c r="C3437" t="s">
        <v>10222</v>
      </c>
      <c r="D3437" t="s">
        <v>143</v>
      </c>
      <c r="E3437">
        <v>48.338642399999998</v>
      </c>
      <c r="F3437">
        <v>2.4</v>
      </c>
      <c r="G3437">
        <v>-83.668545512783894</v>
      </c>
      <c r="H3437">
        <v>-5.5839723600814404</v>
      </c>
      <c r="I3437">
        <v>-36.8081044562581</v>
      </c>
      <c r="J3437">
        <v>0.60072389306742202</v>
      </c>
      <c r="K3437">
        <v>2.37148401140937</v>
      </c>
      <c r="L3437">
        <v>3.1187612663370898</v>
      </c>
      <c r="M3437">
        <v>45.606504624119403</v>
      </c>
      <c r="N3437">
        <v>0.94492576237422699</v>
      </c>
      <c r="O3437">
        <v>133.333333333333</v>
      </c>
      <c r="P3437">
        <v>33.3333333333333</v>
      </c>
      <c r="Q3437">
        <v>-0.18186613283727601</v>
      </c>
    </row>
    <row r="3438" spans="1:17" hidden="1" x14ac:dyDescent="0.3">
      <c r="A3438" t="s">
        <v>7039</v>
      </c>
      <c r="B3438" t="s">
        <v>7040</v>
      </c>
      <c r="C3438" t="s">
        <v>10222</v>
      </c>
      <c r="E3438">
        <v>48.289755835999998</v>
      </c>
      <c r="F3438">
        <v>16.78</v>
      </c>
      <c r="G3438">
        <v>24.665322866028198</v>
      </c>
      <c r="H3438">
        <v>-22.2676826527176</v>
      </c>
      <c r="I3438">
        <v>-22.746744200728799</v>
      </c>
      <c r="J3438">
        <v>-7.2380022908780299</v>
      </c>
      <c r="K3438">
        <v>21.703335672772599</v>
      </c>
      <c r="L3438">
        <v>21.1814371024366</v>
      </c>
      <c r="M3438">
        <v>31.093494037243602</v>
      </c>
      <c r="N3438">
        <v>1.20644866046139</v>
      </c>
      <c r="O3438">
        <v>113.547874453714</v>
      </c>
      <c r="P3438">
        <v>67.660283097418798</v>
      </c>
      <c r="Q3438">
        <v>8.8440740752528002E-2</v>
      </c>
    </row>
    <row r="3439" spans="1:17" hidden="1" x14ac:dyDescent="0.3">
      <c r="A3439" t="s">
        <v>7041</v>
      </c>
      <c r="B3439" t="s">
        <v>7042</v>
      </c>
      <c r="C3439" t="s">
        <v>10222</v>
      </c>
      <c r="D3439" t="s">
        <v>130</v>
      </c>
      <c r="E3439">
        <v>48.282398055000002</v>
      </c>
      <c r="F3439">
        <v>133.94999999999999</v>
      </c>
      <c r="G3439">
        <v>-26.188609718241299</v>
      </c>
      <c r="H3439">
        <v>0.50894976198458297</v>
      </c>
      <c r="I3439">
        <v>-16.604048758492901</v>
      </c>
      <c r="J3439">
        <v>-0.110772624205489</v>
      </c>
      <c r="K3439">
        <v>122.557013805621</v>
      </c>
      <c r="L3439">
        <v>126.08647131722201</v>
      </c>
      <c r="M3439">
        <v>72.898920584770593</v>
      </c>
      <c r="N3439">
        <v>1.9562957491102</v>
      </c>
      <c r="O3439">
        <v>21.687196715192201</v>
      </c>
      <c r="P3439">
        <v>30.048543689320301</v>
      </c>
      <c r="Q3439">
        <v>0.15173462631749701</v>
      </c>
    </row>
    <row r="3440" spans="1:17" hidden="1" x14ac:dyDescent="0.3">
      <c r="A3440" t="s">
        <v>7043</v>
      </c>
      <c r="B3440" t="s">
        <v>7044</v>
      </c>
      <c r="C3440" t="s">
        <v>10222</v>
      </c>
      <c r="D3440" t="s">
        <v>557</v>
      </c>
      <c r="E3440">
        <v>48.112217999999999</v>
      </c>
      <c r="F3440">
        <v>79.38</v>
      </c>
      <c r="G3440">
        <v>-1.52568836992677</v>
      </c>
      <c r="H3440">
        <v>-4.4630680521166397</v>
      </c>
      <c r="I3440">
        <v>-29.5410253647761</v>
      </c>
      <c r="J3440">
        <v>-3.79351261839017</v>
      </c>
      <c r="K3440">
        <v>79.534151007926297</v>
      </c>
      <c r="L3440">
        <v>78.674933580679394</v>
      </c>
      <c r="M3440">
        <v>40.966404452019297</v>
      </c>
      <c r="N3440">
        <v>0.67230550035619197</v>
      </c>
      <c r="O3440">
        <v>43.487024439405303</v>
      </c>
      <c r="P3440">
        <v>41.75</v>
      </c>
      <c r="Q3440">
        <v>0.17142203332596501</v>
      </c>
    </row>
    <row r="3441" spans="1:17" hidden="1" x14ac:dyDescent="0.3">
      <c r="A3441" t="s">
        <v>7045</v>
      </c>
      <c r="B3441" t="s">
        <v>7046</v>
      </c>
      <c r="C3441" t="s">
        <v>10222</v>
      </c>
      <c r="D3441" t="s">
        <v>133</v>
      </c>
      <c r="E3441">
        <v>48.078122424999997</v>
      </c>
      <c r="F3441">
        <v>14.57</v>
      </c>
      <c r="G3441">
        <v>27.328588293219902</v>
      </c>
      <c r="H3441">
        <v>-0.16441355473341401</v>
      </c>
      <c r="I3441">
        <v>-4.6138284375940497</v>
      </c>
      <c r="J3441">
        <v>3.1649460738225299</v>
      </c>
      <c r="K3441">
        <v>14.943339988282601</v>
      </c>
      <c r="L3441">
        <v>14.1009367528511</v>
      </c>
      <c r="M3441">
        <v>48.440189165086203</v>
      </c>
      <c r="N3441">
        <v>0.46747900532929398</v>
      </c>
      <c r="O3441">
        <v>36.238846945779002</v>
      </c>
      <c r="P3441">
        <v>69.418604651162795</v>
      </c>
      <c r="Q3441">
        <v>4.6193233368596001E-2</v>
      </c>
    </row>
    <row r="3442" spans="1:17" hidden="1" x14ac:dyDescent="0.3">
      <c r="A3442" t="s">
        <v>7047</v>
      </c>
      <c r="B3442" t="s">
        <v>7048</v>
      </c>
      <c r="C3442" t="s">
        <v>10222</v>
      </c>
      <c r="D3442" t="s">
        <v>469</v>
      </c>
      <c r="E3442">
        <v>47.92931136</v>
      </c>
      <c r="F3442">
        <v>4.4800000000000004</v>
      </c>
      <c r="G3442">
        <v>85.796586511589794</v>
      </c>
      <c r="H3442">
        <v>-19.716835381833299</v>
      </c>
      <c r="I3442">
        <v>60.189645463381801</v>
      </c>
      <c r="J3442">
        <v>-3.7674210759358999</v>
      </c>
      <c r="K3442">
        <v>4.4031221398115701</v>
      </c>
      <c r="L3442">
        <v>3.4755818427989098</v>
      </c>
      <c r="M3442">
        <v>51.236968019782097</v>
      </c>
      <c r="N3442">
        <v>0.404225421019903</v>
      </c>
      <c r="O3442">
        <v>22.321428571428498</v>
      </c>
      <c r="P3442">
        <v>151.68539325842701</v>
      </c>
      <c r="Q3442">
        <v>7.1163732961435994E-2</v>
      </c>
    </row>
    <row r="3443" spans="1:17" hidden="1" x14ac:dyDescent="0.3">
      <c r="A3443" t="s">
        <v>7049</v>
      </c>
      <c r="B3443" t="s">
        <v>7050</v>
      </c>
      <c r="C3443" t="s">
        <v>10222</v>
      </c>
      <c r="E3443">
        <v>47.924000800000002</v>
      </c>
      <c r="F3443">
        <v>76.7</v>
      </c>
      <c r="G3443">
        <v>-16.9542597984982</v>
      </c>
      <c r="H3443">
        <v>-4.3927460872553503</v>
      </c>
      <c r="I3443">
        <v>-14.0684354468452</v>
      </c>
      <c r="J3443">
        <v>3.0690868605720301</v>
      </c>
      <c r="K3443">
        <v>75.032711372387496</v>
      </c>
      <c r="L3443">
        <v>72.543413023333898</v>
      </c>
      <c r="M3443">
        <v>68.286136008808398</v>
      </c>
      <c r="N3443">
        <v>1.2225948323254501</v>
      </c>
      <c r="O3443">
        <v>52.542372881355902</v>
      </c>
      <c r="P3443">
        <v>112.46537396121801</v>
      </c>
    </row>
    <row r="3444" spans="1:17" hidden="1" x14ac:dyDescent="0.3">
      <c r="A3444" t="s">
        <v>7051</v>
      </c>
      <c r="B3444" t="s">
        <v>7052</v>
      </c>
      <c r="C3444" t="s">
        <v>10222</v>
      </c>
      <c r="D3444" t="s">
        <v>915</v>
      </c>
      <c r="E3444">
        <v>47.792639999999999</v>
      </c>
      <c r="F3444">
        <v>8.89</v>
      </c>
      <c r="G3444">
        <v>-92.254292841784903</v>
      </c>
      <c r="H3444">
        <v>-36.0914149534389</v>
      </c>
      <c r="I3444">
        <v>-81.225233518280106</v>
      </c>
      <c r="J3444">
        <v>-9.0885219933671006</v>
      </c>
      <c r="K3444">
        <v>15.2335745269772</v>
      </c>
      <c r="M3444">
        <v>0.14532718645972401</v>
      </c>
      <c r="O3444">
        <v>222.38470191226</v>
      </c>
      <c r="P3444">
        <v>0</v>
      </c>
    </row>
    <row r="3445" spans="1:17" hidden="1" x14ac:dyDescent="0.3">
      <c r="A3445" t="s">
        <v>7053</v>
      </c>
      <c r="B3445" t="s">
        <v>7054</v>
      </c>
      <c r="C3445" t="s">
        <v>10222</v>
      </c>
      <c r="E3445">
        <v>47.740043999999997</v>
      </c>
      <c r="F3445">
        <v>952.8</v>
      </c>
      <c r="G3445">
        <v>510.79872634579198</v>
      </c>
      <c r="H3445">
        <v>14.0025800952008</v>
      </c>
      <c r="I3445">
        <v>97.015916955585197</v>
      </c>
      <c r="J3445">
        <v>1.3290774076593399</v>
      </c>
      <c r="K3445">
        <v>904.62389567015498</v>
      </c>
      <c r="L3445">
        <v>618.00978285399003</v>
      </c>
      <c r="M3445">
        <v>40.604295694332301</v>
      </c>
      <c r="N3445">
        <v>1.0572375397667</v>
      </c>
      <c r="O3445">
        <v>25.944584382871501</v>
      </c>
      <c r="P3445">
        <v>724.57810471657206</v>
      </c>
      <c r="Q3445">
        <v>0.453542561655702</v>
      </c>
    </row>
    <row r="3446" spans="1:17" hidden="1" x14ac:dyDescent="0.3">
      <c r="A3446" t="s">
        <v>7055</v>
      </c>
      <c r="B3446" t="s">
        <v>7056</v>
      </c>
      <c r="C3446" t="s">
        <v>10222</v>
      </c>
      <c r="D3446" t="s">
        <v>677</v>
      </c>
      <c r="E3446">
        <v>47.735999999999997</v>
      </c>
      <c r="F3446">
        <v>0.78</v>
      </c>
      <c r="G3446">
        <v>-48.525688369926698</v>
      </c>
      <c r="H3446">
        <v>-31.454287119284999</v>
      </c>
      <c r="I3446">
        <v>-44.587538137331101</v>
      </c>
      <c r="J3446">
        <v>2.35090504239021</v>
      </c>
      <c r="K3446">
        <v>0.967338379070111</v>
      </c>
      <c r="L3446">
        <v>1.04448994445772</v>
      </c>
      <c r="M3446">
        <v>25.1416708655657</v>
      </c>
      <c r="N3446">
        <v>0.41673031219031298</v>
      </c>
      <c r="O3446">
        <v>117.948717948717</v>
      </c>
      <c r="P3446">
        <v>6.8493150684931496</v>
      </c>
      <c r="Q3446">
        <v>-2.8088335042315001E-2</v>
      </c>
    </row>
    <row r="3447" spans="1:17" hidden="1" x14ac:dyDescent="0.3">
      <c r="A3447" t="s">
        <v>7057</v>
      </c>
      <c r="B3447" t="s">
        <v>7058</v>
      </c>
      <c r="C3447" t="s">
        <v>10222</v>
      </c>
      <c r="E3447">
        <v>47.721053599999998</v>
      </c>
      <c r="F3447">
        <v>78.28</v>
      </c>
      <c r="G3447">
        <v>367.35443781303798</v>
      </c>
      <c r="H3447">
        <v>-14.130896011113499</v>
      </c>
      <c r="I3447">
        <v>8.2270946773016593</v>
      </c>
      <c r="J3447">
        <v>3.7456671636593</v>
      </c>
      <c r="K3447">
        <v>81.687422098821202</v>
      </c>
      <c r="L3447">
        <v>64.729661518552305</v>
      </c>
      <c r="M3447">
        <v>46.100079618901802</v>
      </c>
      <c r="N3447">
        <v>0.83512497526874596</v>
      </c>
      <c r="O3447">
        <v>26.852324987225298</v>
      </c>
      <c r="P3447">
        <v>403.73230373230302</v>
      </c>
      <c r="Q3447">
        <v>0.173810833043681</v>
      </c>
    </row>
    <row r="3448" spans="1:17" hidden="1" x14ac:dyDescent="0.3">
      <c r="A3448" t="s">
        <v>7059</v>
      </c>
      <c r="B3448" t="s">
        <v>7060</v>
      </c>
      <c r="C3448" t="s">
        <v>10222</v>
      </c>
      <c r="D3448" t="s">
        <v>186</v>
      </c>
      <c r="E3448">
        <v>47.489273760000003</v>
      </c>
      <c r="F3448">
        <v>70.900000000000006</v>
      </c>
      <c r="G3448">
        <v>-58.056349886102502</v>
      </c>
      <c r="H3448">
        <v>-11.5678637309161</v>
      </c>
      <c r="I3448">
        <v>-39.260069906637099</v>
      </c>
      <c r="J3448">
        <v>6.61650976566085</v>
      </c>
      <c r="K3448">
        <v>73.280731298760301</v>
      </c>
      <c r="M3448">
        <v>56.465396544730702</v>
      </c>
      <c r="N3448">
        <v>0.53343465045592697</v>
      </c>
      <c r="O3448">
        <v>104.513399153737</v>
      </c>
      <c r="P3448">
        <v>22.241379310344801</v>
      </c>
    </row>
    <row r="3449" spans="1:17" hidden="1" x14ac:dyDescent="0.3">
      <c r="A3449" t="s">
        <v>7061</v>
      </c>
      <c r="B3449" t="s">
        <v>7062</v>
      </c>
      <c r="C3449" t="s">
        <v>10222</v>
      </c>
      <c r="E3449">
        <v>47.431345499999999</v>
      </c>
      <c r="F3449">
        <v>207.9</v>
      </c>
      <c r="G3449">
        <v>87.914744843069599</v>
      </c>
      <c r="H3449">
        <v>46.818468394849702</v>
      </c>
      <c r="I3449">
        <v>86.348031147752593</v>
      </c>
      <c r="J3449">
        <v>-2.54429058850023</v>
      </c>
      <c r="K3449">
        <v>161.90879792385499</v>
      </c>
      <c r="L3449">
        <v>124.640337632925</v>
      </c>
      <c r="M3449">
        <v>59.600909167045003</v>
      </c>
      <c r="N3449">
        <v>4.9488552557879002</v>
      </c>
      <c r="O3449">
        <v>27.104377104377001</v>
      </c>
      <c r="P3449">
        <v>144.588235294117</v>
      </c>
      <c r="Q3449">
        <v>0.142592965172157</v>
      </c>
    </row>
    <row r="3450" spans="1:17" hidden="1" x14ac:dyDescent="0.3">
      <c r="A3450" t="s">
        <v>7063</v>
      </c>
      <c r="B3450" t="s">
        <v>7064</v>
      </c>
      <c r="C3450" t="s">
        <v>10222</v>
      </c>
      <c r="E3450">
        <v>47.430461483999999</v>
      </c>
      <c r="F3450">
        <v>6.02</v>
      </c>
      <c r="G3450">
        <v>-74.132302817272304</v>
      </c>
      <c r="H3450">
        <v>-9.1867365498477191</v>
      </c>
      <c r="I3450">
        <v>-40.152448821140403</v>
      </c>
      <c r="J3450">
        <v>-3.3455261859559098</v>
      </c>
      <c r="K3450">
        <v>6.0890710647585804</v>
      </c>
      <c r="L3450">
        <v>7.0777706711045596</v>
      </c>
      <c r="M3450">
        <v>37.965993405549497</v>
      </c>
      <c r="N3450">
        <v>0.97949302554564799</v>
      </c>
      <c r="O3450">
        <v>95.847176079734197</v>
      </c>
      <c r="P3450">
        <v>26.736842105263101</v>
      </c>
      <c r="Q3450">
        <v>-6.0601179636192E-2</v>
      </c>
    </row>
    <row r="3451" spans="1:17" hidden="1" x14ac:dyDescent="0.3">
      <c r="A3451" t="s">
        <v>7065</v>
      </c>
      <c r="B3451" t="s">
        <v>7066</v>
      </c>
      <c r="C3451" t="s">
        <v>10222</v>
      </c>
      <c r="D3451" t="s">
        <v>293</v>
      </c>
      <c r="E3451">
        <v>47.399000000000001</v>
      </c>
      <c r="F3451">
        <v>34.1</v>
      </c>
      <c r="G3451">
        <v>-45.238441647638297</v>
      </c>
      <c r="H3451">
        <v>-10.0947238026171</v>
      </c>
      <c r="I3451">
        <v>-21.943816975091401</v>
      </c>
      <c r="J3451">
        <v>5.3566416370838601</v>
      </c>
      <c r="K3451">
        <v>34.1321036840964</v>
      </c>
      <c r="L3451">
        <v>34.676702742020403</v>
      </c>
      <c r="M3451">
        <v>43.599877528686797</v>
      </c>
      <c r="N3451">
        <v>0.49456521739130399</v>
      </c>
      <c r="O3451">
        <v>35.190615835777102</v>
      </c>
      <c r="P3451">
        <v>26.296296296296301</v>
      </c>
      <c r="Q3451">
        <v>-8.4127294073105999E-2</v>
      </c>
    </row>
    <row r="3452" spans="1:17" hidden="1" x14ac:dyDescent="0.3">
      <c r="A3452" t="s">
        <v>7067</v>
      </c>
      <c r="B3452" t="s">
        <v>7068</v>
      </c>
      <c r="C3452" t="s">
        <v>10222</v>
      </c>
      <c r="E3452">
        <v>47.382599999999996</v>
      </c>
      <c r="F3452">
        <v>150.9</v>
      </c>
      <c r="G3452">
        <v>235.51845750339299</v>
      </c>
      <c r="H3452">
        <v>-6.8226928610510598</v>
      </c>
      <c r="I3452">
        <v>82.068178494819094</v>
      </c>
      <c r="J3452">
        <v>5.7309205492713797</v>
      </c>
      <c r="K3452">
        <v>140.66552707758399</v>
      </c>
      <c r="L3452">
        <v>107.221380151229</v>
      </c>
      <c r="M3452">
        <v>63.826431599912098</v>
      </c>
      <c r="N3452">
        <v>0.850273190314767</v>
      </c>
      <c r="O3452">
        <v>14.280980781974799</v>
      </c>
      <c r="P3452">
        <v>275.84059775840598</v>
      </c>
      <c r="Q3452">
        <v>0.10254182844977</v>
      </c>
    </row>
    <row r="3453" spans="1:17" hidden="1" x14ac:dyDescent="0.3">
      <c r="A3453" t="s">
        <v>7069</v>
      </c>
      <c r="B3453" t="s">
        <v>7070</v>
      </c>
      <c r="C3453" t="s">
        <v>10222</v>
      </c>
      <c r="D3453" t="s">
        <v>622</v>
      </c>
      <c r="E3453">
        <v>47.369439999999997</v>
      </c>
      <c r="F3453">
        <v>15.32</v>
      </c>
      <c r="G3453">
        <v>7.0401355184777401</v>
      </c>
      <c r="H3453">
        <v>11.5505638855659</v>
      </c>
      <c r="I3453">
        <v>20.439484529443</v>
      </c>
      <c r="J3453">
        <v>-11.097798611875699</v>
      </c>
      <c r="K3453">
        <v>13.8190295822553</v>
      </c>
      <c r="L3453">
        <v>12.9963542681192</v>
      </c>
      <c r="M3453">
        <v>65.084606873316602</v>
      </c>
      <c r="N3453">
        <v>4.0888900770077701</v>
      </c>
      <c r="O3453">
        <v>21.2140992167101</v>
      </c>
      <c r="P3453">
        <v>50.048971596473997</v>
      </c>
      <c r="Q3453">
        <v>3.1013240591256E-2</v>
      </c>
    </row>
    <row r="3454" spans="1:17" hidden="1" x14ac:dyDescent="0.3">
      <c r="A3454" t="s">
        <v>7071</v>
      </c>
      <c r="B3454" t="s">
        <v>7072</v>
      </c>
      <c r="C3454" t="s">
        <v>10222</v>
      </c>
      <c r="E3454">
        <v>47.334400000000002</v>
      </c>
      <c r="F3454">
        <v>25.6</v>
      </c>
      <c r="G3454">
        <v>-20.827917932271902</v>
      </c>
      <c r="H3454">
        <v>0.442544245631384</v>
      </c>
      <c r="I3454">
        <v>-42.893112313580303</v>
      </c>
      <c r="J3454">
        <v>2.1690868605720199</v>
      </c>
      <c r="K3454">
        <v>25.5290380617271</v>
      </c>
      <c r="L3454">
        <v>27.2529212375571</v>
      </c>
      <c r="M3454">
        <v>75.931273036614201</v>
      </c>
      <c r="N3454">
        <v>0.86611453304478103</v>
      </c>
      <c r="O3454">
        <v>60.15625</v>
      </c>
      <c r="P3454">
        <v>13.2743362831858</v>
      </c>
      <c r="Q3454">
        <v>-1.7424642332260001E-2</v>
      </c>
    </row>
    <row r="3455" spans="1:17" hidden="1" x14ac:dyDescent="0.3">
      <c r="A3455" t="s">
        <v>7073</v>
      </c>
      <c r="B3455" t="s">
        <v>7074</v>
      </c>
      <c r="C3455" t="s">
        <v>10222</v>
      </c>
      <c r="D3455" t="s">
        <v>557</v>
      </c>
      <c r="E3455">
        <v>47.256044160000002</v>
      </c>
      <c r="F3455">
        <v>60.08</v>
      </c>
      <c r="G3455">
        <v>11.589254158808799</v>
      </c>
      <c r="H3455">
        <v>0.77721223721426802</v>
      </c>
      <c r="I3455">
        <v>-14.623559872479801</v>
      </c>
      <c r="J3455">
        <v>-2.2759942310080499</v>
      </c>
      <c r="K3455">
        <v>58.252632143660399</v>
      </c>
      <c r="L3455">
        <v>55.710942901343401</v>
      </c>
      <c r="M3455">
        <v>60.4487155918005</v>
      </c>
      <c r="N3455">
        <v>0.99112244241410297</v>
      </c>
      <c r="O3455">
        <v>21.8375499334221</v>
      </c>
      <c r="P3455">
        <v>60.641711229946502</v>
      </c>
      <c r="Q3455">
        <v>0.106680653521361</v>
      </c>
    </row>
    <row r="3456" spans="1:17" hidden="1" x14ac:dyDescent="0.3">
      <c r="A3456" t="s">
        <v>7075</v>
      </c>
      <c r="B3456" t="s">
        <v>7076</v>
      </c>
      <c r="C3456" t="s">
        <v>10222</v>
      </c>
      <c r="D3456" t="s">
        <v>373</v>
      </c>
      <c r="E3456">
        <v>47.216925000000003</v>
      </c>
      <c r="F3456">
        <v>47.25</v>
      </c>
      <c r="G3456">
        <v>-50.3843752549082</v>
      </c>
      <c r="H3456">
        <v>-4.8596925246904803</v>
      </c>
      <c r="I3456">
        <v>-44.100436843339502</v>
      </c>
      <c r="J3456">
        <v>0.410356701841875</v>
      </c>
      <c r="K3456">
        <v>45.383652465250897</v>
      </c>
      <c r="L3456">
        <v>54.006043473341698</v>
      </c>
      <c r="M3456">
        <v>68.883294014037702</v>
      </c>
      <c r="N3456">
        <v>0.34392721117223801</v>
      </c>
      <c r="O3456">
        <v>72.275132275132293</v>
      </c>
      <c r="P3456">
        <v>27.530364372469599</v>
      </c>
      <c r="Q3456">
        <v>-2.0673675859436001E-2</v>
      </c>
    </row>
    <row r="3457" spans="1:17" hidden="1" x14ac:dyDescent="0.3">
      <c r="A3457" t="s">
        <v>7077</v>
      </c>
      <c r="B3457" t="s">
        <v>7078</v>
      </c>
      <c r="C3457" t="s">
        <v>10222</v>
      </c>
      <c r="D3457" t="s">
        <v>1139</v>
      </c>
      <c r="E3457">
        <v>47.181750000000001</v>
      </c>
      <c r="F3457">
        <v>9.0299999999999994</v>
      </c>
      <c r="G3457">
        <v>49.4977034429387</v>
      </c>
      <c r="H3457">
        <v>8.2383466909957797</v>
      </c>
      <c r="I3457">
        <v>4.2646441631269996</v>
      </c>
      <c r="J3457">
        <v>-2.1728139164751901</v>
      </c>
      <c r="K3457">
        <v>8.7217354652815899</v>
      </c>
      <c r="L3457">
        <v>7.7706937354005898</v>
      </c>
      <c r="M3457">
        <v>44.838175600859003</v>
      </c>
      <c r="N3457">
        <v>2.89319702739675</v>
      </c>
      <c r="O3457">
        <v>20.155038759689901</v>
      </c>
      <c r="P3457">
        <v>88.912133891213301</v>
      </c>
      <c r="Q3457">
        <v>0.15625644117923601</v>
      </c>
    </row>
    <row r="3458" spans="1:17" hidden="1" x14ac:dyDescent="0.3">
      <c r="A3458" t="s">
        <v>7079</v>
      </c>
      <c r="B3458" t="s">
        <v>7080</v>
      </c>
      <c r="C3458" t="s">
        <v>10222</v>
      </c>
      <c r="D3458" t="s">
        <v>1599</v>
      </c>
      <c r="E3458">
        <v>47.16323972</v>
      </c>
      <c r="F3458">
        <v>47.15</v>
      </c>
      <c r="G3458">
        <v>40.672893190356902</v>
      </c>
      <c r="H3458">
        <v>69.3582561932582</v>
      </c>
      <c r="I3458">
        <v>94.058926509133499</v>
      </c>
      <c r="J3458">
        <v>19.613830795881999</v>
      </c>
      <c r="K3458">
        <v>30.269989298562798</v>
      </c>
      <c r="L3458">
        <v>24.932341119453199</v>
      </c>
      <c r="M3458">
        <v>96.146847166651696</v>
      </c>
      <c r="N3458">
        <v>1.5317406143344701</v>
      </c>
      <c r="O3458">
        <v>0</v>
      </c>
      <c r="P3458">
        <v>162.67409470752</v>
      </c>
      <c r="Q3458">
        <v>0.205103854504809</v>
      </c>
    </row>
    <row r="3459" spans="1:17" hidden="1" x14ac:dyDescent="0.3">
      <c r="A3459" t="s">
        <v>7081</v>
      </c>
      <c r="B3459" t="s">
        <v>7082</v>
      </c>
      <c r="C3459" t="s">
        <v>10222</v>
      </c>
      <c r="D3459" t="s">
        <v>523</v>
      </c>
      <c r="E3459">
        <v>47.162934</v>
      </c>
      <c r="F3459">
        <v>163.80000000000001</v>
      </c>
      <c r="G3459">
        <v>7.1885973443589402</v>
      </c>
      <c r="H3459">
        <v>-0.72688002469047897</v>
      </c>
      <c r="I3459">
        <v>-0.549260625369417</v>
      </c>
      <c r="J3459">
        <v>2.1998734196108898</v>
      </c>
      <c r="K3459">
        <v>157.33255393316901</v>
      </c>
      <c r="L3459">
        <v>145.933012874767</v>
      </c>
      <c r="M3459">
        <v>64.0998095320098</v>
      </c>
      <c r="N3459">
        <v>0.95961667505452097</v>
      </c>
      <c r="O3459">
        <v>27.960927960927901</v>
      </c>
      <c r="P3459">
        <v>49.248291571753903</v>
      </c>
      <c r="Q3459">
        <v>0.16552414687894801</v>
      </c>
    </row>
    <row r="3460" spans="1:17" hidden="1" x14ac:dyDescent="0.3">
      <c r="A3460" t="s">
        <v>7083</v>
      </c>
      <c r="B3460" t="s">
        <v>7084</v>
      </c>
      <c r="C3460" t="s">
        <v>10222</v>
      </c>
      <c r="D3460" t="s">
        <v>130</v>
      </c>
      <c r="E3460">
        <v>46.990600000000001</v>
      </c>
      <c r="F3460">
        <v>1.88</v>
      </c>
      <c r="G3460">
        <v>215.29249344825499</v>
      </c>
      <c r="H3460">
        <v>62.845322224572001</v>
      </c>
      <c r="I3460">
        <v>72.5033709535779</v>
      </c>
      <c r="J3460">
        <v>7.12532137750018</v>
      </c>
      <c r="K3460">
        <v>1.37289636176482</v>
      </c>
      <c r="L3460">
        <v>1.1462258480251399</v>
      </c>
      <c r="M3460">
        <v>98.414030782676605</v>
      </c>
      <c r="N3460">
        <v>1.50493740180372</v>
      </c>
      <c r="O3460">
        <v>0</v>
      </c>
      <c r="P3460">
        <v>276</v>
      </c>
      <c r="Q3460">
        <v>5.7427698471990002E-3</v>
      </c>
    </row>
    <row r="3461" spans="1:17" hidden="1" x14ac:dyDescent="0.3">
      <c r="A3461" t="s">
        <v>7085</v>
      </c>
      <c r="B3461" t="s">
        <v>7086</v>
      </c>
      <c r="C3461" t="s">
        <v>10222</v>
      </c>
      <c r="D3461" t="s">
        <v>1458</v>
      </c>
      <c r="E3461">
        <v>46.97</v>
      </c>
      <c r="F3461">
        <v>46.97</v>
      </c>
      <c r="G3461">
        <v>-32.359689973776</v>
      </c>
      <c r="H3461">
        <v>-4.9824619750830603</v>
      </c>
      <c r="I3461">
        <v>-26.0299623797553</v>
      </c>
      <c r="J3461">
        <v>1.17801543200061</v>
      </c>
      <c r="K3461">
        <v>47.493201370021801</v>
      </c>
      <c r="L3461">
        <v>50.143672024767802</v>
      </c>
      <c r="M3461">
        <v>60.037273854677501</v>
      </c>
      <c r="N3461">
        <v>1.96509936134948</v>
      </c>
      <c r="O3461">
        <v>50.202256759633798</v>
      </c>
      <c r="P3461">
        <v>11.303317535545</v>
      </c>
      <c r="Q3461">
        <v>-0.13536705227335799</v>
      </c>
    </row>
    <row r="3462" spans="1:17" hidden="1" x14ac:dyDescent="0.3">
      <c r="A3462" t="s">
        <v>7087</v>
      </c>
      <c r="B3462" t="s">
        <v>7088</v>
      </c>
      <c r="C3462" t="s">
        <v>10222</v>
      </c>
      <c r="D3462" t="s">
        <v>1124</v>
      </c>
      <c r="E3462">
        <v>46.890479999999997</v>
      </c>
      <c r="F3462">
        <v>106.4</v>
      </c>
      <c r="G3462">
        <v>-20.125688369926699</v>
      </c>
      <c r="H3462">
        <v>10.759355094357099</v>
      </c>
      <c r="I3462">
        <v>9.6798415418132393</v>
      </c>
      <c r="J3462">
        <v>-3.2133287922562701</v>
      </c>
      <c r="K3462">
        <v>102.505975209529</v>
      </c>
      <c r="L3462">
        <v>88.264412021476701</v>
      </c>
      <c r="M3462">
        <v>37.692541377021399</v>
      </c>
      <c r="N3462">
        <v>0.68209176122348303</v>
      </c>
      <c r="O3462">
        <v>29.7744360902255</v>
      </c>
      <c r="P3462">
        <v>51.9565838331905</v>
      </c>
      <c r="Q3462">
        <v>1.1029123052653E-2</v>
      </c>
    </row>
    <row r="3463" spans="1:17" hidden="1" x14ac:dyDescent="0.3">
      <c r="A3463" t="s">
        <v>7089</v>
      </c>
      <c r="B3463" t="s">
        <v>7090</v>
      </c>
      <c r="C3463" t="s">
        <v>10222</v>
      </c>
      <c r="D3463" t="s">
        <v>922</v>
      </c>
      <c r="E3463">
        <v>46.695599999999999</v>
      </c>
      <c r="F3463">
        <v>1.0900000000000001</v>
      </c>
      <c r="G3463">
        <v>-88.939481473374997</v>
      </c>
      <c r="H3463">
        <v>-12.000935462543501</v>
      </c>
      <c r="I3463">
        <v>-56.577710127503103</v>
      </c>
      <c r="J3463">
        <v>2.3009549924401602</v>
      </c>
      <c r="K3463">
        <v>1.0974365992155599</v>
      </c>
      <c r="L3463">
        <v>1.45538229880225</v>
      </c>
      <c r="M3463">
        <v>55.589967672810801</v>
      </c>
      <c r="N3463">
        <v>0.47803449889222799</v>
      </c>
      <c r="O3463">
        <v>166.055045871559</v>
      </c>
      <c r="P3463">
        <v>14.736842105263101</v>
      </c>
      <c r="Q3463">
        <v>-3.3194346843269003E-2</v>
      </c>
    </row>
    <row r="3464" spans="1:17" hidden="1" x14ac:dyDescent="0.3">
      <c r="A3464" t="s">
        <v>7091</v>
      </c>
      <c r="B3464" t="s">
        <v>7092</v>
      </c>
      <c r="C3464" t="s">
        <v>10222</v>
      </c>
      <c r="D3464" t="s">
        <v>557</v>
      </c>
      <c r="E3464">
        <v>46.522447200000002</v>
      </c>
      <c r="F3464">
        <v>24.1</v>
      </c>
      <c r="G3464">
        <v>-54.799497893736302</v>
      </c>
      <c r="H3464">
        <v>-6.9263591913571503</v>
      </c>
      <c r="I3464">
        <v>-36.480235603799102</v>
      </c>
      <c r="J3464">
        <v>-3.9694412779561099</v>
      </c>
      <c r="K3464">
        <v>25.637810537330299</v>
      </c>
      <c r="L3464">
        <v>29.195496709464202</v>
      </c>
      <c r="M3464">
        <v>29.023492402013101</v>
      </c>
      <c r="N3464">
        <v>1.08470847084708</v>
      </c>
      <c r="O3464">
        <v>78.423236514522799</v>
      </c>
      <c r="P3464">
        <v>0.41666666666666502</v>
      </c>
    </row>
    <row r="3465" spans="1:17" hidden="1" x14ac:dyDescent="0.3">
      <c r="A3465" t="s">
        <v>7093</v>
      </c>
      <c r="B3465" t="s">
        <v>7094</v>
      </c>
      <c r="C3465" t="s">
        <v>10222</v>
      </c>
      <c r="D3465" t="s">
        <v>130</v>
      </c>
      <c r="E3465">
        <v>46.441810449999998</v>
      </c>
      <c r="F3465">
        <v>4.9000000000000004</v>
      </c>
      <c r="G3465">
        <v>118.474311630073</v>
      </c>
      <c r="H3465">
        <v>16.571680024329101</v>
      </c>
      <c r="I3465">
        <v>-2.8529508855024899</v>
      </c>
      <c r="J3465">
        <v>12.9407824546975</v>
      </c>
      <c r="K3465">
        <v>4.3582768399063401</v>
      </c>
      <c r="L3465">
        <v>4.1319255219222502</v>
      </c>
      <c r="M3465">
        <v>74.057188507076503</v>
      </c>
      <c r="N3465">
        <v>1.6390200687533301</v>
      </c>
      <c r="O3465">
        <v>54.081632653061199</v>
      </c>
      <c r="Q3465">
        <v>2.2606551895224002E-2</v>
      </c>
    </row>
    <row r="3466" spans="1:17" hidden="1" x14ac:dyDescent="0.3">
      <c r="A3466" t="s">
        <v>7095</v>
      </c>
      <c r="B3466" t="s">
        <v>7096</v>
      </c>
      <c r="C3466" t="s">
        <v>10222</v>
      </c>
      <c r="D3466" t="s">
        <v>60</v>
      </c>
      <c r="E3466">
        <v>46.34</v>
      </c>
      <c r="F3466">
        <v>46.34</v>
      </c>
      <c r="G3466">
        <v>-62.599629603200299</v>
      </c>
      <c r="H3466">
        <v>-13.5263591913571</v>
      </c>
      <c r="I3466">
        <v>-74.900921643881503</v>
      </c>
      <c r="J3466">
        <v>0.36063074269887302</v>
      </c>
      <c r="K3466">
        <v>47.006548915384798</v>
      </c>
      <c r="L3466">
        <v>61.217847159403</v>
      </c>
      <c r="M3466">
        <v>53.672060714074497</v>
      </c>
      <c r="N3466">
        <v>0.74975366839653601</v>
      </c>
      <c r="O3466">
        <v>163.27147173068599</v>
      </c>
      <c r="P3466">
        <v>18.8205128205128</v>
      </c>
      <c r="Q3466">
        <v>8.9202451259709995E-3</v>
      </c>
    </row>
    <row r="3467" spans="1:17" hidden="1" x14ac:dyDescent="0.3">
      <c r="A3467" t="s">
        <v>7097</v>
      </c>
      <c r="B3467" t="s">
        <v>7098</v>
      </c>
      <c r="C3467" t="s">
        <v>10222</v>
      </c>
      <c r="D3467" t="s">
        <v>1549</v>
      </c>
      <c r="E3467">
        <v>46.328034594000002</v>
      </c>
      <c r="F3467">
        <v>29.57</v>
      </c>
      <c r="G3467">
        <v>67.375950974335495</v>
      </c>
      <c r="H3467">
        <v>6.9351792701813002</v>
      </c>
      <c r="I3467">
        <v>-42.664116731151097</v>
      </c>
      <c r="J3467">
        <v>-4.5181718266866602</v>
      </c>
      <c r="K3467">
        <v>25.8947245020872</v>
      </c>
      <c r="L3467">
        <v>24.807742750215201</v>
      </c>
      <c r="M3467">
        <v>59.635627552431004</v>
      </c>
      <c r="N3467">
        <v>3.8136692270164398</v>
      </c>
      <c r="O3467">
        <v>48.799458911058501</v>
      </c>
      <c r="P3467">
        <v>95.8278145695364</v>
      </c>
      <c r="Q3467">
        <v>7.6459296543821997E-2</v>
      </c>
    </row>
    <row r="3468" spans="1:17" hidden="1" x14ac:dyDescent="0.3">
      <c r="A3468" t="s">
        <v>7099</v>
      </c>
      <c r="B3468" t="s">
        <v>7100</v>
      </c>
      <c r="C3468" t="s">
        <v>10222</v>
      </c>
      <c r="E3468">
        <v>46.238280000000003</v>
      </c>
      <c r="F3468">
        <v>101.2</v>
      </c>
      <c r="G3468">
        <v>-15.3168971611355</v>
      </c>
      <c r="H3468">
        <v>-1.53079378115759</v>
      </c>
      <c r="I3468">
        <v>-8.9703132569483603</v>
      </c>
      <c r="J3468">
        <v>-1.54519885371368</v>
      </c>
      <c r="K3468">
        <v>97.8702865925369</v>
      </c>
      <c r="L3468">
        <v>95.379265157527996</v>
      </c>
      <c r="M3468">
        <v>99.999584312757506</v>
      </c>
      <c r="N3468">
        <v>0</v>
      </c>
      <c r="O3468">
        <v>0</v>
      </c>
      <c r="P3468">
        <v>12.132963988919601</v>
      </c>
    </row>
    <row r="3469" spans="1:17" hidden="1" x14ac:dyDescent="0.3">
      <c r="A3469" t="s">
        <v>7101</v>
      </c>
      <c r="B3469" t="s">
        <v>7102</v>
      </c>
      <c r="C3469" t="s">
        <v>10222</v>
      </c>
      <c r="D3469" t="s">
        <v>388</v>
      </c>
      <c r="E3469">
        <v>46.228000000000002</v>
      </c>
      <c r="F3469">
        <v>25.4</v>
      </c>
      <c r="G3469">
        <v>94.3438768474645</v>
      </c>
      <c r="H3469">
        <v>-19.2285588529476</v>
      </c>
      <c r="I3469">
        <v>-3.3058163255739998</v>
      </c>
      <c r="J3469">
        <v>-7.4030975687552596</v>
      </c>
      <c r="K3469">
        <v>27.965820097436598</v>
      </c>
      <c r="L3469">
        <v>25.027385384907902</v>
      </c>
      <c r="M3469">
        <v>31.516625747719299</v>
      </c>
      <c r="N3469">
        <v>0.39761445990640298</v>
      </c>
      <c r="O3469">
        <v>53.503937007874001</v>
      </c>
      <c r="P3469">
        <v>130.69936421435</v>
      </c>
      <c r="Q3469">
        <v>8.1398351738242003E-2</v>
      </c>
    </row>
    <row r="3470" spans="1:17" hidden="1" x14ac:dyDescent="0.3">
      <c r="A3470" t="s">
        <v>7103</v>
      </c>
      <c r="B3470" t="s">
        <v>7104</v>
      </c>
      <c r="C3470" t="s">
        <v>10222</v>
      </c>
      <c r="D3470" t="s">
        <v>133</v>
      </c>
      <c r="E3470">
        <v>46.17</v>
      </c>
      <c r="F3470">
        <v>5.13</v>
      </c>
      <c r="G3470">
        <v>61.795479513284803</v>
      </c>
      <c r="H3470">
        <v>18.001418586420598</v>
      </c>
      <c r="I3470">
        <v>-17.9681119361558</v>
      </c>
      <c r="J3470">
        <v>-1.54519885371368</v>
      </c>
      <c r="K3470">
        <v>4.6784129714801699</v>
      </c>
      <c r="L3470">
        <v>4.2415109118090699</v>
      </c>
      <c r="M3470">
        <v>53.0518196889319</v>
      </c>
      <c r="N3470">
        <v>0.951678518234082</v>
      </c>
      <c r="O3470">
        <v>16.179337231968798</v>
      </c>
      <c r="P3470">
        <v>93.584905660377302</v>
      </c>
      <c r="Q3470">
        <v>7.5253994387531997E-2</v>
      </c>
    </row>
    <row r="3471" spans="1:17" hidden="1" x14ac:dyDescent="0.3">
      <c r="A3471" t="s">
        <v>7105</v>
      </c>
      <c r="B3471" t="s">
        <v>7106</v>
      </c>
      <c r="C3471" t="s">
        <v>10222</v>
      </c>
      <c r="D3471" t="s">
        <v>388</v>
      </c>
      <c r="E3471">
        <v>46.164000000000001</v>
      </c>
      <c r="F3471">
        <v>30</v>
      </c>
      <c r="G3471">
        <v>43.445983018175198</v>
      </c>
      <c r="H3471">
        <v>-5.28917970417766</v>
      </c>
      <c r="I3471">
        <v>-40.024930933214499</v>
      </c>
      <c r="J3471">
        <v>0.62146781295297604</v>
      </c>
      <c r="K3471">
        <v>32.806076868933197</v>
      </c>
      <c r="L3471">
        <v>31.661493534734898</v>
      </c>
      <c r="M3471">
        <v>39.494977374986298</v>
      </c>
      <c r="N3471">
        <v>1.93931398416886</v>
      </c>
      <c r="O3471">
        <v>87.8333333333333</v>
      </c>
      <c r="P3471">
        <v>69.971671388101896</v>
      </c>
      <c r="Q3471">
        <v>0.12092873635505499</v>
      </c>
    </row>
    <row r="3472" spans="1:17" hidden="1" x14ac:dyDescent="0.3">
      <c r="A3472" t="s">
        <v>7107</v>
      </c>
      <c r="B3472" t="s">
        <v>7108</v>
      </c>
      <c r="C3472" t="s">
        <v>10222</v>
      </c>
      <c r="D3472" t="s">
        <v>261</v>
      </c>
      <c r="E3472">
        <v>46.116</v>
      </c>
      <c r="F3472">
        <v>610</v>
      </c>
      <c r="G3472">
        <v>-19.348318608001001</v>
      </c>
      <c r="H3472">
        <v>10.046532262748199</v>
      </c>
      <c r="I3472">
        <v>-12.975620643060701</v>
      </c>
      <c r="J3472">
        <v>2.5503642862180498</v>
      </c>
      <c r="K3472">
        <v>579.22515165742197</v>
      </c>
      <c r="L3472">
        <v>565.87433755042605</v>
      </c>
      <c r="M3472">
        <v>63.211830841778799</v>
      </c>
      <c r="N3472">
        <v>1.3333333333333299</v>
      </c>
      <c r="O3472">
        <v>43.778688524590102</v>
      </c>
      <c r="P3472">
        <v>58.750813272608902</v>
      </c>
    </row>
    <row r="3473" spans="1:17" hidden="1" x14ac:dyDescent="0.3">
      <c r="A3473" t="s">
        <v>7109</v>
      </c>
      <c r="B3473" t="s">
        <v>7110</v>
      </c>
      <c r="C3473" t="s">
        <v>10222</v>
      </c>
      <c r="D3473" t="s">
        <v>622</v>
      </c>
      <c r="E3473">
        <v>46.023757000000003</v>
      </c>
      <c r="F3473">
        <v>62.27</v>
      </c>
      <c r="G3473">
        <v>93.899090391135104</v>
      </c>
      <c r="H3473">
        <v>10.6087009381525</v>
      </c>
      <c r="I3473">
        <v>41.830303747918499</v>
      </c>
      <c r="J3473">
        <v>-5.7383965552201301</v>
      </c>
      <c r="K3473">
        <v>57.660940094712998</v>
      </c>
      <c r="L3473">
        <v>47.817573814476397</v>
      </c>
      <c r="M3473">
        <v>56.992355970859698</v>
      </c>
      <c r="N3473">
        <v>2.6840581961271601</v>
      </c>
      <c r="O3473">
        <v>12.3976232535731</v>
      </c>
      <c r="P3473">
        <v>162.18947368420999</v>
      </c>
      <c r="Q3473">
        <v>4.765828504084E-2</v>
      </c>
    </row>
    <row r="3474" spans="1:17" hidden="1" x14ac:dyDescent="0.3">
      <c r="A3474" t="s">
        <v>7111</v>
      </c>
      <c r="B3474" t="s">
        <v>7112</v>
      </c>
      <c r="C3474" t="s">
        <v>10222</v>
      </c>
      <c r="E3474">
        <v>45.970063125000003</v>
      </c>
      <c r="F3474">
        <v>350.95</v>
      </c>
      <c r="G3474">
        <v>246.82537545986</v>
      </c>
      <c r="H3474">
        <v>95.877049899551906</v>
      </c>
      <c r="I3474">
        <v>253.41959086317499</v>
      </c>
      <c r="J3474">
        <v>-9.6614444355961293</v>
      </c>
      <c r="K3474">
        <v>232.11809738764799</v>
      </c>
      <c r="L3474">
        <v>146.65045926163901</v>
      </c>
      <c r="M3474">
        <v>67.004471021792497</v>
      </c>
      <c r="N3474">
        <v>2.0028901734104001</v>
      </c>
      <c r="O3474">
        <v>14.2612907821626</v>
      </c>
      <c r="P3474">
        <v>366.37873754152798</v>
      </c>
    </row>
    <row r="3475" spans="1:17" hidden="1" x14ac:dyDescent="0.3">
      <c r="A3475" t="s">
        <v>7113</v>
      </c>
      <c r="B3475" t="s">
        <v>7114</v>
      </c>
      <c r="C3475" t="s">
        <v>10222</v>
      </c>
      <c r="D3475" t="s">
        <v>523</v>
      </c>
      <c r="E3475">
        <v>45.913698599999996</v>
      </c>
      <c r="F3475">
        <v>39.270000000000003</v>
      </c>
      <c r="G3475">
        <v>-61.358081333750199</v>
      </c>
      <c r="H3475">
        <v>-0.51040704778785895</v>
      </c>
      <c r="I3475">
        <v>-25.9413268799454</v>
      </c>
      <c r="J3475">
        <v>-5.4065619614131499</v>
      </c>
      <c r="K3475">
        <v>46.885941972407402</v>
      </c>
      <c r="L3475">
        <v>49.683318384820303</v>
      </c>
      <c r="M3475">
        <v>42.386712064109197</v>
      </c>
      <c r="N3475">
        <v>2.9073839047469501</v>
      </c>
      <c r="O3475">
        <v>104.940157881334</v>
      </c>
      <c r="P3475">
        <v>31.822759315206401</v>
      </c>
      <c r="Q3475">
        <v>0.17946368362165899</v>
      </c>
    </row>
    <row r="3476" spans="1:17" hidden="1" x14ac:dyDescent="0.3">
      <c r="A3476" t="s">
        <v>7115</v>
      </c>
      <c r="B3476" t="s">
        <v>7116</v>
      </c>
      <c r="C3476" t="s">
        <v>10222</v>
      </c>
      <c r="D3476" t="s">
        <v>77</v>
      </c>
      <c r="E3476">
        <v>45.7485675</v>
      </c>
      <c r="F3476">
        <v>255.65</v>
      </c>
      <c r="G3476">
        <v>163.985675266436</v>
      </c>
      <c r="H3476">
        <v>-15.3825638232271</v>
      </c>
      <c r="I3476">
        <v>132.10627652258501</v>
      </c>
      <c r="J3476">
        <v>0.45480114628631402</v>
      </c>
      <c r="K3476">
        <v>262.20868132830799</v>
      </c>
      <c r="M3476">
        <v>46.942937523789197</v>
      </c>
      <c r="N3476">
        <v>1.0729411764705801</v>
      </c>
      <c r="O3476">
        <v>48.640719734011299</v>
      </c>
      <c r="P3476">
        <v>200.76470588235199</v>
      </c>
    </row>
    <row r="3477" spans="1:17" hidden="1" x14ac:dyDescent="0.3">
      <c r="A3477" t="s">
        <v>7117</v>
      </c>
      <c r="B3477" t="s">
        <v>7118</v>
      </c>
      <c r="C3477" t="s">
        <v>10222</v>
      </c>
      <c r="D3477" t="s">
        <v>420</v>
      </c>
      <c r="E3477">
        <v>45.593809125</v>
      </c>
      <c r="F3477">
        <v>88.17</v>
      </c>
      <c r="G3477">
        <v>188.47967068687899</v>
      </c>
      <c r="H3477">
        <v>-9.7628017076261298</v>
      </c>
      <c r="I3477">
        <v>27.962531383125601</v>
      </c>
      <c r="J3477">
        <v>7.8851808931217597</v>
      </c>
      <c r="K3477">
        <v>89.352434311477197</v>
      </c>
      <c r="L3477">
        <v>72.640080748251506</v>
      </c>
      <c r="M3477">
        <v>66.842744012133906</v>
      </c>
      <c r="N3477">
        <v>0.58993610343678804</v>
      </c>
      <c r="O3477">
        <v>70.636270840421901</v>
      </c>
      <c r="P3477">
        <v>222.967032967032</v>
      </c>
      <c r="Q3477">
        <v>0.103430894152978</v>
      </c>
    </row>
    <row r="3478" spans="1:17" hidden="1" x14ac:dyDescent="0.3">
      <c r="A3478" t="s">
        <v>7119</v>
      </c>
      <c r="B3478" t="s">
        <v>7120</v>
      </c>
      <c r="C3478" t="s">
        <v>10222</v>
      </c>
      <c r="D3478" t="s">
        <v>398</v>
      </c>
      <c r="E3478">
        <v>45.5456</v>
      </c>
      <c r="F3478">
        <v>86</v>
      </c>
      <c r="G3478">
        <v>-23.098147780630299</v>
      </c>
      <c r="H3478">
        <v>-0.83979202717804902</v>
      </c>
      <c r="I3478">
        <v>-46.669098034017097</v>
      </c>
      <c r="J3478">
        <v>-1.54519885371368</v>
      </c>
      <c r="K3478">
        <v>85.808578309318506</v>
      </c>
      <c r="L3478">
        <v>98.320088331464305</v>
      </c>
      <c r="M3478">
        <v>99.534198706943997</v>
      </c>
      <c r="N3478">
        <v>0.28817082388510901</v>
      </c>
      <c r="O3478">
        <v>56.279069767441797</v>
      </c>
      <c r="P3478">
        <v>7.4999999999999902</v>
      </c>
    </row>
    <row r="3479" spans="1:17" hidden="1" x14ac:dyDescent="0.3">
      <c r="A3479" t="s">
        <v>7121</v>
      </c>
      <c r="B3479" t="s">
        <v>7122</v>
      </c>
      <c r="C3479" t="s">
        <v>10222</v>
      </c>
      <c r="D3479" t="s">
        <v>261</v>
      </c>
      <c r="E3479">
        <v>45.512603519999999</v>
      </c>
      <c r="F3479">
        <v>100.2</v>
      </c>
      <c r="G3479">
        <v>24.173664916281599</v>
      </c>
      <c r="H3479">
        <v>-10.332346200676501</v>
      </c>
      <c r="I3479">
        <v>1.028548299781</v>
      </c>
      <c r="J3479">
        <v>-0.62776766105312898</v>
      </c>
      <c r="K3479">
        <v>97.948351823578093</v>
      </c>
      <c r="L3479">
        <v>83.088762608766501</v>
      </c>
      <c r="M3479">
        <v>43.911156363250498</v>
      </c>
      <c r="N3479">
        <v>0.190271346195096</v>
      </c>
      <c r="O3479">
        <v>22.455089820359198</v>
      </c>
      <c r="P3479">
        <v>91.880505553427795</v>
      </c>
      <c r="Q3479">
        <v>6.1098181176143997E-2</v>
      </c>
    </row>
    <row r="3480" spans="1:17" hidden="1" x14ac:dyDescent="0.3">
      <c r="A3480" t="s">
        <v>7123</v>
      </c>
      <c r="B3480" t="s">
        <v>7124</v>
      </c>
      <c r="C3480" t="s">
        <v>10222</v>
      </c>
      <c r="D3480" t="s">
        <v>922</v>
      </c>
      <c r="E3480">
        <v>45.338644000000002</v>
      </c>
      <c r="F3480">
        <v>79.430000000000007</v>
      </c>
      <c r="G3480">
        <v>26.283084234921201</v>
      </c>
      <c r="H3480">
        <v>22.669719240015301</v>
      </c>
      <c r="I3480">
        <v>5.1259981365696099</v>
      </c>
      <c r="J3480">
        <v>12.9417799423586</v>
      </c>
      <c r="K3480">
        <v>67.682081060335193</v>
      </c>
      <c r="L3480">
        <v>63.194440150318101</v>
      </c>
      <c r="M3480">
        <v>65.166174515017104</v>
      </c>
      <c r="N3480">
        <v>1.80491987239351</v>
      </c>
      <c r="O3480">
        <v>10.285786226866399</v>
      </c>
      <c r="P3480">
        <v>58.511275194571901</v>
      </c>
      <c r="Q3480">
        <v>1.376814793145E-2</v>
      </c>
    </row>
    <row r="3481" spans="1:17" hidden="1" x14ac:dyDescent="0.3">
      <c r="A3481" t="s">
        <v>7125</v>
      </c>
      <c r="B3481" t="s">
        <v>7126</v>
      </c>
      <c r="C3481" t="s">
        <v>10222</v>
      </c>
      <c r="D3481" t="s">
        <v>349</v>
      </c>
      <c r="E3481">
        <v>45.220800599999997</v>
      </c>
      <c r="F3481">
        <v>27</v>
      </c>
      <c r="G3481">
        <v>12.0068924407453</v>
      </c>
      <c r="H3481">
        <v>-16.597225333089401</v>
      </c>
      <c r="I3481">
        <v>-33.304848224504198</v>
      </c>
      <c r="J3481">
        <v>-6.3727850606102301</v>
      </c>
      <c r="K3481">
        <v>33.047222681151602</v>
      </c>
      <c r="L3481">
        <v>32.391005736082199</v>
      </c>
      <c r="M3481">
        <v>25.725293689579001</v>
      </c>
      <c r="N3481">
        <v>0.543225083986562</v>
      </c>
      <c r="O3481">
        <v>127.222222222222</v>
      </c>
      <c r="P3481">
        <v>79.401993355481693</v>
      </c>
      <c r="Q3481">
        <v>0.12265983484182499</v>
      </c>
    </row>
    <row r="3482" spans="1:17" hidden="1" x14ac:dyDescent="0.3">
      <c r="A3482" t="s">
        <v>7127</v>
      </c>
      <c r="B3482" t="s">
        <v>7128</v>
      </c>
      <c r="C3482" t="s">
        <v>10222</v>
      </c>
      <c r="D3482" t="s">
        <v>46</v>
      </c>
      <c r="E3482">
        <v>45.180338442</v>
      </c>
      <c r="F3482">
        <v>19.87</v>
      </c>
      <c r="G3482">
        <v>-19.409785404967199</v>
      </c>
      <c r="H3482">
        <v>-3.9617728343179799</v>
      </c>
      <c r="I3482">
        <v>-21.770213952082401</v>
      </c>
      <c r="J3482">
        <v>-3.4985099542377398</v>
      </c>
      <c r="K3482">
        <v>21.642382155821299</v>
      </c>
      <c r="L3482">
        <v>21.270771472493902</v>
      </c>
      <c r="M3482">
        <v>28.979909493598299</v>
      </c>
      <c r="N3482">
        <v>0.600895814898178</v>
      </c>
      <c r="O3482">
        <v>34.6250629089079</v>
      </c>
      <c r="P3482">
        <v>14.1954022988505</v>
      </c>
      <c r="Q3482">
        <v>-2.7303136785653999E-2</v>
      </c>
    </row>
    <row r="3483" spans="1:17" hidden="1" x14ac:dyDescent="0.3">
      <c r="A3483" t="s">
        <v>7129</v>
      </c>
      <c r="B3483" t="s">
        <v>7130</v>
      </c>
      <c r="C3483" t="s">
        <v>10222</v>
      </c>
      <c r="D3483" t="s">
        <v>557</v>
      </c>
      <c r="E3483">
        <v>45.1250298</v>
      </c>
      <c r="F3483">
        <v>26.27</v>
      </c>
      <c r="G3483">
        <v>-51.575617043250602</v>
      </c>
      <c r="H3483">
        <v>-2.15440797184494</v>
      </c>
      <c r="I3483">
        <v>-34.039264705336699</v>
      </c>
      <c r="J3483">
        <v>2.6051535346966599</v>
      </c>
      <c r="K3483">
        <v>26.6675702780426</v>
      </c>
      <c r="L3483">
        <v>29.047613303825699</v>
      </c>
      <c r="M3483">
        <v>54.819813993585903</v>
      </c>
      <c r="N3483">
        <v>0.79286052591977096</v>
      </c>
      <c r="O3483">
        <v>64.446136277122207</v>
      </c>
      <c r="Q3483">
        <v>2.6738364179937E-2</v>
      </c>
    </row>
    <row r="3484" spans="1:17" hidden="1" x14ac:dyDescent="0.3">
      <c r="A3484" t="s">
        <v>7131</v>
      </c>
      <c r="B3484" t="s">
        <v>7132</v>
      </c>
      <c r="C3484" t="s">
        <v>10222</v>
      </c>
      <c r="D3484" t="s">
        <v>622</v>
      </c>
      <c r="E3484">
        <v>45.093907799999997</v>
      </c>
      <c r="F3484">
        <v>44.78</v>
      </c>
      <c r="G3484">
        <v>-54.352472652204199</v>
      </c>
      <c r="H3484">
        <v>-3.5263591913571499</v>
      </c>
      <c r="I3484">
        <v>-46.027190635004096</v>
      </c>
      <c r="J3484">
        <v>4.9609975237886896</v>
      </c>
      <c r="K3484">
        <v>44.223224513132202</v>
      </c>
      <c r="L3484">
        <v>53.746330326222797</v>
      </c>
      <c r="M3484">
        <v>71.404262325414095</v>
      </c>
      <c r="N3484">
        <v>1.74198542982214</v>
      </c>
      <c r="O3484">
        <v>69.941938365341599</v>
      </c>
      <c r="P3484">
        <v>23.872752420470199</v>
      </c>
      <c r="Q3484">
        <v>2.7179285352087999E-2</v>
      </c>
    </row>
    <row r="3485" spans="1:17" hidden="1" x14ac:dyDescent="0.3">
      <c r="A3485" t="s">
        <v>7133</v>
      </c>
      <c r="B3485" t="s">
        <v>7134</v>
      </c>
      <c r="C3485" t="s">
        <v>10222</v>
      </c>
      <c r="D3485" t="s">
        <v>722</v>
      </c>
      <c r="E3485">
        <v>45.057158311999999</v>
      </c>
      <c r="F3485">
        <v>21.97</v>
      </c>
      <c r="G3485">
        <v>17.6344166169498</v>
      </c>
      <c r="H3485">
        <v>6.5233920524239304</v>
      </c>
      <c r="I3485">
        <v>8.2083259085328795</v>
      </c>
      <c r="J3485">
        <v>3.23926348640948</v>
      </c>
      <c r="K3485">
        <v>20.463851290476399</v>
      </c>
      <c r="L3485">
        <v>18.530809954717199</v>
      </c>
      <c r="M3485">
        <v>37.579943371070499</v>
      </c>
      <c r="N3485">
        <v>1.0994299388164499</v>
      </c>
      <c r="O3485">
        <v>1.1834319526627199</v>
      </c>
      <c r="P3485">
        <v>52.041522491349397</v>
      </c>
    </row>
    <row r="3486" spans="1:17" hidden="1" x14ac:dyDescent="0.3">
      <c r="A3486" t="s">
        <v>7135</v>
      </c>
      <c r="B3486" t="s">
        <v>7136</v>
      </c>
      <c r="C3486" t="s">
        <v>10222</v>
      </c>
      <c r="E3486">
        <v>45.033000000000001</v>
      </c>
      <c r="F3486">
        <v>176.6</v>
      </c>
      <c r="G3486">
        <v>115.392119849251</v>
      </c>
      <c r="H3486">
        <v>58.970017970269701</v>
      </c>
      <c r="I3486">
        <v>119.970037620244</v>
      </c>
      <c r="J3486">
        <v>19.942702915878201</v>
      </c>
      <c r="K3486">
        <v>115.551860074052</v>
      </c>
      <c r="L3486">
        <v>89.848847301989395</v>
      </c>
      <c r="M3486">
        <v>99.936361933836395</v>
      </c>
      <c r="N3486">
        <v>2.4111111111111101</v>
      </c>
      <c r="O3486">
        <v>0</v>
      </c>
      <c r="P3486">
        <v>209.824561403508</v>
      </c>
    </row>
    <row r="3487" spans="1:17" hidden="1" x14ac:dyDescent="0.3">
      <c r="A3487" t="s">
        <v>7137</v>
      </c>
      <c r="B3487" t="s">
        <v>7138</v>
      </c>
      <c r="C3487" t="s">
        <v>10222</v>
      </c>
      <c r="D3487" t="s">
        <v>622</v>
      </c>
      <c r="E3487">
        <v>45.003599999999999</v>
      </c>
      <c r="F3487">
        <v>27.78</v>
      </c>
      <c r="G3487">
        <v>4.38854348681215</v>
      </c>
      <c r="H3487">
        <v>1.4366037716058</v>
      </c>
      <c r="I3487">
        <v>-26.5152068811433</v>
      </c>
      <c r="J3487">
        <v>-9.2625547638406793</v>
      </c>
      <c r="K3487">
        <v>29.282776607361601</v>
      </c>
      <c r="L3487">
        <v>31.6552460580576</v>
      </c>
      <c r="M3487">
        <v>29.195490464817301</v>
      </c>
      <c r="N3487">
        <v>0.40748788260830598</v>
      </c>
      <c r="O3487">
        <v>180.20158387328999</v>
      </c>
      <c r="P3487">
        <v>30.914231856738901</v>
      </c>
      <c r="Q3487">
        <v>0.19391643471206199</v>
      </c>
    </row>
    <row r="3488" spans="1:17" hidden="1" x14ac:dyDescent="0.3">
      <c r="A3488" t="s">
        <v>7139</v>
      </c>
      <c r="B3488" t="s">
        <v>7140</v>
      </c>
      <c r="C3488" t="s">
        <v>10222</v>
      </c>
      <c r="D3488" t="s">
        <v>54</v>
      </c>
      <c r="E3488">
        <v>44.998521599999997</v>
      </c>
      <c r="F3488">
        <v>64.72</v>
      </c>
      <c r="G3488">
        <v>19.006802604802399</v>
      </c>
      <c r="H3488">
        <v>3.89920998552551</v>
      </c>
      <c r="I3488">
        <v>-23.407841340104401</v>
      </c>
      <c r="J3488">
        <v>0.68813447961965302</v>
      </c>
      <c r="K3488">
        <v>59.597372273277202</v>
      </c>
      <c r="L3488">
        <v>57.015922858761499</v>
      </c>
      <c r="M3488">
        <v>78.521959789982105</v>
      </c>
      <c r="N3488">
        <v>1.6953574878378599</v>
      </c>
      <c r="O3488">
        <v>21.2917181705809</v>
      </c>
      <c r="P3488">
        <v>59.802469135802397</v>
      </c>
      <c r="Q3488">
        <v>9.1206005083408995E-2</v>
      </c>
    </row>
    <row r="3489" spans="1:17" hidden="1" x14ac:dyDescent="0.3">
      <c r="A3489" t="s">
        <v>7141</v>
      </c>
      <c r="B3489" t="s">
        <v>7142</v>
      </c>
      <c r="C3489" t="s">
        <v>10222</v>
      </c>
      <c r="E3489">
        <v>44.788179999999997</v>
      </c>
      <c r="F3489">
        <v>249.1</v>
      </c>
      <c r="G3489">
        <v>173.59479355778399</v>
      </c>
      <c r="H3489">
        <v>48.589025424027398</v>
      </c>
      <c r="I3489">
        <v>191.20122862410199</v>
      </c>
      <c r="J3489">
        <v>14.210898707261901</v>
      </c>
      <c r="K3489">
        <v>166.06270244217001</v>
      </c>
      <c r="L3489">
        <v>116.85650966844</v>
      </c>
      <c r="M3489">
        <v>99.347553256148601</v>
      </c>
      <c r="N3489">
        <v>0.83561643835616395</v>
      </c>
      <c r="O3489">
        <v>0</v>
      </c>
      <c r="P3489">
        <v>239.604635310156</v>
      </c>
    </row>
    <row r="3490" spans="1:17" hidden="1" x14ac:dyDescent="0.3">
      <c r="A3490" t="s">
        <v>7143</v>
      </c>
      <c r="B3490" t="s">
        <v>7144</v>
      </c>
      <c r="C3490" t="s">
        <v>10222</v>
      </c>
      <c r="D3490" t="s">
        <v>977</v>
      </c>
      <c r="E3490">
        <v>44.664250000000003</v>
      </c>
      <c r="F3490">
        <v>94.03</v>
      </c>
      <c r="G3490">
        <v>29.930218452036598</v>
      </c>
      <c r="H3490">
        <v>18.922879387323</v>
      </c>
      <c r="I3490">
        <v>32.001410169264197</v>
      </c>
      <c r="J3490">
        <v>27.6248145331671</v>
      </c>
      <c r="K3490">
        <v>77.238329807338403</v>
      </c>
      <c r="L3490">
        <v>67.746918545272806</v>
      </c>
      <c r="M3490">
        <v>77.582150516316304</v>
      </c>
      <c r="N3490">
        <v>1.88638892885751</v>
      </c>
      <c r="O3490">
        <v>7.7422099330000904</v>
      </c>
      <c r="P3490">
        <v>82.052274927395899</v>
      </c>
      <c r="Q3490">
        <v>0.11737526141731899</v>
      </c>
    </row>
    <row r="3491" spans="1:17" hidden="1" x14ac:dyDescent="0.3">
      <c r="A3491" t="s">
        <v>7145</v>
      </c>
      <c r="B3491" t="s">
        <v>7146</v>
      </c>
      <c r="C3491" t="s">
        <v>10222</v>
      </c>
      <c r="E3491">
        <v>44.606760000000001</v>
      </c>
      <c r="F3491">
        <v>77.55</v>
      </c>
      <c r="G3491">
        <v>88.890978296739803</v>
      </c>
      <c r="H3491">
        <v>6.7081823864680103</v>
      </c>
      <c r="I3491">
        <v>7.2479103647840102</v>
      </c>
      <c r="J3491">
        <v>-1.54519885371368</v>
      </c>
      <c r="K3491">
        <v>72.691082866908204</v>
      </c>
      <c r="L3491">
        <v>63.526025049136003</v>
      </c>
      <c r="M3491">
        <v>86.011706119723598</v>
      </c>
      <c r="N3491">
        <v>0</v>
      </c>
      <c r="O3491">
        <v>0</v>
      </c>
      <c r="P3491">
        <v>169.270833333333</v>
      </c>
    </row>
    <row r="3492" spans="1:17" hidden="1" x14ac:dyDescent="0.3">
      <c r="A3492" t="s">
        <v>7147</v>
      </c>
      <c r="B3492" t="s">
        <v>7148</v>
      </c>
      <c r="C3492" t="s">
        <v>10222</v>
      </c>
      <c r="D3492" t="s">
        <v>285</v>
      </c>
      <c r="E3492">
        <v>44.6024691</v>
      </c>
      <c r="F3492">
        <v>17.22</v>
      </c>
      <c r="G3492">
        <v>-19.743704035723098</v>
      </c>
      <c r="H3492">
        <v>-5.00699700456898</v>
      </c>
      <c r="I3492">
        <v>-45.943057617850599</v>
      </c>
      <c r="J3492">
        <v>-2.23406222914423</v>
      </c>
      <c r="K3492">
        <v>18.829455943461902</v>
      </c>
      <c r="L3492">
        <v>20.4674818571097</v>
      </c>
      <c r="M3492">
        <v>27.402521934045001</v>
      </c>
      <c r="N3492">
        <v>0.26678295230747701</v>
      </c>
      <c r="O3492">
        <v>117.37270004278901</v>
      </c>
      <c r="P3492">
        <v>17.860230547550401</v>
      </c>
      <c r="Q3492">
        <v>-4.6716478370769997E-2</v>
      </c>
    </row>
    <row r="3493" spans="1:17" hidden="1" x14ac:dyDescent="0.3">
      <c r="A3493" t="s">
        <v>7149</v>
      </c>
      <c r="B3493" t="s">
        <v>7150</v>
      </c>
      <c r="C3493" t="s">
        <v>10222</v>
      </c>
      <c r="E3493">
        <v>44.564243855999997</v>
      </c>
      <c r="F3493">
        <v>26.62</v>
      </c>
      <c r="G3493">
        <v>-1.1961215149361799</v>
      </c>
      <c r="H3493">
        <v>17.089175737807398</v>
      </c>
      <c r="I3493">
        <v>-22.776322533011999</v>
      </c>
      <c r="J3493">
        <v>11.349177003625099</v>
      </c>
      <c r="K3493">
        <v>22.133850938806098</v>
      </c>
      <c r="L3493">
        <v>23.151526580607701</v>
      </c>
      <c r="M3493">
        <v>84.458936797961897</v>
      </c>
      <c r="N3493">
        <v>1.50958142067999</v>
      </c>
      <c r="O3493">
        <v>20.210368144252399</v>
      </c>
      <c r="P3493">
        <v>53.429394812680101</v>
      </c>
      <c r="Q3493">
        <v>5.9144597189768999E-2</v>
      </c>
    </row>
    <row r="3494" spans="1:17" hidden="1" x14ac:dyDescent="0.3">
      <c r="A3494" t="s">
        <v>7151</v>
      </c>
      <c r="B3494" t="s">
        <v>7152</v>
      </c>
      <c r="C3494" t="s">
        <v>10222</v>
      </c>
      <c r="D3494" t="s">
        <v>133</v>
      </c>
      <c r="E3494">
        <v>44.436011880000002</v>
      </c>
      <c r="F3494">
        <v>29.77</v>
      </c>
      <c r="G3494">
        <v>93.992830148591693</v>
      </c>
      <c r="H3494">
        <v>75.399968621321193</v>
      </c>
      <c r="I3494">
        <v>81.917164057026199</v>
      </c>
      <c r="J3494">
        <v>18.034953818041998</v>
      </c>
      <c r="K3494">
        <v>20.918486043328301</v>
      </c>
      <c r="L3494">
        <v>17.964527493192101</v>
      </c>
      <c r="M3494">
        <v>77.534144946372393</v>
      </c>
      <c r="N3494">
        <v>3.4025672527875299</v>
      </c>
      <c r="O3494">
        <v>10.4803493449781</v>
      </c>
      <c r="P3494">
        <v>141.052631578947</v>
      </c>
      <c r="Q3494">
        <v>0.112257809473451</v>
      </c>
    </row>
    <row r="3495" spans="1:17" hidden="1" x14ac:dyDescent="0.3">
      <c r="A3495" t="s">
        <v>7153</v>
      </c>
      <c r="B3495" t="s">
        <v>7154</v>
      </c>
      <c r="C3495" t="s">
        <v>10222</v>
      </c>
      <c r="D3495" t="s">
        <v>1139</v>
      </c>
      <c r="E3495">
        <v>44.434361234999997</v>
      </c>
      <c r="F3495">
        <v>32.65</v>
      </c>
      <c r="G3495">
        <v>-78.404833543102896</v>
      </c>
      <c r="H3495">
        <v>1.2199583209178</v>
      </c>
      <c r="I3495">
        <v>-57.709018426953001</v>
      </c>
      <c r="J3495">
        <v>-5.7368156201807396</v>
      </c>
      <c r="K3495">
        <v>34.793641723900798</v>
      </c>
      <c r="M3495">
        <v>49.924600301452998</v>
      </c>
      <c r="N3495">
        <v>0.58162071846282304</v>
      </c>
      <c r="O3495">
        <v>120.826952526799</v>
      </c>
      <c r="P3495">
        <v>12.1993127147766</v>
      </c>
    </row>
    <row r="3496" spans="1:17" hidden="1" x14ac:dyDescent="0.3">
      <c r="A3496" t="s">
        <v>7155</v>
      </c>
      <c r="B3496" t="s">
        <v>7156</v>
      </c>
      <c r="C3496" t="s">
        <v>10222</v>
      </c>
      <c r="D3496" t="s">
        <v>1391</v>
      </c>
      <c r="E3496">
        <v>44.421855000000001</v>
      </c>
      <c r="F3496">
        <v>49.65</v>
      </c>
      <c r="G3496">
        <v>-11.3284725926646</v>
      </c>
      <c r="H3496">
        <v>-3.4846838423261102</v>
      </c>
      <c r="I3496">
        <v>-41.003005640570599</v>
      </c>
      <c r="J3496">
        <v>2.8243663636776102</v>
      </c>
      <c r="K3496">
        <v>46.261413607830796</v>
      </c>
      <c r="L3496">
        <v>47.8340414733023</v>
      </c>
      <c r="M3496">
        <v>69.373461246917401</v>
      </c>
      <c r="N3496">
        <v>1.0742315553240001</v>
      </c>
      <c r="O3496">
        <v>84.793554884189305</v>
      </c>
      <c r="P3496">
        <v>34.189189189189101</v>
      </c>
      <c r="Q3496">
        <v>-4.10200170792E-2</v>
      </c>
    </row>
    <row r="3497" spans="1:17" hidden="1" x14ac:dyDescent="0.3">
      <c r="A3497" t="s">
        <v>7157</v>
      </c>
      <c r="B3497" t="s">
        <v>7158</v>
      </c>
      <c r="C3497" t="s">
        <v>10222</v>
      </c>
      <c r="D3497" t="s">
        <v>388</v>
      </c>
      <c r="E3497">
        <v>44.373800000000003</v>
      </c>
      <c r="F3497">
        <v>63.5</v>
      </c>
      <c r="G3497">
        <v>-47.985181257991002</v>
      </c>
      <c r="H3497">
        <v>1.19741983186142</v>
      </c>
      <c r="I3497">
        <v>-31.943997467474599</v>
      </c>
      <c r="J3497">
        <v>0.56252948352286103</v>
      </c>
      <c r="K3497">
        <v>65.590517831258694</v>
      </c>
      <c r="L3497">
        <v>69.030878674805393</v>
      </c>
      <c r="M3497">
        <v>43.478686060762698</v>
      </c>
      <c r="N3497">
        <v>0.92375366568914896</v>
      </c>
      <c r="O3497">
        <v>60.393700787401499</v>
      </c>
      <c r="P3497">
        <v>20.3791469194312</v>
      </c>
      <c r="Q3497">
        <v>4.4836719884069003E-2</v>
      </c>
    </row>
    <row r="3498" spans="1:17" hidden="1" x14ac:dyDescent="0.3">
      <c r="A3498" t="s">
        <v>7159</v>
      </c>
      <c r="B3498" t="s">
        <v>7160</v>
      </c>
      <c r="C3498" t="s">
        <v>10222</v>
      </c>
      <c r="E3498">
        <v>44.279159976000003</v>
      </c>
      <c r="F3498">
        <v>41.04</v>
      </c>
      <c r="G3498">
        <v>-32.763685284845003</v>
      </c>
      <c r="H3498">
        <v>0.87190083764236304</v>
      </c>
      <c r="I3498">
        <v>-43.073452037835096</v>
      </c>
      <c r="J3498">
        <v>0.58246072075441302</v>
      </c>
      <c r="K3498">
        <v>40.334841008886698</v>
      </c>
      <c r="L3498">
        <v>43.704371493134701</v>
      </c>
      <c r="M3498">
        <v>42.499076451008101</v>
      </c>
      <c r="N3498">
        <v>0.440385591070522</v>
      </c>
      <c r="O3498">
        <v>90.022619208372205</v>
      </c>
      <c r="P3498">
        <v>26.940921744509701</v>
      </c>
      <c r="Q3498">
        <v>0.17288481671948899</v>
      </c>
    </row>
    <row r="3499" spans="1:17" hidden="1" x14ac:dyDescent="0.3">
      <c r="A3499" t="s">
        <v>7161</v>
      </c>
      <c r="B3499" t="s">
        <v>7162</v>
      </c>
      <c r="C3499" t="s">
        <v>10222</v>
      </c>
      <c r="E3499">
        <v>44.217702500000001</v>
      </c>
      <c r="F3499">
        <v>147.25</v>
      </c>
      <c r="G3499">
        <v>-49.451623988874701</v>
      </c>
      <c r="H3499">
        <v>-2.9457580984609799</v>
      </c>
      <c r="I3499">
        <v>-45.277268054528797</v>
      </c>
      <c r="J3499">
        <v>-2.11913538308572</v>
      </c>
      <c r="K3499">
        <v>153.39842523095601</v>
      </c>
      <c r="L3499">
        <v>166.878434950474</v>
      </c>
      <c r="M3499">
        <v>39.420619903721096</v>
      </c>
      <c r="N3499">
        <v>0.65243998117056301</v>
      </c>
      <c r="O3499">
        <v>84.040747028862398</v>
      </c>
      <c r="P3499">
        <v>10.465116279069701</v>
      </c>
      <c r="Q3499">
        <v>9.2345151545751E-2</v>
      </c>
    </row>
    <row r="3500" spans="1:17" hidden="1" x14ac:dyDescent="0.3">
      <c r="A3500" t="s">
        <v>7163</v>
      </c>
      <c r="B3500" t="s">
        <v>7164</v>
      </c>
      <c r="C3500" t="s">
        <v>10222</v>
      </c>
      <c r="D3500" t="s">
        <v>7165</v>
      </c>
      <c r="E3500">
        <v>44.140075209999999</v>
      </c>
      <c r="F3500">
        <v>47.95</v>
      </c>
      <c r="G3500">
        <v>-15.1435745487885</v>
      </c>
      <c r="H3500">
        <v>44.218586376294397</v>
      </c>
      <c r="I3500">
        <v>1.8840319082903101</v>
      </c>
      <c r="J3500">
        <v>-2.5868655203803499</v>
      </c>
      <c r="K3500">
        <v>40.451606316669597</v>
      </c>
      <c r="M3500">
        <v>57.876348991562502</v>
      </c>
      <c r="N3500">
        <v>0.58740875912408697</v>
      </c>
      <c r="O3500">
        <v>20.020855057351401</v>
      </c>
      <c r="P3500">
        <v>78.917910447761201</v>
      </c>
    </row>
    <row r="3501" spans="1:17" hidden="1" x14ac:dyDescent="0.3">
      <c r="A3501" t="s">
        <v>7166</v>
      </c>
      <c r="B3501" t="s">
        <v>7167</v>
      </c>
      <c r="C3501" t="s">
        <v>10222</v>
      </c>
      <c r="D3501" t="s">
        <v>153</v>
      </c>
      <c r="E3501">
        <v>44.036563999999998</v>
      </c>
      <c r="F3501">
        <v>43.42</v>
      </c>
      <c r="G3501">
        <v>10.7490508017456</v>
      </c>
      <c r="H3501">
        <v>-6.8018043441379801</v>
      </c>
      <c r="I3501">
        <v>0.13586096689353799</v>
      </c>
      <c r="J3501">
        <v>0.78038254163515097</v>
      </c>
      <c r="K3501">
        <v>45.255127515971097</v>
      </c>
      <c r="L3501">
        <v>42.401764650851497</v>
      </c>
      <c r="M3501">
        <v>44.837933614550501</v>
      </c>
      <c r="N3501">
        <v>0.56511346504312499</v>
      </c>
      <c r="O3501">
        <v>52.349147858129797</v>
      </c>
      <c r="P3501">
        <v>65.095057034220503</v>
      </c>
      <c r="Q3501">
        <v>6.4091929359471E-2</v>
      </c>
    </row>
    <row r="3502" spans="1:17" hidden="1" x14ac:dyDescent="0.3">
      <c r="A3502" t="s">
        <v>7168</v>
      </c>
      <c r="B3502" t="s">
        <v>7169</v>
      </c>
      <c r="C3502" t="s">
        <v>10222</v>
      </c>
      <c r="D3502" t="s">
        <v>21</v>
      </c>
      <c r="E3502">
        <v>44.015637933000001</v>
      </c>
      <c r="F3502">
        <v>55.53</v>
      </c>
      <c r="G3502">
        <v>53.1830494941509</v>
      </c>
      <c r="H3502">
        <v>-3.01353867853663</v>
      </c>
      <c r="I3502">
        <v>-5.8402309421566496</v>
      </c>
      <c r="J3502">
        <v>-1.12433883541541</v>
      </c>
      <c r="K3502">
        <v>54.463963973750701</v>
      </c>
      <c r="L3502">
        <v>51.584456829571302</v>
      </c>
      <c r="M3502">
        <v>69.319619266404302</v>
      </c>
      <c r="N3502">
        <v>2.19868736939438</v>
      </c>
      <c r="O3502">
        <v>67.116873761930407</v>
      </c>
      <c r="P3502">
        <v>91.482758620689594</v>
      </c>
      <c r="Q3502">
        <v>0.174831323550868</v>
      </c>
    </row>
    <row r="3503" spans="1:17" hidden="1" x14ac:dyDescent="0.3">
      <c r="A3503" t="s">
        <v>7170</v>
      </c>
      <c r="B3503" t="s">
        <v>7171</v>
      </c>
      <c r="C3503" t="s">
        <v>10222</v>
      </c>
      <c r="E3503">
        <v>43.994765000000001</v>
      </c>
      <c r="F3503">
        <v>140.5</v>
      </c>
      <c r="G3503">
        <v>40.736216391977898</v>
      </c>
      <c r="H3503">
        <v>5.6616749966770303</v>
      </c>
      <c r="I3503">
        <v>12.346865039110201</v>
      </c>
      <c r="J3503">
        <v>12.263264397956601</v>
      </c>
      <c r="K3503">
        <v>123.548397418243</v>
      </c>
      <c r="L3503">
        <v>118.43136530410101</v>
      </c>
      <c r="M3503">
        <v>75.657103265524</v>
      </c>
      <c r="N3503">
        <v>1.99603294312372</v>
      </c>
      <c r="O3503">
        <v>20.213523131672499</v>
      </c>
      <c r="P3503">
        <v>106.314243759177</v>
      </c>
      <c r="Q3503">
        <v>0.112481120414337</v>
      </c>
    </row>
    <row r="3504" spans="1:17" hidden="1" x14ac:dyDescent="0.3">
      <c r="A3504" t="s">
        <v>7172</v>
      </c>
      <c r="B3504" t="s">
        <v>7173</v>
      </c>
      <c r="C3504" t="s">
        <v>10222</v>
      </c>
      <c r="E3504">
        <v>43.913595000000001</v>
      </c>
      <c r="F3504">
        <v>305</v>
      </c>
      <c r="G3504">
        <v>-32.823691442123398</v>
      </c>
      <c r="H3504">
        <v>-10.425016090013999</v>
      </c>
      <c r="I3504">
        <v>-31.9349852108056</v>
      </c>
      <c r="J3504">
        <v>-0.58525181630886003</v>
      </c>
      <c r="K3504">
        <v>352.86698963150502</v>
      </c>
      <c r="L3504">
        <v>394.44907845767398</v>
      </c>
      <c r="M3504">
        <v>24.731110401424299</v>
      </c>
      <c r="N3504">
        <v>0.20889487870619899</v>
      </c>
      <c r="O3504">
        <v>129.491803278688</v>
      </c>
      <c r="P3504">
        <v>14.618564449455</v>
      </c>
      <c r="Q3504">
        <v>-1.0788010090789999E-2</v>
      </c>
    </row>
    <row r="3505" spans="1:17" hidden="1" x14ac:dyDescent="0.3">
      <c r="A3505" t="s">
        <v>7174</v>
      </c>
      <c r="B3505" t="s">
        <v>7175</v>
      </c>
      <c r="C3505" t="s">
        <v>10222</v>
      </c>
      <c r="D3505" t="s">
        <v>557</v>
      </c>
      <c r="E3505">
        <v>43.875</v>
      </c>
      <c r="F3505">
        <v>146.25</v>
      </c>
      <c r="G3505">
        <v>107.811757552201</v>
      </c>
      <c r="H3505">
        <v>13.1270272628261</v>
      </c>
      <c r="I3505">
        <v>79.8158709535779</v>
      </c>
      <c r="J3505">
        <v>6.6587922771067003</v>
      </c>
      <c r="K3505">
        <v>133.789448495838</v>
      </c>
      <c r="L3505">
        <v>110.52112848795301</v>
      </c>
      <c r="M3505">
        <v>61.963517641596198</v>
      </c>
      <c r="N3505">
        <v>0.51890523404997302</v>
      </c>
      <c r="O3505">
        <v>12.478632478632401</v>
      </c>
      <c r="P3505">
        <v>150.42808219177999</v>
      </c>
      <c r="Q3505">
        <v>6.7326488841655999E-2</v>
      </c>
    </row>
    <row r="3506" spans="1:17" hidden="1" x14ac:dyDescent="0.3">
      <c r="A3506" t="s">
        <v>7176</v>
      </c>
      <c r="B3506" t="s">
        <v>7177</v>
      </c>
      <c r="C3506" t="s">
        <v>10222</v>
      </c>
      <c r="E3506">
        <v>43.845744600000003</v>
      </c>
      <c r="F3506">
        <v>11.13</v>
      </c>
      <c r="G3506">
        <v>69.425015855425301</v>
      </c>
      <c r="H3506">
        <v>-4.7426928142937301</v>
      </c>
      <c r="I3506">
        <v>14.375016227790301</v>
      </c>
      <c r="J3506">
        <v>2.8625146449088898</v>
      </c>
      <c r="K3506">
        <v>10.6242110951396</v>
      </c>
      <c r="L3506">
        <v>9.2583057511382201</v>
      </c>
      <c r="M3506">
        <v>50.206559887380799</v>
      </c>
      <c r="N3506">
        <v>0.39230715388819598</v>
      </c>
      <c r="O3506">
        <v>30.997304582210202</v>
      </c>
      <c r="P3506">
        <v>102.363636363636</v>
      </c>
      <c r="Q3506">
        <v>8.7572287063675994E-2</v>
      </c>
    </row>
    <row r="3507" spans="1:17" hidden="1" x14ac:dyDescent="0.3">
      <c r="A3507" t="s">
        <v>7178</v>
      </c>
      <c r="B3507" t="s">
        <v>7179</v>
      </c>
      <c r="C3507" t="s">
        <v>10222</v>
      </c>
      <c r="D3507" t="s">
        <v>420</v>
      </c>
      <c r="E3507">
        <v>43.83</v>
      </c>
      <c r="F3507">
        <v>4.87</v>
      </c>
      <c r="G3507">
        <v>38.001338657100199</v>
      </c>
      <c r="H3507">
        <v>-21.539827204825102</v>
      </c>
      <c r="I3507">
        <v>-5.3156335713089202</v>
      </c>
      <c r="J3507">
        <v>-4.1451988537136799</v>
      </c>
      <c r="K3507">
        <v>4.9251674439342397</v>
      </c>
      <c r="L3507">
        <v>4.01511695759209</v>
      </c>
      <c r="M3507">
        <v>35.8456431203983</v>
      </c>
      <c r="N3507">
        <v>0.50774448277676099</v>
      </c>
      <c r="O3507">
        <v>34.017796030116301</v>
      </c>
      <c r="P3507">
        <v>108.714285714285</v>
      </c>
      <c r="Q3507">
        <v>6.6750217636074999E-2</v>
      </c>
    </row>
    <row r="3508" spans="1:17" hidden="1" x14ac:dyDescent="0.3">
      <c r="A3508" t="s">
        <v>7180</v>
      </c>
      <c r="B3508" t="s">
        <v>7181</v>
      </c>
      <c r="C3508" t="s">
        <v>10222</v>
      </c>
      <c r="D3508" t="s">
        <v>1444</v>
      </c>
      <c r="E3508">
        <v>43.722000000000001</v>
      </c>
      <c r="F3508">
        <v>104.1</v>
      </c>
      <c r="G3508">
        <v>40.034311630073198</v>
      </c>
      <c r="H3508">
        <v>1.9963232544022</v>
      </c>
      <c r="I3508">
        <v>27.242984281426502</v>
      </c>
      <c r="J3508">
        <v>8.7640794968017701</v>
      </c>
      <c r="K3508">
        <v>97.890925659130701</v>
      </c>
      <c r="L3508">
        <v>83.499749804093497</v>
      </c>
      <c r="M3508">
        <v>58.705165922314301</v>
      </c>
      <c r="N3508">
        <v>0.94297409485740602</v>
      </c>
      <c r="O3508">
        <v>17.1950048030739</v>
      </c>
      <c r="P3508">
        <v>81.3588850174215</v>
      </c>
      <c r="Q3508">
        <v>0.13857717226805999</v>
      </c>
    </row>
    <row r="3509" spans="1:17" hidden="1" x14ac:dyDescent="0.3">
      <c r="A3509" t="s">
        <v>7182</v>
      </c>
      <c r="B3509" t="s">
        <v>7183</v>
      </c>
      <c r="C3509" t="s">
        <v>10222</v>
      </c>
      <c r="D3509" t="s">
        <v>261</v>
      </c>
      <c r="E3509">
        <v>43.571199999999997</v>
      </c>
      <c r="F3509">
        <v>680.8</v>
      </c>
      <c r="G3509">
        <v>-47.6289448306986</v>
      </c>
      <c r="H3509">
        <v>-12.3779222120863</v>
      </c>
      <c r="I3509">
        <v>-33.432983916238797</v>
      </c>
      <c r="J3509">
        <v>0.408130006347452</v>
      </c>
      <c r="K3509">
        <v>738.95565079602795</v>
      </c>
      <c r="L3509">
        <v>759.511768973789</v>
      </c>
      <c r="M3509">
        <v>35.789375987173003</v>
      </c>
      <c r="N3509">
        <v>0.54973544973544897</v>
      </c>
      <c r="O3509">
        <v>38.807285546415898</v>
      </c>
      <c r="P3509">
        <v>13.466666666666599</v>
      </c>
      <c r="Q3509">
        <v>0.10073930706397</v>
      </c>
    </row>
    <row r="3510" spans="1:17" hidden="1" x14ac:dyDescent="0.3">
      <c r="A3510" t="s">
        <v>7184</v>
      </c>
      <c r="B3510" t="s">
        <v>7185</v>
      </c>
      <c r="C3510" t="s">
        <v>10222</v>
      </c>
      <c r="E3510">
        <v>43.5</v>
      </c>
      <c r="F3510">
        <v>290</v>
      </c>
      <c r="G3510">
        <v>-42.467717355433997</v>
      </c>
      <c r="H3510">
        <v>4.1378743852851798</v>
      </c>
      <c r="I3510">
        <v>-18.829962379755301</v>
      </c>
      <c r="J3510">
        <v>0.178939077320796</v>
      </c>
      <c r="K3510">
        <v>275.04804038256401</v>
      </c>
      <c r="L3510">
        <v>267.80703896160702</v>
      </c>
      <c r="M3510">
        <v>44.298361468649198</v>
      </c>
      <c r="N3510">
        <v>1.07611940298507</v>
      </c>
      <c r="O3510">
        <v>34.068965517241303</v>
      </c>
      <c r="P3510">
        <v>44.927536231883998</v>
      </c>
    </row>
    <row r="3511" spans="1:17" hidden="1" x14ac:dyDescent="0.3">
      <c r="A3511" t="s">
        <v>7186</v>
      </c>
      <c r="B3511" t="s">
        <v>7187</v>
      </c>
      <c r="C3511" t="s">
        <v>10222</v>
      </c>
      <c r="D3511" t="s">
        <v>622</v>
      </c>
      <c r="E3511">
        <v>43.410281963999999</v>
      </c>
      <c r="F3511">
        <v>8.2200000000000006</v>
      </c>
      <c r="G3511">
        <v>-28.434996245821701</v>
      </c>
      <c r="H3511">
        <v>-2.0035165517632398</v>
      </c>
      <c r="I3511">
        <v>-14.513828063621</v>
      </c>
      <c r="J3511">
        <v>10.186644721705299</v>
      </c>
      <c r="K3511">
        <v>7.9720340094630098</v>
      </c>
      <c r="L3511">
        <v>8.3328525975366095</v>
      </c>
      <c r="M3511">
        <v>67.532446029375805</v>
      </c>
      <c r="N3511">
        <v>0.72145321151610198</v>
      </c>
      <c r="O3511">
        <v>53.8929440389294</v>
      </c>
      <c r="P3511">
        <v>56.571428571428498</v>
      </c>
      <c r="Q3511">
        <v>-7.9017000269438004E-2</v>
      </c>
    </row>
    <row r="3512" spans="1:17" hidden="1" x14ac:dyDescent="0.3">
      <c r="A3512" t="s">
        <v>7188</v>
      </c>
      <c r="B3512" t="s">
        <v>7189</v>
      </c>
      <c r="C3512" t="s">
        <v>10222</v>
      </c>
      <c r="E3512">
        <v>43.149106187000001</v>
      </c>
      <c r="F3512">
        <v>5.83</v>
      </c>
      <c r="G3512">
        <v>95.9933955995388</v>
      </c>
      <c r="H3512">
        <v>-11.0029947053758</v>
      </c>
      <c r="I3512">
        <v>56.988578054169601</v>
      </c>
      <c r="J3512">
        <v>-9.0218343677323691</v>
      </c>
      <c r="K3512">
        <v>5.6432393898792901</v>
      </c>
      <c r="L3512">
        <v>4.4399089885746896</v>
      </c>
      <c r="M3512">
        <v>27.098791448292499</v>
      </c>
      <c r="N3512">
        <v>0.42425306856739398</v>
      </c>
      <c r="O3512">
        <v>26.243567753001699</v>
      </c>
      <c r="P3512">
        <v>133.19999999999999</v>
      </c>
      <c r="Q3512">
        <v>7.3512312924520998E-2</v>
      </c>
    </row>
    <row r="3513" spans="1:17" hidden="1" x14ac:dyDescent="0.3">
      <c r="A3513" t="s">
        <v>7190</v>
      </c>
      <c r="B3513" t="s">
        <v>7191</v>
      </c>
      <c r="C3513" t="s">
        <v>10222</v>
      </c>
      <c r="D3513" t="s">
        <v>722</v>
      </c>
      <c r="E3513">
        <v>43.024297066000003</v>
      </c>
      <c r="F3513">
        <v>80</v>
      </c>
      <c r="G3513">
        <v>-16.4541418646983</v>
      </c>
      <c r="H3513">
        <v>-10.097921399027801</v>
      </c>
      <c r="I3513">
        <v>-2.4703504366452802</v>
      </c>
      <c r="J3513">
        <v>-8.71378256464663</v>
      </c>
      <c r="K3513">
        <v>85.210039905673796</v>
      </c>
      <c r="L3513">
        <v>78.594389987518497</v>
      </c>
      <c r="M3513">
        <v>57.290049328383198</v>
      </c>
      <c r="N3513">
        <v>1.5981429195074</v>
      </c>
      <c r="O3513">
        <v>25</v>
      </c>
      <c r="P3513">
        <v>21.028744326777598</v>
      </c>
    </row>
    <row r="3514" spans="1:17" hidden="1" x14ac:dyDescent="0.3">
      <c r="A3514" t="s">
        <v>7192</v>
      </c>
      <c r="B3514" t="s">
        <v>7193</v>
      </c>
      <c r="C3514" t="s">
        <v>10222</v>
      </c>
      <c r="D3514" t="s">
        <v>133</v>
      </c>
      <c r="E3514">
        <v>42.892043999999999</v>
      </c>
      <c r="F3514">
        <v>29.94</v>
      </c>
      <c r="G3514">
        <v>168.449681088201</v>
      </c>
      <c r="H3514">
        <v>-8.3962724668741604</v>
      </c>
      <c r="I3514">
        <v>-36.290279840072799</v>
      </c>
      <c r="J3514">
        <v>18.539011672602101</v>
      </c>
      <c r="K3514">
        <v>28.873579915371</v>
      </c>
      <c r="L3514">
        <v>26.346564706197999</v>
      </c>
      <c r="M3514">
        <v>73.503803712011901</v>
      </c>
      <c r="N3514">
        <v>1.2097210613551601</v>
      </c>
      <c r="O3514">
        <v>50.133600534402099</v>
      </c>
      <c r="P3514">
        <v>199.4</v>
      </c>
      <c r="Q3514">
        <v>0.12807195972319099</v>
      </c>
    </row>
    <row r="3515" spans="1:17" hidden="1" x14ac:dyDescent="0.3">
      <c r="A3515" t="s">
        <v>7194</v>
      </c>
      <c r="B3515" t="s">
        <v>7195</v>
      </c>
      <c r="C3515" t="s">
        <v>10222</v>
      </c>
      <c r="E3515">
        <v>42.827569556</v>
      </c>
      <c r="F3515">
        <v>8.18</v>
      </c>
      <c r="G3515">
        <v>31.3893695451311</v>
      </c>
      <c r="H3515">
        <v>-5.67177039517121</v>
      </c>
      <c r="I3515">
        <v>-22.857897449593001</v>
      </c>
      <c r="J3515">
        <v>4.8019514053536803</v>
      </c>
      <c r="K3515">
        <v>8.3042443234235996</v>
      </c>
      <c r="L3515">
        <v>7.8989486871093897</v>
      </c>
      <c r="M3515">
        <v>60.8651428861751</v>
      </c>
      <c r="N3515">
        <v>0.44007779675995901</v>
      </c>
      <c r="O3515">
        <v>44.865525672371596</v>
      </c>
      <c r="P3515">
        <v>64.257028112449703</v>
      </c>
      <c r="Q3515">
        <v>7.4710527105610006E-2</v>
      </c>
    </row>
    <row r="3516" spans="1:17" hidden="1" x14ac:dyDescent="0.3">
      <c r="A3516" t="s">
        <v>7196</v>
      </c>
      <c r="B3516" t="s">
        <v>7197</v>
      </c>
      <c r="C3516" t="s">
        <v>10222</v>
      </c>
      <c r="E3516">
        <v>42.66</v>
      </c>
      <c r="F3516">
        <v>7.9</v>
      </c>
      <c r="G3516">
        <v>33.070271226032801</v>
      </c>
      <c r="H3516">
        <v>-8.57049538303432</v>
      </c>
      <c r="I3516">
        <v>49.0867042869112</v>
      </c>
      <c r="J3516">
        <v>22.100121343330599</v>
      </c>
      <c r="K3516">
        <v>6.7166806571589897</v>
      </c>
      <c r="L3516">
        <v>5.4774694924820704</v>
      </c>
      <c r="M3516">
        <v>74.2052063140885</v>
      </c>
      <c r="N3516">
        <v>1.0812971481140701</v>
      </c>
      <c r="O3516">
        <v>4.3037974683544302</v>
      </c>
      <c r="P3516">
        <v>154.83870967741899</v>
      </c>
    </row>
    <row r="3517" spans="1:17" hidden="1" x14ac:dyDescent="0.3">
      <c r="A3517" t="s">
        <v>7198</v>
      </c>
      <c r="B3517" t="s">
        <v>7199</v>
      </c>
      <c r="C3517" t="s">
        <v>10222</v>
      </c>
      <c r="E3517">
        <v>42.4908</v>
      </c>
      <c r="F3517">
        <v>32.19</v>
      </c>
      <c r="G3517">
        <v>-44.721368166623101</v>
      </c>
      <c r="H3517">
        <v>-7.5911416619827401</v>
      </c>
      <c r="I3517">
        <v>-33.021609830434301</v>
      </c>
      <c r="J3517">
        <v>-4.7182757767906001</v>
      </c>
      <c r="K3517">
        <v>32.4430626287443</v>
      </c>
      <c r="L3517">
        <v>35.908538208960003</v>
      </c>
      <c r="M3517">
        <v>60.299804212011999</v>
      </c>
      <c r="N3517">
        <v>0.85639246369140098</v>
      </c>
      <c r="O3517">
        <v>53.588070829450103</v>
      </c>
      <c r="P3517">
        <v>8.5666104553119702</v>
      </c>
      <c r="Q3517">
        <v>0.136207213818793</v>
      </c>
    </row>
    <row r="3518" spans="1:17" hidden="1" x14ac:dyDescent="0.3">
      <c r="A3518" t="s">
        <v>7200</v>
      </c>
      <c r="B3518" t="s">
        <v>7201</v>
      </c>
      <c r="C3518" t="s">
        <v>10222</v>
      </c>
      <c r="D3518" t="s">
        <v>285</v>
      </c>
      <c r="E3518">
        <v>42.488902191999998</v>
      </c>
      <c r="F3518">
        <v>39.49</v>
      </c>
      <c r="G3518">
        <v>-19.506718180224802</v>
      </c>
      <c r="H3518">
        <v>-9.9764193598288706</v>
      </c>
      <c r="I3518">
        <v>-30.462175988713099</v>
      </c>
      <c r="J3518">
        <v>0.18209766552210699</v>
      </c>
      <c r="K3518">
        <v>39.954438289072002</v>
      </c>
      <c r="L3518">
        <v>41.026646123977102</v>
      </c>
      <c r="M3518">
        <v>49.7832898688523</v>
      </c>
      <c r="N3518">
        <v>1.2666831079090899</v>
      </c>
      <c r="O3518">
        <v>64.573309698657795</v>
      </c>
      <c r="P3518">
        <v>16.592855033953299</v>
      </c>
      <c r="Q3518">
        <v>-2.1971090942004001E-2</v>
      </c>
    </row>
    <row r="3519" spans="1:17" hidden="1" x14ac:dyDescent="0.3">
      <c r="A3519" t="s">
        <v>7202</v>
      </c>
      <c r="B3519" t="s">
        <v>7203</v>
      </c>
      <c r="C3519" t="s">
        <v>10222</v>
      </c>
      <c r="D3519" t="s">
        <v>46</v>
      </c>
      <c r="E3519">
        <v>42.482796749999999</v>
      </c>
      <c r="F3519">
        <v>35.5</v>
      </c>
      <c r="G3519">
        <v>-29.953327107685201</v>
      </c>
      <c r="H3519">
        <v>-5.2555091129346199E-2</v>
      </c>
      <c r="I3519">
        <v>-35.739271149320203</v>
      </c>
      <c r="J3519">
        <v>-7.0328451476018499</v>
      </c>
      <c r="K3519">
        <v>36.910458273865601</v>
      </c>
      <c r="L3519">
        <v>36.270444686894798</v>
      </c>
      <c r="M3519">
        <v>42.990621142619403</v>
      </c>
      <c r="N3519">
        <v>0.81722203031400797</v>
      </c>
      <c r="O3519">
        <v>58.169014084506998</v>
      </c>
      <c r="P3519">
        <v>49.789029535864898</v>
      </c>
      <c r="Q3519">
        <v>9.9454753422184003E-2</v>
      </c>
    </row>
    <row r="3520" spans="1:17" hidden="1" x14ac:dyDescent="0.3">
      <c r="A3520" t="s">
        <v>7204</v>
      </c>
      <c r="B3520" t="s">
        <v>7205</v>
      </c>
      <c r="C3520" t="s">
        <v>10222</v>
      </c>
      <c r="E3520">
        <v>42.296320000000001</v>
      </c>
      <c r="F3520">
        <v>60.08</v>
      </c>
      <c r="G3520">
        <v>71.102770128096907</v>
      </c>
      <c r="H3520">
        <v>15.298342003861899</v>
      </c>
      <c r="I3520">
        <v>-32.086938639647101</v>
      </c>
      <c r="J3520">
        <v>-7.9765714027332901</v>
      </c>
      <c r="K3520">
        <v>54.259928719904302</v>
      </c>
      <c r="L3520">
        <v>49.769955621458003</v>
      </c>
      <c r="M3520">
        <v>53.664554677358403</v>
      </c>
      <c r="N3520">
        <v>1.77183743560389</v>
      </c>
      <c r="O3520">
        <v>31.1584553928095</v>
      </c>
      <c r="P3520">
        <v>108.68357068426501</v>
      </c>
      <c r="Q3520">
        <v>-8.31904941282E-4</v>
      </c>
    </row>
    <row r="3521" spans="1:17" hidden="1" x14ac:dyDescent="0.3">
      <c r="A3521" t="s">
        <v>7206</v>
      </c>
      <c r="B3521" t="s">
        <v>7207</v>
      </c>
      <c r="C3521" t="s">
        <v>10222</v>
      </c>
      <c r="D3521" t="s">
        <v>840</v>
      </c>
      <c r="E3521">
        <v>42.028416</v>
      </c>
      <c r="F3521">
        <v>115.2</v>
      </c>
      <c r="G3521">
        <v>10.7806286741733</v>
      </c>
      <c r="H3521">
        <v>-2.60651687861077</v>
      </c>
      <c r="I3521">
        <v>-16.950863434788101</v>
      </c>
      <c r="J3521">
        <v>3.1820738735590401</v>
      </c>
      <c r="K3521">
        <v>113.48751129543901</v>
      </c>
      <c r="L3521">
        <v>104.748010024653</v>
      </c>
      <c r="M3521">
        <v>51.100406715478101</v>
      </c>
      <c r="N3521">
        <v>0.24990624143017001</v>
      </c>
      <c r="O3521">
        <v>38.8888888888888</v>
      </c>
      <c r="P3521">
        <v>56.820038115981497</v>
      </c>
      <c r="Q3521">
        <v>6.8399604854043006E-2</v>
      </c>
    </row>
    <row r="3522" spans="1:17" hidden="1" x14ac:dyDescent="0.3">
      <c r="A3522" t="s">
        <v>7208</v>
      </c>
      <c r="B3522" t="s">
        <v>3257</v>
      </c>
      <c r="C3522" t="s">
        <v>10222</v>
      </c>
      <c r="E3522">
        <v>41.948352</v>
      </c>
      <c r="F3522">
        <v>91.2</v>
      </c>
      <c r="G3522">
        <v>44.474311630073203</v>
      </c>
      <c r="H3522">
        <v>34.6763988022782</v>
      </c>
      <c r="I3522">
        <v>22.371851679201502</v>
      </c>
      <c r="J3522">
        <v>2.2208723716816898</v>
      </c>
      <c r="K3522">
        <v>72.182224970481201</v>
      </c>
      <c r="L3522">
        <v>64.669059088851398</v>
      </c>
      <c r="M3522">
        <v>75.431363853567902</v>
      </c>
      <c r="N3522">
        <v>3.7888888888888799</v>
      </c>
      <c r="O3522">
        <v>5.2521929824561298</v>
      </c>
      <c r="P3522">
        <v>178.75700458481899</v>
      </c>
    </row>
    <row r="3523" spans="1:17" hidden="1" x14ac:dyDescent="0.3">
      <c r="A3523" t="s">
        <v>7209</v>
      </c>
      <c r="B3523" t="s">
        <v>7210</v>
      </c>
      <c r="C3523" t="s">
        <v>10222</v>
      </c>
      <c r="E3523">
        <v>41.85</v>
      </c>
      <c r="F3523">
        <v>13.95</v>
      </c>
      <c r="G3523">
        <v>50.955227660607498</v>
      </c>
      <c r="H3523">
        <v>0.11676348522277299</v>
      </c>
      <c r="I3523">
        <v>-29.808668358461301</v>
      </c>
      <c r="J3523">
        <v>-0.82265550111253205</v>
      </c>
      <c r="K3523">
        <v>13.512296386264801</v>
      </c>
      <c r="L3523">
        <v>12.618244169862701</v>
      </c>
      <c r="M3523">
        <v>51.224525618237998</v>
      </c>
      <c r="N3523">
        <v>0.71690807590580097</v>
      </c>
      <c r="O3523">
        <v>60.501792114695299</v>
      </c>
      <c r="P3523">
        <v>105.14705882352899</v>
      </c>
      <c r="Q3523">
        <v>7.4438410018142998E-2</v>
      </c>
    </row>
    <row r="3524" spans="1:17" hidden="1" x14ac:dyDescent="0.3">
      <c r="A3524" t="s">
        <v>7211</v>
      </c>
      <c r="B3524" t="s">
        <v>7212</v>
      </c>
      <c r="C3524" t="s">
        <v>10222</v>
      </c>
      <c r="D3524" t="s">
        <v>301</v>
      </c>
      <c r="E3524">
        <v>41.832599999999999</v>
      </c>
      <c r="F3524">
        <v>12.34</v>
      </c>
      <c r="G3524">
        <v>-66.124317836397594</v>
      </c>
      <c r="H3524">
        <v>6.4459399776179103</v>
      </c>
      <c r="I3524">
        <v>-50.787662082604498</v>
      </c>
      <c r="J3524">
        <v>16.609563051048202</v>
      </c>
      <c r="K3524">
        <v>10.956210362283899</v>
      </c>
      <c r="L3524">
        <v>13.524094937695899</v>
      </c>
      <c r="M3524">
        <v>83.940472237052205</v>
      </c>
      <c r="N3524">
        <v>1.6922832001155601</v>
      </c>
      <c r="O3524">
        <v>89.465153970826506</v>
      </c>
      <c r="P3524">
        <v>30.3062302006335</v>
      </c>
      <c r="Q3524">
        <v>-1.1530210546338999E-2</v>
      </c>
    </row>
    <row r="3525" spans="1:17" hidden="1" x14ac:dyDescent="0.3">
      <c r="A3525" t="s">
        <v>7213</v>
      </c>
      <c r="B3525" t="s">
        <v>7214</v>
      </c>
      <c r="C3525" t="s">
        <v>10222</v>
      </c>
      <c r="D3525" t="s">
        <v>523</v>
      </c>
      <c r="E3525">
        <v>41.798459639999997</v>
      </c>
      <c r="F3525">
        <v>52.35</v>
      </c>
      <c r="G3525">
        <v>7.9464410932121901</v>
      </c>
      <c r="H3525">
        <v>-1.5823004728489101</v>
      </c>
      <c r="I3525">
        <v>-19.687697860477599</v>
      </c>
      <c r="J3525">
        <v>-0.58252694801623595</v>
      </c>
      <c r="K3525">
        <v>51.078392713920401</v>
      </c>
      <c r="L3525">
        <v>50.978918924730898</v>
      </c>
      <c r="M3525">
        <v>72.583933574786997</v>
      </c>
      <c r="N3525">
        <v>0.40209927078730801</v>
      </c>
      <c r="O3525">
        <v>16.523400191021899</v>
      </c>
      <c r="P3525">
        <v>45.457071408724602</v>
      </c>
      <c r="Q3525">
        <v>4.4511125498875002E-2</v>
      </c>
    </row>
    <row r="3526" spans="1:17" hidden="1" x14ac:dyDescent="0.3">
      <c r="A3526" t="s">
        <v>7215</v>
      </c>
      <c r="B3526" t="s">
        <v>7216</v>
      </c>
      <c r="C3526" t="s">
        <v>10222</v>
      </c>
      <c r="E3526">
        <v>41.645299999999999</v>
      </c>
      <c r="F3526">
        <v>79.400000000000006</v>
      </c>
      <c r="G3526">
        <v>-8.8786295463973399</v>
      </c>
      <c r="H3526">
        <v>-3.5263591913571499</v>
      </c>
      <c r="I3526">
        <v>-12.952395545195101</v>
      </c>
      <c r="J3526">
        <v>-1.54519885371368</v>
      </c>
      <c r="K3526">
        <v>78.890561619318902</v>
      </c>
      <c r="L3526">
        <v>75.124126990557897</v>
      </c>
      <c r="M3526">
        <v>56.494979839340203</v>
      </c>
      <c r="N3526">
        <v>0</v>
      </c>
      <c r="O3526">
        <v>2.3929471032745502</v>
      </c>
      <c r="P3526">
        <v>17.647058823529399</v>
      </c>
    </row>
    <row r="3527" spans="1:17" hidden="1" x14ac:dyDescent="0.3">
      <c r="A3527" t="s">
        <v>7217</v>
      </c>
      <c r="B3527" t="s">
        <v>7218</v>
      </c>
      <c r="C3527" t="s">
        <v>10222</v>
      </c>
      <c r="D3527" t="s">
        <v>722</v>
      </c>
      <c r="E3527">
        <v>41.638247819999997</v>
      </c>
      <c r="F3527">
        <v>161.57</v>
      </c>
      <c r="G3527">
        <v>15.3803283186986</v>
      </c>
      <c r="H3527">
        <v>5.3720023378822299</v>
      </c>
      <c r="I3527">
        <v>4.7012581727417597</v>
      </c>
      <c r="J3527">
        <v>0.70620827574222</v>
      </c>
      <c r="K3527">
        <v>151.21102203977901</v>
      </c>
      <c r="L3527">
        <v>137.74405487713301</v>
      </c>
      <c r="M3527">
        <v>54.966471854101101</v>
      </c>
      <c r="N3527">
        <v>0.33763761151209898</v>
      </c>
      <c r="O3527">
        <v>2.8346846568050901</v>
      </c>
      <c r="P3527">
        <v>46.098200560629301</v>
      </c>
      <c r="Q3527">
        <v>4.2502533627336997E-2</v>
      </c>
    </row>
    <row r="3528" spans="1:17" hidden="1" x14ac:dyDescent="0.3">
      <c r="A3528" t="s">
        <v>7219</v>
      </c>
      <c r="B3528" t="s">
        <v>7220</v>
      </c>
      <c r="C3528" t="s">
        <v>10222</v>
      </c>
      <c r="D3528" t="s">
        <v>420</v>
      </c>
      <c r="E3528">
        <v>41.620699999999999</v>
      </c>
      <c r="F3528">
        <v>26.51</v>
      </c>
      <c r="G3528">
        <v>378.426692582454</v>
      </c>
      <c r="H3528">
        <v>63.692183855000401</v>
      </c>
      <c r="I3528">
        <v>156.95969161133701</v>
      </c>
      <c r="J3528">
        <v>19.907422598907701</v>
      </c>
      <c r="K3528">
        <v>16.378983190836099</v>
      </c>
      <c r="L3528">
        <v>11.6636083799423</v>
      </c>
      <c r="M3528">
        <v>96.411725724417806</v>
      </c>
      <c r="N3528">
        <v>0.94387805023020999</v>
      </c>
      <c r="O3528">
        <v>0</v>
      </c>
      <c r="P3528">
        <v>478.82096069868999</v>
      </c>
      <c r="Q3528">
        <v>0.109835870153026</v>
      </c>
    </row>
    <row r="3529" spans="1:17" hidden="1" x14ac:dyDescent="0.3">
      <c r="A3529" t="s">
        <v>7221</v>
      </c>
      <c r="B3529" t="s">
        <v>7222</v>
      </c>
      <c r="C3529" t="s">
        <v>10222</v>
      </c>
      <c r="D3529" t="s">
        <v>130</v>
      </c>
      <c r="E3529">
        <v>41.4769425</v>
      </c>
      <c r="F3529">
        <v>75</v>
      </c>
      <c r="G3529">
        <v>-30.371842216080601</v>
      </c>
      <c r="H3529">
        <v>-11.063595965882</v>
      </c>
      <c r="I3529">
        <v>-26.528657516172899</v>
      </c>
      <c r="J3529">
        <v>-8.8682361767509992</v>
      </c>
      <c r="K3529">
        <v>75.498255920038702</v>
      </c>
      <c r="L3529">
        <v>81.480607593096096</v>
      </c>
      <c r="M3529">
        <v>55.277453857529302</v>
      </c>
      <c r="N3529">
        <v>1.2142489675516199</v>
      </c>
      <c r="O3529">
        <v>24.72</v>
      </c>
      <c r="P3529">
        <v>18.110236220472402</v>
      </c>
      <c r="Q3529">
        <v>8.1325569636259004E-2</v>
      </c>
    </row>
    <row r="3530" spans="1:17" hidden="1" x14ac:dyDescent="0.3">
      <c r="A3530" t="s">
        <v>7223</v>
      </c>
      <c r="B3530" t="s">
        <v>7224</v>
      </c>
      <c r="C3530" t="s">
        <v>10222</v>
      </c>
      <c r="E3530">
        <v>41.429331657999903</v>
      </c>
      <c r="F3530">
        <v>7.67</v>
      </c>
      <c r="G3530">
        <v>-11.7274820918998</v>
      </c>
      <c r="H3530">
        <v>-0.45559817667091101</v>
      </c>
      <c r="I3530">
        <v>-35.683933937160802</v>
      </c>
      <c r="J3530">
        <v>0.70645677542538599</v>
      </c>
      <c r="K3530">
        <v>7.6509194543542698</v>
      </c>
      <c r="L3530">
        <v>8.3070595861617598</v>
      </c>
      <c r="M3530">
        <v>54.360921100245399</v>
      </c>
      <c r="N3530">
        <v>0.97903526696876897</v>
      </c>
      <c r="O3530">
        <v>35.4628422425032</v>
      </c>
      <c r="P3530">
        <v>17.099236641221299</v>
      </c>
      <c r="Q3530">
        <v>-3.8570019027424997E-2</v>
      </c>
    </row>
    <row r="3531" spans="1:17" hidden="1" x14ac:dyDescent="0.3">
      <c r="A3531" t="s">
        <v>7225</v>
      </c>
      <c r="B3531" t="s">
        <v>7226</v>
      </c>
      <c r="C3531" t="s">
        <v>10222</v>
      </c>
      <c r="E3531">
        <v>41.285400000000003</v>
      </c>
      <c r="F3531">
        <v>39</v>
      </c>
      <c r="G3531">
        <v>-3.92273332434362</v>
      </c>
      <c r="H3531">
        <v>-9.4174483002680294</v>
      </c>
      <c r="I3531">
        <v>-16.259987825048</v>
      </c>
      <c r="J3531">
        <v>-1.4925672747662999</v>
      </c>
      <c r="K3531">
        <v>39.321570623953399</v>
      </c>
      <c r="L3531">
        <v>37.8619366666288</v>
      </c>
      <c r="M3531">
        <v>47.0941101238217</v>
      </c>
      <c r="N3531">
        <v>1.4321237993596501</v>
      </c>
      <c r="O3531">
        <v>35.6410256410256</v>
      </c>
      <c r="P3531">
        <v>44.390966308774502</v>
      </c>
      <c r="Q3531">
        <v>0.101764684611632</v>
      </c>
    </row>
    <row r="3532" spans="1:17" hidden="1" x14ac:dyDescent="0.3">
      <c r="A3532" t="s">
        <v>7227</v>
      </c>
      <c r="B3532" t="s">
        <v>7228</v>
      </c>
      <c r="C3532" t="s">
        <v>10222</v>
      </c>
      <c r="E3532">
        <v>41.277949139999997</v>
      </c>
      <c r="F3532">
        <v>34.549999999999997</v>
      </c>
      <c r="G3532">
        <v>68.122198954016795</v>
      </c>
      <c r="H3532">
        <v>131.88136613053101</v>
      </c>
      <c r="I3532">
        <v>49.656334624705998</v>
      </c>
      <c r="J3532">
        <v>19.938743560461202</v>
      </c>
      <c r="K3532">
        <v>20.232093164297101</v>
      </c>
      <c r="L3532">
        <v>17.613469772282901</v>
      </c>
      <c r="M3532">
        <v>99.367000814634295</v>
      </c>
      <c r="N3532">
        <v>0.89782538311110405</v>
      </c>
      <c r="O3532">
        <v>0</v>
      </c>
      <c r="P3532">
        <v>159.77443609022501</v>
      </c>
      <c r="Q3532">
        <v>0.15269976259002099</v>
      </c>
    </row>
    <row r="3533" spans="1:17" hidden="1" x14ac:dyDescent="0.3">
      <c r="A3533" t="s">
        <v>7229</v>
      </c>
      <c r="B3533" t="s">
        <v>7230</v>
      </c>
      <c r="C3533" t="s">
        <v>10222</v>
      </c>
      <c r="E3533">
        <v>41.25</v>
      </c>
      <c r="F3533">
        <v>125</v>
      </c>
      <c r="G3533">
        <v>10.8369489927105</v>
      </c>
      <c r="H3533">
        <v>-3.5263591913571499</v>
      </c>
      <c r="I3533">
        <v>-12.961972332452699</v>
      </c>
      <c r="J3533">
        <v>-1.54519885371368</v>
      </c>
      <c r="K3533">
        <v>124.803577381978</v>
      </c>
      <c r="L3533">
        <v>115.568368780119</v>
      </c>
      <c r="M3533">
        <v>99.999999993730199</v>
      </c>
      <c r="O3533">
        <v>0</v>
      </c>
      <c r="P3533">
        <v>37.362637362637301</v>
      </c>
    </row>
    <row r="3534" spans="1:17" hidden="1" x14ac:dyDescent="0.3">
      <c r="A3534" t="s">
        <v>7231</v>
      </c>
      <c r="B3534" t="s">
        <v>7232</v>
      </c>
      <c r="C3534" t="s">
        <v>10222</v>
      </c>
      <c r="E3534">
        <v>41.248769279999998</v>
      </c>
      <c r="F3534">
        <v>25.28</v>
      </c>
      <c r="G3534">
        <v>-27.076435812884998</v>
      </c>
      <c r="H3534">
        <v>-13.5619463799692</v>
      </c>
      <c r="I3534">
        <v>-13.148450908770201</v>
      </c>
      <c r="J3534">
        <v>-6.5433198608538499</v>
      </c>
      <c r="K3534">
        <v>26.1432119617062</v>
      </c>
      <c r="M3534">
        <v>20.252609682103301</v>
      </c>
      <c r="N3534">
        <v>0.42033898305084699</v>
      </c>
      <c r="O3534">
        <v>36.787974683544199</v>
      </c>
      <c r="P3534">
        <v>40.4444444444444</v>
      </c>
    </row>
    <row r="3535" spans="1:17" hidden="1" x14ac:dyDescent="0.3">
      <c r="A3535" t="s">
        <v>7233</v>
      </c>
      <c r="B3535" t="s">
        <v>7234</v>
      </c>
      <c r="C3535" t="s">
        <v>10222</v>
      </c>
      <c r="D3535" t="s">
        <v>231</v>
      </c>
      <c r="E3535">
        <v>41.192472000000002</v>
      </c>
      <c r="F3535">
        <v>142.94999999999999</v>
      </c>
      <c r="G3535">
        <v>2617.2363077913001</v>
      </c>
      <c r="H3535">
        <v>-19.7378641303461</v>
      </c>
      <c r="I3535">
        <v>225.99883201425601</v>
      </c>
      <c r="J3535">
        <v>-7.6344206055860502</v>
      </c>
      <c r="K3535">
        <v>149.94117768969599</v>
      </c>
      <c r="L3535">
        <v>96.168610235003399</v>
      </c>
      <c r="M3535">
        <v>32.693902898633098</v>
      </c>
      <c r="N3535">
        <v>0.267696827564879</v>
      </c>
      <c r="O3535">
        <v>41.3431269674711</v>
      </c>
      <c r="P3535">
        <v>2643.7619961612199</v>
      </c>
    </row>
    <row r="3536" spans="1:17" hidden="1" x14ac:dyDescent="0.3">
      <c r="A3536" t="s">
        <v>7235</v>
      </c>
      <c r="B3536" t="s">
        <v>7236</v>
      </c>
      <c r="C3536" t="s">
        <v>10222</v>
      </c>
      <c r="D3536" t="s">
        <v>622</v>
      </c>
      <c r="E3536">
        <v>41.182575</v>
      </c>
      <c r="F3536">
        <v>83.45</v>
      </c>
      <c r="G3536">
        <v>24.926217256207501</v>
      </c>
      <c r="H3536">
        <v>43.263438521923398</v>
      </c>
      <c r="I3536">
        <v>62.056562442939601</v>
      </c>
      <c r="J3536">
        <v>43.585235928895003</v>
      </c>
      <c r="K3536">
        <v>64.680770596490703</v>
      </c>
      <c r="M3536">
        <v>99.985906154172099</v>
      </c>
      <c r="N3536">
        <v>1.2109375</v>
      </c>
      <c r="O3536">
        <v>0</v>
      </c>
      <c r="P3536">
        <v>78.311965811965806</v>
      </c>
    </row>
    <row r="3537" spans="1:17" hidden="1" x14ac:dyDescent="0.3">
      <c r="A3537" t="s">
        <v>7237</v>
      </c>
      <c r="B3537" t="s">
        <v>7238</v>
      </c>
      <c r="C3537" t="s">
        <v>10222</v>
      </c>
      <c r="E3537">
        <v>41.158303119999999</v>
      </c>
      <c r="F3537">
        <v>60.26</v>
      </c>
      <c r="G3537">
        <v>-59.755605267433701</v>
      </c>
      <c r="H3537">
        <v>-17.013480617906801</v>
      </c>
      <c r="I3537">
        <v>-48.726545943928897</v>
      </c>
      <c r="J3537">
        <v>2.0649706378117401</v>
      </c>
      <c r="K3537">
        <v>65.723463241570499</v>
      </c>
      <c r="M3537">
        <v>34.966738102102497</v>
      </c>
      <c r="N3537">
        <v>0.27131782945736399</v>
      </c>
      <c r="O3537">
        <v>57.6501825423166</v>
      </c>
      <c r="P3537">
        <v>23.483606557377001</v>
      </c>
    </row>
    <row r="3538" spans="1:17" hidden="1" x14ac:dyDescent="0.3">
      <c r="A3538" t="s">
        <v>7239</v>
      </c>
      <c r="B3538" t="s">
        <v>7240</v>
      </c>
      <c r="C3538" t="s">
        <v>10222</v>
      </c>
      <c r="E3538">
        <v>41.152078400000001</v>
      </c>
      <c r="F3538">
        <v>14.26</v>
      </c>
      <c r="G3538">
        <v>-72.449086170457605</v>
      </c>
      <c r="H3538">
        <v>-5.1437994163923104</v>
      </c>
      <c r="I3538">
        <v>-53.442669081234897</v>
      </c>
      <c r="J3538">
        <v>7.5811662008884904</v>
      </c>
      <c r="K3538">
        <v>13.2746428880632</v>
      </c>
      <c r="L3538">
        <v>17.378161426876702</v>
      </c>
      <c r="M3538">
        <v>81.9618166349007</v>
      </c>
      <c r="N3538">
        <v>1.18781113995724</v>
      </c>
      <c r="O3538">
        <v>218.72370266479601</v>
      </c>
      <c r="P3538">
        <v>42.885771543086101</v>
      </c>
      <c r="Q3538">
        <v>0.23971266049933501</v>
      </c>
    </row>
    <row r="3539" spans="1:17" hidden="1" x14ac:dyDescent="0.3">
      <c r="A3539" t="s">
        <v>7241</v>
      </c>
      <c r="B3539" t="s">
        <v>7242</v>
      </c>
      <c r="C3539" t="s">
        <v>10222</v>
      </c>
      <c r="D3539" t="s">
        <v>1458</v>
      </c>
      <c r="E3539">
        <v>41.137500000000003</v>
      </c>
      <c r="F3539">
        <v>75</v>
      </c>
      <c r="G3539">
        <v>2.7846564576594202</v>
      </c>
      <c r="H3539">
        <v>-8.1166981291740701</v>
      </c>
      <c r="I3539">
        <v>1.59938968894094</v>
      </c>
      <c r="J3539">
        <v>3.6018599698157199</v>
      </c>
      <c r="K3539">
        <v>69.248968163304497</v>
      </c>
      <c r="L3539">
        <v>61.818452105928401</v>
      </c>
      <c r="M3539">
        <v>60.470875194202897</v>
      </c>
      <c r="N3539">
        <v>1.58393349594305</v>
      </c>
      <c r="O3539">
        <v>4.9333333333333398</v>
      </c>
      <c r="P3539">
        <v>54.798761609907103</v>
      </c>
      <c r="Q3539">
        <v>6.1018366619524998E-2</v>
      </c>
    </row>
    <row r="3540" spans="1:17" hidden="1" x14ac:dyDescent="0.3">
      <c r="A3540" t="s">
        <v>7243</v>
      </c>
      <c r="B3540" t="s">
        <v>7244</v>
      </c>
      <c r="C3540" t="s">
        <v>10222</v>
      </c>
      <c r="D3540" t="s">
        <v>133</v>
      </c>
      <c r="E3540">
        <v>40.930527599999998</v>
      </c>
      <c r="F3540">
        <v>31</v>
      </c>
      <c r="G3540">
        <v>-35.053277629295302</v>
      </c>
      <c r="H3540">
        <v>-5.7769470314646298</v>
      </c>
      <c r="I3540">
        <v>-25.771592866971901</v>
      </c>
      <c r="J3540">
        <v>-1.3040689880574601</v>
      </c>
      <c r="K3540">
        <v>30.3136735945405</v>
      </c>
      <c r="L3540">
        <v>31.699078420625501</v>
      </c>
      <c r="M3540">
        <v>76.6925461900573</v>
      </c>
      <c r="N3540">
        <v>0.38455476753349099</v>
      </c>
      <c r="O3540">
        <v>30.645161290322498</v>
      </c>
      <c r="P3540">
        <v>28.630705394190802</v>
      </c>
    </row>
    <row r="3541" spans="1:17" hidden="1" x14ac:dyDescent="0.3">
      <c r="A3541" t="s">
        <v>7245</v>
      </c>
      <c r="B3541" t="s">
        <v>7246</v>
      </c>
      <c r="C3541" t="s">
        <v>10222</v>
      </c>
      <c r="D3541" t="s">
        <v>622</v>
      </c>
      <c r="E3541">
        <v>40.844276414999896</v>
      </c>
      <c r="F3541">
        <v>11.73</v>
      </c>
      <c r="G3541">
        <v>-62.427327714188998</v>
      </c>
      <c r="H3541">
        <v>-22.1810055159063</v>
      </c>
      <c r="I3541">
        <v>-77.037612652979405</v>
      </c>
      <c r="J3541">
        <v>-1.54519885371368</v>
      </c>
      <c r="K3541">
        <v>17.2766862841506</v>
      </c>
      <c r="L3541">
        <v>20.814991493368499</v>
      </c>
      <c r="M3541">
        <v>3.9131168609675999</v>
      </c>
      <c r="N3541">
        <v>0.28089138889944598</v>
      </c>
      <c r="O3541">
        <v>179.62489343563499</v>
      </c>
      <c r="P3541">
        <v>2.44541484716158</v>
      </c>
      <c r="Q3541">
        <v>-3.1176941069317999E-2</v>
      </c>
    </row>
    <row r="3542" spans="1:17" hidden="1" x14ac:dyDescent="0.3">
      <c r="A3542" t="s">
        <v>7247</v>
      </c>
      <c r="B3542" t="s">
        <v>7248</v>
      </c>
      <c r="C3542" t="s">
        <v>10222</v>
      </c>
      <c r="D3542" t="s">
        <v>118</v>
      </c>
      <c r="E3542">
        <v>40.724790120000002</v>
      </c>
      <c r="F3542">
        <v>37.17</v>
      </c>
      <c r="G3542">
        <v>52.176234706996297</v>
      </c>
      <c r="H3542">
        <v>-6.0653700350493001</v>
      </c>
      <c r="I3542">
        <v>-8.9923310521527</v>
      </c>
      <c r="J3542">
        <v>-1.2730900101762599</v>
      </c>
      <c r="K3542">
        <v>37.298171694215803</v>
      </c>
      <c r="L3542">
        <v>33.890505943376901</v>
      </c>
      <c r="M3542">
        <v>47.927951497117903</v>
      </c>
      <c r="N3542">
        <v>0.150726523558601</v>
      </c>
      <c r="O3542">
        <v>32.902878665590499</v>
      </c>
      <c r="P3542">
        <v>90.127877237851607</v>
      </c>
      <c r="Q3542">
        <v>5.3835135943939003E-2</v>
      </c>
    </row>
    <row r="3543" spans="1:17" hidden="1" x14ac:dyDescent="0.3">
      <c r="A3543" t="s">
        <v>7249</v>
      </c>
      <c r="B3543" t="s">
        <v>7250</v>
      </c>
      <c r="C3543" t="s">
        <v>10222</v>
      </c>
      <c r="D3543" t="s">
        <v>420</v>
      </c>
      <c r="E3543">
        <v>40.722499999999997</v>
      </c>
      <c r="F3543">
        <v>116.35</v>
      </c>
      <c r="G3543">
        <v>222.24529484350199</v>
      </c>
      <c r="H3543">
        <v>-13.622549451146501</v>
      </c>
      <c r="I3543">
        <v>34.130428566746602</v>
      </c>
      <c r="J3543">
        <v>18.962415359484201</v>
      </c>
      <c r="K3543">
        <v>101.985080279841</v>
      </c>
      <c r="L3543">
        <v>71.5730641187034</v>
      </c>
      <c r="M3543">
        <v>64.873093480856696</v>
      </c>
      <c r="N3543">
        <v>0.70965907514771498</v>
      </c>
      <c r="O3543">
        <v>30.631714654061</v>
      </c>
      <c r="P3543">
        <v>248.87556221889</v>
      </c>
      <c r="Q3543">
        <v>0.222600710747034</v>
      </c>
    </row>
    <row r="3544" spans="1:17" hidden="1" x14ac:dyDescent="0.3">
      <c r="A3544" t="s">
        <v>7251</v>
      </c>
      <c r="B3544" t="s">
        <v>7252</v>
      </c>
      <c r="C3544" t="s">
        <v>10222</v>
      </c>
      <c r="D3544" t="s">
        <v>21</v>
      </c>
      <c r="E3544">
        <v>40.699199999999998</v>
      </c>
      <c r="F3544">
        <v>139</v>
      </c>
      <c r="G3544">
        <v>-5.6561231525354696</v>
      </c>
      <c r="H3544">
        <v>-19.931701816211898</v>
      </c>
      <c r="I3544">
        <v>-24.378962707516699</v>
      </c>
      <c r="J3544">
        <v>-3.3528386900029101</v>
      </c>
      <c r="K3544">
        <v>154.204905491392</v>
      </c>
      <c r="L3544">
        <v>153.93672557934599</v>
      </c>
      <c r="M3544">
        <v>37.447643763166901</v>
      </c>
      <c r="N3544">
        <v>0.90735694822888202</v>
      </c>
      <c r="O3544">
        <v>47.482014388489198</v>
      </c>
      <c r="P3544">
        <v>35.082604470359499</v>
      </c>
    </row>
    <row r="3545" spans="1:17" hidden="1" x14ac:dyDescent="0.3">
      <c r="A3545" t="s">
        <v>7253</v>
      </c>
      <c r="B3545" t="s">
        <v>7254</v>
      </c>
      <c r="C3545" t="s">
        <v>10222</v>
      </c>
      <c r="D3545" t="s">
        <v>469</v>
      </c>
      <c r="E3545">
        <v>40.695917712000004</v>
      </c>
      <c r="F3545">
        <v>8.48</v>
      </c>
      <c r="G3545">
        <v>21.985695167726401</v>
      </c>
      <c r="H3545">
        <v>-10.252816590460201</v>
      </c>
      <c r="I3545">
        <v>-24.215681791308999</v>
      </c>
      <c r="J3545">
        <v>-1.54519885371368</v>
      </c>
      <c r="K3545">
        <v>8.54661148423477</v>
      </c>
      <c r="L3545">
        <v>8.1540703359789806</v>
      </c>
      <c r="M3545">
        <v>47.2393096306823</v>
      </c>
      <c r="N3545">
        <v>0.60354551001031997</v>
      </c>
      <c r="O3545">
        <v>57.429245283018801</v>
      </c>
      <c r="P3545">
        <v>59.698681732579999</v>
      </c>
      <c r="Q3545">
        <v>5.7431678327434003E-2</v>
      </c>
    </row>
    <row r="3546" spans="1:17" hidden="1" x14ac:dyDescent="0.3">
      <c r="A3546" t="s">
        <v>7255</v>
      </c>
      <c r="B3546" t="s">
        <v>7256</v>
      </c>
      <c r="C3546" t="s">
        <v>10222</v>
      </c>
      <c r="D3546" t="s">
        <v>469</v>
      </c>
      <c r="E3546">
        <v>40.608216728999999</v>
      </c>
      <c r="F3546">
        <v>6.03</v>
      </c>
      <c r="G3546">
        <v>-51.618856071790098</v>
      </c>
      <c r="H3546">
        <v>4.5381569376751001</v>
      </c>
      <c r="I3546">
        <v>-58.068057617850599</v>
      </c>
      <c r="J3546">
        <v>-0.370702209418378</v>
      </c>
      <c r="K3546">
        <v>6.5375741563019796</v>
      </c>
      <c r="L3546">
        <v>9.12850513198177</v>
      </c>
      <c r="M3546">
        <v>58.206416598078597</v>
      </c>
      <c r="N3546">
        <v>0.21405714292412001</v>
      </c>
      <c r="O3546">
        <v>82.421227197346596</v>
      </c>
      <c r="P3546">
        <v>12.9213483146067</v>
      </c>
      <c r="Q3546">
        <v>-0.215066848432268</v>
      </c>
    </row>
    <row r="3547" spans="1:17" hidden="1" x14ac:dyDescent="0.3">
      <c r="A3547" t="s">
        <v>7257</v>
      </c>
      <c r="B3547" t="s">
        <v>7258</v>
      </c>
      <c r="C3547" t="s">
        <v>10222</v>
      </c>
      <c r="E3547">
        <v>40.555410000000002</v>
      </c>
      <c r="F3547">
        <v>93.9</v>
      </c>
      <c r="G3547">
        <v>-34.466864840515001</v>
      </c>
      <c r="H3547">
        <v>-6.6809983666148796</v>
      </c>
      <c r="I3547">
        <v>-20.513825081218702</v>
      </c>
      <c r="J3547">
        <v>-4.6998380289714197</v>
      </c>
      <c r="K3547">
        <v>94.481213936983394</v>
      </c>
      <c r="L3547">
        <v>94.895210852130106</v>
      </c>
      <c r="M3547">
        <v>54.5013152273009</v>
      </c>
      <c r="N3547">
        <v>0.93187091707421499</v>
      </c>
      <c r="O3547">
        <v>52.183173588924298</v>
      </c>
      <c r="P3547">
        <v>23.552631578947299</v>
      </c>
      <c r="Q3547">
        <v>9.9587306055009997E-2</v>
      </c>
    </row>
    <row r="3548" spans="1:17" hidden="1" x14ac:dyDescent="0.3">
      <c r="A3548" t="s">
        <v>7259</v>
      </c>
      <c r="B3548" t="s">
        <v>7260</v>
      </c>
      <c r="C3548" t="s">
        <v>10222</v>
      </c>
      <c r="E3548">
        <v>40.476748000000001</v>
      </c>
      <c r="F3548">
        <v>37.96</v>
      </c>
      <c r="G3548">
        <v>39.965539700248598</v>
      </c>
      <c r="H3548">
        <v>58.821466895599301</v>
      </c>
      <c r="I3548">
        <v>89.914626364833296</v>
      </c>
      <c r="J3548">
        <v>8.8628437246423193</v>
      </c>
      <c r="K3548">
        <v>26.388453461515301</v>
      </c>
      <c r="L3548">
        <v>23.1795664198883</v>
      </c>
      <c r="M3548">
        <v>86.770474676419397</v>
      </c>
      <c r="N3548">
        <v>2.9971404172471199</v>
      </c>
      <c r="O3548">
        <v>3.2665964172813502</v>
      </c>
      <c r="P3548">
        <v>141.78343949044501</v>
      </c>
      <c r="Q3548">
        <v>9.1339901128238005E-2</v>
      </c>
    </row>
    <row r="3549" spans="1:17" hidden="1" x14ac:dyDescent="0.3">
      <c r="A3549" t="s">
        <v>7261</v>
      </c>
      <c r="B3549" t="s">
        <v>7262</v>
      </c>
      <c r="C3549" t="s">
        <v>10222</v>
      </c>
      <c r="E3549">
        <v>40.452800244999999</v>
      </c>
      <c r="F3549">
        <v>77.650000000000006</v>
      </c>
      <c r="G3549">
        <v>-2.4841548236008899</v>
      </c>
      <c r="H3549">
        <v>-36.267475942626099</v>
      </c>
      <c r="I3549">
        <v>25.4545417649774</v>
      </c>
      <c r="J3549">
        <v>-1.6797883557325199</v>
      </c>
      <c r="K3549">
        <v>74.1011228927552</v>
      </c>
      <c r="L3549">
        <v>63.795400878378501</v>
      </c>
      <c r="M3549">
        <v>50.788728217696303</v>
      </c>
      <c r="N3549">
        <v>0.34809397979816797</v>
      </c>
      <c r="O3549">
        <v>57.012234385061099</v>
      </c>
      <c r="P3549">
        <v>135.30303030303</v>
      </c>
      <c r="Q3549">
        <v>4.0530168175503999E-2</v>
      </c>
    </row>
    <row r="3550" spans="1:17" hidden="1" x14ac:dyDescent="0.3">
      <c r="A3550" t="s">
        <v>7263</v>
      </c>
      <c r="B3550" t="s">
        <v>7264</v>
      </c>
      <c r="C3550" t="s">
        <v>10222</v>
      </c>
      <c r="D3550" t="s">
        <v>777</v>
      </c>
      <c r="E3550">
        <v>40.368899999999996</v>
      </c>
      <c r="F3550">
        <v>143</v>
      </c>
      <c r="G3550">
        <v>-71.788846264663604</v>
      </c>
      <c r="H3550">
        <v>0.85320285243846605</v>
      </c>
      <c r="I3550">
        <v>-60.759786941158801</v>
      </c>
      <c r="J3550">
        <v>2.8343631900819299</v>
      </c>
      <c r="M3550">
        <v>57.406848976726202</v>
      </c>
      <c r="O3550">
        <v>101.923076923076</v>
      </c>
      <c r="P3550">
        <v>14.399999999999901</v>
      </c>
    </row>
    <row r="3551" spans="1:17" hidden="1" x14ac:dyDescent="0.3">
      <c r="A3551" t="s">
        <v>7265</v>
      </c>
      <c r="B3551" t="s">
        <v>7266</v>
      </c>
      <c r="C3551" t="s">
        <v>10222</v>
      </c>
      <c r="E3551">
        <v>40.357170000000004</v>
      </c>
      <c r="F3551">
        <v>3.93</v>
      </c>
      <c r="G3551">
        <v>58.851670120639199</v>
      </c>
      <c r="H3551">
        <v>-14.224033609961801</v>
      </c>
      <c r="I3551">
        <v>1.81680378939884</v>
      </c>
      <c r="J3551">
        <v>-9.6791701455797092</v>
      </c>
      <c r="K3551">
        <v>4.0873811931349397</v>
      </c>
      <c r="L3551">
        <v>3.8455894989873598</v>
      </c>
      <c r="M3551">
        <v>40.456389381211601</v>
      </c>
      <c r="N3551">
        <v>1.29035411937878</v>
      </c>
      <c r="O3551">
        <v>79.389312977099195</v>
      </c>
      <c r="P3551">
        <v>93.596059113300498</v>
      </c>
      <c r="Q3551">
        <v>-3.1936665406020998E-2</v>
      </c>
    </row>
    <row r="3552" spans="1:17" hidden="1" x14ac:dyDescent="0.3">
      <c r="A3552" t="s">
        <v>7267</v>
      </c>
      <c r="B3552" t="s">
        <v>7268</v>
      </c>
      <c r="C3552" t="s">
        <v>10222</v>
      </c>
      <c r="E3552">
        <v>40.318440000000002</v>
      </c>
      <c r="F3552">
        <v>79</v>
      </c>
      <c r="G3552">
        <v>-57.409327914983599</v>
      </c>
      <c r="H3552">
        <v>1.4570295129617801</v>
      </c>
      <c r="I3552">
        <v>-46.380268591478902</v>
      </c>
      <c r="J3552">
        <v>-11.7724715809864</v>
      </c>
      <c r="K3552">
        <v>84.893835294117594</v>
      </c>
      <c r="M3552">
        <v>47.190692366716199</v>
      </c>
      <c r="O3552">
        <v>59.506329113923996</v>
      </c>
      <c r="P3552">
        <v>13.0185979971387</v>
      </c>
    </row>
    <row r="3553" spans="1:17" hidden="1" x14ac:dyDescent="0.3">
      <c r="A3553" t="s">
        <v>7269</v>
      </c>
      <c r="B3553" t="s">
        <v>7270</v>
      </c>
      <c r="C3553" t="s">
        <v>10222</v>
      </c>
      <c r="D3553" t="s">
        <v>186</v>
      </c>
      <c r="E3553">
        <v>40.317649344000003</v>
      </c>
      <c r="F3553">
        <v>14.24</v>
      </c>
      <c r="G3553">
        <v>-85.653128094381401</v>
      </c>
      <c r="H3553">
        <v>-13.150323499833799</v>
      </c>
      <c r="I3553">
        <v>-68.406681956474898</v>
      </c>
      <c r="J3553">
        <v>-7.6379140855017598</v>
      </c>
      <c r="K3553">
        <v>16.655600895207201</v>
      </c>
      <c r="L3553">
        <v>24.755249023371501</v>
      </c>
      <c r="M3553">
        <v>18.757987066734401</v>
      </c>
      <c r="N3553">
        <v>0.60473033484793404</v>
      </c>
      <c r="O3553">
        <v>208.63764044943801</v>
      </c>
      <c r="P3553">
        <v>0.92133238837703801</v>
      </c>
      <c r="Q3553">
        <v>-0.10867736538599899</v>
      </c>
    </row>
    <row r="3554" spans="1:17" hidden="1" x14ac:dyDescent="0.3">
      <c r="A3554" t="s">
        <v>7271</v>
      </c>
      <c r="B3554" t="s">
        <v>7272</v>
      </c>
      <c r="C3554" t="s">
        <v>10222</v>
      </c>
      <c r="E3554">
        <v>40.272476400000002</v>
      </c>
      <c r="F3554">
        <v>36.659999999999997</v>
      </c>
      <c r="G3554">
        <v>8.1546937020790899</v>
      </c>
      <c r="H3554">
        <v>27.1509316452962</v>
      </c>
      <c r="I3554">
        <v>-15.277930303939799</v>
      </c>
      <c r="J3554">
        <v>-16.651081206654801</v>
      </c>
      <c r="K3554">
        <v>31.992472906748901</v>
      </c>
      <c r="L3554">
        <v>31.947807770853402</v>
      </c>
      <c r="M3554">
        <v>65.209551557702895</v>
      </c>
      <c r="N3554">
        <v>3.8013884170913999</v>
      </c>
      <c r="O3554">
        <v>24.0316421167485</v>
      </c>
      <c r="P3554">
        <v>47.2289156626505</v>
      </c>
      <c r="Q3554">
        <v>-9.7727930822509995E-3</v>
      </c>
    </row>
    <row r="3555" spans="1:17" hidden="1" x14ac:dyDescent="0.3">
      <c r="A3555" t="s">
        <v>7273</v>
      </c>
      <c r="B3555" t="s">
        <v>7274</v>
      </c>
      <c r="C3555" t="s">
        <v>10222</v>
      </c>
      <c r="D3555" t="s">
        <v>1458</v>
      </c>
      <c r="E3555">
        <v>40.240118625000001</v>
      </c>
      <c r="F3555">
        <v>37.450000000000003</v>
      </c>
      <c r="G3555">
        <v>-17.974963732245602</v>
      </c>
      <c r="H3555">
        <v>-2.3101429751409199</v>
      </c>
      <c r="I3555">
        <v>-26.010368592419599</v>
      </c>
      <c r="J3555">
        <v>3.35676193060003</v>
      </c>
      <c r="K3555">
        <v>36.276977449163297</v>
      </c>
      <c r="L3555">
        <v>37.632566511656897</v>
      </c>
      <c r="M3555">
        <v>53.501976924392103</v>
      </c>
      <c r="N3555">
        <v>0.76510067114093905</v>
      </c>
      <c r="O3555">
        <v>40.053404539385802</v>
      </c>
      <c r="P3555">
        <v>29.3609671848013</v>
      </c>
    </row>
    <row r="3556" spans="1:17" hidden="1" x14ac:dyDescent="0.3">
      <c r="A3556" t="s">
        <v>7275</v>
      </c>
      <c r="B3556" t="s">
        <v>7276</v>
      </c>
      <c r="C3556" t="s">
        <v>10222</v>
      </c>
      <c r="E3556">
        <v>40.063563119999998</v>
      </c>
      <c r="F3556">
        <v>34.14</v>
      </c>
      <c r="G3556">
        <v>56.041156549859302</v>
      </c>
      <c r="H3556">
        <v>-35.694052416074001</v>
      </c>
      <c r="I3556">
        <v>160.04816514243899</v>
      </c>
      <c r="J3556">
        <v>-6.5271081217348303</v>
      </c>
      <c r="K3556">
        <v>40.882426073213502</v>
      </c>
      <c r="L3556">
        <v>28.466936905248701</v>
      </c>
      <c r="M3556">
        <v>13.568698730906201</v>
      </c>
      <c r="N3556">
        <v>0.28756131564000598</v>
      </c>
      <c r="O3556">
        <v>61.101347393087202</v>
      </c>
      <c r="P3556">
        <v>175.99029911075101</v>
      </c>
    </row>
    <row r="3557" spans="1:17" hidden="1" x14ac:dyDescent="0.3">
      <c r="A3557" t="s">
        <v>7277</v>
      </c>
      <c r="B3557" t="s">
        <v>7278</v>
      </c>
      <c r="C3557" t="s">
        <v>10222</v>
      </c>
      <c r="D3557" t="s">
        <v>285</v>
      </c>
      <c r="E3557">
        <v>39.982163999999997</v>
      </c>
      <c r="F3557">
        <v>20.399999999999999</v>
      </c>
      <c r="G3557">
        <v>33.7256863354934</v>
      </c>
      <c r="H3557">
        <v>10.878072941606799</v>
      </c>
      <c r="I3557">
        <v>-8.1846879627818794</v>
      </c>
      <c r="J3557">
        <v>-1.64195744103832</v>
      </c>
      <c r="K3557">
        <v>19.055452152723099</v>
      </c>
      <c r="L3557">
        <v>17.196168955891199</v>
      </c>
      <c r="M3557">
        <v>56.319267370726998</v>
      </c>
      <c r="N3557">
        <v>1.1780011774921699</v>
      </c>
      <c r="O3557">
        <v>16.372549019607799</v>
      </c>
      <c r="P3557">
        <v>75.710594315245402</v>
      </c>
      <c r="Q3557">
        <v>5.3838901143272E-2</v>
      </c>
    </row>
    <row r="3558" spans="1:17" hidden="1" x14ac:dyDescent="0.3">
      <c r="A3558" t="s">
        <v>7279</v>
      </c>
      <c r="B3558" t="s">
        <v>7280</v>
      </c>
      <c r="C3558" t="s">
        <v>10222</v>
      </c>
      <c r="D3558" t="s">
        <v>420</v>
      </c>
      <c r="E3558">
        <v>39.905799999999999</v>
      </c>
      <c r="F3558">
        <v>3.74</v>
      </c>
      <c r="G3558">
        <v>-7.7955296397680396</v>
      </c>
      <c r="H3558">
        <v>15.078291971433501</v>
      </c>
      <c r="I3558">
        <v>35.920375002160903</v>
      </c>
      <c r="J3558">
        <v>5.9849216282140203</v>
      </c>
      <c r="K3558">
        <v>3.1508228244133001</v>
      </c>
      <c r="L3558">
        <v>2.8541413845936399</v>
      </c>
      <c r="M3558">
        <v>80.029584921826796</v>
      </c>
      <c r="N3558">
        <v>1.84498297107319</v>
      </c>
      <c r="O3558">
        <v>20.320855614973201</v>
      </c>
      <c r="P3558">
        <v>117.44186046511599</v>
      </c>
      <c r="Q3558">
        <v>3.2184592410850997E-2</v>
      </c>
    </row>
    <row r="3559" spans="1:17" hidden="1" x14ac:dyDescent="0.3">
      <c r="A3559" t="s">
        <v>7281</v>
      </c>
      <c r="B3559" t="s">
        <v>7282</v>
      </c>
      <c r="C3559" t="s">
        <v>10222</v>
      </c>
      <c r="D3559" t="s">
        <v>127</v>
      </c>
      <c r="E3559">
        <v>39.882856239320702</v>
      </c>
      <c r="F3559">
        <v>31.7</v>
      </c>
      <c r="M3559">
        <v>8.5813433096764804</v>
      </c>
      <c r="N3559">
        <v>1</v>
      </c>
    </row>
    <row r="3560" spans="1:17" hidden="1" x14ac:dyDescent="0.3">
      <c r="A3560" t="s">
        <v>7283</v>
      </c>
      <c r="B3560" t="s">
        <v>7284</v>
      </c>
      <c r="C3560" t="s">
        <v>10222</v>
      </c>
      <c r="E3560">
        <v>39.879840000000002</v>
      </c>
      <c r="F3560">
        <v>58.1</v>
      </c>
      <c r="G3560">
        <v>-51.188551440466199</v>
      </c>
      <c r="H3560">
        <v>22.299727765164501</v>
      </c>
      <c r="I3560">
        <v>-29.4225549723479</v>
      </c>
      <c r="J3560">
        <v>-3.2769475803690198</v>
      </c>
      <c r="K3560">
        <v>55.655890741831797</v>
      </c>
      <c r="M3560">
        <v>45.177173989973603</v>
      </c>
      <c r="N3560">
        <v>1.4847133757961699</v>
      </c>
      <c r="O3560">
        <v>53.253012048192701</v>
      </c>
      <c r="P3560">
        <v>34.3352601156069</v>
      </c>
    </row>
    <row r="3561" spans="1:17" hidden="1" x14ac:dyDescent="0.3">
      <c r="A3561" t="s">
        <v>7285</v>
      </c>
      <c r="B3561" t="s">
        <v>7286</v>
      </c>
      <c r="C3561" t="s">
        <v>10222</v>
      </c>
      <c r="D3561" t="s">
        <v>622</v>
      </c>
      <c r="E3561">
        <v>39.879648250000002</v>
      </c>
      <c r="F3561">
        <v>38.869999999999997</v>
      </c>
      <c r="G3561">
        <v>22.5728923742235</v>
      </c>
      <c r="H3561">
        <v>3.6044661876433999</v>
      </c>
      <c r="I3561">
        <v>9.8096249832362208</v>
      </c>
      <c r="J3561">
        <v>3.86916578717027</v>
      </c>
      <c r="K3561">
        <v>37.145438478762102</v>
      </c>
      <c r="L3561">
        <v>34.619975396869798</v>
      </c>
      <c r="M3561">
        <v>62.087289614356898</v>
      </c>
      <c r="N3561">
        <v>1.1675916311180901</v>
      </c>
      <c r="O3561">
        <v>12.683303318754801</v>
      </c>
      <c r="P3561">
        <v>75.882352941176407</v>
      </c>
      <c r="Q3561">
        <v>2.9166123429444E-2</v>
      </c>
    </row>
    <row r="3562" spans="1:17" hidden="1" x14ac:dyDescent="0.3">
      <c r="A3562" t="s">
        <v>7287</v>
      </c>
      <c r="B3562" t="s">
        <v>7288</v>
      </c>
      <c r="C3562" t="s">
        <v>10222</v>
      </c>
      <c r="D3562" t="s">
        <v>1458</v>
      </c>
      <c r="E3562">
        <v>39.799837799999999</v>
      </c>
      <c r="F3562">
        <v>75.489999999999995</v>
      </c>
      <c r="G3562">
        <v>-52.479587340010099</v>
      </c>
      <c r="H3562">
        <v>-2.4330258580238202</v>
      </c>
      <c r="I3562">
        <v>-35.4096356239735</v>
      </c>
      <c r="J3562">
        <v>-6.7701988537136897</v>
      </c>
      <c r="K3562">
        <v>77.707150116549101</v>
      </c>
      <c r="L3562">
        <v>86.630934164901007</v>
      </c>
      <c r="M3562">
        <v>48.860662489301099</v>
      </c>
      <c r="N3562">
        <v>0.68901504399659297</v>
      </c>
      <c r="O3562">
        <v>59.067426149158798</v>
      </c>
      <c r="P3562">
        <v>16.138461538461499</v>
      </c>
      <c r="Q3562">
        <v>9.8839705293553001E-2</v>
      </c>
    </row>
    <row r="3563" spans="1:17" hidden="1" x14ac:dyDescent="0.3">
      <c r="A3563" t="s">
        <v>7289</v>
      </c>
      <c r="B3563" t="s">
        <v>7290</v>
      </c>
      <c r="C3563" t="s">
        <v>10222</v>
      </c>
      <c r="E3563">
        <v>39.752777199999997</v>
      </c>
      <c r="F3563">
        <v>26.5</v>
      </c>
      <c r="G3563">
        <v>-24.602611446849799</v>
      </c>
      <c r="H3563">
        <v>0.55847977172218199</v>
      </c>
      <c r="I3563">
        <v>5.7848354844703804</v>
      </c>
      <c r="J3563">
        <v>11.2207585930948</v>
      </c>
      <c r="K3563">
        <v>25.159646304294199</v>
      </c>
      <c r="L3563">
        <v>22.5691350267446</v>
      </c>
      <c r="M3563">
        <v>54.467453636846599</v>
      </c>
      <c r="N3563">
        <v>0.23214739517153701</v>
      </c>
      <c r="O3563">
        <v>9.4339622641509404</v>
      </c>
      <c r="P3563">
        <v>76.6666666666666</v>
      </c>
    </row>
    <row r="3564" spans="1:17" hidden="1" x14ac:dyDescent="0.3">
      <c r="A3564" t="s">
        <v>7291</v>
      </c>
      <c r="B3564" t="s">
        <v>7292</v>
      </c>
      <c r="C3564" t="s">
        <v>10222</v>
      </c>
      <c r="D3564" t="s">
        <v>133</v>
      </c>
      <c r="E3564">
        <v>39.697000000000003</v>
      </c>
      <c r="F3564">
        <v>107</v>
      </c>
      <c r="G3564">
        <v>-33.075906710538099</v>
      </c>
      <c r="H3564">
        <v>7.9490506447084197</v>
      </c>
      <c r="I3564">
        <v>-15.589999728027999</v>
      </c>
      <c r="J3564">
        <v>0.55690324838840999</v>
      </c>
      <c r="K3564">
        <v>98.063964976832594</v>
      </c>
      <c r="L3564">
        <v>72.370651675426402</v>
      </c>
      <c r="M3564">
        <v>76.631993133045995</v>
      </c>
      <c r="N3564">
        <v>0.59657651449228799</v>
      </c>
      <c r="O3564">
        <v>25.093457943925198</v>
      </c>
      <c r="P3564">
        <v>38.153647514525503</v>
      </c>
      <c r="Q3564">
        <v>0.107374684672051</v>
      </c>
    </row>
    <row r="3565" spans="1:17" hidden="1" x14ac:dyDescent="0.3">
      <c r="A3565" t="s">
        <v>7293</v>
      </c>
      <c r="B3565" t="s">
        <v>7294</v>
      </c>
      <c r="C3565" t="s">
        <v>10222</v>
      </c>
      <c r="E3565">
        <v>39.686421500000002</v>
      </c>
      <c r="F3565">
        <v>27.5</v>
      </c>
      <c r="G3565">
        <v>-23.913748071419299</v>
      </c>
      <c r="H3565">
        <v>-1.6745073395053001</v>
      </c>
      <c r="I3565">
        <v>-30.225311216964599</v>
      </c>
      <c r="J3565">
        <v>-1.54519885371368</v>
      </c>
      <c r="K3565">
        <v>26.929893519872099</v>
      </c>
      <c r="L3565">
        <v>27.5034283022684</v>
      </c>
      <c r="M3565">
        <v>62.838484309156001</v>
      </c>
      <c r="N3565">
        <v>1.9365079365079301</v>
      </c>
      <c r="O3565">
        <v>30.909090909090899</v>
      </c>
      <c r="P3565">
        <v>50.2732240437158</v>
      </c>
      <c r="Q3565">
        <v>2.4671499362455E-2</v>
      </c>
    </row>
    <row r="3566" spans="1:17" hidden="1" x14ac:dyDescent="0.3">
      <c r="A3566" t="s">
        <v>7295</v>
      </c>
      <c r="B3566" t="s">
        <v>7296</v>
      </c>
      <c r="C3566" t="s">
        <v>10222</v>
      </c>
      <c r="D3566" t="s">
        <v>420</v>
      </c>
      <c r="E3566">
        <v>39.558704679999998</v>
      </c>
      <c r="F3566">
        <v>23.6</v>
      </c>
      <c r="G3566">
        <v>595.18684985637299</v>
      </c>
      <c r="H3566">
        <v>12.970979947491401</v>
      </c>
      <c r="I3566">
        <v>-12.798630787065999</v>
      </c>
      <c r="J3566">
        <v>-9.2846624552462593</v>
      </c>
      <c r="K3566">
        <v>23.7158089161459</v>
      </c>
      <c r="L3566">
        <v>19.904701892254899</v>
      </c>
      <c r="M3566">
        <v>29.200325678395799</v>
      </c>
      <c r="N3566">
        <v>0.35873205110621098</v>
      </c>
      <c r="O3566">
        <v>71.949152542372801</v>
      </c>
      <c r="P3566">
        <v>658.84244372990304</v>
      </c>
    </row>
    <row r="3567" spans="1:17" hidden="1" x14ac:dyDescent="0.3">
      <c r="A3567" t="s">
        <v>7297</v>
      </c>
      <c r="B3567" t="s">
        <v>7298</v>
      </c>
      <c r="C3567" t="s">
        <v>10222</v>
      </c>
      <c r="D3567" t="s">
        <v>130</v>
      </c>
      <c r="E3567">
        <v>39.512300000000003</v>
      </c>
      <c r="F3567">
        <v>74</v>
      </c>
      <c r="G3567">
        <v>191.34372743763299</v>
      </c>
      <c r="H3567">
        <v>-2.82365648865445</v>
      </c>
      <c r="I3567">
        <v>-9.4338513482709807</v>
      </c>
      <c r="J3567">
        <v>-4.7659780744929101</v>
      </c>
      <c r="K3567">
        <v>73.392957207214593</v>
      </c>
      <c r="L3567">
        <v>57.006130247252997</v>
      </c>
      <c r="M3567">
        <v>37.811683885859999</v>
      </c>
      <c r="N3567">
        <v>0.64411082385778595</v>
      </c>
      <c r="O3567">
        <v>27.013513513513502</v>
      </c>
      <c r="P3567">
        <v>242.59259259259201</v>
      </c>
      <c r="Q3567">
        <v>0.141027583428111</v>
      </c>
    </row>
    <row r="3568" spans="1:17" hidden="1" x14ac:dyDescent="0.3">
      <c r="A3568" t="s">
        <v>7299</v>
      </c>
      <c r="B3568" t="s">
        <v>7300</v>
      </c>
      <c r="C3568" t="s">
        <v>10222</v>
      </c>
      <c r="E3568">
        <v>39.483330000000002</v>
      </c>
      <c r="F3568">
        <v>644.1</v>
      </c>
      <c r="G3568">
        <v>3.87212517395418</v>
      </c>
      <c r="H3568">
        <v>9.4736408086428501</v>
      </c>
      <c r="I3568">
        <v>6.45736129723032</v>
      </c>
      <c r="J3568">
        <v>0.95320980319274995</v>
      </c>
      <c r="K3568">
        <v>580.82149783023101</v>
      </c>
      <c r="L3568">
        <v>526.10836930168603</v>
      </c>
      <c r="M3568">
        <v>91.844366883209801</v>
      </c>
      <c r="N3568">
        <v>0.405508072174738</v>
      </c>
      <c r="O3568">
        <v>13.825492935879501</v>
      </c>
      <c r="P3568">
        <v>78.9166666666666</v>
      </c>
    </row>
    <row r="3569" spans="1:17" hidden="1" x14ac:dyDescent="0.3">
      <c r="A3569" t="s">
        <v>7301</v>
      </c>
      <c r="B3569" t="s">
        <v>7302</v>
      </c>
      <c r="C3569" t="s">
        <v>10222</v>
      </c>
      <c r="E3569">
        <v>39.396000000000001</v>
      </c>
      <c r="F3569">
        <v>49</v>
      </c>
      <c r="G3569">
        <v>-24.2292374304695</v>
      </c>
      <c r="H3569">
        <v>-10.9057897549829</v>
      </c>
      <c r="I3569">
        <v>-38.946090068137401</v>
      </c>
      <c r="J3569">
        <v>0.19948199735014399</v>
      </c>
      <c r="K3569">
        <v>50.4095860459853</v>
      </c>
      <c r="L3569">
        <v>55.8144106273133</v>
      </c>
      <c r="M3569">
        <v>49.473795102641297</v>
      </c>
      <c r="N3569">
        <v>0.67272018706157399</v>
      </c>
      <c r="O3569">
        <v>69.387755102040799</v>
      </c>
      <c r="P3569">
        <v>13.6627232660635</v>
      </c>
    </row>
    <row r="3570" spans="1:17" hidden="1" x14ac:dyDescent="0.3">
      <c r="A3570" t="s">
        <v>7303</v>
      </c>
      <c r="B3570" t="s">
        <v>7304</v>
      </c>
      <c r="C3570" t="s">
        <v>10222</v>
      </c>
      <c r="D3570" t="s">
        <v>722</v>
      </c>
      <c r="E3570">
        <v>39.201162959999998</v>
      </c>
      <c r="F3570">
        <v>52.54</v>
      </c>
      <c r="G3570">
        <v>-13.0238521201968</v>
      </c>
      <c r="H3570">
        <v>-4.8951947435791601</v>
      </c>
      <c r="I3570">
        <v>-1.6504752002681999</v>
      </c>
      <c r="J3570">
        <v>-3.4108704955047302</v>
      </c>
      <c r="K3570">
        <v>52.017458106819703</v>
      </c>
      <c r="L3570">
        <v>48.848244272906399</v>
      </c>
      <c r="M3570">
        <v>73.375507359077204</v>
      </c>
      <c r="N3570">
        <v>0.52045090505862102</v>
      </c>
      <c r="O3570">
        <v>4.1872858774267296</v>
      </c>
      <c r="P3570">
        <v>28.146341463414601</v>
      </c>
      <c r="Q3570">
        <v>8.5918559496748995E-2</v>
      </c>
    </row>
    <row r="3571" spans="1:17" hidden="1" x14ac:dyDescent="0.3">
      <c r="A3571" t="s">
        <v>7305</v>
      </c>
      <c r="B3571" t="s">
        <v>7306</v>
      </c>
      <c r="C3571" t="s">
        <v>10222</v>
      </c>
      <c r="D3571" t="s">
        <v>231</v>
      </c>
      <c r="E3571">
        <v>39.077541650000001</v>
      </c>
      <c r="F3571">
        <v>56.35</v>
      </c>
      <c r="G3571">
        <v>65.140978296739902</v>
      </c>
      <c r="H3571">
        <v>-22.791778456776399</v>
      </c>
      <c r="I3571">
        <v>-49.513022489044999</v>
      </c>
      <c r="J3571">
        <v>-5.2642071181764898</v>
      </c>
      <c r="K3571">
        <v>64.393153365172793</v>
      </c>
      <c r="L3571">
        <v>63.895088612159697</v>
      </c>
      <c r="M3571">
        <v>21.667654603918098</v>
      </c>
      <c r="N3571">
        <v>0.3984375</v>
      </c>
      <c r="O3571">
        <v>109.405501330967</v>
      </c>
      <c r="P3571">
        <v>91.993185689948902</v>
      </c>
    </row>
    <row r="3572" spans="1:17" hidden="1" x14ac:dyDescent="0.3">
      <c r="A3572" t="s">
        <v>7307</v>
      </c>
      <c r="B3572" t="s">
        <v>7308</v>
      </c>
      <c r="C3572" t="s">
        <v>10222</v>
      </c>
      <c r="D3572" t="s">
        <v>21</v>
      </c>
      <c r="E3572">
        <v>39.076526250000001</v>
      </c>
      <c r="F3572">
        <v>154.5</v>
      </c>
      <c r="G3572">
        <v>58.893232173407696</v>
      </c>
      <c r="H3572">
        <v>-2.64335698385164</v>
      </c>
      <c r="I3572">
        <v>7.12241857262556</v>
      </c>
      <c r="J3572">
        <v>5.8398296793510998</v>
      </c>
      <c r="K3572">
        <v>159.14723240025299</v>
      </c>
      <c r="L3572">
        <v>134.68569026294699</v>
      </c>
      <c r="M3572">
        <v>47.613507279169703</v>
      </c>
      <c r="N3572">
        <v>0.46986687265725702</v>
      </c>
      <c r="O3572">
        <v>57.8964401294498</v>
      </c>
      <c r="P3572">
        <v>120.05412334425201</v>
      </c>
      <c r="Q3572">
        <v>0.13652063642069001</v>
      </c>
    </row>
    <row r="3573" spans="1:17" hidden="1" x14ac:dyDescent="0.3">
      <c r="A3573" t="s">
        <v>7309</v>
      </c>
      <c r="B3573" t="s">
        <v>7310</v>
      </c>
      <c r="C3573" t="s">
        <v>10222</v>
      </c>
      <c r="D3573" t="s">
        <v>557</v>
      </c>
      <c r="E3573">
        <v>39.068191470000002</v>
      </c>
      <c r="F3573">
        <v>65.45</v>
      </c>
      <c r="G3573">
        <v>54.7762506882449</v>
      </c>
      <c r="H3573">
        <v>-2.5640622991028499</v>
      </c>
      <c r="I3573">
        <v>-19.246629046422001</v>
      </c>
      <c r="J3573">
        <v>-3.0836603921752199</v>
      </c>
      <c r="K3573">
        <v>66.325820275048699</v>
      </c>
      <c r="L3573">
        <v>62.631373137828099</v>
      </c>
      <c r="M3573">
        <v>60.321568823179597</v>
      </c>
      <c r="N3573">
        <v>0.64762384871993495</v>
      </c>
      <c r="O3573">
        <v>49.671504965622603</v>
      </c>
      <c r="P3573">
        <v>97.674418604651095</v>
      </c>
      <c r="Q3573">
        <v>1.8428222422324E-2</v>
      </c>
    </row>
    <row r="3574" spans="1:17" hidden="1" x14ac:dyDescent="0.3">
      <c r="A3574" t="s">
        <v>7311</v>
      </c>
      <c r="B3574" t="s">
        <v>7312</v>
      </c>
      <c r="C3574" t="s">
        <v>10222</v>
      </c>
      <c r="D3574" t="s">
        <v>21</v>
      </c>
      <c r="E3574">
        <v>38.944679999999998</v>
      </c>
      <c r="F3574">
        <v>124</v>
      </c>
      <c r="G3574">
        <v>-1.96516601934917</v>
      </c>
      <c r="H3574">
        <v>-6.7009623659603204</v>
      </c>
      <c r="I3574">
        <v>19.447325682057599</v>
      </c>
      <c r="J3574">
        <v>-3.9451988537136802</v>
      </c>
      <c r="K3574">
        <v>123.790724205616</v>
      </c>
      <c r="L3574">
        <v>112.499179105732</v>
      </c>
      <c r="M3574">
        <v>52.078034178363801</v>
      </c>
      <c r="N3574">
        <v>0.34551039697542502</v>
      </c>
      <c r="O3574">
        <v>43.508064516128997</v>
      </c>
      <c r="P3574">
        <v>68.249660786974204</v>
      </c>
      <c r="Q3574">
        <v>3.3855663315549997E-2</v>
      </c>
    </row>
    <row r="3575" spans="1:17" hidden="1" x14ac:dyDescent="0.3">
      <c r="A3575" t="s">
        <v>7313</v>
      </c>
      <c r="B3575" t="s">
        <v>7314</v>
      </c>
      <c r="C3575" t="s">
        <v>10222</v>
      </c>
      <c r="E3575">
        <v>38.940695400000003</v>
      </c>
      <c r="F3575">
        <v>87.58</v>
      </c>
      <c r="G3575">
        <v>63.370235307436602</v>
      </c>
      <c r="H3575">
        <v>9.4897265995275699</v>
      </c>
      <c r="I3575">
        <v>-8.0365063470355498</v>
      </c>
      <c r="J3575">
        <v>16.618781524702499</v>
      </c>
      <c r="K3575">
        <v>75.682368600750493</v>
      </c>
      <c r="L3575">
        <v>72.717212765559694</v>
      </c>
      <c r="M3575">
        <v>72.598584600562901</v>
      </c>
      <c r="N3575">
        <v>3.1678571775848101</v>
      </c>
      <c r="O3575">
        <v>30.258049783055402</v>
      </c>
      <c r="P3575">
        <v>103.437862950058</v>
      </c>
      <c r="Q3575">
        <v>1.5755094762788999E-2</v>
      </c>
    </row>
    <row r="3576" spans="1:17" hidden="1" x14ac:dyDescent="0.3">
      <c r="A3576" t="s">
        <v>7315</v>
      </c>
      <c r="B3576" t="s">
        <v>7316</v>
      </c>
      <c r="C3576" t="s">
        <v>10222</v>
      </c>
      <c r="D3576" t="s">
        <v>622</v>
      </c>
      <c r="E3576">
        <v>38.905016099999997</v>
      </c>
      <c r="F3576">
        <v>27.48</v>
      </c>
      <c r="G3576">
        <v>68.3679286513498</v>
      </c>
      <c r="H3576">
        <v>-11.1263591913571</v>
      </c>
      <c r="I3576">
        <v>0.69787412482531097</v>
      </c>
      <c r="J3576">
        <v>2.1585048499900101</v>
      </c>
      <c r="K3576">
        <v>26.297151521880402</v>
      </c>
      <c r="L3576">
        <v>22.070744641598001</v>
      </c>
      <c r="M3576">
        <v>42.1811349761971</v>
      </c>
      <c r="N3576">
        <v>0.16461590896323</v>
      </c>
      <c r="O3576">
        <v>33.733624454148398</v>
      </c>
      <c r="P3576">
        <v>109.770992366412</v>
      </c>
      <c r="Q3576">
        <v>4.9836102389734002E-2</v>
      </c>
    </row>
    <row r="3577" spans="1:17" hidden="1" x14ac:dyDescent="0.3">
      <c r="A3577" t="s">
        <v>7317</v>
      </c>
      <c r="B3577" t="s">
        <v>7318</v>
      </c>
      <c r="C3577" t="s">
        <v>10222</v>
      </c>
      <c r="E3577">
        <v>38.830997400000001</v>
      </c>
      <c r="F3577">
        <v>93.14</v>
      </c>
      <c r="G3577">
        <v>80.913064414037507</v>
      </c>
      <c r="H3577">
        <v>2.2265819851134299</v>
      </c>
      <c r="I3577">
        <v>15.6310634778634</v>
      </c>
      <c r="J3577">
        <v>-2.7649790734939002</v>
      </c>
      <c r="K3577">
        <v>87.099998000138001</v>
      </c>
      <c r="L3577">
        <v>76.641059785221302</v>
      </c>
      <c r="M3577">
        <v>66.994647763742194</v>
      </c>
      <c r="N3577">
        <v>1.0385522018334099</v>
      </c>
      <c r="O3577">
        <v>40.498174790637698</v>
      </c>
      <c r="P3577">
        <v>131.691542288557</v>
      </c>
      <c r="Q3577">
        <v>7.3755636730287996E-2</v>
      </c>
    </row>
    <row r="3578" spans="1:17" hidden="1" x14ac:dyDescent="0.3">
      <c r="A3578" t="s">
        <v>7319</v>
      </c>
      <c r="B3578" t="s">
        <v>7320</v>
      </c>
      <c r="C3578" t="s">
        <v>10222</v>
      </c>
      <c r="E3578">
        <v>38.808689399999999</v>
      </c>
      <c r="F3578">
        <v>57</v>
      </c>
      <c r="G3578">
        <v>-29.751494821539598</v>
      </c>
      <c r="H3578">
        <v>20.629598116418901</v>
      </c>
      <c r="I3578">
        <v>-37.4144372656001</v>
      </c>
      <c r="J3578">
        <v>14.1908417554233</v>
      </c>
      <c r="K3578">
        <v>50.495847883901597</v>
      </c>
      <c r="M3578">
        <v>84.950286158303498</v>
      </c>
      <c r="N3578">
        <v>2.23670886075949</v>
      </c>
      <c r="O3578">
        <v>57.543859649122801</v>
      </c>
      <c r="P3578">
        <v>31.034482758620602</v>
      </c>
    </row>
    <row r="3579" spans="1:17" hidden="1" x14ac:dyDescent="0.3">
      <c r="A3579" t="s">
        <v>7321</v>
      </c>
      <c r="B3579" t="s">
        <v>7322</v>
      </c>
      <c r="C3579" t="s">
        <v>10222</v>
      </c>
      <c r="D3579" t="s">
        <v>46</v>
      </c>
      <c r="E3579">
        <v>38.660129999999903</v>
      </c>
      <c r="F3579">
        <v>30.75</v>
      </c>
      <c r="K3579">
        <v>26.2695652130257</v>
      </c>
      <c r="L3579">
        <v>18.751713502708899</v>
      </c>
      <c r="M3579">
        <v>99.999990516182706</v>
      </c>
      <c r="N3579">
        <v>1</v>
      </c>
      <c r="Q3579">
        <v>6.2078155048784001E-2</v>
      </c>
    </row>
    <row r="3580" spans="1:17" hidden="1" x14ac:dyDescent="0.3">
      <c r="A3580" t="s">
        <v>7323</v>
      </c>
      <c r="B3580" t="s">
        <v>7324</v>
      </c>
      <c r="C3580" t="s">
        <v>10222</v>
      </c>
      <c r="D3580" t="s">
        <v>722</v>
      </c>
      <c r="E3580">
        <v>38.618346535999997</v>
      </c>
      <c r="F3580">
        <v>152.83000000000001</v>
      </c>
      <c r="G3580">
        <v>29.998277217946999</v>
      </c>
      <c r="H3580">
        <v>-0.63591315982500096</v>
      </c>
      <c r="I3580">
        <v>20.521526880954202</v>
      </c>
      <c r="J3580">
        <v>1.8398123168231699</v>
      </c>
      <c r="K3580">
        <v>144.99278184889101</v>
      </c>
      <c r="L3580">
        <v>125.72800595715999</v>
      </c>
      <c r="M3580">
        <v>44.752496423100702</v>
      </c>
      <c r="N3580">
        <v>1.0976759937216001</v>
      </c>
      <c r="O3580">
        <v>1.58345874501077</v>
      </c>
      <c r="P3580">
        <v>90.323785803237797</v>
      </c>
    </row>
    <row r="3581" spans="1:17" hidden="1" x14ac:dyDescent="0.3">
      <c r="A3581" t="s">
        <v>7325</v>
      </c>
      <c r="B3581" t="s">
        <v>7326</v>
      </c>
      <c r="C3581" t="s">
        <v>10222</v>
      </c>
      <c r="D3581" t="s">
        <v>60</v>
      </c>
      <c r="E3581">
        <v>38.51</v>
      </c>
      <c r="F3581">
        <v>38.51</v>
      </c>
      <c r="G3581">
        <v>-16.622720333397101</v>
      </c>
      <c r="H3581">
        <v>-5.2748806621722704</v>
      </c>
      <c r="I3581">
        <v>-26.063280230815899</v>
      </c>
      <c r="J3581">
        <v>-2.7091926457467799</v>
      </c>
      <c r="K3581">
        <v>38.615533460750598</v>
      </c>
      <c r="L3581">
        <v>37.936493108616602</v>
      </c>
      <c r="M3581">
        <v>48.507081283669002</v>
      </c>
      <c r="N3581">
        <v>0.44317183844625901</v>
      </c>
      <c r="O3581">
        <v>59.6987795377824</v>
      </c>
      <c r="P3581">
        <v>28.1104457751164</v>
      </c>
      <c r="Q3581">
        <v>2.0562152506273999E-2</v>
      </c>
    </row>
    <row r="3582" spans="1:17" hidden="1" x14ac:dyDescent="0.3">
      <c r="A3582" t="s">
        <v>7327</v>
      </c>
      <c r="B3582" t="s">
        <v>7328</v>
      </c>
      <c r="C3582" t="s">
        <v>10222</v>
      </c>
      <c r="D3582" t="s">
        <v>722</v>
      </c>
      <c r="E3582">
        <v>38.500961535999998</v>
      </c>
      <c r="F3582">
        <v>22.01</v>
      </c>
      <c r="G3582">
        <v>28.038918371646201</v>
      </c>
      <c r="H3582">
        <v>0.50589887315898197</v>
      </c>
      <c r="I3582">
        <v>8.2941471065588193</v>
      </c>
      <c r="J3582">
        <v>1.1233404721290099</v>
      </c>
      <c r="K3582">
        <v>20.765550138134</v>
      </c>
      <c r="L3582">
        <v>18.3614553077871</v>
      </c>
      <c r="M3582">
        <v>45.204362990631097</v>
      </c>
      <c r="N3582">
        <v>1.2679749199134001</v>
      </c>
      <c r="O3582">
        <v>2.45343025897319</v>
      </c>
      <c r="P3582">
        <v>58.345323741007199</v>
      </c>
    </row>
    <row r="3583" spans="1:17" hidden="1" x14ac:dyDescent="0.3">
      <c r="A3583" t="s">
        <v>7329</v>
      </c>
      <c r="B3583" t="s">
        <v>7330</v>
      </c>
      <c r="C3583" t="s">
        <v>10222</v>
      </c>
      <c r="E3583">
        <v>38.485999999999997</v>
      </c>
      <c r="F3583">
        <v>54.98</v>
      </c>
      <c r="G3583">
        <v>305.36747738026901</v>
      </c>
      <c r="H3583">
        <v>-6.21287217011918</v>
      </c>
      <c r="I3583">
        <v>-24.4399877744777</v>
      </c>
      <c r="J3583">
        <v>-1.24585367130022</v>
      </c>
      <c r="K3583">
        <v>56.966480182783897</v>
      </c>
      <c r="L3583">
        <v>51.0361732224981</v>
      </c>
      <c r="M3583">
        <v>57.412402288688398</v>
      </c>
      <c r="N3583">
        <v>1.40676732565718</v>
      </c>
      <c r="O3583">
        <v>62.750090942160703</v>
      </c>
      <c r="P3583">
        <v>428.14601344860699</v>
      </c>
    </row>
    <row r="3584" spans="1:17" hidden="1" x14ac:dyDescent="0.3">
      <c r="A3584" t="s">
        <v>7331</v>
      </c>
      <c r="B3584" t="s">
        <v>7332</v>
      </c>
      <c r="C3584" t="s">
        <v>10222</v>
      </c>
      <c r="E3584">
        <v>38.454481000000001</v>
      </c>
      <c r="F3584">
        <v>43.16</v>
      </c>
      <c r="G3584">
        <v>-8.9875620082710093</v>
      </c>
      <c r="H3584">
        <v>-7.4532998306265501</v>
      </c>
      <c r="I3584">
        <v>-33.177346193093797</v>
      </c>
      <c r="J3584">
        <v>4.9864467159065597</v>
      </c>
      <c r="K3584">
        <v>42.925350417896297</v>
      </c>
      <c r="L3584">
        <v>43.494967490073797</v>
      </c>
      <c r="M3584">
        <v>64.6234180907</v>
      </c>
      <c r="N3584">
        <v>1.9616160949868</v>
      </c>
      <c r="O3584">
        <v>37.859128822984196</v>
      </c>
      <c r="P3584">
        <v>19.855595667869999</v>
      </c>
      <c r="Q3584">
        <v>9.0889534287769996E-2</v>
      </c>
    </row>
    <row r="3585" spans="1:17" hidden="1" x14ac:dyDescent="0.3">
      <c r="A3585" t="s">
        <v>7333</v>
      </c>
      <c r="B3585" t="s">
        <v>7334</v>
      </c>
      <c r="C3585" t="s">
        <v>10222</v>
      </c>
      <c r="D3585" t="s">
        <v>153</v>
      </c>
      <c r="E3585">
        <v>38.445120780000003</v>
      </c>
      <c r="F3585">
        <v>95.7</v>
      </c>
      <c r="G3585">
        <v>183.886248055632</v>
      </c>
      <c r="H3585">
        <v>63.799222203991597</v>
      </c>
      <c r="I3585">
        <v>44.323010232134997</v>
      </c>
      <c r="J3585">
        <v>-26.924856606139699</v>
      </c>
      <c r="K3585">
        <v>81.096472451016894</v>
      </c>
      <c r="L3585">
        <v>62.464027288954497</v>
      </c>
      <c r="M3585">
        <v>42.617567409956798</v>
      </c>
      <c r="N3585">
        <v>2.1034175092513299</v>
      </c>
      <c r="O3585">
        <v>42.800417972831703</v>
      </c>
      <c r="P3585">
        <v>226.62116040955601</v>
      </c>
      <c r="Q3585">
        <v>0.12922279013233601</v>
      </c>
    </row>
    <row r="3586" spans="1:17" hidden="1" x14ac:dyDescent="0.3">
      <c r="A3586" t="s">
        <v>7335</v>
      </c>
      <c r="B3586" t="s">
        <v>7336</v>
      </c>
      <c r="C3586" t="s">
        <v>10222</v>
      </c>
      <c r="E3586">
        <v>38.402999999999999</v>
      </c>
      <c r="F3586">
        <v>37.65</v>
      </c>
      <c r="G3586">
        <v>-21.942355036593401</v>
      </c>
      <c r="H3586">
        <v>1.7022122372142601</v>
      </c>
      <c r="I3586">
        <v>-42.460741558546196</v>
      </c>
      <c r="J3586">
        <v>0.76035670184186499</v>
      </c>
      <c r="K3586">
        <v>37.479167566943303</v>
      </c>
      <c r="L3586">
        <v>38.180237758211703</v>
      </c>
      <c r="M3586">
        <v>56.867803435641697</v>
      </c>
      <c r="N3586">
        <v>1.22708333333333</v>
      </c>
      <c r="O3586">
        <v>43.160690571049102</v>
      </c>
      <c r="P3586">
        <v>34.512325830653801</v>
      </c>
      <c r="Q3586">
        <v>2.0281882644704E-2</v>
      </c>
    </row>
    <row r="3587" spans="1:17" hidden="1" x14ac:dyDescent="0.3">
      <c r="A3587" t="s">
        <v>7337</v>
      </c>
      <c r="B3587" t="s">
        <v>7338</v>
      </c>
      <c r="C3587" t="s">
        <v>10222</v>
      </c>
      <c r="D3587" t="s">
        <v>440</v>
      </c>
      <c r="E3587">
        <v>38.383949999999999</v>
      </c>
      <c r="F3587">
        <v>2.5</v>
      </c>
      <c r="G3587">
        <v>16.331454487216</v>
      </c>
      <c r="H3587">
        <v>-7.0147312843804004</v>
      </c>
      <c r="I3587">
        <v>-32.163295713088701</v>
      </c>
      <c r="J3587">
        <v>1.3473631297574</v>
      </c>
      <c r="K3587">
        <v>2.488358501195</v>
      </c>
      <c r="L3587">
        <v>2.4064660104369802</v>
      </c>
      <c r="M3587">
        <v>57.410961336787601</v>
      </c>
      <c r="N3587">
        <v>1.0207057254873799</v>
      </c>
      <c r="O3587">
        <v>46</v>
      </c>
      <c r="P3587">
        <v>51.515151515151501</v>
      </c>
      <c r="Q3587">
        <v>3.8546238198684003E-2</v>
      </c>
    </row>
    <row r="3588" spans="1:17" hidden="1" x14ac:dyDescent="0.3">
      <c r="A3588" t="s">
        <v>7339</v>
      </c>
      <c r="B3588" t="s">
        <v>7340</v>
      </c>
      <c r="C3588" t="s">
        <v>10222</v>
      </c>
      <c r="D3588" t="s">
        <v>285</v>
      </c>
      <c r="E3588">
        <v>38.373866223999997</v>
      </c>
      <c r="F3588">
        <v>69.010000000000005</v>
      </c>
      <c r="G3588">
        <v>-0.41092228805542003</v>
      </c>
      <c r="H3588">
        <v>-14.263475955871099</v>
      </c>
      <c r="I3588">
        <v>-24.056321639505299</v>
      </c>
      <c r="J3588">
        <v>-6.5174210759358999</v>
      </c>
      <c r="K3588">
        <v>75.696126910619199</v>
      </c>
      <c r="L3588">
        <v>74.429592975804894</v>
      </c>
      <c r="M3588">
        <v>39.641112512681701</v>
      </c>
      <c r="N3588">
        <v>1.0773398441138999</v>
      </c>
      <c r="O3588">
        <v>65.193450224605101</v>
      </c>
      <c r="P3588">
        <v>57.7371428571428</v>
      </c>
      <c r="Q3588">
        <v>3.5107669655995002E-2</v>
      </c>
    </row>
    <row r="3589" spans="1:17" hidden="1" x14ac:dyDescent="0.3">
      <c r="A3589" t="s">
        <v>7341</v>
      </c>
      <c r="B3589" t="s">
        <v>7342</v>
      </c>
      <c r="C3589" t="s">
        <v>10222</v>
      </c>
      <c r="D3589" t="s">
        <v>622</v>
      </c>
      <c r="E3589">
        <v>38.364408404999999</v>
      </c>
      <c r="F3589">
        <v>14.55</v>
      </c>
      <c r="G3589">
        <v>-29.847947506139398</v>
      </c>
      <c r="H3589">
        <v>3.3258892026471298</v>
      </c>
      <c r="I3589">
        <v>-29.043866123070799</v>
      </c>
      <c r="J3589">
        <v>12.9043424306899</v>
      </c>
      <c r="K3589">
        <v>14.4170741414412</v>
      </c>
      <c r="L3589">
        <v>15.9510706012758</v>
      </c>
      <c r="M3589">
        <v>54.064697145560899</v>
      </c>
      <c r="N3589">
        <v>1.4409531963470299</v>
      </c>
      <c r="O3589">
        <v>51.202749140893403</v>
      </c>
      <c r="P3589">
        <v>24.892703862660898</v>
      </c>
      <c r="Q3589">
        <v>-1.7167357178488999E-2</v>
      </c>
    </row>
    <row r="3590" spans="1:17" hidden="1" x14ac:dyDescent="0.3">
      <c r="A3590" t="s">
        <v>7343</v>
      </c>
      <c r="B3590" t="s">
        <v>7344</v>
      </c>
      <c r="C3590" t="s">
        <v>10222</v>
      </c>
      <c r="D3590" t="s">
        <v>285</v>
      </c>
      <c r="E3590">
        <v>38.325637700000001</v>
      </c>
      <c r="F3590">
        <v>20.21</v>
      </c>
      <c r="G3590">
        <v>-23.149729290642799</v>
      </c>
      <c r="H3590">
        <v>-29.361221576678201</v>
      </c>
      <c r="I3590">
        <v>-14.6986240588908</v>
      </c>
      <c r="J3590">
        <v>-6.6625697457324602</v>
      </c>
      <c r="K3590">
        <v>24.588261628293498</v>
      </c>
      <c r="L3590">
        <v>23.368657092575798</v>
      </c>
      <c r="M3590">
        <v>28.889311140281102</v>
      </c>
      <c r="N3590">
        <v>0.47620193335246702</v>
      </c>
      <c r="O3590">
        <v>93.369619000494694</v>
      </c>
    </row>
    <row r="3591" spans="1:17" hidden="1" x14ac:dyDescent="0.3">
      <c r="A3591" t="s">
        <v>7345</v>
      </c>
      <c r="B3591" t="s">
        <v>7346</v>
      </c>
      <c r="C3591" t="s">
        <v>10222</v>
      </c>
      <c r="D3591" t="s">
        <v>6677</v>
      </c>
      <c r="E3591">
        <v>38.317680000000003</v>
      </c>
      <c r="F3591">
        <v>171</v>
      </c>
      <c r="G3591">
        <v>19.628157783919299</v>
      </c>
      <c r="H3591">
        <v>23.140307475309498</v>
      </c>
      <c r="I3591">
        <v>31.917164057026199</v>
      </c>
      <c r="J3591">
        <v>-4.6064233435095998</v>
      </c>
      <c r="K3591">
        <v>146.892217006566</v>
      </c>
      <c r="L3591">
        <v>124.019539908946</v>
      </c>
      <c r="M3591">
        <v>57.607444243495898</v>
      </c>
      <c r="N3591">
        <v>0.32229965156794399</v>
      </c>
      <c r="O3591">
        <v>21.257309941520401</v>
      </c>
      <c r="P3591">
        <v>70.829170829170806</v>
      </c>
    </row>
    <row r="3592" spans="1:17" hidden="1" x14ac:dyDescent="0.3">
      <c r="A3592" t="s">
        <v>7347</v>
      </c>
      <c r="B3592" t="s">
        <v>7348</v>
      </c>
      <c r="C3592" t="s">
        <v>10222</v>
      </c>
      <c r="E3592">
        <v>38.306100000000001</v>
      </c>
      <c r="F3592">
        <v>172.55</v>
      </c>
      <c r="G3592">
        <v>39.3877731685347</v>
      </c>
      <c r="H3592">
        <v>-4.3786319186298801</v>
      </c>
      <c r="I3592">
        <v>30.732184512899899</v>
      </c>
      <c r="J3592">
        <v>-3.4839456927133901</v>
      </c>
      <c r="K3592">
        <v>159.94817446088601</v>
      </c>
      <c r="L3592">
        <v>131.530065574535</v>
      </c>
      <c r="M3592">
        <v>40.6564772456002</v>
      </c>
      <c r="N3592">
        <v>0.231055900621118</v>
      </c>
      <c r="O3592">
        <v>15.3578672848449</v>
      </c>
      <c r="P3592">
        <v>103.959810874704</v>
      </c>
    </row>
    <row r="3593" spans="1:17" hidden="1" x14ac:dyDescent="0.3">
      <c r="A3593" t="s">
        <v>7349</v>
      </c>
      <c r="B3593" t="s">
        <v>7350</v>
      </c>
      <c r="C3593" t="s">
        <v>10222</v>
      </c>
      <c r="E3593">
        <v>38.275199999999998</v>
      </c>
      <c r="F3593">
        <v>108</v>
      </c>
      <c r="G3593">
        <v>140.14097829673901</v>
      </c>
      <c r="H3593">
        <v>52.995379939077601</v>
      </c>
      <c r="I3593">
        <v>78.225344047748294</v>
      </c>
      <c r="J3593">
        <v>33.4548011462863</v>
      </c>
      <c r="K3593">
        <v>77.884792632565095</v>
      </c>
      <c r="L3593">
        <v>64.434088015768097</v>
      </c>
      <c r="M3593">
        <v>83.915938431717805</v>
      </c>
      <c r="N3593">
        <v>0.86111111111111105</v>
      </c>
      <c r="O3593">
        <v>0</v>
      </c>
      <c r="P3593">
        <v>227.272727272727</v>
      </c>
      <c r="Q3593">
        <v>8.3171734984589005E-2</v>
      </c>
    </row>
    <row r="3594" spans="1:17" hidden="1" x14ac:dyDescent="0.3">
      <c r="A3594" t="s">
        <v>7351</v>
      </c>
      <c r="B3594" t="s">
        <v>7352</v>
      </c>
      <c r="C3594" t="s">
        <v>10222</v>
      </c>
      <c r="E3594">
        <v>38.244</v>
      </c>
      <c r="F3594">
        <v>31.87</v>
      </c>
      <c r="G3594">
        <v>-12.582177465386099</v>
      </c>
      <c r="H3594">
        <v>-3.7460704280175401</v>
      </c>
      <c r="I3594">
        <v>-21.290303300043</v>
      </c>
      <c r="J3594">
        <v>1.03627904238183</v>
      </c>
      <c r="K3594">
        <v>32.2476036872864</v>
      </c>
      <c r="M3594">
        <v>56.556981386053003</v>
      </c>
      <c r="N3594">
        <v>0.782351864414079</v>
      </c>
      <c r="O3594">
        <v>49.858801380608703</v>
      </c>
      <c r="P3594">
        <v>19.902182091798299</v>
      </c>
    </row>
    <row r="3595" spans="1:17" hidden="1" x14ac:dyDescent="0.3">
      <c r="A3595" t="s">
        <v>7353</v>
      </c>
      <c r="B3595" t="s">
        <v>7354</v>
      </c>
      <c r="C3595" t="s">
        <v>10222</v>
      </c>
      <c r="D3595" t="s">
        <v>1354</v>
      </c>
      <c r="E3595">
        <v>38.219473299999997</v>
      </c>
      <c r="F3595">
        <v>33.700000000000003</v>
      </c>
      <c r="G3595">
        <v>-64.405872701723993</v>
      </c>
      <c r="H3595">
        <v>-7.9172940355497801</v>
      </c>
      <c r="I3595">
        <v>-53.376813378219197</v>
      </c>
      <c r="J3595">
        <v>2.3009549924401602</v>
      </c>
      <c r="K3595">
        <v>34.821991680994898</v>
      </c>
      <c r="M3595">
        <v>50.611104941876903</v>
      </c>
      <c r="N3595">
        <v>0.96634615384615297</v>
      </c>
      <c r="O3595">
        <v>74.480712166172097</v>
      </c>
      <c r="P3595">
        <v>15.2136752136752</v>
      </c>
    </row>
    <row r="3596" spans="1:17" hidden="1" x14ac:dyDescent="0.3">
      <c r="A3596" t="s">
        <v>7355</v>
      </c>
      <c r="B3596" t="s">
        <v>7356</v>
      </c>
      <c r="C3596" t="s">
        <v>10222</v>
      </c>
      <c r="E3596">
        <v>38.200000000000003</v>
      </c>
      <c r="F3596">
        <v>191</v>
      </c>
      <c r="G3596">
        <v>-7.1506883699267796</v>
      </c>
      <c r="H3596">
        <v>-5.5776412426392001</v>
      </c>
      <c r="I3596">
        <v>-26.6594197440964</v>
      </c>
      <c r="J3596">
        <v>-0.78022918871764801</v>
      </c>
      <c r="K3596">
        <v>194.593578356314</v>
      </c>
      <c r="L3596">
        <v>192.452290564804</v>
      </c>
      <c r="M3596">
        <v>46.270668432251803</v>
      </c>
      <c r="N3596">
        <v>0.94135802469135799</v>
      </c>
      <c r="O3596">
        <v>26.701570680628201</v>
      </c>
      <c r="P3596">
        <v>27.206127206127199</v>
      </c>
      <c r="Q3596">
        <v>0.14832648066517201</v>
      </c>
    </row>
    <row r="3597" spans="1:17" hidden="1" x14ac:dyDescent="0.3">
      <c r="A3597" t="s">
        <v>7357</v>
      </c>
      <c r="B3597" t="s">
        <v>7358</v>
      </c>
      <c r="C3597" t="s">
        <v>10222</v>
      </c>
      <c r="D3597" t="s">
        <v>183</v>
      </c>
      <c r="E3597">
        <v>38.198112600000002</v>
      </c>
      <c r="F3597">
        <v>60.63</v>
      </c>
      <c r="G3597">
        <v>40.591180428309102</v>
      </c>
      <c r="H3597">
        <v>-3.3610699351587998</v>
      </c>
      <c r="I3597">
        <v>-11.5178946955388</v>
      </c>
      <c r="J3597">
        <v>-3.8032633698427101</v>
      </c>
      <c r="K3597">
        <v>60.091484762523102</v>
      </c>
      <c r="L3597">
        <v>55.537061715469299</v>
      </c>
      <c r="M3597">
        <v>53.7749116882053</v>
      </c>
      <c r="N3597">
        <v>1.03322932890615</v>
      </c>
      <c r="O3597">
        <v>18.588157677717302</v>
      </c>
      <c r="P3597">
        <v>95.517574975814199</v>
      </c>
      <c r="Q3597">
        <v>3.4235777844702997E-2</v>
      </c>
    </row>
    <row r="3598" spans="1:17" hidden="1" x14ac:dyDescent="0.3">
      <c r="A3598" t="s">
        <v>7359</v>
      </c>
      <c r="B3598" t="s">
        <v>7360</v>
      </c>
      <c r="C3598" t="s">
        <v>10222</v>
      </c>
      <c r="E3598">
        <v>38.178848674999998</v>
      </c>
      <c r="F3598">
        <v>11.28</v>
      </c>
      <c r="G3598">
        <v>17.168579145996699</v>
      </c>
      <c r="H3598">
        <v>-2.0219344125960901</v>
      </c>
      <c r="I3598">
        <v>4.5033709535779298</v>
      </c>
      <c r="J3598">
        <v>-4.17677780108209</v>
      </c>
      <c r="K3598">
        <v>11.1928055509558</v>
      </c>
      <c r="L3598">
        <v>10.341333293063199</v>
      </c>
      <c r="M3598">
        <v>64.685278890049105</v>
      </c>
      <c r="N3598">
        <v>0.74152329654492399</v>
      </c>
      <c r="O3598">
        <v>29.4326241134751</v>
      </c>
    </row>
    <row r="3599" spans="1:17" hidden="1" x14ac:dyDescent="0.3">
      <c r="A3599" t="s">
        <v>7361</v>
      </c>
      <c r="B3599" t="s">
        <v>7362</v>
      </c>
      <c r="C3599" t="s">
        <v>10222</v>
      </c>
      <c r="E3599">
        <v>38.1474045</v>
      </c>
      <c r="F3599">
        <v>5.97</v>
      </c>
      <c r="G3599">
        <v>-38.860490132041299</v>
      </c>
      <c r="H3599">
        <v>-14.910974575972499</v>
      </c>
      <c r="I3599">
        <v>-51.164732494697901</v>
      </c>
      <c r="J3599">
        <v>-5.0627867934121698</v>
      </c>
      <c r="K3599">
        <v>6.5133923382036301</v>
      </c>
      <c r="L3599">
        <v>5.4858306567672797</v>
      </c>
      <c r="M3599">
        <v>52.537514643330603</v>
      </c>
      <c r="N3599">
        <v>2.2630234222036401</v>
      </c>
      <c r="O3599">
        <v>63.149078726968099</v>
      </c>
      <c r="P3599">
        <v>9.3406593406593199</v>
      </c>
    </row>
    <row r="3600" spans="1:17" hidden="1" x14ac:dyDescent="0.3">
      <c r="A3600" t="s">
        <v>7363</v>
      </c>
      <c r="B3600" t="s">
        <v>7364</v>
      </c>
      <c r="C3600" t="s">
        <v>10222</v>
      </c>
      <c r="D3600" t="s">
        <v>922</v>
      </c>
      <c r="E3600">
        <v>38.129201361</v>
      </c>
      <c r="F3600">
        <v>74.430000000000007</v>
      </c>
      <c r="G3600">
        <v>-28.086328496894101</v>
      </c>
      <c r="H3600">
        <v>1.9678310252545399</v>
      </c>
      <c r="I3600">
        <v>-21.0303262161136</v>
      </c>
      <c r="J3600">
        <v>-4.7820409589768298</v>
      </c>
      <c r="K3600">
        <v>73.626492187523297</v>
      </c>
      <c r="L3600">
        <v>74.801839949508803</v>
      </c>
      <c r="M3600">
        <v>46.813959811871101</v>
      </c>
      <c r="N3600">
        <v>0.51208285066209702</v>
      </c>
      <c r="O3600">
        <v>17.627300819561899</v>
      </c>
      <c r="P3600">
        <v>20.048387096774199</v>
      </c>
      <c r="Q3600">
        <v>-2.9657767116720999E-2</v>
      </c>
    </row>
    <row r="3601" spans="1:17" hidden="1" x14ac:dyDescent="0.3">
      <c r="A3601" t="s">
        <v>7365</v>
      </c>
      <c r="B3601" t="s">
        <v>7366</v>
      </c>
      <c r="C3601" t="s">
        <v>10222</v>
      </c>
      <c r="E3601">
        <v>37.906215539999998</v>
      </c>
      <c r="F3601">
        <v>45.3</v>
      </c>
      <c r="G3601">
        <v>710.81257410696696</v>
      </c>
      <c r="H3601">
        <v>-15.9951392105694</v>
      </c>
      <c r="I3601">
        <v>6.4086454422754704</v>
      </c>
      <c r="J3601">
        <v>1.4152531236874399</v>
      </c>
      <c r="K3601">
        <v>45.614518035673797</v>
      </c>
      <c r="L3601">
        <v>36.934301733980099</v>
      </c>
      <c r="M3601">
        <v>51.660967327758897</v>
      </c>
      <c r="N3601">
        <v>0.80473363657389496</v>
      </c>
      <c r="O3601">
        <v>39.646799116997798</v>
      </c>
      <c r="P3601">
        <v>779.61165048543603</v>
      </c>
      <c r="Q3601">
        <v>0.169606342945189</v>
      </c>
    </row>
    <row r="3602" spans="1:17" hidden="1" x14ac:dyDescent="0.3">
      <c r="A3602" t="s">
        <v>7367</v>
      </c>
      <c r="B3602" t="s">
        <v>7368</v>
      </c>
      <c r="C3602" t="s">
        <v>10222</v>
      </c>
      <c r="E3602">
        <v>37.832044656000001</v>
      </c>
      <c r="F3602">
        <v>36.119999999999997</v>
      </c>
      <c r="G3602">
        <v>-11.4571952192418</v>
      </c>
      <c r="H3602">
        <v>-3.19302585802382</v>
      </c>
      <c r="I3602">
        <v>-43.6303337817981</v>
      </c>
      <c r="J3602">
        <v>-1.54519885371368</v>
      </c>
      <c r="K3602">
        <v>37.068836796352599</v>
      </c>
      <c r="L3602">
        <v>37.145877570891599</v>
      </c>
      <c r="M3602">
        <v>52.749605517035903</v>
      </c>
      <c r="N3602">
        <v>0.30147371739301698</v>
      </c>
      <c r="O3602">
        <v>53.100775193798398</v>
      </c>
      <c r="P3602">
        <v>16.931045645840001</v>
      </c>
    </row>
    <row r="3603" spans="1:17" hidden="1" x14ac:dyDescent="0.3">
      <c r="A3603" t="s">
        <v>7369</v>
      </c>
      <c r="B3603" t="s">
        <v>7370</v>
      </c>
      <c r="C3603" t="s">
        <v>10222</v>
      </c>
      <c r="D3603" t="s">
        <v>574</v>
      </c>
      <c r="E3603">
        <v>37.800067110000001</v>
      </c>
      <c r="F3603">
        <v>3.77</v>
      </c>
      <c r="G3603">
        <v>-49.271590009271002</v>
      </c>
      <c r="H3603">
        <v>-6.1170327664866901</v>
      </c>
      <c r="I3603">
        <v>-47.8126075024364</v>
      </c>
      <c r="J3603">
        <v>-2.5978304326610502</v>
      </c>
      <c r="K3603">
        <v>3.9374138941317498</v>
      </c>
      <c r="L3603">
        <v>4.5639654729128303</v>
      </c>
      <c r="M3603">
        <v>29.479499880836801</v>
      </c>
      <c r="N3603">
        <v>0.92354121872865702</v>
      </c>
      <c r="O3603">
        <v>117.506631299734</v>
      </c>
      <c r="P3603">
        <v>4.43213296398892</v>
      </c>
      <c r="Q3603">
        <v>0.111003265514196</v>
      </c>
    </row>
    <row r="3604" spans="1:17" hidden="1" x14ac:dyDescent="0.3">
      <c r="A3604" t="s">
        <v>7371</v>
      </c>
      <c r="B3604" t="s">
        <v>7372</v>
      </c>
      <c r="C3604" t="s">
        <v>10222</v>
      </c>
      <c r="D3604" t="s">
        <v>1532</v>
      </c>
      <c r="E3604">
        <v>37.709400000000002</v>
      </c>
      <c r="F3604">
        <v>36.97</v>
      </c>
      <c r="G3604">
        <v>-17.950064287694701</v>
      </c>
      <c r="H3604">
        <v>6.7392331691322598</v>
      </c>
      <c r="I3604">
        <v>-23.071629046422</v>
      </c>
      <c r="J3604">
        <v>8.1312630044044596</v>
      </c>
      <c r="K3604">
        <v>33.832831967479201</v>
      </c>
      <c r="L3604">
        <v>36.240322311993999</v>
      </c>
      <c r="M3604">
        <v>78.410394670639107</v>
      </c>
      <c r="N3604">
        <v>5.1737445932465098</v>
      </c>
      <c r="O3604">
        <v>50.121720313767902</v>
      </c>
      <c r="P3604">
        <v>24.898648648648599</v>
      </c>
      <c r="Q3604">
        <v>7.7903001691634E-2</v>
      </c>
    </row>
    <row r="3605" spans="1:17" hidden="1" x14ac:dyDescent="0.3">
      <c r="A3605" t="s">
        <v>7373</v>
      </c>
      <c r="B3605" t="s">
        <v>7374</v>
      </c>
      <c r="C3605" t="s">
        <v>10222</v>
      </c>
      <c r="E3605">
        <v>37.706069122000002</v>
      </c>
      <c r="F3605">
        <v>0.89</v>
      </c>
      <c r="G3605">
        <v>-15.5500786138292</v>
      </c>
      <c r="H3605">
        <v>2.2875942970149401</v>
      </c>
      <c r="I3605">
        <v>-35.316448866241799</v>
      </c>
      <c r="J3605">
        <v>5.5136246756980798</v>
      </c>
      <c r="K3605">
        <v>0.88630618317100396</v>
      </c>
      <c r="L3605">
        <v>0.93274395553595801</v>
      </c>
      <c r="M3605">
        <v>50.479862401703201</v>
      </c>
      <c r="N3605">
        <v>0.92619224885196205</v>
      </c>
      <c r="O3605">
        <v>51.685393258426899</v>
      </c>
      <c r="P3605">
        <v>12.6582278481012</v>
      </c>
      <c r="Q3605">
        <v>-1.7915143041341001E-2</v>
      </c>
    </row>
    <row r="3606" spans="1:17" hidden="1" x14ac:dyDescent="0.3">
      <c r="A3606" t="s">
        <v>7375</v>
      </c>
      <c r="B3606" t="s">
        <v>7376</v>
      </c>
      <c r="C3606" t="s">
        <v>10222</v>
      </c>
      <c r="D3606" t="s">
        <v>133</v>
      </c>
      <c r="E3606">
        <v>37.691569555000001</v>
      </c>
      <c r="F3606">
        <v>6.55</v>
      </c>
      <c r="G3606">
        <v>0.65877764949068396</v>
      </c>
      <c r="H3606">
        <v>-3.2219451883130201</v>
      </c>
      <c r="I3606">
        <v>-35.618580265934199</v>
      </c>
      <c r="J3606">
        <v>-0.47157922181183998</v>
      </c>
      <c r="K3606">
        <v>6.70251742561915</v>
      </c>
      <c r="L3606">
        <v>6.5343076937381799</v>
      </c>
      <c r="M3606">
        <v>43.034725361058499</v>
      </c>
      <c r="N3606">
        <v>1.02332801402205</v>
      </c>
      <c r="O3606">
        <v>64.122137404580101</v>
      </c>
      <c r="P3606">
        <v>32.323232323232297</v>
      </c>
      <c r="Q3606">
        <v>-4.6561218581347999E-2</v>
      </c>
    </row>
    <row r="3607" spans="1:17" hidden="1" x14ac:dyDescent="0.3">
      <c r="A3607" t="s">
        <v>7377</v>
      </c>
      <c r="B3607" t="s">
        <v>7378</v>
      </c>
      <c r="C3607" t="s">
        <v>10222</v>
      </c>
      <c r="D3607" t="s">
        <v>622</v>
      </c>
      <c r="E3607">
        <v>37.634999999999998</v>
      </c>
      <c r="F3607">
        <v>250.9</v>
      </c>
      <c r="G3607">
        <v>60.852952406772197</v>
      </c>
      <c r="H3607">
        <v>8.4269935783221399</v>
      </c>
      <c r="I3607">
        <v>-33.489765179777102</v>
      </c>
      <c r="J3607">
        <v>-7.7106123875482702</v>
      </c>
      <c r="K3607">
        <v>242.23551371532301</v>
      </c>
      <c r="L3607">
        <v>232.20953571563101</v>
      </c>
      <c r="M3607">
        <v>49.973005045296503</v>
      </c>
      <c r="N3607">
        <v>1.9246296024644201</v>
      </c>
      <c r="O3607">
        <v>40.872857712235898</v>
      </c>
      <c r="P3607">
        <v>108.12940688510901</v>
      </c>
      <c r="Q3607">
        <v>7.1735385251023007E-2</v>
      </c>
    </row>
    <row r="3608" spans="1:17" hidden="1" x14ac:dyDescent="0.3">
      <c r="A3608" t="s">
        <v>7379</v>
      </c>
      <c r="B3608" t="s">
        <v>7380</v>
      </c>
      <c r="C3608" t="s">
        <v>10222</v>
      </c>
      <c r="E3608">
        <v>37.425764667999999</v>
      </c>
      <c r="F3608">
        <v>25.82</v>
      </c>
      <c r="G3608">
        <v>422.83601375773202</v>
      </c>
      <c r="H3608">
        <v>44.370837070325003</v>
      </c>
      <c r="I3608">
        <v>145.31145176165799</v>
      </c>
      <c r="J3608">
        <v>6.5675253136646097</v>
      </c>
      <c r="K3608">
        <v>17.8294619380023</v>
      </c>
      <c r="L3608">
        <v>10.7494824005213</v>
      </c>
      <c r="M3608">
        <v>99.975054487296305</v>
      </c>
      <c r="N3608">
        <v>0.39336269688102998</v>
      </c>
      <c r="O3608">
        <v>0</v>
      </c>
      <c r="P3608">
        <v>477.62863534675603</v>
      </c>
      <c r="Q3608">
        <v>0.20441888329268201</v>
      </c>
    </row>
    <row r="3609" spans="1:17" hidden="1" x14ac:dyDescent="0.3">
      <c r="A3609" t="s">
        <v>7381</v>
      </c>
      <c r="B3609" t="s">
        <v>7382</v>
      </c>
      <c r="C3609" t="s">
        <v>10222</v>
      </c>
      <c r="D3609" t="s">
        <v>95</v>
      </c>
      <c r="E3609">
        <v>37.393506899999998</v>
      </c>
      <c r="F3609">
        <v>8.11</v>
      </c>
      <c r="G3609">
        <v>-51.7101902149452</v>
      </c>
      <c r="H3609">
        <v>-8.2938010518222693</v>
      </c>
      <c r="I3609">
        <v>-43.279353890589398</v>
      </c>
      <c r="J3609">
        <v>0.82980114628630797</v>
      </c>
      <c r="K3609">
        <v>8.6657129856507495</v>
      </c>
      <c r="L3609">
        <v>10.0535388388878</v>
      </c>
      <c r="M3609">
        <v>30.959548377181601</v>
      </c>
      <c r="N3609">
        <v>0.49818462000395503</v>
      </c>
      <c r="O3609">
        <v>76.942046855733594</v>
      </c>
      <c r="P3609">
        <v>1.8844221105527501</v>
      </c>
      <c r="Q3609">
        <v>-9.7160580502699998E-4</v>
      </c>
    </row>
    <row r="3610" spans="1:17" hidden="1" x14ac:dyDescent="0.3">
      <c r="A3610" t="s">
        <v>7383</v>
      </c>
      <c r="B3610" t="s">
        <v>7384</v>
      </c>
      <c r="C3610" t="s">
        <v>10222</v>
      </c>
      <c r="D3610" t="s">
        <v>722</v>
      </c>
      <c r="E3610">
        <v>37.354653050000003</v>
      </c>
      <c r="F3610">
        <v>268.66000000000003</v>
      </c>
      <c r="G3610">
        <v>0.49431068449146998</v>
      </c>
      <c r="H3610">
        <v>0.60029436257858804</v>
      </c>
      <c r="I3610">
        <v>0.65053277105233998</v>
      </c>
      <c r="J3610">
        <v>0.107662592069441</v>
      </c>
      <c r="K3610">
        <v>257.57878480354202</v>
      </c>
      <c r="L3610">
        <v>238.49918268482801</v>
      </c>
      <c r="M3610">
        <v>62.782489239617902</v>
      </c>
      <c r="N3610">
        <v>0.49464679396494099</v>
      </c>
      <c r="O3610">
        <v>2.3598600461549801</v>
      </c>
      <c r="P3610">
        <v>35.755432036381997</v>
      </c>
      <c r="Q3610">
        <v>1.5022786694405E-2</v>
      </c>
    </row>
    <row r="3611" spans="1:17" hidden="1" x14ac:dyDescent="0.3">
      <c r="A3611" t="s">
        <v>7385</v>
      </c>
      <c r="B3611" t="s">
        <v>7386</v>
      </c>
      <c r="C3611" t="s">
        <v>10222</v>
      </c>
      <c r="E3611">
        <v>37.239917456000001</v>
      </c>
      <c r="F3611">
        <v>91.16</v>
      </c>
      <c r="G3611">
        <v>77.777314767679599</v>
      </c>
      <c r="H3611">
        <v>56.387433912091097</v>
      </c>
      <c r="I3611">
        <v>37.713454987191298</v>
      </c>
      <c r="J3611">
        <v>-15.9824682264074</v>
      </c>
      <c r="K3611">
        <v>81.922902200733702</v>
      </c>
      <c r="L3611">
        <v>64.166339021932103</v>
      </c>
      <c r="M3611">
        <v>45.197720067077299</v>
      </c>
      <c r="N3611">
        <v>0.422916666666666</v>
      </c>
      <c r="O3611">
        <v>27.906976744186</v>
      </c>
      <c r="P3611">
        <v>156.06741573033699</v>
      </c>
      <c r="Q3611">
        <v>0.142255366545709</v>
      </c>
    </row>
    <row r="3612" spans="1:17" hidden="1" x14ac:dyDescent="0.3">
      <c r="A3612" t="s">
        <v>7387</v>
      </c>
      <c r="B3612" t="s">
        <v>7388</v>
      </c>
      <c r="C3612" t="s">
        <v>10222</v>
      </c>
      <c r="D3612" t="s">
        <v>420</v>
      </c>
      <c r="E3612">
        <v>37.21275</v>
      </c>
      <c r="F3612">
        <v>201.15</v>
      </c>
      <c r="G3612">
        <v>53.3938107356188</v>
      </c>
      <c r="H3612">
        <v>1.0488042073356501</v>
      </c>
      <c r="I3612">
        <v>80.747273392602295</v>
      </c>
      <c r="J3612">
        <v>7.9284853568126197</v>
      </c>
      <c r="K3612">
        <v>182.982393336341</v>
      </c>
      <c r="L3612">
        <v>140.048094865249</v>
      </c>
      <c r="M3612">
        <v>51.5786442449307</v>
      </c>
      <c r="N3612">
        <v>0.72125455777483705</v>
      </c>
      <c r="O3612">
        <v>11.459110116828199</v>
      </c>
      <c r="P3612">
        <v>154.29835651074501</v>
      </c>
      <c r="Q3612">
        <v>0.16570207519267899</v>
      </c>
    </row>
    <row r="3613" spans="1:17" hidden="1" x14ac:dyDescent="0.3">
      <c r="A3613" t="s">
        <v>7389</v>
      </c>
      <c r="B3613" t="s">
        <v>7390</v>
      </c>
      <c r="C3613" t="s">
        <v>10222</v>
      </c>
      <c r="D3613" t="s">
        <v>1549</v>
      </c>
      <c r="E3613">
        <v>37.09404</v>
      </c>
      <c r="F3613">
        <v>37.020000000000003</v>
      </c>
      <c r="G3613">
        <v>46.142222077834397</v>
      </c>
      <c r="H3613">
        <v>-2.8655662398152901</v>
      </c>
      <c r="I3613">
        <v>-33.5939741791654</v>
      </c>
      <c r="J3613">
        <v>2.3479526097702701</v>
      </c>
      <c r="K3613">
        <v>37.612741658179303</v>
      </c>
      <c r="L3613">
        <v>35.597695474041103</v>
      </c>
      <c r="M3613">
        <v>56.452085863043699</v>
      </c>
      <c r="N3613">
        <v>1.21697319338794</v>
      </c>
      <c r="O3613">
        <v>56.618044300378102</v>
      </c>
      <c r="P3613">
        <v>89.748846745258803</v>
      </c>
      <c r="Q3613">
        <v>3.0001880159285999E-2</v>
      </c>
    </row>
    <row r="3614" spans="1:17" hidden="1" x14ac:dyDescent="0.3">
      <c r="A3614" t="s">
        <v>7391</v>
      </c>
      <c r="B3614" t="s">
        <v>7392</v>
      </c>
      <c r="C3614" t="s">
        <v>10222</v>
      </c>
      <c r="E3614">
        <v>37.049363</v>
      </c>
      <c r="F3614">
        <v>26.65</v>
      </c>
      <c r="G3614">
        <v>59.968363414537798</v>
      </c>
      <c r="H3614">
        <v>-2.7972724684101</v>
      </c>
      <c r="I3614">
        <v>-11.1096333550785</v>
      </c>
      <c r="J3614">
        <v>2.8285586015547102</v>
      </c>
      <c r="K3614">
        <v>26.169740780028199</v>
      </c>
      <c r="L3614">
        <v>23.510954970689902</v>
      </c>
      <c r="M3614">
        <v>54.927886724624997</v>
      </c>
      <c r="N3614">
        <v>1.1321488339686601</v>
      </c>
      <c r="O3614">
        <v>8.8180112570356499</v>
      </c>
      <c r="P3614">
        <v>127.777777777777</v>
      </c>
      <c r="Q3614">
        <v>-1.7102757625568E-2</v>
      </c>
    </row>
    <row r="3615" spans="1:17" hidden="1" x14ac:dyDescent="0.3">
      <c r="A3615" t="s">
        <v>7393</v>
      </c>
      <c r="B3615" t="s">
        <v>7394</v>
      </c>
      <c r="C3615" t="s">
        <v>10222</v>
      </c>
      <c r="E3615">
        <v>36.923417999999998</v>
      </c>
      <c r="F3615">
        <v>139.5</v>
      </c>
      <c r="G3615">
        <v>-10.9977380593677</v>
      </c>
      <c r="H3615">
        <v>-7.32635919135714</v>
      </c>
      <c r="I3615">
        <v>3.1321264136952402E-2</v>
      </c>
      <c r="J3615">
        <v>-2.0279574744033302</v>
      </c>
      <c r="K3615">
        <v>145.46912066844101</v>
      </c>
      <c r="M3615">
        <v>16.828009140412</v>
      </c>
      <c r="N3615">
        <v>0.387692307692307</v>
      </c>
      <c r="O3615">
        <v>21.971326164874501</v>
      </c>
      <c r="P3615">
        <v>25.4496402877697</v>
      </c>
    </row>
    <row r="3616" spans="1:17" hidden="1" x14ac:dyDescent="0.3">
      <c r="A3616" t="s">
        <v>7395</v>
      </c>
      <c r="B3616" t="s">
        <v>7396</v>
      </c>
      <c r="C3616" t="s">
        <v>10222</v>
      </c>
      <c r="D3616" t="s">
        <v>722</v>
      </c>
      <c r="E3616">
        <v>36.765885388999997</v>
      </c>
      <c r="F3616">
        <v>270.22000000000003</v>
      </c>
      <c r="G3616">
        <v>43.627324664516898</v>
      </c>
      <c r="H3616">
        <v>0.78706206543105495</v>
      </c>
      <c r="I3616">
        <v>25.426447876654802</v>
      </c>
      <c r="J3616">
        <v>2.6873592858211999</v>
      </c>
      <c r="K3616">
        <v>252.27944358947801</v>
      </c>
      <c r="L3616">
        <v>216.314837726787</v>
      </c>
      <c r="M3616">
        <v>30.790198502182001</v>
      </c>
      <c r="N3616">
        <v>1.09264809388838</v>
      </c>
      <c r="O3616">
        <v>0.65872252238914297</v>
      </c>
      <c r="P3616">
        <v>75.695708712613794</v>
      </c>
    </row>
    <row r="3617" spans="1:17" hidden="1" x14ac:dyDescent="0.3">
      <c r="A3617" t="s">
        <v>7397</v>
      </c>
      <c r="B3617" t="s">
        <v>7398</v>
      </c>
      <c r="C3617" t="s">
        <v>10222</v>
      </c>
      <c r="E3617">
        <v>36.709200000000003</v>
      </c>
      <c r="F3617">
        <v>33.99</v>
      </c>
      <c r="G3617">
        <v>1418.4743116300699</v>
      </c>
      <c r="H3617">
        <v>35.9880819974247</v>
      </c>
      <c r="I3617">
        <v>548.37055845357702</v>
      </c>
      <c r="J3617">
        <v>4.5337317637274204</v>
      </c>
      <c r="K3617">
        <v>23.930416225920901</v>
      </c>
      <c r="L3617">
        <v>12.704009251615901</v>
      </c>
      <c r="M3617">
        <v>100</v>
      </c>
      <c r="N3617">
        <v>1.7442345473779599</v>
      </c>
      <c r="O3617">
        <v>0</v>
      </c>
      <c r="P3617">
        <v>1445</v>
      </c>
    </row>
    <row r="3618" spans="1:17" hidden="1" x14ac:dyDescent="0.3">
      <c r="A3618" t="s">
        <v>7399</v>
      </c>
      <c r="B3618" t="s">
        <v>7400</v>
      </c>
      <c r="C3618" t="s">
        <v>10222</v>
      </c>
      <c r="D3618" t="s">
        <v>54</v>
      </c>
      <c r="E3618">
        <v>36.699525575999999</v>
      </c>
      <c r="F3618">
        <v>15.76</v>
      </c>
      <c r="G3618">
        <v>-68.860119398100906</v>
      </c>
      <c r="H3618">
        <v>-25.971346966418199</v>
      </c>
      <c r="I3618">
        <v>-69.198156660993106</v>
      </c>
      <c r="J3618">
        <v>-4.2445853567811698</v>
      </c>
      <c r="K3618">
        <v>21.642445456923799</v>
      </c>
      <c r="L3618">
        <v>28.4189183339547</v>
      </c>
      <c r="M3618">
        <v>15.834798624660101</v>
      </c>
      <c r="N3618">
        <v>0.378518088616352</v>
      </c>
      <c r="O3618">
        <v>273.41370558375598</v>
      </c>
      <c r="P3618">
        <v>3.2089063523248198</v>
      </c>
      <c r="Q3618">
        <v>-7.7419908640199001E-2</v>
      </c>
    </row>
    <row r="3619" spans="1:17" hidden="1" x14ac:dyDescent="0.3">
      <c r="A3619" t="s">
        <v>7401</v>
      </c>
      <c r="B3619" t="s">
        <v>7402</v>
      </c>
      <c r="C3619" t="s">
        <v>10222</v>
      </c>
      <c r="D3619" t="s">
        <v>420</v>
      </c>
      <c r="E3619">
        <v>36.643231999999998</v>
      </c>
      <c r="F3619">
        <v>0.92</v>
      </c>
      <c r="G3619">
        <v>-29.683583106768801</v>
      </c>
      <c r="H3619">
        <v>-13.3302807599846</v>
      </c>
      <c r="I3619">
        <v>-25.300550615049499</v>
      </c>
      <c r="J3619">
        <v>1.8255876631402399</v>
      </c>
      <c r="K3619">
        <v>0.94532746602055795</v>
      </c>
      <c r="L3619">
        <v>0.93931907794251301</v>
      </c>
      <c r="M3619">
        <v>51.512996059919203</v>
      </c>
      <c r="N3619">
        <v>0.54345861939634699</v>
      </c>
      <c r="O3619">
        <v>33.695652173912997</v>
      </c>
      <c r="P3619">
        <v>24.324324324324301</v>
      </c>
      <c r="Q3619">
        <v>0.102184865539723</v>
      </c>
    </row>
    <row r="3620" spans="1:17" hidden="1" x14ac:dyDescent="0.3">
      <c r="A3620" t="s">
        <v>7403</v>
      </c>
      <c r="B3620" t="s">
        <v>7404</v>
      </c>
      <c r="C3620" t="s">
        <v>10222</v>
      </c>
      <c r="D3620" t="s">
        <v>95</v>
      </c>
      <c r="E3620">
        <v>36.607853921999997</v>
      </c>
      <c r="F3620">
        <v>70.709999999999994</v>
      </c>
      <c r="G3620">
        <v>54.5962378595814</v>
      </c>
      <c r="H3620">
        <v>1.90570092135416</v>
      </c>
      <c r="I3620">
        <v>-15.651952401406501</v>
      </c>
      <c r="J3620">
        <v>2.0701857616709201</v>
      </c>
      <c r="K3620">
        <v>67.911072812254702</v>
      </c>
      <c r="L3620">
        <v>64.784987501074795</v>
      </c>
      <c r="M3620">
        <v>72.490803712003398</v>
      </c>
      <c r="N3620">
        <v>0.60225852072159702</v>
      </c>
      <c r="O3620">
        <v>41.125724791401503</v>
      </c>
      <c r="P3620">
        <v>147.67075306479799</v>
      </c>
      <c r="Q3620">
        <v>6.2286911963141997E-2</v>
      </c>
    </row>
    <row r="3621" spans="1:17" hidden="1" x14ac:dyDescent="0.3">
      <c r="A3621" t="s">
        <v>7405</v>
      </c>
      <c r="B3621" t="s">
        <v>7406</v>
      </c>
      <c r="C3621" t="s">
        <v>10222</v>
      </c>
      <c r="D3621" t="s">
        <v>622</v>
      </c>
      <c r="E3621">
        <v>36.548550499999997</v>
      </c>
      <c r="F3621">
        <v>87.01</v>
      </c>
      <c r="G3621">
        <v>103.598617369295</v>
      </c>
      <c r="H3621">
        <v>29.833640808642802</v>
      </c>
      <c r="I3621">
        <v>69.355718521030596</v>
      </c>
      <c r="J3621">
        <v>-0.75922545589023704</v>
      </c>
      <c r="K3621">
        <v>67.385972816572405</v>
      </c>
      <c r="L3621">
        <v>51.764330122273698</v>
      </c>
      <c r="M3621">
        <v>70.304862420995505</v>
      </c>
      <c r="N3621">
        <v>0.78998610566652105</v>
      </c>
      <c r="O3621">
        <v>2.1721641190667702</v>
      </c>
      <c r="P3621">
        <v>154.04379562043701</v>
      </c>
      <c r="Q3621">
        <v>0.17289910963653099</v>
      </c>
    </row>
    <row r="3622" spans="1:17" hidden="1" x14ac:dyDescent="0.3">
      <c r="A3622" t="s">
        <v>7407</v>
      </c>
      <c r="B3622" t="s">
        <v>7408</v>
      </c>
      <c r="C3622" t="s">
        <v>10222</v>
      </c>
      <c r="D3622" t="s">
        <v>46</v>
      </c>
      <c r="E3622">
        <v>36.514319999999998</v>
      </c>
      <c r="F3622">
        <v>7.06</v>
      </c>
      <c r="G3622">
        <v>-24.1727471934562</v>
      </c>
      <c r="H3622">
        <v>-2.81309242958825</v>
      </c>
      <c r="I3622">
        <v>2.3664761288700902</v>
      </c>
      <c r="J3622">
        <v>0.77364172599644798</v>
      </c>
      <c r="K3622">
        <v>6.7239807883623799</v>
      </c>
      <c r="L3622">
        <v>6.4567370429179096</v>
      </c>
      <c r="M3622">
        <v>55.5494059243157</v>
      </c>
      <c r="N3622">
        <v>1.9964569312124101</v>
      </c>
      <c r="O3622">
        <v>42.776203966005603</v>
      </c>
      <c r="P3622">
        <v>61.187214611872101</v>
      </c>
      <c r="Q3622">
        <v>1.2622694587926E-2</v>
      </c>
    </row>
    <row r="3623" spans="1:17" hidden="1" x14ac:dyDescent="0.3">
      <c r="A3623" t="s">
        <v>7409</v>
      </c>
      <c r="B3623" t="s">
        <v>7410</v>
      </c>
      <c r="C3623" t="s">
        <v>10222</v>
      </c>
      <c r="D3623" t="s">
        <v>108</v>
      </c>
      <c r="E3623">
        <v>36.511991999999999</v>
      </c>
      <c r="F3623">
        <v>36.299999999999997</v>
      </c>
      <c r="G3623">
        <v>-47.612644891665902</v>
      </c>
      <c r="H3623">
        <v>-1.0946652022861101</v>
      </c>
      <c r="I3623">
        <v>-24.037823301902002</v>
      </c>
      <c r="J3623">
        <v>1.0546916772113299</v>
      </c>
      <c r="K3623">
        <v>36.8457169929342</v>
      </c>
      <c r="L3623">
        <v>39.063434563580103</v>
      </c>
      <c r="M3623">
        <v>44.156560208476101</v>
      </c>
      <c r="N3623">
        <v>0.33169016023461501</v>
      </c>
      <c r="O3623">
        <v>55.1790633608815</v>
      </c>
      <c r="P3623">
        <v>33.357825128581901</v>
      </c>
      <c r="Q3623">
        <v>1.6479449994602002E-2</v>
      </c>
    </row>
    <row r="3624" spans="1:17" hidden="1" x14ac:dyDescent="0.3">
      <c r="A3624" t="s">
        <v>7411</v>
      </c>
      <c r="B3624" t="s">
        <v>7412</v>
      </c>
      <c r="C3624" t="s">
        <v>10222</v>
      </c>
      <c r="E3624">
        <v>36.436490999999997</v>
      </c>
      <c r="F3624">
        <v>107.1</v>
      </c>
      <c r="G3624">
        <v>1.12627825701003</v>
      </c>
      <c r="H3624">
        <v>-1.09917472533773</v>
      </c>
      <c r="I3624">
        <v>-10.957829632073601</v>
      </c>
      <c r="J3624">
        <v>-4.2204756064812097</v>
      </c>
      <c r="K3624">
        <v>100.063296132963</v>
      </c>
      <c r="L3624">
        <v>95.376032897064903</v>
      </c>
      <c r="M3624">
        <v>56.850466228416799</v>
      </c>
      <c r="N3624">
        <v>0.39059099550989002</v>
      </c>
      <c r="O3624">
        <v>11.8580765639589</v>
      </c>
      <c r="P3624">
        <v>35.039717563989399</v>
      </c>
      <c r="Q3624">
        <v>1.8021423518181E-2</v>
      </c>
    </row>
    <row r="3625" spans="1:17" hidden="1" x14ac:dyDescent="0.3">
      <c r="A3625" t="s">
        <v>7413</v>
      </c>
      <c r="B3625" t="s">
        <v>7414</v>
      </c>
      <c r="C3625" t="s">
        <v>10222</v>
      </c>
      <c r="E3625">
        <v>36.41873004</v>
      </c>
      <c r="F3625">
        <v>9.24</v>
      </c>
      <c r="G3625">
        <v>98.840165288609796</v>
      </c>
      <c r="H3625">
        <v>7.5847519197539599</v>
      </c>
      <c r="I3625">
        <v>-9.5333262941284804</v>
      </c>
      <c r="J3625">
        <v>-5.6985534863015497</v>
      </c>
      <c r="K3625">
        <v>8.9438227972149402</v>
      </c>
      <c r="L3625">
        <v>8.2758821183953799</v>
      </c>
      <c r="M3625">
        <v>54.39888482213</v>
      </c>
      <c r="N3625">
        <v>0.96612970681954002</v>
      </c>
      <c r="O3625">
        <v>24.458874458874401</v>
      </c>
      <c r="P3625">
        <v>169.38775510203999</v>
      </c>
      <c r="Q3625">
        <v>7.3067026376459995E-2</v>
      </c>
    </row>
    <row r="3626" spans="1:17" hidden="1" x14ac:dyDescent="0.3">
      <c r="A3626" t="s">
        <v>7415</v>
      </c>
      <c r="B3626" t="s">
        <v>7416</v>
      </c>
      <c r="C3626" t="s">
        <v>10222</v>
      </c>
      <c r="D3626" t="s">
        <v>848</v>
      </c>
      <c r="E3626">
        <v>36.340649999999997</v>
      </c>
      <c r="F3626">
        <v>40.5</v>
      </c>
      <c r="G3626">
        <v>108.939427909142</v>
      </c>
      <c r="H3626">
        <v>20.8306756044068</v>
      </c>
      <c r="I3626">
        <v>105.81484636341401</v>
      </c>
      <c r="J3626">
        <v>4.38263619783271</v>
      </c>
      <c r="K3626">
        <v>33.385598648568099</v>
      </c>
      <c r="L3626">
        <v>26.3065231311387</v>
      </c>
      <c r="M3626">
        <v>66.546094047054595</v>
      </c>
      <c r="N3626">
        <v>1.53004172461752</v>
      </c>
      <c r="O3626">
        <v>3.70370370370369</v>
      </c>
      <c r="P3626">
        <v>165.573770491803</v>
      </c>
    </row>
    <row r="3627" spans="1:17" hidden="1" x14ac:dyDescent="0.3">
      <c r="A3627" t="s">
        <v>7417</v>
      </c>
      <c r="B3627" t="s">
        <v>7418</v>
      </c>
      <c r="C3627" t="s">
        <v>10222</v>
      </c>
      <c r="E3627">
        <v>36.313955075999999</v>
      </c>
      <c r="F3627">
        <v>48.99</v>
      </c>
      <c r="G3627">
        <v>86.474311630073203</v>
      </c>
      <c r="H3627">
        <v>19.263114492853301</v>
      </c>
      <c r="I3627">
        <v>-38.213145847179199</v>
      </c>
      <c r="J3627">
        <v>20.601398004924999</v>
      </c>
      <c r="K3627">
        <v>41.590564106939198</v>
      </c>
      <c r="L3627">
        <v>41.522921528349301</v>
      </c>
      <c r="M3627">
        <v>87.080500197281793</v>
      </c>
      <c r="N3627">
        <v>1.7567443529218301</v>
      </c>
      <c r="O3627">
        <v>37.354562155541899</v>
      </c>
      <c r="P3627">
        <v>154.22937208095399</v>
      </c>
      <c r="Q3627">
        <v>0.113344764393236</v>
      </c>
    </row>
    <row r="3628" spans="1:17" hidden="1" x14ac:dyDescent="0.3">
      <c r="A3628" t="s">
        <v>7419</v>
      </c>
      <c r="B3628" t="s">
        <v>7420</v>
      </c>
      <c r="C3628" t="s">
        <v>10222</v>
      </c>
      <c r="D3628" t="s">
        <v>420</v>
      </c>
      <c r="E3628">
        <v>36.111600000000003</v>
      </c>
      <c r="F3628">
        <v>42.99</v>
      </c>
      <c r="G3628">
        <v>503.871760599786</v>
      </c>
      <c r="H3628">
        <v>41.818468394849702</v>
      </c>
      <c r="I3628">
        <v>457.09791903813698</v>
      </c>
      <c r="J3628">
        <v>6.64268615655324</v>
      </c>
      <c r="K3628">
        <v>32.883063098349098</v>
      </c>
      <c r="L3628">
        <v>21.079682672185601</v>
      </c>
      <c r="M3628">
        <v>100</v>
      </c>
      <c r="N3628">
        <v>1.83</v>
      </c>
      <c r="O3628">
        <v>0</v>
      </c>
      <c r="P3628">
        <v>530.39744896971297</v>
      </c>
    </row>
    <row r="3629" spans="1:17" hidden="1" x14ac:dyDescent="0.3">
      <c r="A3629" t="s">
        <v>7421</v>
      </c>
      <c r="B3629" t="s">
        <v>7422</v>
      </c>
      <c r="C3629" t="s">
        <v>10222</v>
      </c>
      <c r="D3629" t="s">
        <v>70</v>
      </c>
      <c r="E3629">
        <v>36.039118500000001</v>
      </c>
      <c r="F3629">
        <v>0.63</v>
      </c>
      <c r="G3629">
        <v>-32.655956569160402</v>
      </c>
      <c r="H3629">
        <v>-23.0385543133083</v>
      </c>
      <c r="I3629">
        <v>-60.316448866241799</v>
      </c>
      <c r="J3629">
        <v>-8.5874523748404297</v>
      </c>
      <c r="K3629">
        <v>0.90725544314556295</v>
      </c>
      <c r="L3629">
        <v>0.99441548038518401</v>
      </c>
      <c r="M3629">
        <v>35.254625311157497</v>
      </c>
      <c r="N3629">
        <v>0.61984949811547796</v>
      </c>
      <c r="O3629">
        <v>187.30158730158701</v>
      </c>
      <c r="P3629">
        <v>8.8888888888888697</v>
      </c>
      <c r="Q3629">
        <v>8.9086611103352004E-2</v>
      </c>
    </row>
    <row r="3630" spans="1:17" hidden="1" x14ac:dyDescent="0.3">
      <c r="A3630" t="s">
        <v>7423</v>
      </c>
      <c r="B3630" t="s">
        <v>7424</v>
      </c>
      <c r="C3630" t="s">
        <v>10222</v>
      </c>
      <c r="D3630" t="s">
        <v>848</v>
      </c>
      <c r="E3630">
        <v>36.018749999999997</v>
      </c>
      <c r="F3630">
        <v>85</v>
      </c>
      <c r="G3630">
        <v>-29.382831227069602</v>
      </c>
      <c r="H3630">
        <v>-3.5263591913571499</v>
      </c>
      <c r="I3630">
        <v>17.732211078969801</v>
      </c>
      <c r="J3630">
        <v>-1.54519885371368</v>
      </c>
      <c r="K3630">
        <v>73.395031061163095</v>
      </c>
      <c r="M3630">
        <v>86.249356129260605</v>
      </c>
      <c r="N3630">
        <v>1</v>
      </c>
      <c r="O3630">
        <v>8.3529411764705799</v>
      </c>
      <c r="P3630">
        <v>39.802631578947299</v>
      </c>
    </row>
    <row r="3631" spans="1:17" hidden="1" x14ac:dyDescent="0.3">
      <c r="A3631" t="s">
        <v>7425</v>
      </c>
      <c r="B3631" t="s">
        <v>7426</v>
      </c>
      <c r="C3631" t="s">
        <v>10222</v>
      </c>
      <c r="E3631">
        <v>36.011879999999998</v>
      </c>
      <c r="F3631">
        <v>100</v>
      </c>
      <c r="G3631">
        <v>-37.359393229489797</v>
      </c>
      <c r="H3631">
        <v>-20.5856605723482</v>
      </c>
      <c r="I3631">
        <v>-31.9544402410753</v>
      </c>
      <c r="J3631">
        <v>-11.191216552828701</v>
      </c>
      <c r="K3631">
        <v>126.753153593101</v>
      </c>
      <c r="L3631">
        <v>129.10415135383201</v>
      </c>
      <c r="M3631">
        <v>4.5948718176617998E-2</v>
      </c>
      <c r="N3631">
        <v>2.2592592592592502</v>
      </c>
      <c r="O3631">
        <v>59</v>
      </c>
      <c r="P3631">
        <v>0</v>
      </c>
    </row>
    <row r="3632" spans="1:17" hidden="1" x14ac:dyDescent="0.3">
      <c r="A3632" t="s">
        <v>7427</v>
      </c>
      <c r="B3632" t="s">
        <v>7428</v>
      </c>
      <c r="C3632" t="s">
        <v>10222</v>
      </c>
      <c r="E3632">
        <v>36</v>
      </c>
      <c r="F3632">
        <v>60</v>
      </c>
      <c r="G3632">
        <v>439.51204747912902</v>
      </c>
      <c r="H3632">
        <v>-18.8273744923724</v>
      </c>
      <c r="I3632">
        <v>62.5449139802841</v>
      </c>
      <c r="J3632">
        <v>7.4938291286132603</v>
      </c>
      <c r="K3632">
        <v>58.889293828196003</v>
      </c>
      <c r="L3632">
        <v>41.921659386989099</v>
      </c>
      <c r="M3632">
        <v>49.4202306670282</v>
      </c>
      <c r="N3632">
        <v>1.0795840603867799</v>
      </c>
      <c r="O3632">
        <v>22.4166666666666</v>
      </c>
      <c r="P3632">
        <v>466.03773584905599</v>
      </c>
      <c r="Q3632">
        <v>0.101852899011051</v>
      </c>
    </row>
    <row r="3633" spans="1:17" hidden="1" x14ac:dyDescent="0.3">
      <c r="A3633" t="s">
        <v>7429</v>
      </c>
      <c r="B3633" t="s">
        <v>7430</v>
      </c>
      <c r="C3633" t="s">
        <v>10222</v>
      </c>
      <c r="D3633" t="s">
        <v>60</v>
      </c>
      <c r="E3633">
        <v>35.995123882000001</v>
      </c>
      <c r="F3633">
        <v>22.07</v>
      </c>
      <c r="G3633">
        <v>31.117168772930299</v>
      </c>
      <c r="H3633">
        <v>6.0669671902903897</v>
      </c>
      <c r="I3633">
        <v>8.4225175004617299</v>
      </c>
      <c r="J3633">
        <v>2.7724190122912802</v>
      </c>
      <c r="K3633">
        <v>19.720357049015</v>
      </c>
      <c r="L3633">
        <v>18.248670886889599</v>
      </c>
      <c r="M3633">
        <v>73.617975883436003</v>
      </c>
      <c r="N3633">
        <v>1.4660875277891401</v>
      </c>
      <c r="O3633">
        <v>13.230629814227401</v>
      </c>
      <c r="P3633">
        <v>85.462184873949496</v>
      </c>
      <c r="Q3633">
        <v>6.1548645194928003E-2</v>
      </c>
    </row>
    <row r="3634" spans="1:17" hidden="1" x14ac:dyDescent="0.3">
      <c r="A3634" t="s">
        <v>7431</v>
      </c>
      <c r="B3634" t="s">
        <v>7432</v>
      </c>
      <c r="C3634" t="s">
        <v>10222</v>
      </c>
      <c r="D3634" t="s">
        <v>537</v>
      </c>
      <c r="E3634">
        <v>35.936579999999999</v>
      </c>
      <c r="F3634">
        <v>69</v>
      </c>
      <c r="G3634">
        <v>-72.344298499490904</v>
      </c>
      <c r="H3634">
        <v>-10.279605944603899</v>
      </c>
      <c r="I3634">
        <v>-61.3152391759862</v>
      </c>
      <c r="J3634">
        <v>3.4255613802044298</v>
      </c>
      <c r="K3634">
        <v>80.160832592955799</v>
      </c>
      <c r="M3634">
        <v>29.815262020010501</v>
      </c>
      <c r="N3634">
        <v>0.25365776081424901</v>
      </c>
      <c r="O3634">
        <v>93.768115942028899</v>
      </c>
      <c r="P3634">
        <v>20.5240174672489</v>
      </c>
    </row>
    <row r="3635" spans="1:17" hidden="1" x14ac:dyDescent="0.3">
      <c r="A3635" t="s">
        <v>7433</v>
      </c>
      <c r="B3635" t="s">
        <v>7434</v>
      </c>
      <c r="C3635" t="s">
        <v>10222</v>
      </c>
      <c r="D3635" t="s">
        <v>1532</v>
      </c>
      <c r="E3635">
        <v>35.929414999999999</v>
      </c>
      <c r="F3635">
        <v>60.82</v>
      </c>
      <c r="G3635">
        <v>-6.9660264866950001</v>
      </c>
      <c r="H3635">
        <v>3.5712103753917002</v>
      </c>
      <c r="I3635">
        <v>-26.4613487067938</v>
      </c>
      <c r="J3635">
        <v>3.2996287324932099</v>
      </c>
      <c r="K3635">
        <v>57.499076119659101</v>
      </c>
      <c r="L3635">
        <v>55.642662717589097</v>
      </c>
      <c r="M3635">
        <v>67.903859040777107</v>
      </c>
      <c r="N3635">
        <v>1.8956575669802</v>
      </c>
      <c r="O3635">
        <v>23.3146991121341</v>
      </c>
      <c r="P3635">
        <v>43.105882352941101</v>
      </c>
      <c r="Q3635">
        <v>3.2377468616945002E-2</v>
      </c>
    </row>
    <row r="3636" spans="1:17" hidden="1" x14ac:dyDescent="0.3">
      <c r="A3636" t="s">
        <v>7435</v>
      </c>
      <c r="B3636" t="s">
        <v>7436</v>
      </c>
      <c r="C3636" t="s">
        <v>10222</v>
      </c>
      <c r="D3636" t="s">
        <v>606</v>
      </c>
      <c r="E3636">
        <v>35.884926249999999</v>
      </c>
      <c r="F3636">
        <v>14.5</v>
      </c>
      <c r="G3636">
        <v>-75.648495387470604</v>
      </c>
      <c r="H3636">
        <v>-5.5533862183841798</v>
      </c>
      <c r="I3636">
        <v>-44.068057617850599</v>
      </c>
      <c r="J3636">
        <v>-1.54519885371368</v>
      </c>
      <c r="K3636">
        <v>14.949837305369</v>
      </c>
      <c r="L3636">
        <v>17.215291674131301</v>
      </c>
      <c r="M3636">
        <v>51.186971955695299</v>
      </c>
      <c r="N3636">
        <v>0.74011597258829698</v>
      </c>
      <c r="O3636">
        <v>106.896551724137</v>
      </c>
      <c r="P3636">
        <v>9.4339622641509404</v>
      </c>
    </row>
    <row r="3637" spans="1:17" hidden="1" x14ac:dyDescent="0.3">
      <c r="A3637" t="s">
        <v>7437</v>
      </c>
      <c r="B3637" t="s">
        <v>7438</v>
      </c>
      <c r="C3637" t="s">
        <v>10222</v>
      </c>
      <c r="D3637" t="s">
        <v>398</v>
      </c>
      <c r="E3637">
        <v>35.835329792000003</v>
      </c>
      <c r="F3637">
        <v>88.96</v>
      </c>
      <c r="G3637">
        <v>-28.9818287208039</v>
      </c>
      <c r="H3637">
        <v>0.46221223721426802</v>
      </c>
      <c r="I3637">
        <v>-25.4561432164625</v>
      </c>
      <c r="J3637">
        <v>-2.4815080534959302</v>
      </c>
      <c r="K3637">
        <v>89.994026139291904</v>
      </c>
      <c r="L3637">
        <v>91.484439816328205</v>
      </c>
      <c r="M3637">
        <v>45.543934410243899</v>
      </c>
      <c r="N3637">
        <v>1.0255490495444799</v>
      </c>
      <c r="O3637">
        <v>29.271582733812899</v>
      </c>
      <c r="P3637">
        <v>14.051282051282</v>
      </c>
      <c r="Q3637">
        <v>-3.1650716931685002E-2</v>
      </c>
    </row>
    <row r="3638" spans="1:17" hidden="1" x14ac:dyDescent="0.3">
      <c r="A3638" t="s">
        <v>7439</v>
      </c>
      <c r="B3638" t="s">
        <v>7440</v>
      </c>
      <c r="C3638" t="s">
        <v>10222</v>
      </c>
      <c r="D3638" t="s">
        <v>95</v>
      </c>
      <c r="E3638">
        <v>35.820999999999998</v>
      </c>
      <c r="F3638">
        <v>1.1299999999999999</v>
      </c>
      <c r="G3638">
        <v>-0.97013281437123999</v>
      </c>
      <c r="H3638">
        <v>12.9684861694675</v>
      </c>
      <c r="I3638">
        <v>10.0589265091334</v>
      </c>
      <c r="J3638">
        <v>-1.54519885371368</v>
      </c>
      <c r="K3638">
        <v>0.973035051187776</v>
      </c>
      <c r="L3638">
        <v>0.98010339793095602</v>
      </c>
      <c r="M3638">
        <v>31.6884525986823</v>
      </c>
      <c r="N3638">
        <v>0.26718063933249198</v>
      </c>
      <c r="O3638">
        <v>17.699115044247801</v>
      </c>
      <c r="P3638">
        <v>61.428571428571402</v>
      </c>
      <c r="Q3638">
        <v>4.7124892401079997E-3</v>
      </c>
    </row>
    <row r="3639" spans="1:17" hidden="1" x14ac:dyDescent="0.3">
      <c r="A3639" t="s">
        <v>7441</v>
      </c>
      <c r="B3639" t="s">
        <v>7442</v>
      </c>
      <c r="C3639" t="s">
        <v>10222</v>
      </c>
      <c r="D3639" t="s">
        <v>398</v>
      </c>
      <c r="E3639">
        <v>35.794964399999998</v>
      </c>
      <c r="F3639">
        <v>59.56</v>
      </c>
      <c r="G3639">
        <v>35.984543553674797</v>
      </c>
      <c r="H3639">
        <v>7.3571984446873104</v>
      </c>
      <c r="I3639">
        <v>-36.452169855977402</v>
      </c>
      <c r="J3639">
        <v>-4.3158504699271196</v>
      </c>
      <c r="K3639">
        <v>54.2879996842412</v>
      </c>
      <c r="L3639">
        <v>53.651522988097298</v>
      </c>
      <c r="M3639">
        <v>66.495893600663607</v>
      </c>
      <c r="N3639">
        <v>0.68172778741927198</v>
      </c>
      <c r="O3639">
        <v>58.495634654130299</v>
      </c>
      <c r="Q3639">
        <v>6.0965258981848999E-2</v>
      </c>
    </row>
    <row r="3640" spans="1:17" hidden="1" x14ac:dyDescent="0.3">
      <c r="A3640" t="s">
        <v>7443</v>
      </c>
      <c r="B3640" t="s">
        <v>7444</v>
      </c>
      <c r="C3640" t="s">
        <v>10222</v>
      </c>
      <c r="D3640" t="s">
        <v>60</v>
      </c>
      <c r="E3640">
        <v>35.617440000000002</v>
      </c>
      <c r="F3640">
        <v>48</v>
      </c>
      <c r="G3640">
        <v>63.422867229598303</v>
      </c>
      <c r="H3640">
        <v>-5.8899955549935203</v>
      </c>
      <c r="I3640">
        <v>53.279742261594798</v>
      </c>
      <c r="J3640">
        <v>2.3902850172540502</v>
      </c>
      <c r="K3640">
        <v>49.878599906317099</v>
      </c>
      <c r="L3640">
        <v>42.451420929805501</v>
      </c>
      <c r="M3640">
        <v>51.0917192690587</v>
      </c>
      <c r="N3640">
        <v>0.72112566428686398</v>
      </c>
      <c r="O3640">
        <v>47.7291666666666</v>
      </c>
      <c r="P3640">
        <v>188.28828828828799</v>
      </c>
      <c r="Q3640">
        <v>0.103927630836464</v>
      </c>
    </row>
    <row r="3641" spans="1:17" hidden="1" x14ac:dyDescent="0.3">
      <c r="A3641" t="s">
        <v>7445</v>
      </c>
      <c r="B3641" t="s">
        <v>7446</v>
      </c>
      <c r="C3641" t="s">
        <v>10222</v>
      </c>
      <c r="D3641" t="s">
        <v>293</v>
      </c>
      <c r="E3641">
        <v>35.614491520000001</v>
      </c>
      <c r="F3641">
        <v>35.68</v>
      </c>
      <c r="G3641">
        <v>23.138741160274499</v>
      </c>
      <c r="H3641">
        <v>-23.684730232081101</v>
      </c>
      <c r="I3641">
        <v>-32.0541594486671</v>
      </c>
      <c r="J3641">
        <v>-6.90856704894028</v>
      </c>
      <c r="K3641">
        <v>37.167931925672697</v>
      </c>
      <c r="L3641">
        <v>35.686599442304498</v>
      </c>
      <c r="M3641">
        <v>45.570409437837299</v>
      </c>
      <c r="N3641">
        <v>1.19237971669239</v>
      </c>
      <c r="O3641">
        <v>80.773542600896803</v>
      </c>
      <c r="P3641">
        <v>58.507330075521899</v>
      </c>
      <c r="Q3641">
        <v>-3.2923277224998E-2</v>
      </c>
    </row>
    <row r="3642" spans="1:17" hidden="1" x14ac:dyDescent="0.3">
      <c r="A3642" t="s">
        <v>7447</v>
      </c>
      <c r="B3642" t="s">
        <v>7448</v>
      </c>
      <c r="C3642" t="s">
        <v>10222</v>
      </c>
      <c r="E3642">
        <v>35.527430000000003</v>
      </c>
      <c r="F3642">
        <v>74.17</v>
      </c>
      <c r="G3642">
        <v>-99.1314132083386</v>
      </c>
      <c r="H3642">
        <v>-9.3413154559869405</v>
      </c>
      <c r="I3642">
        <v>-88.102353884833803</v>
      </c>
      <c r="J3642">
        <v>-0.28692070801831698</v>
      </c>
      <c r="K3642">
        <v>101.11358497628601</v>
      </c>
      <c r="M3642">
        <v>39.329915539385397</v>
      </c>
      <c r="N3642">
        <v>0.183259127337488</v>
      </c>
      <c r="O3642">
        <v>303.46501280841301</v>
      </c>
      <c r="P3642">
        <v>21.371297659957399</v>
      </c>
    </row>
    <row r="3643" spans="1:17" hidden="1" x14ac:dyDescent="0.3">
      <c r="A3643" t="s">
        <v>7449</v>
      </c>
      <c r="B3643" t="s">
        <v>7450</v>
      </c>
      <c r="C3643" t="s">
        <v>10222</v>
      </c>
      <c r="D3643" t="s">
        <v>46</v>
      </c>
      <c r="E3643">
        <v>35.515537590000001</v>
      </c>
      <c r="F3643">
        <v>66.3</v>
      </c>
      <c r="G3643">
        <v>-51.355620342715802</v>
      </c>
      <c r="H3643">
        <v>-28.033401444878201</v>
      </c>
      <c r="I3643">
        <v>-40.326561019211098</v>
      </c>
      <c r="J3643">
        <v>-4.6543817893608299</v>
      </c>
      <c r="M3643">
        <v>12.110783576482399</v>
      </c>
      <c r="O3643">
        <v>38.536953242835501</v>
      </c>
      <c r="P3643">
        <v>1.6091954022988399</v>
      </c>
    </row>
    <row r="3644" spans="1:17" hidden="1" x14ac:dyDescent="0.3">
      <c r="A3644" t="s">
        <v>7451</v>
      </c>
      <c r="B3644" t="s">
        <v>7452</v>
      </c>
      <c r="C3644" t="s">
        <v>10222</v>
      </c>
      <c r="E3644">
        <v>35.502130000000001</v>
      </c>
      <c r="F3644">
        <v>71</v>
      </c>
      <c r="G3644">
        <v>122.50973779633</v>
      </c>
      <c r="H3644">
        <v>70.301667883097593</v>
      </c>
      <c r="I3644">
        <v>68.155724807690703</v>
      </c>
      <c r="J3644">
        <v>37.1348011462863</v>
      </c>
      <c r="K3644">
        <v>46.659957595720797</v>
      </c>
      <c r="L3644">
        <v>39.8319613402304</v>
      </c>
      <c r="M3644">
        <v>78.431521188503993</v>
      </c>
      <c r="N3644">
        <v>3.8490916895939402</v>
      </c>
      <c r="O3644">
        <v>14.352112676056301</v>
      </c>
      <c r="P3644">
        <v>162.96296296296299</v>
      </c>
      <c r="Q3644">
        <v>0.104641508188504</v>
      </c>
    </row>
    <row r="3645" spans="1:17" hidden="1" x14ac:dyDescent="0.3">
      <c r="A3645" t="s">
        <v>7453</v>
      </c>
      <c r="B3645" t="s">
        <v>7454</v>
      </c>
      <c r="C3645" t="s">
        <v>10222</v>
      </c>
      <c r="E3645">
        <v>35.411581380000001</v>
      </c>
      <c r="F3645">
        <v>199.85</v>
      </c>
      <c r="G3645">
        <v>91.532140326199695</v>
      </c>
      <c r="H3645">
        <v>-7.9718220694506403</v>
      </c>
      <c r="I3645">
        <v>25.242807573296201</v>
      </c>
      <c r="J3645">
        <v>8.4231555766660602</v>
      </c>
      <c r="K3645">
        <v>188.62363832302799</v>
      </c>
      <c r="L3645">
        <v>143.1276152781</v>
      </c>
      <c r="M3645">
        <v>51.764383116147997</v>
      </c>
      <c r="N3645">
        <v>1.4132079247548499</v>
      </c>
      <c r="O3645">
        <v>30.823117338003399</v>
      </c>
      <c r="P3645">
        <v>155.889884763124</v>
      </c>
      <c r="Q3645">
        <v>0.109377574235777</v>
      </c>
    </row>
    <row r="3646" spans="1:17" hidden="1" x14ac:dyDescent="0.3">
      <c r="A3646" t="s">
        <v>7455</v>
      </c>
      <c r="B3646" t="s">
        <v>7456</v>
      </c>
      <c r="C3646" t="s">
        <v>10222</v>
      </c>
      <c r="E3646">
        <v>35.404748499999997</v>
      </c>
      <c r="F3646">
        <v>53.5</v>
      </c>
      <c r="G3646">
        <v>-81.830617359066295</v>
      </c>
      <c r="H3646">
        <v>-1.1678686253194099</v>
      </c>
      <c r="I3646">
        <v>-70.801558035561499</v>
      </c>
      <c r="J3646">
        <v>-3.2484059564496799</v>
      </c>
      <c r="K3646">
        <v>61.185921928326501</v>
      </c>
      <c r="M3646">
        <v>40.177903493318396</v>
      </c>
      <c r="O3646">
        <v>123.738317757009</v>
      </c>
      <c r="P3646">
        <v>17.042222708378901</v>
      </c>
    </row>
    <row r="3647" spans="1:17" hidden="1" x14ac:dyDescent="0.3">
      <c r="A3647" t="s">
        <v>7457</v>
      </c>
      <c r="B3647" t="s">
        <v>7458</v>
      </c>
      <c r="C3647" t="s">
        <v>10222</v>
      </c>
      <c r="D3647" t="s">
        <v>523</v>
      </c>
      <c r="E3647">
        <v>35.382216999999997</v>
      </c>
      <c r="F3647">
        <v>68.900000000000006</v>
      </c>
      <c r="G3647">
        <v>-45.035445909843901</v>
      </c>
      <c r="H3647">
        <v>4.7218733302453701</v>
      </c>
      <c r="I3647">
        <v>-12.737494072521899</v>
      </c>
      <c r="J3647">
        <v>-3.1166274251422399</v>
      </c>
      <c r="K3647">
        <v>66.940332559906295</v>
      </c>
      <c r="L3647">
        <v>68.223238976423403</v>
      </c>
      <c r="M3647">
        <v>55.504492677299602</v>
      </c>
      <c r="N3647">
        <v>1.0948671182907701</v>
      </c>
      <c r="O3647">
        <v>33.309143686502097</v>
      </c>
      <c r="P3647">
        <v>26.306141154903699</v>
      </c>
      <c r="Q3647">
        <v>0.162575722492242</v>
      </c>
    </row>
    <row r="3648" spans="1:17" hidden="1" x14ac:dyDescent="0.3">
      <c r="A3648" t="s">
        <v>7459</v>
      </c>
      <c r="B3648" t="s">
        <v>7460</v>
      </c>
      <c r="C3648" t="s">
        <v>10222</v>
      </c>
      <c r="D3648" t="s">
        <v>1458</v>
      </c>
      <c r="E3648">
        <v>35.338033780000004</v>
      </c>
      <c r="F3648">
        <v>23.45</v>
      </c>
      <c r="G3648">
        <v>16.0275031194349</v>
      </c>
      <c r="H3648">
        <v>16.090865689025598</v>
      </c>
      <c r="I3648">
        <v>4.7597812099881898</v>
      </c>
      <c r="J3648">
        <v>-6.4881646331813601</v>
      </c>
      <c r="K3648">
        <v>23.068994662872999</v>
      </c>
      <c r="L3648">
        <v>20.712495643978698</v>
      </c>
      <c r="M3648">
        <v>34.3798190848388</v>
      </c>
      <c r="N3648">
        <v>1.94832944832944</v>
      </c>
      <c r="O3648">
        <v>30.490405117270701</v>
      </c>
      <c r="P3648">
        <v>73.703703703703695</v>
      </c>
    </row>
    <row r="3649" spans="1:17" hidden="1" x14ac:dyDescent="0.3">
      <c r="A3649" t="s">
        <v>7461</v>
      </c>
      <c r="B3649" t="s">
        <v>7462</v>
      </c>
      <c r="C3649" t="s">
        <v>10222</v>
      </c>
      <c r="D3649" t="s">
        <v>1339</v>
      </c>
      <c r="E3649">
        <v>35.335546641000001</v>
      </c>
      <c r="F3649">
        <v>999.99</v>
      </c>
      <c r="G3649">
        <v>-26.525688369926701</v>
      </c>
      <c r="H3649">
        <v>-3.5273591913571498</v>
      </c>
      <c r="I3649">
        <v>-15.496629046421999</v>
      </c>
      <c r="J3649">
        <v>-1.54519885371368</v>
      </c>
      <c r="K3649">
        <v>999.99393841094798</v>
      </c>
      <c r="L3649">
        <v>999.99303916707095</v>
      </c>
      <c r="M3649">
        <v>45.349584451913898</v>
      </c>
      <c r="N3649">
        <v>0.79303428786864105</v>
      </c>
      <c r="O3649">
        <v>4.5010450104500999</v>
      </c>
      <c r="P3649">
        <v>0.88171500630516098</v>
      </c>
      <c r="Q3649">
        <v>-0.10191173764686701</v>
      </c>
    </row>
    <row r="3650" spans="1:17" hidden="1" x14ac:dyDescent="0.3">
      <c r="A3650" t="s">
        <v>7463</v>
      </c>
      <c r="B3650" t="s">
        <v>7464</v>
      </c>
      <c r="C3650" t="s">
        <v>10222</v>
      </c>
      <c r="D3650" t="s">
        <v>205</v>
      </c>
      <c r="E3650">
        <v>35.309328000000001</v>
      </c>
      <c r="F3650">
        <v>55.94</v>
      </c>
      <c r="G3650">
        <v>-31.389633948158</v>
      </c>
      <c r="H3650">
        <v>0.300563885565926</v>
      </c>
      <c r="I3650">
        <v>-13.972128138981001</v>
      </c>
      <c r="J3650">
        <v>3.3916330218936901</v>
      </c>
      <c r="K3650">
        <v>57.113394876095299</v>
      </c>
      <c r="L3650">
        <v>61.2002790079083</v>
      </c>
      <c r="M3650">
        <v>61.86831464059</v>
      </c>
      <c r="N3650">
        <v>0.64550264550264502</v>
      </c>
      <c r="O3650">
        <v>81.6946728637826</v>
      </c>
      <c r="P3650">
        <v>51.189189189189101</v>
      </c>
      <c r="Q3650">
        <v>-4.9625988155798002E-2</v>
      </c>
    </row>
    <row r="3651" spans="1:17" hidden="1" x14ac:dyDescent="0.3">
      <c r="A3651" t="s">
        <v>7465</v>
      </c>
      <c r="B3651" t="s">
        <v>7466</v>
      </c>
      <c r="C3651" t="s">
        <v>10222</v>
      </c>
      <c r="D3651" t="s">
        <v>133</v>
      </c>
      <c r="E3651">
        <v>35.300699999999999</v>
      </c>
      <c r="F3651">
        <v>30.5</v>
      </c>
      <c r="G3651">
        <v>-34.796365061656097</v>
      </c>
      <c r="I3651">
        <v>-23.7673057381513</v>
      </c>
      <c r="M3651">
        <v>0</v>
      </c>
      <c r="N3651">
        <v>1</v>
      </c>
      <c r="O3651">
        <v>9.01639344262294</v>
      </c>
      <c r="P3651">
        <v>0</v>
      </c>
    </row>
    <row r="3652" spans="1:17" hidden="1" x14ac:dyDescent="0.3">
      <c r="A3652" t="s">
        <v>7467</v>
      </c>
      <c r="B3652" t="s">
        <v>7468</v>
      </c>
      <c r="C3652" t="s">
        <v>10222</v>
      </c>
      <c r="E3652">
        <v>35.19</v>
      </c>
      <c r="F3652">
        <v>34.5</v>
      </c>
      <c r="G3652">
        <v>-44.382831227069602</v>
      </c>
      <c r="H3652">
        <v>-6.6162468318065901</v>
      </c>
      <c r="I3652">
        <v>-46.496629046422001</v>
      </c>
      <c r="J3652">
        <v>-2.97377028228511</v>
      </c>
      <c r="K3652">
        <v>35.934103451676997</v>
      </c>
      <c r="L3652">
        <v>40.848003139069299</v>
      </c>
      <c r="M3652">
        <v>49.339230579829199</v>
      </c>
      <c r="N3652">
        <v>0.50806451612903203</v>
      </c>
      <c r="O3652">
        <v>67.826086956521706</v>
      </c>
      <c r="P3652">
        <v>16.357504215851598</v>
      </c>
    </row>
    <row r="3653" spans="1:17" hidden="1" x14ac:dyDescent="0.3">
      <c r="A3653" t="s">
        <v>7469</v>
      </c>
      <c r="B3653" t="s">
        <v>7470</v>
      </c>
      <c r="C3653" t="s">
        <v>10222</v>
      </c>
      <c r="D3653" t="s">
        <v>420</v>
      </c>
      <c r="E3653">
        <v>35.088768000000002</v>
      </c>
      <c r="F3653">
        <v>0.96</v>
      </c>
      <c r="G3653">
        <v>14.6507822183085</v>
      </c>
      <c r="H3653">
        <v>-5.5882148614602398</v>
      </c>
      <c r="I3653">
        <v>-36.8081044562581</v>
      </c>
      <c r="J3653">
        <v>-0.481369066479642</v>
      </c>
      <c r="K3653">
        <v>0.975714779854856</v>
      </c>
      <c r="L3653">
        <v>0.96629136481935096</v>
      </c>
      <c r="M3653">
        <v>53.701527821474599</v>
      </c>
      <c r="N3653">
        <v>0.81067984535804904</v>
      </c>
      <c r="O3653">
        <v>37.5</v>
      </c>
      <c r="P3653">
        <v>62.711864406779597</v>
      </c>
      <c r="Q3653">
        <v>2.9014292959667998E-2</v>
      </c>
    </row>
    <row r="3654" spans="1:17" hidden="1" x14ac:dyDescent="0.3">
      <c r="A3654" t="s">
        <v>7471</v>
      </c>
      <c r="B3654" t="s">
        <v>7472</v>
      </c>
      <c r="C3654" t="s">
        <v>10222</v>
      </c>
      <c r="E3654">
        <v>35.083463999999999</v>
      </c>
      <c r="F3654">
        <v>17.940000000000001</v>
      </c>
      <c r="G3654">
        <v>-75.990477102321094</v>
      </c>
      <c r="H3654">
        <v>-13.703574381230499</v>
      </c>
      <c r="I3654">
        <v>-49.589208032461698</v>
      </c>
      <c r="J3654">
        <v>-8.1767778010821104</v>
      </c>
      <c r="K3654">
        <v>18.734126371318599</v>
      </c>
      <c r="L3654">
        <v>21.642370511918799</v>
      </c>
      <c r="M3654">
        <v>36.645578753039402</v>
      </c>
      <c r="N3654">
        <v>0.43149477970063099</v>
      </c>
      <c r="O3654">
        <v>105.128205128205</v>
      </c>
      <c r="P3654">
        <v>19.361277445109799</v>
      </c>
      <c r="Q3654">
        <v>5.0730229861219001E-2</v>
      </c>
    </row>
    <row r="3655" spans="1:17" hidden="1" x14ac:dyDescent="0.3">
      <c r="A3655" t="s">
        <v>7473</v>
      </c>
      <c r="B3655" t="s">
        <v>7474</v>
      </c>
      <c r="C3655" t="s">
        <v>10222</v>
      </c>
      <c r="D3655" t="s">
        <v>1139</v>
      </c>
      <c r="E3655">
        <v>35.074413800000002</v>
      </c>
      <c r="F3655">
        <v>20.62</v>
      </c>
      <c r="G3655">
        <v>-63.946022209077</v>
      </c>
      <c r="H3655">
        <v>317.03038599065502</v>
      </c>
      <c r="I3655">
        <v>-43.774889915987202</v>
      </c>
      <c r="J3655">
        <v>19.316339607824698</v>
      </c>
      <c r="K3655">
        <v>20.1984071716291</v>
      </c>
      <c r="L3655">
        <v>25.197359098100701</v>
      </c>
      <c r="M3655">
        <v>56.044486048648899</v>
      </c>
      <c r="N3655">
        <v>1.8761540725825301</v>
      </c>
      <c r="O3655">
        <v>104.898157129</v>
      </c>
      <c r="P3655">
        <v>33.635774465327202</v>
      </c>
      <c r="Q3655">
        <v>-8.4412360854400003E-4</v>
      </c>
    </row>
    <row r="3656" spans="1:17" hidden="1" x14ac:dyDescent="0.3">
      <c r="A3656" t="s">
        <v>7475</v>
      </c>
      <c r="B3656" t="s">
        <v>7476</v>
      </c>
      <c r="C3656" t="s">
        <v>10222</v>
      </c>
      <c r="E3656">
        <v>35.015012409999997</v>
      </c>
      <c r="F3656">
        <v>58.13</v>
      </c>
      <c r="G3656">
        <v>-65.161812089973196</v>
      </c>
      <c r="H3656">
        <v>3.9385612950787499</v>
      </c>
      <c r="I3656">
        <v>-29.961019864550298</v>
      </c>
      <c r="J3656">
        <v>-8.9000375633911002</v>
      </c>
      <c r="K3656">
        <v>59.952851619853298</v>
      </c>
      <c r="L3656">
        <v>64.999577645260203</v>
      </c>
      <c r="M3656">
        <v>34.886666844410399</v>
      </c>
      <c r="N3656">
        <v>0.55916376674681201</v>
      </c>
      <c r="O3656">
        <v>75.382762773094797</v>
      </c>
      <c r="P3656">
        <v>37.520700260231798</v>
      </c>
      <c r="Q3656">
        <v>5.4163069704698003E-2</v>
      </c>
    </row>
    <row r="3657" spans="1:17" hidden="1" x14ac:dyDescent="0.3">
      <c r="A3657" t="s">
        <v>7477</v>
      </c>
      <c r="B3657" t="s">
        <v>7478</v>
      </c>
      <c r="C3657" t="s">
        <v>10222</v>
      </c>
      <c r="E3657">
        <v>34.978530999999997</v>
      </c>
      <c r="F3657">
        <v>70</v>
      </c>
      <c r="G3657">
        <v>-39.838381868378697</v>
      </c>
      <c r="H3657">
        <v>6.5748034237719297</v>
      </c>
      <c r="I3657">
        <v>-28.809322544874</v>
      </c>
      <c r="J3657">
        <v>17.995784752843601</v>
      </c>
      <c r="K3657">
        <v>66.757020208938201</v>
      </c>
      <c r="M3657">
        <v>61.350808360324898</v>
      </c>
      <c r="N3657">
        <v>1.6271523178807901</v>
      </c>
      <c r="O3657">
        <v>27.1428571428571</v>
      </c>
      <c r="P3657">
        <v>40.393100681909303</v>
      </c>
    </row>
    <row r="3658" spans="1:17" hidden="1" x14ac:dyDescent="0.3">
      <c r="A3658" t="s">
        <v>7479</v>
      </c>
      <c r="B3658" t="s">
        <v>7480</v>
      </c>
      <c r="C3658" t="s">
        <v>10222</v>
      </c>
      <c r="D3658" t="s">
        <v>46</v>
      </c>
      <c r="E3658">
        <v>34.956127639999998</v>
      </c>
      <c r="F3658">
        <v>1009.4</v>
      </c>
      <c r="G3658">
        <v>88.240269076881702</v>
      </c>
      <c r="H3658">
        <v>35.317178223608799</v>
      </c>
      <c r="I3658">
        <v>-13.3616497891115</v>
      </c>
      <c r="J3658">
        <v>4.4257253415095699</v>
      </c>
      <c r="K3658">
        <v>878.84944166823004</v>
      </c>
      <c r="L3658">
        <v>768.24706283715</v>
      </c>
      <c r="M3658">
        <v>54.049555691028601</v>
      </c>
      <c r="N3658">
        <v>0.78149828426017498</v>
      </c>
      <c r="O3658">
        <v>21.126411729740401</v>
      </c>
      <c r="P3658">
        <v>119.434782608695</v>
      </c>
      <c r="Q3658">
        <v>8.5187688881446996E-2</v>
      </c>
    </row>
    <row r="3659" spans="1:17" hidden="1" x14ac:dyDescent="0.3">
      <c r="A3659" t="s">
        <v>7481</v>
      </c>
      <c r="B3659" t="s">
        <v>7482</v>
      </c>
      <c r="C3659" t="s">
        <v>10222</v>
      </c>
      <c r="E3659">
        <v>34.763488187999997</v>
      </c>
      <c r="F3659">
        <v>45.24</v>
      </c>
      <c r="G3659">
        <v>-53.203160006879699</v>
      </c>
      <c r="H3659">
        <v>-9.7359861969833297</v>
      </c>
      <c r="I3659">
        <v>5.4336035117174903</v>
      </c>
      <c r="J3659">
        <v>-5.3699851785000003</v>
      </c>
      <c r="K3659">
        <v>47.301225855067798</v>
      </c>
      <c r="L3659">
        <v>46.937116227236601</v>
      </c>
      <c r="M3659">
        <v>44.292912428494297</v>
      </c>
      <c r="N3659">
        <v>0.63360570722269904</v>
      </c>
      <c r="O3659">
        <v>64.456233421750596</v>
      </c>
      <c r="P3659">
        <v>62.0924399856682</v>
      </c>
      <c r="Q3659">
        <v>0.163698212518403</v>
      </c>
    </row>
    <row r="3660" spans="1:17" hidden="1" x14ac:dyDescent="0.3">
      <c r="A3660" t="s">
        <v>7483</v>
      </c>
      <c r="B3660" t="s">
        <v>7484</v>
      </c>
      <c r="C3660" t="s">
        <v>10222</v>
      </c>
      <c r="D3660" t="s">
        <v>420</v>
      </c>
      <c r="E3660">
        <v>34.701929999999997</v>
      </c>
      <c r="F3660">
        <v>66.599999999999994</v>
      </c>
      <c r="G3660">
        <v>-47.540868635581397</v>
      </c>
      <c r="H3660">
        <v>6.7202887146186701</v>
      </c>
      <c r="I3660">
        <v>-5.8489504161948602</v>
      </c>
      <c r="J3660">
        <v>-6.9160428434835</v>
      </c>
      <c r="K3660">
        <v>64.817512733077905</v>
      </c>
      <c r="L3660">
        <v>64.705573857805007</v>
      </c>
      <c r="M3660">
        <v>47.824333854031899</v>
      </c>
      <c r="N3660">
        <v>1.1241815727303399</v>
      </c>
      <c r="O3660">
        <v>41.741741741741698</v>
      </c>
      <c r="P3660">
        <v>27.099236641221299</v>
      </c>
    </row>
    <row r="3661" spans="1:17" hidden="1" x14ac:dyDescent="0.3">
      <c r="A3661" t="s">
        <v>7485</v>
      </c>
      <c r="B3661" t="s">
        <v>7486</v>
      </c>
      <c r="C3661" t="s">
        <v>10222</v>
      </c>
      <c r="E3661">
        <v>34.691634239999999</v>
      </c>
      <c r="F3661">
        <v>4.47</v>
      </c>
      <c r="G3661">
        <v>28.682644963406499</v>
      </c>
      <c r="H3661">
        <v>-18.071813736811698</v>
      </c>
      <c r="I3661">
        <v>-36.660650210443201</v>
      </c>
      <c r="J3661">
        <v>-12.0213893299041</v>
      </c>
      <c r="K3661">
        <v>5.1645595265288602</v>
      </c>
      <c r="L3661">
        <v>4.95346867314775</v>
      </c>
      <c r="M3661">
        <v>15.4636454291673</v>
      </c>
      <c r="N3661">
        <v>1.0485281143782501</v>
      </c>
      <c r="O3661">
        <v>64.2058165548098</v>
      </c>
      <c r="P3661">
        <v>144.26229508196701</v>
      </c>
      <c r="Q3661">
        <v>6.6951822358477006E-2</v>
      </c>
    </row>
    <row r="3662" spans="1:17" hidden="1" x14ac:dyDescent="0.3">
      <c r="A3662" t="s">
        <v>7487</v>
      </c>
      <c r="B3662" t="s">
        <v>7488</v>
      </c>
      <c r="C3662" t="s">
        <v>10222</v>
      </c>
      <c r="E3662">
        <v>34.65</v>
      </c>
      <c r="F3662">
        <v>33</v>
      </c>
      <c r="G3662">
        <v>-44.025688369926698</v>
      </c>
      <c r="H3662">
        <v>-8.8518029783393892</v>
      </c>
      <c r="I3662">
        <v>-54.857158263621599</v>
      </c>
      <c r="J3662">
        <v>8.7996287324932094</v>
      </c>
      <c r="K3662">
        <v>33.870908769009397</v>
      </c>
      <c r="L3662">
        <v>40.810864970897001</v>
      </c>
      <c r="M3662">
        <v>64.016491775990005</v>
      </c>
      <c r="N3662">
        <v>0.81169811320754703</v>
      </c>
      <c r="O3662">
        <v>86.969696969696898</v>
      </c>
      <c r="P3662">
        <v>22.2222222222222</v>
      </c>
      <c r="Q3662">
        <v>-0.17649801539743201</v>
      </c>
    </row>
    <row r="3663" spans="1:17" hidden="1" x14ac:dyDescent="0.3">
      <c r="A3663" t="s">
        <v>7489</v>
      </c>
      <c r="B3663" t="s">
        <v>7490</v>
      </c>
      <c r="C3663" t="s">
        <v>10222</v>
      </c>
      <c r="E3663">
        <v>34.619512499999999</v>
      </c>
      <c r="F3663">
        <v>185</v>
      </c>
      <c r="G3663">
        <v>-48.630951527821502</v>
      </c>
      <c r="H3663">
        <v>22.238426668601999</v>
      </c>
      <c r="I3663">
        <v>-21.301109698153201</v>
      </c>
      <c r="J3663">
        <v>7.9870687602590698</v>
      </c>
      <c r="K3663">
        <v>161.07562549243499</v>
      </c>
      <c r="M3663">
        <v>82.226332889962904</v>
      </c>
      <c r="N3663">
        <v>1.1064615384615299</v>
      </c>
      <c r="O3663">
        <v>37.837837837837803</v>
      </c>
      <c r="P3663">
        <v>51.639344262294998</v>
      </c>
    </row>
    <row r="3664" spans="1:17" hidden="1" x14ac:dyDescent="0.3">
      <c r="A3664" t="s">
        <v>7491</v>
      </c>
      <c r="B3664" t="s">
        <v>7492</v>
      </c>
      <c r="C3664" t="s">
        <v>10222</v>
      </c>
      <c r="D3664" t="s">
        <v>1139</v>
      </c>
      <c r="E3664">
        <v>34.56277</v>
      </c>
      <c r="F3664">
        <v>14.09</v>
      </c>
      <c r="G3664">
        <v>19.9804852408387</v>
      </c>
      <c r="H3664">
        <v>12.038156937675099</v>
      </c>
      <c r="I3664">
        <v>37.428215916403197</v>
      </c>
      <c r="J3664">
        <v>-2.0313099648247901</v>
      </c>
      <c r="K3664">
        <v>11.592969955228099</v>
      </c>
      <c r="L3664">
        <v>9.7826327555725001</v>
      </c>
      <c r="M3664">
        <v>66.744435110776706</v>
      </c>
      <c r="N3664">
        <v>0.97231465034590303</v>
      </c>
      <c r="O3664">
        <v>6.24556422995032</v>
      </c>
      <c r="P3664">
        <v>128.511265877347</v>
      </c>
      <c r="Q3664">
        <v>5.5356589911671E-2</v>
      </c>
    </row>
    <row r="3665" spans="1:17" hidden="1" x14ac:dyDescent="0.3">
      <c r="A3665" t="s">
        <v>7493</v>
      </c>
      <c r="B3665" t="s">
        <v>7494</v>
      </c>
      <c r="C3665" t="s">
        <v>10222</v>
      </c>
      <c r="D3665" t="s">
        <v>256</v>
      </c>
      <c r="E3665">
        <v>34.445513519999999</v>
      </c>
      <c r="F3665">
        <v>86.81</v>
      </c>
      <c r="G3665">
        <v>-23.180450274688599</v>
      </c>
      <c r="H3665">
        <v>0.329436439536965</v>
      </c>
      <c r="I3665">
        <v>-14.5430297906946</v>
      </c>
      <c r="J3665">
        <v>2.0262297177148798</v>
      </c>
      <c r="K3665">
        <v>82.994898343772505</v>
      </c>
      <c r="L3665">
        <v>81.732394338986495</v>
      </c>
      <c r="M3665">
        <v>67.142507434543205</v>
      </c>
      <c r="N3665">
        <v>0.68071548827791795</v>
      </c>
      <c r="O3665">
        <v>24.582421380025298</v>
      </c>
      <c r="P3665">
        <v>19.573002754820902</v>
      </c>
      <c r="Q3665">
        <v>-8.7324783838625006E-2</v>
      </c>
    </row>
    <row r="3666" spans="1:17" hidden="1" x14ac:dyDescent="0.3">
      <c r="A3666" t="s">
        <v>7495</v>
      </c>
      <c r="B3666" t="s">
        <v>7496</v>
      </c>
      <c r="C3666" t="s">
        <v>10222</v>
      </c>
      <c r="D3666" t="s">
        <v>606</v>
      </c>
      <c r="E3666">
        <v>34.271999999999998</v>
      </c>
      <c r="F3666">
        <v>112</v>
      </c>
      <c r="G3666">
        <v>48.474311630073203</v>
      </c>
      <c r="H3666">
        <v>-11.421096033462399</v>
      </c>
      <c r="I3666">
        <v>-22.202168405022601</v>
      </c>
      <c r="J3666">
        <v>-1.54519885371368</v>
      </c>
      <c r="K3666">
        <v>119.72550307574799</v>
      </c>
      <c r="L3666">
        <v>112.03616542791799</v>
      </c>
      <c r="M3666">
        <v>6.0198736705232E-2</v>
      </c>
      <c r="N3666">
        <v>0</v>
      </c>
      <c r="O3666">
        <v>24.0178571428571</v>
      </c>
      <c r="P3666">
        <v>75</v>
      </c>
    </row>
    <row r="3667" spans="1:17" hidden="1" x14ac:dyDescent="0.3">
      <c r="A3667" t="s">
        <v>7497</v>
      </c>
      <c r="B3667" t="s">
        <v>7498</v>
      </c>
      <c r="C3667" t="s">
        <v>10222</v>
      </c>
      <c r="D3667" t="s">
        <v>285</v>
      </c>
      <c r="E3667">
        <v>34.263632414</v>
      </c>
      <c r="F3667">
        <v>45.82</v>
      </c>
      <c r="G3667">
        <v>-4.5017203273169102</v>
      </c>
      <c r="H3667">
        <v>-10.504046818131901</v>
      </c>
      <c r="I3667">
        <v>-21.583942020392101</v>
      </c>
      <c r="J3667">
        <v>-5.8040715050706702</v>
      </c>
      <c r="K3667">
        <v>48.755740422714297</v>
      </c>
      <c r="L3667">
        <v>49.215888466927801</v>
      </c>
      <c r="M3667">
        <v>42.147568378629799</v>
      </c>
      <c r="N3667">
        <v>0.49559524144082001</v>
      </c>
      <c r="O3667">
        <v>46.158882584024397</v>
      </c>
      <c r="P3667">
        <v>28.491306786315199</v>
      </c>
      <c r="Q3667">
        <v>3.3605759502144998E-2</v>
      </c>
    </row>
    <row r="3668" spans="1:17" hidden="1" x14ac:dyDescent="0.3">
      <c r="A3668" t="s">
        <v>7499</v>
      </c>
      <c r="B3668" t="s">
        <v>7500</v>
      </c>
      <c r="C3668" t="s">
        <v>10222</v>
      </c>
      <c r="E3668">
        <v>34.120015610000003</v>
      </c>
      <c r="F3668">
        <v>60.91</v>
      </c>
      <c r="G3668">
        <v>-20.595253587317998</v>
      </c>
      <c r="H3668">
        <v>-1.15347783542495</v>
      </c>
      <c r="I3668">
        <v>-11.9258077575256</v>
      </c>
      <c r="J3668">
        <v>-1.7104881099120299</v>
      </c>
      <c r="K3668">
        <v>60.198314981724202</v>
      </c>
      <c r="L3668">
        <v>58.668079072256802</v>
      </c>
      <c r="M3668">
        <v>51.780116183740397</v>
      </c>
      <c r="N3668">
        <v>0.201632325302675</v>
      </c>
      <c r="O3668">
        <v>29.371203414874401</v>
      </c>
      <c r="P3668">
        <v>42.479532163742597</v>
      </c>
      <c r="Q3668">
        <v>1.7330690608359999E-3</v>
      </c>
    </row>
    <row r="3669" spans="1:17" hidden="1" x14ac:dyDescent="0.3">
      <c r="A3669" t="s">
        <v>7501</v>
      </c>
      <c r="B3669" t="s">
        <v>7502</v>
      </c>
      <c r="C3669" t="s">
        <v>10222</v>
      </c>
      <c r="D3669" t="s">
        <v>622</v>
      </c>
      <c r="E3669">
        <v>34.111984020000001</v>
      </c>
      <c r="F3669">
        <v>15.9</v>
      </c>
      <c r="G3669">
        <v>-86.676064309776393</v>
      </c>
      <c r="H3669">
        <v>-7.1627228277207804</v>
      </c>
      <c r="I3669">
        <v>-57.7833804075835</v>
      </c>
      <c r="J3669">
        <v>5.2245235743183002E-2</v>
      </c>
      <c r="K3669">
        <v>17.522696955594501</v>
      </c>
      <c r="M3669">
        <v>43.033686889084997</v>
      </c>
      <c r="N3669">
        <v>0.57847896440129398</v>
      </c>
      <c r="O3669">
        <v>164.15094339622601</v>
      </c>
      <c r="P3669">
        <v>5.2980132450331103</v>
      </c>
    </row>
    <row r="3670" spans="1:17" hidden="1" x14ac:dyDescent="0.3">
      <c r="A3670" t="s">
        <v>7503</v>
      </c>
      <c r="B3670" t="s">
        <v>7504</v>
      </c>
      <c r="C3670" t="s">
        <v>10222</v>
      </c>
      <c r="D3670" t="s">
        <v>95</v>
      </c>
      <c r="E3670">
        <v>34.091859999999997</v>
      </c>
      <c r="F3670">
        <v>32.15</v>
      </c>
      <c r="G3670">
        <v>-92.232355036593404</v>
      </c>
      <c r="H3670">
        <v>-4.7685952162018799</v>
      </c>
      <c r="I3670">
        <v>-78.962538137331094</v>
      </c>
      <c r="J3670">
        <v>-2.6338458210542699</v>
      </c>
      <c r="K3670">
        <v>39.427634943468902</v>
      </c>
      <c r="L3670">
        <v>61.562145383746</v>
      </c>
      <c r="M3670">
        <v>40.0203600928686</v>
      </c>
      <c r="N3670">
        <v>0.39001623376623301</v>
      </c>
      <c r="O3670">
        <v>207.93157076205199</v>
      </c>
      <c r="P3670">
        <v>5.9308072487643999</v>
      </c>
      <c r="Q3670">
        <v>7.7857776227515996E-2</v>
      </c>
    </row>
    <row r="3671" spans="1:17" hidden="1" x14ac:dyDescent="0.3">
      <c r="A3671" t="s">
        <v>7505</v>
      </c>
      <c r="B3671" t="s">
        <v>7506</v>
      </c>
      <c r="C3671" t="s">
        <v>10222</v>
      </c>
      <c r="D3671" t="s">
        <v>1667</v>
      </c>
      <c r="E3671">
        <v>34.075969254</v>
      </c>
      <c r="F3671">
        <v>40.86</v>
      </c>
      <c r="G3671">
        <v>-60.781521032839002</v>
      </c>
      <c r="H3671">
        <v>12.6883300741795</v>
      </c>
      <c r="I3671">
        <v>-40.839219947207702</v>
      </c>
      <c r="J3671">
        <v>-2.6509680844829102</v>
      </c>
      <c r="K3671">
        <v>39.333275380141302</v>
      </c>
      <c r="L3671">
        <v>44.604739088915203</v>
      </c>
      <c r="M3671">
        <v>50.695251081148797</v>
      </c>
      <c r="N3671">
        <v>0.92403146987964901</v>
      </c>
      <c r="O3671">
        <v>73.274596182085105</v>
      </c>
      <c r="P3671">
        <v>31.382636655948499</v>
      </c>
      <c r="Q3671">
        <v>-1.1384325639926999E-2</v>
      </c>
    </row>
    <row r="3672" spans="1:17" hidden="1" x14ac:dyDescent="0.3">
      <c r="A3672" t="s">
        <v>7507</v>
      </c>
      <c r="B3672" t="s">
        <v>7508</v>
      </c>
      <c r="C3672" t="s">
        <v>10222</v>
      </c>
      <c r="E3672">
        <v>34.059999869000002</v>
      </c>
      <c r="F3672">
        <v>9.17</v>
      </c>
      <c r="G3672">
        <v>-89.845688369926705</v>
      </c>
      <c r="H3672">
        <v>-5.8868742128163802</v>
      </c>
      <c r="I3672">
        <v>-54.768152225229997</v>
      </c>
      <c r="J3672">
        <v>-3.9057138751729199</v>
      </c>
      <c r="K3672">
        <v>9.5647329743141896</v>
      </c>
      <c r="L3672">
        <v>12.090532733757801</v>
      </c>
      <c r="M3672">
        <v>51.853489688276603</v>
      </c>
      <c r="N3672">
        <v>0.87676813489382799</v>
      </c>
      <c r="O3672">
        <v>252.126499454743</v>
      </c>
      <c r="P3672">
        <v>13.0702836004932</v>
      </c>
      <c r="Q3672">
        <v>6.3562192092830996E-2</v>
      </c>
    </row>
    <row r="3673" spans="1:17" hidden="1" x14ac:dyDescent="0.3">
      <c r="A3673" t="s">
        <v>7509</v>
      </c>
      <c r="B3673" t="s">
        <v>7510</v>
      </c>
      <c r="C3673" t="s">
        <v>10222</v>
      </c>
      <c r="D3673" t="s">
        <v>60</v>
      </c>
      <c r="E3673">
        <v>34.040607699999903</v>
      </c>
      <c r="F3673">
        <v>5.5</v>
      </c>
      <c r="G3673">
        <v>-5.5931859894901201</v>
      </c>
      <c r="H3673">
        <v>-1.87035303188851</v>
      </c>
      <c r="I3673">
        <v>-12.2495918825592</v>
      </c>
      <c r="J3673">
        <v>1.0670674632677399</v>
      </c>
      <c r="K3673">
        <v>3.84060084798248</v>
      </c>
      <c r="L3673">
        <v>2.670549716824</v>
      </c>
      <c r="M3673">
        <v>38.443217552922597</v>
      </c>
      <c r="N3673">
        <v>1</v>
      </c>
      <c r="Q3673">
        <v>2.0202940921462999E-2</v>
      </c>
    </row>
    <row r="3674" spans="1:17" hidden="1" x14ac:dyDescent="0.3">
      <c r="A3674" t="s">
        <v>7511</v>
      </c>
      <c r="B3674" t="s">
        <v>7512</v>
      </c>
      <c r="C3674" t="s">
        <v>10222</v>
      </c>
      <c r="D3674" t="s">
        <v>256</v>
      </c>
      <c r="E3674">
        <v>33.956864760000002</v>
      </c>
      <c r="F3674">
        <v>6.14</v>
      </c>
      <c r="G3674">
        <v>345.78200393776501</v>
      </c>
      <c r="H3674">
        <v>39.931584733876399</v>
      </c>
      <c r="I3674">
        <v>130.10337095357701</v>
      </c>
      <c r="J3674">
        <v>8.4906434401931108</v>
      </c>
      <c r="K3674">
        <v>4.5073663668509498</v>
      </c>
      <c r="L3674">
        <v>3.1139949043353998</v>
      </c>
      <c r="M3674">
        <v>99.776419981594103</v>
      </c>
      <c r="N3674">
        <v>1.49244343024258</v>
      </c>
      <c r="O3674">
        <v>0</v>
      </c>
      <c r="P3674">
        <v>484.76190476190402</v>
      </c>
      <c r="Q3674">
        <v>0.20113492365118199</v>
      </c>
    </row>
    <row r="3675" spans="1:17" hidden="1" x14ac:dyDescent="0.3">
      <c r="A3675" t="s">
        <v>7513</v>
      </c>
      <c r="B3675" t="s">
        <v>7514</v>
      </c>
      <c r="C3675" t="s">
        <v>10222</v>
      </c>
      <c r="E3675">
        <v>33.922800000000002</v>
      </c>
      <c r="F3675">
        <v>62.82</v>
      </c>
      <c r="G3675">
        <v>-52.663254507492901</v>
      </c>
      <c r="H3675">
        <v>-8.0003616097368297</v>
      </c>
      <c r="I3675">
        <v>-48.829962379755301</v>
      </c>
      <c r="J3675">
        <v>-3.2559298023917398</v>
      </c>
      <c r="K3675">
        <v>67.731516783235506</v>
      </c>
      <c r="L3675">
        <v>77.361485677994096</v>
      </c>
      <c r="M3675">
        <v>23.974023806711902</v>
      </c>
      <c r="N3675">
        <v>1.1152173913043399</v>
      </c>
      <c r="O3675">
        <v>73.432028016555194</v>
      </c>
      <c r="P3675">
        <v>5.5798319327731098</v>
      </c>
    </row>
    <row r="3676" spans="1:17" hidden="1" x14ac:dyDescent="0.3">
      <c r="A3676" t="s">
        <v>7515</v>
      </c>
      <c r="B3676" t="s">
        <v>7516</v>
      </c>
      <c r="C3676" t="s">
        <v>10222</v>
      </c>
      <c r="D3676" t="s">
        <v>606</v>
      </c>
      <c r="E3676">
        <v>33.868499999999997</v>
      </c>
      <c r="F3676">
        <v>6.7</v>
      </c>
      <c r="G3676">
        <v>-12.9663663360284</v>
      </c>
      <c r="H3676">
        <v>19.409420625156599</v>
      </c>
      <c r="I3676">
        <v>-29.0450161431962</v>
      </c>
      <c r="J3676">
        <v>28.551888524927001</v>
      </c>
      <c r="K3676">
        <v>5.6877830845861501</v>
      </c>
      <c r="L3676">
        <v>5.8518103458346804</v>
      </c>
      <c r="M3676">
        <v>81.084408568194704</v>
      </c>
      <c r="N3676">
        <v>1.78018018018018</v>
      </c>
      <c r="O3676">
        <v>31.343283582089501</v>
      </c>
      <c r="P3676">
        <v>39.5833333333333</v>
      </c>
      <c r="Q3676">
        <v>-2.4506589544165999E-2</v>
      </c>
    </row>
    <row r="3677" spans="1:17" hidden="1" x14ac:dyDescent="0.3">
      <c r="A3677" t="s">
        <v>7517</v>
      </c>
      <c r="B3677" t="s">
        <v>7518</v>
      </c>
      <c r="C3677" t="s">
        <v>10222</v>
      </c>
      <c r="E3677">
        <v>33.772971120000001</v>
      </c>
      <c r="F3677">
        <v>49.47</v>
      </c>
      <c r="G3677">
        <v>67.474311630073203</v>
      </c>
      <c r="H3677">
        <v>-12.948469744120899</v>
      </c>
      <c r="I3677">
        <v>23.386021150096699</v>
      </c>
      <c r="J3677">
        <v>-5.6675392792455996</v>
      </c>
      <c r="K3677">
        <v>48.606341442224</v>
      </c>
      <c r="L3677">
        <v>38.250366835211501</v>
      </c>
      <c r="M3677">
        <v>26.811995678979098</v>
      </c>
      <c r="N3677">
        <v>0.33000951440943899</v>
      </c>
      <c r="O3677">
        <v>30.887406508995301</v>
      </c>
      <c r="P3677">
        <v>112.774193548387</v>
      </c>
      <c r="Q3677">
        <v>5.0645500287829999E-2</v>
      </c>
    </row>
    <row r="3678" spans="1:17" hidden="1" x14ac:dyDescent="0.3">
      <c r="A3678" t="s">
        <v>7519</v>
      </c>
      <c r="B3678" t="s">
        <v>7520</v>
      </c>
      <c r="C3678" t="s">
        <v>10222</v>
      </c>
      <c r="D3678" t="s">
        <v>500</v>
      </c>
      <c r="E3678">
        <v>33.768000000000001</v>
      </c>
      <c r="F3678">
        <v>48.24</v>
      </c>
      <c r="G3678">
        <v>-84.343107047786106</v>
      </c>
      <c r="H3678">
        <v>18.306974141976099</v>
      </c>
      <c r="I3678">
        <v>-24.802889621718101</v>
      </c>
      <c r="J3678">
        <v>10.9163396078247</v>
      </c>
      <c r="K3678">
        <v>38.105599860301098</v>
      </c>
      <c r="L3678">
        <v>45.438321545892997</v>
      </c>
      <c r="M3678">
        <v>84.094927174244006</v>
      </c>
      <c r="N3678">
        <v>2.5190221776998598</v>
      </c>
      <c r="O3678">
        <v>161.29767827529</v>
      </c>
      <c r="P3678">
        <v>43.957027752909497</v>
      </c>
      <c r="Q3678">
        <v>6.8772172337680003E-3</v>
      </c>
    </row>
    <row r="3679" spans="1:17" hidden="1" x14ac:dyDescent="0.3">
      <c r="A3679" t="s">
        <v>7521</v>
      </c>
      <c r="B3679" t="s">
        <v>7522</v>
      </c>
      <c r="C3679" t="s">
        <v>10222</v>
      </c>
      <c r="D3679" t="s">
        <v>388</v>
      </c>
      <c r="E3679">
        <v>33.7239</v>
      </c>
      <c r="F3679">
        <v>26.5</v>
      </c>
      <c r="G3679">
        <v>-41.041817402184797</v>
      </c>
      <c r="H3679">
        <v>-9.8867832196257002</v>
      </c>
      <c r="I3679">
        <v>-45.851425367052798</v>
      </c>
      <c r="J3679">
        <v>7.7331516617502301</v>
      </c>
      <c r="K3679">
        <v>29.8220791472034</v>
      </c>
      <c r="M3679">
        <v>40.578165055516898</v>
      </c>
      <c r="N3679">
        <v>0.78181818181818097</v>
      </c>
      <c r="O3679">
        <v>94.150943396226396</v>
      </c>
      <c r="P3679">
        <v>9.2783505154639005</v>
      </c>
    </row>
    <row r="3680" spans="1:17" hidden="1" x14ac:dyDescent="0.3">
      <c r="A3680" t="s">
        <v>7523</v>
      </c>
      <c r="B3680" t="s">
        <v>7524</v>
      </c>
      <c r="C3680" t="s">
        <v>10222</v>
      </c>
      <c r="D3680" t="s">
        <v>622</v>
      </c>
      <c r="E3680">
        <v>33.722362799999999</v>
      </c>
      <c r="F3680">
        <v>85.5</v>
      </c>
      <c r="G3680">
        <v>4.5358500916116702</v>
      </c>
      <c r="H3680">
        <v>-0.26575313075109502</v>
      </c>
      <c r="I3680">
        <v>-34.492365664138703</v>
      </c>
      <c r="J3680">
        <v>1.09335536315378</v>
      </c>
      <c r="K3680">
        <v>81.315809621193793</v>
      </c>
      <c r="L3680">
        <v>78.095496667858299</v>
      </c>
      <c r="M3680">
        <v>69.796180655157897</v>
      </c>
      <c r="N3680">
        <v>0.19891350646542399</v>
      </c>
      <c r="O3680">
        <v>36.830409356725099</v>
      </c>
      <c r="P3680">
        <v>39.5918367346938</v>
      </c>
      <c r="Q3680">
        <v>5.5057373045280002E-3</v>
      </c>
    </row>
    <row r="3681" spans="1:17" hidden="1" x14ac:dyDescent="0.3">
      <c r="A3681" t="s">
        <v>7525</v>
      </c>
      <c r="B3681" t="s">
        <v>7526</v>
      </c>
      <c r="C3681" t="s">
        <v>10222</v>
      </c>
      <c r="D3681" t="s">
        <v>420</v>
      </c>
      <c r="E3681">
        <v>33.548076000000002</v>
      </c>
      <c r="F3681">
        <v>55.8</v>
      </c>
      <c r="G3681">
        <v>196.95257249963799</v>
      </c>
      <c r="H3681">
        <v>13.476460153687301</v>
      </c>
      <c r="I3681">
        <v>39.546438472333101</v>
      </c>
      <c r="J3681">
        <v>-10.073513536657</v>
      </c>
      <c r="K3681">
        <v>47.061489802995702</v>
      </c>
      <c r="L3681">
        <v>35.730211728785299</v>
      </c>
      <c r="M3681">
        <v>56.579507217318401</v>
      </c>
      <c r="N3681">
        <v>2.3799286146786001</v>
      </c>
      <c r="O3681">
        <v>21.863799283154101</v>
      </c>
      <c r="P3681">
        <v>295.74468085106298</v>
      </c>
      <c r="Q3681">
        <v>6.2241902075668001E-2</v>
      </c>
    </row>
    <row r="3682" spans="1:17" hidden="1" x14ac:dyDescent="0.3">
      <c r="A3682" t="s">
        <v>7527</v>
      </c>
      <c r="B3682" t="s">
        <v>7528</v>
      </c>
      <c r="C3682" t="s">
        <v>10222</v>
      </c>
      <c r="E3682">
        <v>33.528094400000001</v>
      </c>
      <c r="F3682">
        <v>1.64</v>
      </c>
      <c r="G3682">
        <v>-3.2174176932350602</v>
      </c>
      <c r="H3682">
        <v>-4.1324197974177599</v>
      </c>
      <c r="I3682">
        <v>1.6462280964350799</v>
      </c>
      <c r="J3682">
        <v>-0.93170192119834705</v>
      </c>
      <c r="K3682">
        <v>1.56551202556214</v>
      </c>
      <c r="L3682">
        <v>1.58358729016821</v>
      </c>
      <c r="M3682">
        <v>47.995704333040003</v>
      </c>
      <c r="N3682">
        <v>0.95508168344746303</v>
      </c>
      <c r="O3682">
        <v>20.731707317073099</v>
      </c>
      <c r="P3682">
        <v>49.090909090909001</v>
      </c>
      <c r="Q3682">
        <v>-8.5426587647902993E-2</v>
      </c>
    </row>
    <row r="3683" spans="1:17" hidden="1" x14ac:dyDescent="0.3">
      <c r="A3683" t="s">
        <v>7529</v>
      </c>
      <c r="B3683" t="s">
        <v>7530</v>
      </c>
      <c r="C3683" t="s">
        <v>10222</v>
      </c>
      <c r="E3683">
        <v>33.503999999999998</v>
      </c>
      <c r="F3683">
        <v>17.45</v>
      </c>
      <c r="G3683">
        <v>113.43063173361</v>
      </c>
      <c r="H3683">
        <v>-7.4140481762383503</v>
      </c>
      <c r="I3683">
        <v>-42.8133844964403</v>
      </c>
      <c r="J3683">
        <v>-0.80948861036338005</v>
      </c>
      <c r="K3683">
        <v>26.353061217221502</v>
      </c>
      <c r="L3683">
        <v>26.840429623382398</v>
      </c>
      <c r="M3683">
        <v>28.674850602058601</v>
      </c>
      <c r="N3683">
        <v>0.494324392701186</v>
      </c>
      <c r="O3683">
        <v>316.90544412607397</v>
      </c>
      <c r="P3683">
        <v>193.84379178841999</v>
      </c>
    </row>
    <row r="3684" spans="1:17" hidden="1" x14ac:dyDescent="0.3">
      <c r="A3684" t="s">
        <v>7531</v>
      </c>
      <c r="B3684" t="s">
        <v>7532</v>
      </c>
      <c r="C3684" t="s">
        <v>10222</v>
      </c>
      <c r="E3684">
        <v>33.483863599999999</v>
      </c>
      <c r="F3684">
        <v>65.23</v>
      </c>
      <c r="G3684">
        <v>42.332711837166102</v>
      </c>
      <c r="H3684">
        <v>2.9096045861331201</v>
      </c>
      <c r="I3684">
        <v>7.9281580869743502</v>
      </c>
      <c r="J3684">
        <v>-4.7510812066548702</v>
      </c>
      <c r="K3684">
        <v>64.603923003373396</v>
      </c>
      <c r="L3684">
        <v>59.581478110298796</v>
      </c>
      <c r="M3684">
        <v>55.817755476468399</v>
      </c>
      <c r="N3684">
        <v>1.1437103096021699</v>
      </c>
      <c r="O3684">
        <v>49.823700751187999</v>
      </c>
      <c r="P3684">
        <v>86.584668192219596</v>
      </c>
      <c r="Q3684">
        <v>7.4012004948758994E-2</v>
      </c>
    </row>
    <row r="3685" spans="1:17" hidden="1" x14ac:dyDescent="0.3">
      <c r="A3685" t="s">
        <v>7533</v>
      </c>
      <c r="B3685" t="s">
        <v>7534</v>
      </c>
      <c r="C3685" t="s">
        <v>10222</v>
      </c>
      <c r="E3685">
        <v>33.475923000000002</v>
      </c>
      <c r="F3685">
        <v>90</v>
      </c>
      <c r="G3685">
        <v>77.555944283134394</v>
      </c>
      <c r="H3685">
        <v>20.759355094357101</v>
      </c>
      <c r="I3685">
        <v>88.585003606639106</v>
      </c>
      <c r="J3685">
        <v>4.68190737339253</v>
      </c>
      <c r="K3685">
        <v>64.934477367903199</v>
      </c>
      <c r="M3685">
        <v>78.8638422809763</v>
      </c>
      <c r="N3685">
        <v>0.217007534983853</v>
      </c>
      <c r="O3685">
        <v>0</v>
      </c>
      <c r="P3685">
        <v>179.50310559006201</v>
      </c>
    </row>
    <row r="3686" spans="1:17" hidden="1" x14ac:dyDescent="0.3">
      <c r="A3686" t="s">
        <v>7535</v>
      </c>
      <c r="B3686" t="s">
        <v>7536</v>
      </c>
      <c r="C3686" t="s">
        <v>10222</v>
      </c>
      <c r="E3686">
        <v>33.434199999999997</v>
      </c>
      <c r="F3686">
        <v>4.45</v>
      </c>
      <c r="K3686">
        <v>4.2784012200506201</v>
      </c>
      <c r="L3686">
        <v>4.6367428745490402</v>
      </c>
      <c r="M3686">
        <v>37.211772227299498</v>
      </c>
      <c r="N3686">
        <v>1</v>
      </c>
      <c r="Q3686">
        <v>4.2811073451381999E-2</v>
      </c>
    </row>
    <row r="3687" spans="1:17" hidden="1" x14ac:dyDescent="0.3">
      <c r="A3687" t="s">
        <v>7537</v>
      </c>
      <c r="B3687" t="s">
        <v>7538</v>
      </c>
      <c r="C3687" t="s">
        <v>10222</v>
      </c>
      <c r="D3687" t="s">
        <v>420</v>
      </c>
      <c r="E3687">
        <v>33.432219351999997</v>
      </c>
      <c r="F3687">
        <v>13.16</v>
      </c>
      <c r="G3687">
        <v>-4.6738365180749302</v>
      </c>
      <c r="H3687">
        <v>-0.51608018988872395</v>
      </c>
      <c r="I3687">
        <v>-43.505381781651799</v>
      </c>
      <c r="J3687">
        <v>3.70611397449336</v>
      </c>
      <c r="K3687">
        <v>13.972537888255699</v>
      </c>
      <c r="L3687">
        <v>14.6484338848589</v>
      </c>
      <c r="M3687">
        <v>36.245768419382699</v>
      </c>
      <c r="N3687">
        <v>1.2277806875146</v>
      </c>
      <c r="O3687">
        <v>84.650455927051595</v>
      </c>
      <c r="P3687">
        <v>31.468531468531399</v>
      </c>
      <c r="Q3687">
        <v>6.0460379396837002E-2</v>
      </c>
    </row>
    <row r="3688" spans="1:17" hidden="1" x14ac:dyDescent="0.3">
      <c r="A3688" t="s">
        <v>7539</v>
      </c>
      <c r="B3688" t="s">
        <v>7540</v>
      </c>
      <c r="C3688" t="s">
        <v>10222</v>
      </c>
      <c r="D3688" t="s">
        <v>256</v>
      </c>
      <c r="E3688">
        <v>33.430545000000002</v>
      </c>
      <c r="F3688">
        <v>26.5</v>
      </c>
      <c r="G3688">
        <v>15.185541576597201</v>
      </c>
      <c r="H3688">
        <v>-12.2021582781151</v>
      </c>
      <c r="I3688">
        <v>26.976489233147799</v>
      </c>
      <c r="J3688">
        <v>-2.6482798731126902</v>
      </c>
      <c r="K3688">
        <v>24.6359957171906</v>
      </c>
      <c r="L3688">
        <v>20.8485794859956</v>
      </c>
      <c r="M3688">
        <v>48.2283844248431</v>
      </c>
      <c r="N3688">
        <v>1.0153843603021999</v>
      </c>
      <c r="O3688">
        <v>18.075471698113201</v>
      </c>
      <c r="P3688">
        <v>87.943262411347504</v>
      </c>
      <c r="Q3688">
        <v>9.3791104045577001E-2</v>
      </c>
    </row>
    <row r="3689" spans="1:17" hidden="1" x14ac:dyDescent="0.3">
      <c r="A3689" t="s">
        <v>7541</v>
      </c>
      <c r="B3689" t="s">
        <v>7542</v>
      </c>
      <c r="C3689" t="s">
        <v>10222</v>
      </c>
      <c r="D3689" t="s">
        <v>398</v>
      </c>
      <c r="E3689">
        <v>33.400531153999999</v>
      </c>
      <c r="F3689">
        <v>27.85</v>
      </c>
      <c r="G3689">
        <v>0.19385515336813999</v>
      </c>
      <c r="H3689">
        <v>4.6371395591444202E-2</v>
      </c>
      <c r="I3689">
        <v>-11.8133667506536</v>
      </c>
      <c r="J3689">
        <v>-9.2450039219398104</v>
      </c>
      <c r="K3689">
        <v>29.479156104378401</v>
      </c>
      <c r="L3689">
        <v>27.015065865815799</v>
      </c>
      <c r="M3689">
        <v>21.517034923737299</v>
      </c>
      <c r="N3689">
        <v>0.85718076655530995</v>
      </c>
      <c r="O3689">
        <v>52.423698384201003</v>
      </c>
      <c r="P3689">
        <v>60.645680481243097</v>
      </c>
      <c r="Q3689">
        <v>0.14254214315433</v>
      </c>
    </row>
    <row r="3690" spans="1:17" hidden="1" x14ac:dyDescent="0.3">
      <c r="A3690" t="s">
        <v>7543</v>
      </c>
      <c r="B3690" t="s">
        <v>7544</v>
      </c>
      <c r="C3690" t="s">
        <v>10222</v>
      </c>
      <c r="E3690">
        <v>33.179781599999998</v>
      </c>
      <c r="F3690">
        <v>46.69</v>
      </c>
      <c r="G3690">
        <v>73.860577724493794</v>
      </c>
      <c r="H3690">
        <v>9.34029104280601</v>
      </c>
      <c r="I3690">
        <v>-38.182504191313598</v>
      </c>
      <c r="J3690">
        <v>-1.5265372560697399E-2</v>
      </c>
      <c r="K3690">
        <v>45.335314213295597</v>
      </c>
      <c r="L3690">
        <v>44.019844207360499</v>
      </c>
      <c r="M3690">
        <v>54.1442710740683</v>
      </c>
      <c r="N3690">
        <v>0.74325575728036997</v>
      </c>
      <c r="O3690">
        <v>48.490040693938703</v>
      </c>
      <c r="P3690">
        <v>108.717031738936</v>
      </c>
      <c r="Q3690">
        <v>7.9956609383120006E-2</v>
      </c>
    </row>
    <row r="3691" spans="1:17" hidden="1" x14ac:dyDescent="0.3">
      <c r="A3691" t="s">
        <v>7545</v>
      </c>
      <c r="B3691" t="s">
        <v>7546</v>
      </c>
      <c r="C3691" t="s">
        <v>10222</v>
      </c>
      <c r="E3691">
        <v>33.149536750000003</v>
      </c>
      <c r="F3691">
        <v>68.05</v>
      </c>
      <c r="G3691">
        <v>-49.002334530783401</v>
      </c>
      <c r="H3691">
        <v>-2.7264776923199801</v>
      </c>
      <c r="I3691">
        <v>-25.957155362211498</v>
      </c>
      <c r="J3691">
        <v>-14.245647859486599</v>
      </c>
      <c r="K3691">
        <v>67.784192636169806</v>
      </c>
      <c r="L3691">
        <v>68.894707810226194</v>
      </c>
      <c r="M3691">
        <v>41.377598593097197</v>
      </c>
      <c r="N3691">
        <v>0.53271707834520299</v>
      </c>
      <c r="O3691">
        <v>45.4518736223365</v>
      </c>
      <c r="P3691">
        <v>36.1</v>
      </c>
      <c r="Q3691">
        <v>0.131644896770195</v>
      </c>
    </row>
    <row r="3692" spans="1:17" hidden="1" x14ac:dyDescent="0.3">
      <c r="A3692" t="s">
        <v>7547</v>
      </c>
      <c r="B3692" t="s">
        <v>7548</v>
      </c>
      <c r="C3692" t="s">
        <v>10222</v>
      </c>
      <c r="E3692">
        <v>33.128951166999997</v>
      </c>
      <c r="F3692">
        <v>17.03</v>
      </c>
      <c r="G3692">
        <v>120.285905832971</v>
      </c>
      <c r="H3692">
        <v>2.1590482628437302</v>
      </c>
      <c r="I3692">
        <v>-13.0297217058685</v>
      </c>
      <c r="J3692">
        <v>7.8012063750444796</v>
      </c>
      <c r="K3692">
        <v>14.619783229346901</v>
      </c>
      <c r="L3692">
        <v>12.2707786136435</v>
      </c>
      <c r="M3692">
        <v>69.517589482221197</v>
      </c>
      <c r="N3692">
        <v>1.68400497240377</v>
      </c>
      <c r="O3692">
        <v>32.530827950675203</v>
      </c>
      <c r="P3692">
        <v>183.833333333333</v>
      </c>
      <c r="Q3692">
        <v>0.14224079882436899</v>
      </c>
    </row>
    <row r="3693" spans="1:17" hidden="1" x14ac:dyDescent="0.3">
      <c r="A3693" t="s">
        <v>7549</v>
      </c>
      <c r="B3693" t="s">
        <v>7550</v>
      </c>
      <c r="C3693" t="s">
        <v>10222</v>
      </c>
      <c r="D3693" t="s">
        <v>77</v>
      </c>
      <c r="E3693">
        <v>33.019463438000002</v>
      </c>
      <c r="F3693">
        <v>11.23</v>
      </c>
      <c r="G3693">
        <v>60.640978296739803</v>
      </c>
      <c r="H3693">
        <v>0.49190564882550603</v>
      </c>
      <c r="I3693">
        <v>-2.6323074383818401</v>
      </c>
      <c r="J3693">
        <v>2.09447357576766</v>
      </c>
      <c r="K3693">
        <v>10.753794259913301</v>
      </c>
      <c r="L3693">
        <v>9.6198176907975608</v>
      </c>
      <c r="M3693">
        <v>52.123756097687298</v>
      </c>
      <c r="N3693">
        <v>1.01285753711326</v>
      </c>
      <c r="O3693">
        <v>28.6731967943009</v>
      </c>
      <c r="P3693">
        <v>93.620689655172399</v>
      </c>
      <c r="Q3693">
        <v>1.6925928720570001E-3</v>
      </c>
    </row>
    <row r="3694" spans="1:17" hidden="1" x14ac:dyDescent="0.3">
      <c r="A3694" t="s">
        <v>7551</v>
      </c>
      <c r="B3694" t="s">
        <v>7552</v>
      </c>
      <c r="C3694" t="s">
        <v>10222</v>
      </c>
      <c r="E3694">
        <v>32.845478249999999</v>
      </c>
      <c r="F3694">
        <v>13.15</v>
      </c>
      <c r="G3694">
        <v>1.5171548627898701</v>
      </c>
      <c r="H3694">
        <v>-17.013201296620299</v>
      </c>
      <c r="I3694">
        <v>-8.1496902709118402</v>
      </c>
      <c r="J3694">
        <v>-2.6730184025858601</v>
      </c>
      <c r="K3694">
        <v>14.1234137619489</v>
      </c>
      <c r="L3694">
        <v>12.968971323878201</v>
      </c>
      <c r="M3694">
        <v>37.517268743288497</v>
      </c>
      <c r="N3694">
        <v>0.91331757289203996</v>
      </c>
      <c r="O3694">
        <v>61.825095057034197</v>
      </c>
      <c r="P3694">
        <v>35.567010309278302</v>
      </c>
      <c r="Q3694">
        <v>-2.2302698598309998E-3</v>
      </c>
    </row>
    <row r="3695" spans="1:17" hidden="1" x14ac:dyDescent="0.3">
      <c r="A3695" t="s">
        <v>7553</v>
      </c>
      <c r="B3695" t="s">
        <v>7554</v>
      </c>
      <c r="C3695" t="s">
        <v>10222</v>
      </c>
      <c r="E3695">
        <v>32.823252879999998</v>
      </c>
      <c r="F3695">
        <v>25.96</v>
      </c>
      <c r="G3695">
        <v>-50.307250319427602</v>
      </c>
      <c r="H3695">
        <v>-10.9337665987645</v>
      </c>
      <c r="I3695">
        <v>-69.468260252095803</v>
      </c>
      <c r="J3695">
        <v>-7.2055762122042504</v>
      </c>
      <c r="K3695">
        <v>27.566178456563001</v>
      </c>
      <c r="L3695">
        <v>35.4893027520232</v>
      </c>
      <c r="M3695">
        <v>48.214753689787798</v>
      </c>
      <c r="N3695">
        <v>1.5435000000000001</v>
      </c>
      <c r="O3695">
        <v>163.86748844375899</v>
      </c>
      <c r="P3695">
        <v>10.468085106382899</v>
      </c>
      <c r="Q3695">
        <v>1.9107931229250998E-2</v>
      </c>
    </row>
    <row r="3696" spans="1:17" hidden="1" x14ac:dyDescent="0.3">
      <c r="A3696" t="s">
        <v>7555</v>
      </c>
      <c r="B3696" t="s">
        <v>7556</v>
      </c>
      <c r="C3696" t="s">
        <v>10222</v>
      </c>
      <c r="D3696" t="s">
        <v>130</v>
      </c>
      <c r="E3696">
        <v>32.759222399999999</v>
      </c>
      <c r="F3696">
        <v>41.13</v>
      </c>
      <c r="G3696">
        <v>6.8400703849370297</v>
      </c>
      <c r="H3696">
        <v>-6.55923299835609</v>
      </c>
      <c r="I3696">
        <v>-24.2588295788089</v>
      </c>
      <c r="J3696">
        <v>-10.469501642558299</v>
      </c>
      <c r="K3696">
        <v>46.656820550239203</v>
      </c>
      <c r="L3696">
        <v>41.914520275330098</v>
      </c>
      <c r="M3696">
        <v>27.161203373620801</v>
      </c>
      <c r="N3696">
        <v>2.5914686378550802</v>
      </c>
      <c r="O3696">
        <v>49.282761974228002</v>
      </c>
      <c r="P3696">
        <v>55.9726962457338</v>
      </c>
      <c r="Q3696">
        <v>6.7516144991259006E-2</v>
      </c>
    </row>
    <row r="3697" spans="1:17" hidden="1" x14ac:dyDescent="0.3">
      <c r="A3697" t="s">
        <v>7557</v>
      </c>
      <c r="B3697" t="s">
        <v>7558</v>
      </c>
      <c r="C3697" t="s">
        <v>10222</v>
      </c>
      <c r="D3697" t="s">
        <v>622</v>
      </c>
      <c r="E3697">
        <v>32.690595000000002</v>
      </c>
      <c r="F3697">
        <v>165.9</v>
      </c>
      <c r="G3697">
        <v>-10.653802248930299</v>
      </c>
      <c r="H3697">
        <v>-7.1643971936063006E-2</v>
      </c>
      <c r="I3697">
        <v>-13.1208191112168</v>
      </c>
      <c r="J3697">
        <v>0.32424644202642</v>
      </c>
      <c r="K3697">
        <v>166.592660287363</v>
      </c>
      <c r="L3697">
        <v>163.23734297023501</v>
      </c>
      <c r="M3697">
        <v>55.696790612907101</v>
      </c>
      <c r="N3697">
        <v>1.3078732674687501</v>
      </c>
      <c r="O3697">
        <v>31.705846895720299</v>
      </c>
      <c r="P3697">
        <v>30.732860520094501</v>
      </c>
      <c r="Q3697">
        <v>-4.8806480180740002E-3</v>
      </c>
    </row>
    <row r="3698" spans="1:17" hidden="1" x14ac:dyDescent="0.3">
      <c r="A3698" t="s">
        <v>7559</v>
      </c>
      <c r="B3698" t="s">
        <v>7560</v>
      </c>
      <c r="C3698" t="s">
        <v>10222</v>
      </c>
      <c r="D3698" t="s">
        <v>1549</v>
      </c>
      <c r="E3698">
        <v>32.676405971999998</v>
      </c>
      <c r="F3698">
        <v>6.51</v>
      </c>
      <c r="G3698">
        <v>11.9849499279455</v>
      </c>
      <c r="H3698">
        <v>-17.868464454514999</v>
      </c>
      <c r="I3698">
        <v>-15.342782892575901</v>
      </c>
      <c r="J3698">
        <v>-0.77120504566415204</v>
      </c>
      <c r="K3698">
        <v>6.4890178981912996</v>
      </c>
      <c r="L3698">
        <v>5.9516974455327096</v>
      </c>
      <c r="M3698">
        <v>13.561228325218901</v>
      </c>
      <c r="N3698">
        <v>0.73771476433697802</v>
      </c>
      <c r="O3698">
        <v>29.646697388632798</v>
      </c>
      <c r="P3698">
        <v>47.954545454545404</v>
      </c>
      <c r="Q3698">
        <v>5.2516022845802E-2</v>
      </c>
    </row>
    <row r="3699" spans="1:17" hidden="1" x14ac:dyDescent="0.3">
      <c r="A3699" t="s">
        <v>7561</v>
      </c>
      <c r="B3699" t="s">
        <v>7562</v>
      </c>
      <c r="C3699" t="s">
        <v>10222</v>
      </c>
      <c r="D3699" t="s">
        <v>574</v>
      </c>
      <c r="E3699">
        <v>32.661613500000001</v>
      </c>
      <c r="F3699">
        <v>8.43</v>
      </c>
      <c r="G3699">
        <v>217.55594428313401</v>
      </c>
      <c r="H3699">
        <v>16.613500948502899</v>
      </c>
      <c r="I3699">
        <v>76.094280044486993</v>
      </c>
      <c r="J3699">
        <v>-9.6735410997029803</v>
      </c>
      <c r="K3699">
        <v>7.66335596417583</v>
      </c>
      <c r="L3699">
        <v>5.7359502306508103</v>
      </c>
      <c r="M3699">
        <v>36.668951315717599</v>
      </c>
      <c r="N3699">
        <v>0.88931583395292302</v>
      </c>
      <c r="O3699">
        <v>20.5219454329774</v>
      </c>
      <c r="P3699">
        <v>251.25</v>
      </c>
      <c r="Q3699">
        <v>0.122297398107838</v>
      </c>
    </row>
    <row r="3700" spans="1:17" hidden="1" x14ac:dyDescent="0.3">
      <c r="A3700" t="s">
        <v>7563</v>
      </c>
      <c r="B3700" t="s">
        <v>7564</v>
      </c>
      <c r="C3700" t="s">
        <v>10222</v>
      </c>
      <c r="D3700" t="s">
        <v>118</v>
      </c>
      <c r="E3700">
        <v>32.49</v>
      </c>
      <c r="F3700">
        <v>2.2799999999999998</v>
      </c>
      <c r="G3700">
        <v>53.984079474653498</v>
      </c>
      <c r="H3700">
        <v>-33.801588549155298</v>
      </c>
      <c r="I3700">
        <v>7.2500130878925599</v>
      </c>
      <c r="J3700">
        <v>-11.7814193261546</v>
      </c>
      <c r="K3700">
        <v>2.7163087006665099</v>
      </c>
      <c r="L3700">
        <v>2.3142682316795602</v>
      </c>
      <c r="M3700">
        <v>10.5723521675143</v>
      </c>
      <c r="N3700">
        <v>0.595775073590461</v>
      </c>
      <c r="O3700">
        <v>50.438596491227997</v>
      </c>
      <c r="P3700">
        <v>104.57773689052399</v>
      </c>
      <c r="Q3700">
        <v>5.8888759454434003E-2</v>
      </c>
    </row>
    <row r="3701" spans="1:17" hidden="1" x14ac:dyDescent="0.3">
      <c r="A3701" t="s">
        <v>7565</v>
      </c>
      <c r="B3701" t="s">
        <v>7566</v>
      </c>
      <c r="C3701" t="s">
        <v>10222</v>
      </c>
      <c r="D3701" t="s">
        <v>133</v>
      </c>
      <c r="E3701">
        <v>32.450000000000003</v>
      </c>
      <c r="F3701">
        <v>29.5</v>
      </c>
      <c r="G3701">
        <v>-117.11580001266999</v>
      </c>
      <c r="H3701">
        <v>-8.31953056364868</v>
      </c>
      <c r="I3701">
        <v>-19.8726420123864</v>
      </c>
      <c r="J3701">
        <v>-6.0562294760383502</v>
      </c>
      <c r="K3701">
        <v>31.2092312433189</v>
      </c>
      <c r="L3701">
        <v>82.015860923834694</v>
      </c>
      <c r="M3701">
        <v>40.169795639200302</v>
      </c>
      <c r="N3701">
        <v>0.77914447233617001</v>
      </c>
      <c r="O3701">
        <v>1133.2203389830499</v>
      </c>
      <c r="P3701">
        <v>21.850475010326299</v>
      </c>
    </row>
    <row r="3702" spans="1:17" hidden="1" x14ac:dyDescent="0.3">
      <c r="A3702" t="s">
        <v>7567</v>
      </c>
      <c r="B3702" t="s">
        <v>7568</v>
      </c>
      <c r="C3702" t="s">
        <v>10222</v>
      </c>
      <c r="D3702" t="s">
        <v>86</v>
      </c>
      <c r="E3702">
        <v>32.2693206</v>
      </c>
      <c r="F3702">
        <v>49.61</v>
      </c>
      <c r="G3702">
        <v>3.2754628597958799</v>
      </c>
      <c r="H3702">
        <v>10.4912758979487</v>
      </c>
      <c r="I3702">
        <v>14.3045221833006</v>
      </c>
      <c r="J3702">
        <v>-4.4710891328282196</v>
      </c>
      <c r="M3702">
        <v>51.508593904428899</v>
      </c>
      <c r="O3702">
        <v>14.291473493247301</v>
      </c>
      <c r="P3702">
        <v>41.742857142857098</v>
      </c>
    </row>
    <row r="3703" spans="1:17" hidden="1" x14ac:dyDescent="0.3">
      <c r="A3703" t="s">
        <v>7569</v>
      </c>
      <c r="B3703" t="s">
        <v>7570</v>
      </c>
      <c r="C3703" t="s">
        <v>10222</v>
      </c>
      <c r="D3703" t="s">
        <v>370</v>
      </c>
      <c r="E3703">
        <v>32.180657600000004</v>
      </c>
      <c r="F3703">
        <v>56</v>
      </c>
      <c r="G3703">
        <v>28.085023943712098</v>
      </c>
      <c r="H3703">
        <v>28.92307901089</v>
      </c>
      <c r="I3703">
        <v>64.278651852454303</v>
      </c>
      <c r="J3703">
        <v>-20.2374322652187</v>
      </c>
      <c r="K3703">
        <v>55.5876176617572</v>
      </c>
      <c r="L3703">
        <v>46.2643213873137</v>
      </c>
      <c r="M3703">
        <v>21.966440194870302</v>
      </c>
      <c r="N3703">
        <v>0.66823161189358304</v>
      </c>
      <c r="O3703">
        <v>32.232142857142797</v>
      </c>
      <c r="P3703">
        <v>102.898550724637</v>
      </c>
    </row>
    <row r="3704" spans="1:17" hidden="1" x14ac:dyDescent="0.3">
      <c r="A3704" t="s">
        <v>7571</v>
      </c>
      <c r="B3704" t="s">
        <v>7572</v>
      </c>
      <c r="C3704" t="s">
        <v>10222</v>
      </c>
      <c r="E3704">
        <v>32.08</v>
      </c>
      <c r="F3704">
        <v>40.1</v>
      </c>
      <c r="G3704">
        <v>-24.6973491114199</v>
      </c>
      <c r="H3704">
        <v>-0.82635919135715796</v>
      </c>
      <c r="I3704">
        <v>-37.692981394113097</v>
      </c>
      <c r="J3704">
        <v>-3.7356750441898798</v>
      </c>
      <c r="K3704">
        <v>41.201512976971699</v>
      </c>
      <c r="L3704">
        <v>43.479124597847303</v>
      </c>
      <c r="M3704">
        <v>44.382695163240399</v>
      </c>
      <c r="N3704">
        <v>0.87172835791949599</v>
      </c>
      <c r="O3704">
        <v>46.384039900249299</v>
      </c>
      <c r="P3704">
        <v>11.3888888888888</v>
      </c>
      <c r="Q3704">
        <v>2.5835612073207E-2</v>
      </c>
    </row>
    <row r="3705" spans="1:17" hidden="1" x14ac:dyDescent="0.3">
      <c r="A3705" t="s">
        <v>7573</v>
      </c>
      <c r="B3705" t="s">
        <v>7574</v>
      </c>
      <c r="C3705" t="s">
        <v>10222</v>
      </c>
      <c r="D3705" t="s">
        <v>261</v>
      </c>
      <c r="E3705">
        <v>32.077379999999998</v>
      </c>
      <c r="F3705">
        <v>106.8</v>
      </c>
      <c r="G3705">
        <v>498.76705167691102</v>
      </c>
      <c r="H3705">
        <v>-9.1973548623528192</v>
      </c>
      <c r="I3705">
        <v>2.97258892362784</v>
      </c>
      <c r="J3705">
        <v>-5.4693611112092704</v>
      </c>
      <c r="K3705">
        <v>107.73209345015</v>
      </c>
      <c r="L3705">
        <v>86.937889960101202</v>
      </c>
      <c r="M3705">
        <v>48.762578589363798</v>
      </c>
      <c r="N3705">
        <v>1.0833323744318499</v>
      </c>
      <c r="O3705">
        <v>17.977528089887599</v>
      </c>
      <c r="P3705">
        <v>623.57723577235697</v>
      </c>
    </row>
    <row r="3706" spans="1:17" hidden="1" x14ac:dyDescent="0.3">
      <c r="A3706" t="s">
        <v>7575</v>
      </c>
      <c r="B3706" t="s">
        <v>7576</v>
      </c>
      <c r="C3706" t="s">
        <v>10222</v>
      </c>
      <c r="D3706" t="s">
        <v>420</v>
      </c>
      <c r="E3706">
        <v>32.067247999999999</v>
      </c>
      <c r="F3706">
        <v>16.399999999999999</v>
      </c>
      <c r="G3706">
        <v>66.415488100661406</v>
      </c>
      <c r="H3706">
        <v>-11.672426607087401</v>
      </c>
      <c r="I3706">
        <v>-18.9692600058099</v>
      </c>
      <c r="J3706">
        <v>-2.4542897628045801</v>
      </c>
      <c r="K3706">
        <v>17.443268354473499</v>
      </c>
      <c r="L3706">
        <v>16.044563005114199</v>
      </c>
      <c r="M3706">
        <v>42.1426236734886</v>
      </c>
      <c r="N3706">
        <v>0.15265173628925799</v>
      </c>
      <c r="O3706">
        <v>39.268292682926798</v>
      </c>
      <c r="P3706">
        <v>100</v>
      </c>
      <c r="Q3706">
        <v>9.2304017825453999E-2</v>
      </c>
    </row>
    <row r="3707" spans="1:17" hidden="1" x14ac:dyDescent="0.3">
      <c r="A3707" t="s">
        <v>7577</v>
      </c>
      <c r="B3707" t="s">
        <v>7578</v>
      </c>
      <c r="C3707" t="s">
        <v>10222</v>
      </c>
      <c r="D3707" t="s">
        <v>622</v>
      </c>
      <c r="E3707">
        <v>32.0626125</v>
      </c>
      <c r="F3707">
        <v>51.5</v>
      </c>
      <c r="G3707">
        <v>45.140978296739803</v>
      </c>
      <c r="H3707">
        <v>13.431569611231801</v>
      </c>
      <c r="I3707">
        <v>1.84217250290581</v>
      </c>
      <c r="J3707">
        <v>21.9399947681542</v>
      </c>
      <c r="K3707">
        <v>44.8629432227089</v>
      </c>
      <c r="L3707">
        <v>43.577709648215396</v>
      </c>
      <c r="M3707">
        <v>66.677516548263895</v>
      </c>
      <c r="N3707">
        <v>4.2192080576676201</v>
      </c>
      <c r="O3707">
        <v>25.8252427184465</v>
      </c>
      <c r="P3707">
        <v>80.701754385964904</v>
      </c>
      <c r="Q3707">
        <v>6.7927257274503994E-2</v>
      </c>
    </row>
    <row r="3708" spans="1:17" hidden="1" x14ac:dyDescent="0.3">
      <c r="A3708" t="s">
        <v>7579</v>
      </c>
      <c r="B3708" t="s">
        <v>7580</v>
      </c>
      <c r="C3708" t="s">
        <v>10222</v>
      </c>
      <c r="D3708" t="s">
        <v>21</v>
      </c>
      <c r="E3708">
        <v>32.024999999999999</v>
      </c>
      <c r="F3708">
        <v>42.7</v>
      </c>
      <c r="G3708">
        <v>6.11146873730514</v>
      </c>
      <c r="H3708">
        <v>2.7282761609296</v>
      </c>
      <c r="I3708">
        <v>2.0370896433660102</v>
      </c>
      <c r="J3708">
        <v>-2.8540392670317098</v>
      </c>
      <c r="K3708">
        <v>41.674105378309001</v>
      </c>
      <c r="L3708">
        <v>38.598109407985902</v>
      </c>
      <c r="M3708">
        <v>54.059468006361897</v>
      </c>
      <c r="N3708">
        <v>0.93631205026890196</v>
      </c>
      <c r="O3708">
        <v>23.419203747072601</v>
      </c>
      <c r="P3708">
        <v>61.071293851376801</v>
      </c>
      <c r="Q3708">
        <v>3.1355871363892E-2</v>
      </c>
    </row>
    <row r="3709" spans="1:17" hidden="1" x14ac:dyDescent="0.3">
      <c r="A3709" t="s">
        <v>7581</v>
      </c>
      <c r="B3709" t="s">
        <v>7582</v>
      </c>
      <c r="C3709" t="s">
        <v>10222</v>
      </c>
      <c r="E3709">
        <v>32.020000000000003</v>
      </c>
      <c r="F3709">
        <v>16.010000000000002</v>
      </c>
      <c r="G3709">
        <v>6.89097829673989</v>
      </c>
      <c r="H3709">
        <v>-9.4751991675617795</v>
      </c>
      <c r="I3709">
        <v>-24.375399678180699</v>
      </c>
      <c r="J3709">
        <v>-2.17373436597012</v>
      </c>
      <c r="K3709">
        <v>15.7270418578958</v>
      </c>
      <c r="L3709">
        <v>14.8478383992655</v>
      </c>
      <c r="M3709">
        <v>49.973796386639897</v>
      </c>
      <c r="N3709">
        <v>0.23628930996120701</v>
      </c>
      <c r="O3709">
        <v>31.168019987507801</v>
      </c>
      <c r="P3709">
        <v>49.626168224299001</v>
      </c>
      <c r="Q3709">
        <v>6.2460207054539996E-3</v>
      </c>
    </row>
    <row r="3710" spans="1:17" hidden="1" x14ac:dyDescent="0.3">
      <c r="A3710" t="s">
        <v>7583</v>
      </c>
      <c r="B3710" t="s">
        <v>7584</v>
      </c>
      <c r="C3710" t="s">
        <v>10222</v>
      </c>
      <c r="E3710">
        <v>32.018875000000001</v>
      </c>
      <c r="F3710">
        <v>59.57</v>
      </c>
      <c r="G3710">
        <v>56.766619322380897</v>
      </c>
      <c r="H3710">
        <v>-6.9779720945829604</v>
      </c>
      <c r="I3710">
        <v>-23.283006755400301</v>
      </c>
      <c r="J3710">
        <v>4.0279933861452104</v>
      </c>
      <c r="K3710">
        <v>63.026637302762303</v>
      </c>
      <c r="L3710">
        <v>63.3596288577832</v>
      </c>
      <c r="M3710">
        <v>42.996294731168497</v>
      </c>
      <c r="N3710">
        <v>1.10768117409509</v>
      </c>
      <c r="O3710">
        <v>59.258015779754899</v>
      </c>
      <c r="P3710">
        <v>83.292307692307602</v>
      </c>
      <c r="Q3710">
        <v>8.9262347690299004E-2</v>
      </c>
    </row>
    <row r="3711" spans="1:17" hidden="1" x14ac:dyDescent="0.3">
      <c r="A3711" t="s">
        <v>7585</v>
      </c>
      <c r="B3711" t="s">
        <v>7586</v>
      </c>
      <c r="C3711" t="s">
        <v>10222</v>
      </c>
      <c r="D3711" t="s">
        <v>622</v>
      </c>
      <c r="E3711">
        <v>31.9827189999999</v>
      </c>
      <c r="F3711">
        <v>7.6</v>
      </c>
      <c r="G3711">
        <v>-5.5931859894901201</v>
      </c>
      <c r="H3711">
        <v>-1.87035303188851</v>
      </c>
      <c r="I3711">
        <v>-12.2495918825592</v>
      </c>
      <c r="J3711">
        <v>1.0670674632677399</v>
      </c>
      <c r="K3711">
        <v>10.0372087729983</v>
      </c>
      <c r="L3711">
        <v>10.066633630706701</v>
      </c>
      <c r="M3711">
        <v>25.7607462659657</v>
      </c>
      <c r="N3711">
        <v>1</v>
      </c>
      <c r="Q3711">
        <v>-9.4079221239847993E-2</v>
      </c>
    </row>
    <row r="3712" spans="1:17" hidden="1" x14ac:dyDescent="0.3">
      <c r="A3712" t="s">
        <v>7587</v>
      </c>
      <c r="B3712" t="s">
        <v>7588</v>
      </c>
      <c r="C3712" t="s">
        <v>10222</v>
      </c>
      <c r="D3712" t="s">
        <v>293</v>
      </c>
      <c r="E3712">
        <v>31.959765000000001</v>
      </c>
      <c r="F3712">
        <v>31.05</v>
      </c>
      <c r="G3712">
        <v>-6.4560828014812897</v>
      </c>
      <c r="H3712">
        <v>-1.91980181430797</v>
      </c>
      <c r="I3712">
        <v>-25.496629046422001</v>
      </c>
      <c r="J3712">
        <v>0.29509033458732797</v>
      </c>
      <c r="K3712">
        <v>30.786053919021398</v>
      </c>
      <c r="L3712">
        <v>32.822245027538301</v>
      </c>
      <c r="M3712">
        <v>50.323849076494099</v>
      </c>
      <c r="N3712">
        <v>0.23551308688643499</v>
      </c>
      <c r="O3712">
        <v>59.420289855072397</v>
      </c>
      <c r="P3712">
        <v>24.2</v>
      </c>
      <c r="Q3712">
        <v>-4.8465981247449996E-3</v>
      </c>
    </row>
    <row r="3713" spans="1:17" hidden="1" x14ac:dyDescent="0.3">
      <c r="A3713" t="s">
        <v>7589</v>
      </c>
      <c r="B3713" t="s">
        <v>7590</v>
      </c>
      <c r="C3713" t="s">
        <v>10222</v>
      </c>
      <c r="D3713" t="s">
        <v>722</v>
      </c>
      <c r="E3713">
        <v>31.948726656000002</v>
      </c>
      <c r="F3713">
        <v>325.89999999999998</v>
      </c>
      <c r="G3713">
        <v>12.1433610726738</v>
      </c>
      <c r="H3713">
        <v>0.71583132156224005</v>
      </c>
      <c r="I3713">
        <v>3.4493178859477198</v>
      </c>
      <c r="J3713">
        <v>0.32666044276873701</v>
      </c>
      <c r="K3713">
        <v>309.48723778265401</v>
      </c>
      <c r="L3713">
        <v>282.75640404615598</v>
      </c>
      <c r="M3713">
        <v>50.554369654686603</v>
      </c>
      <c r="N3713">
        <v>0.55490794645657204</v>
      </c>
      <c r="O3713">
        <v>0.64436943847807604</v>
      </c>
      <c r="P3713">
        <v>43.233859271304802</v>
      </c>
    </row>
    <row r="3714" spans="1:17" hidden="1" x14ac:dyDescent="0.3">
      <c r="A3714" t="s">
        <v>7591</v>
      </c>
      <c r="B3714" t="s">
        <v>7592</v>
      </c>
      <c r="C3714" t="s">
        <v>10222</v>
      </c>
      <c r="E3714">
        <v>31.946199</v>
      </c>
      <c r="F3714">
        <v>30</v>
      </c>
      <c r="G3714">
        <v>-42.374215719155302</v>
      </c>
      <c r="H3714">
        <v>7.5081235672635298</v>
      </c>
      <c r="I3714">
        <v>-10.857633580778501</v>
      </c>
      <c r="J3714">
        <v>4.3391902082454603</v>
      </c>
      <c r="K3714">
        <v>29.1175354412437</v>
      </c>
      <c r="L3714">
        <v>31.257206385402199</v>
      </c>
      <c r="M3714">
        <v>59.915613281183802</v>
      </c>
      <c r="N3714">
        <v>0.82611709215110996</v>
      </c>
      <c r="O3714">
        <v>63.3333333333333</v>
      </c>
      <c r="P3714">
        <v>23.915737298636898</v>
      </c>
    </row>
    <row r="3715" spans="1:17" hidden="1" x14ac:dyDescent="0.3">
      <c r="A3715" t="s">
        <v>7593</v>
      </c>
      <c r="B3715" t="s">
        <v>7594</v>
      </c>
      <c r="C3715" t="s">
        <v>10222</v>
      </c>
      <c r="D3715" t="s">
        <v>722</v>
      </c>
      <c r="E3715">
        <v>31.730069843999999</v>
      </c>
      <c r="F3715">
        <v>236.75</v>
      </c>
      <c r="G3715">
        <v>13.6958231202414</v>
      </c>
      <c r="H3715">
        <v>3.7344117836995299</v>
      </c>
      <c r="I3715">
        <v>6.0944551300454997</v>
      </c>
      <c r="J3715">
        <v>0.227682939823043</v>
      </c>
      <c r="K3715">
        <v>222.08938580868801</v>
      </c>
      <c r="L3715">
        <v>200.993413448295</v>
      </c>
      <c r="M3715">
        <v>48.807085432446698</v>
      </c>
      <c r="N3715">
        <v>0.45098149687865502</v>
      </c>
      <c r="O3715">
        <v>1.24604012671594</v>
      </c>
      <c r="P3715">
        <v>52.6336148539745</v>
      </c>
      <c r="Q3715">
        <v>5.0860317588420001E-3</v>
      </c>
    </row>
    <row r="3716" spans="1:17" hidden="1" x14ac:dyDescent="0.3">
      <c r="A3716" t="s">
        <v>7595</v>
      </c>
      <c r="B3716" t="s">
        <v>7596</v>
      </c>
      <c r="C3716" t="s">
        <v>10222</v>
      </c>
      <c r="E3716">
        <v>31.724034</v>
      </c>
      <c r="F3716">
        <v>66.099999999999994</v>
      </c>
      <c r="G3716">
        <v>370.46679283307998</v>
      </c>
      <c r="H3716">
        <v>33.965995548704001</v>
      </c>
      <c r="I3716">
        <v>59.324846753630801</v>
      </c>
      <c r="J3716">
        <v>-2.2226657167475699</v>
      </c>
      <c r="K3716">
        <v>55.3236061501281</v>
      </c>
      <c r="L3716">
        <v>40.852708025566102</v>
      </c>
      <c r="M3716">
        <v>61.043179280681002</v>
      </c>
      <c r="N3716">
        <v>2.0832881621071002</v>
      </c>
      <c r="O3716">
        <v>8.3661119515884899</v>
      </c>
      <c r="P3716">
        <v>396.992481203007</v>
      </c>
      <c r="Q3716">
        <v>0.13637857271666901</v>
      </c>
    </row>
    <row r="3717" spans="1:17" hidden="1" x14ac:dyDescent="0.3">
      <c r="A3717" t="s">
        <v>7597</v>
      </c>
      <c r="B3717" t="s">
        <v>7598</v>
      </c>
      <c r="C3717" t="s">
        <v>10222</v>
      </c>
      <c r="E3717">
        <v>31.706009999999999</v>
      </c>
      <c r="F3717">
        <v>5.9</v>
      </c>
      <c r="G3717">
        <v>25.4532034506536</v>
      </c>
      <c r="H3717">
        <v>30.116332223956</v>
      </c>
      <c r="I3717">
        <v>29.111214090832799</v>
      </c>
      <c r="J3717">
        <v>-0.84589815441298499</v>
      </c>
      <c r="K3717">
        <v>5.0632217498093404</v>
      </c>
      <c r="L3717">
        <v>4.6953063310226</v>
      </c>
      <c r="M3717">
        <v>62.941620152997501</v>
      </c>
      <c r="N3717">
        <v>1.02343831980657</v>
      </c>
      <c r="O3717">
        <v>16.1016949152542</v>
      </c>
      <c r="P3717">
        <v>63.434903047091403</v>
      </c>
      <c r="Q3717">
        <v>-3.2233810757930997E-2</v>
      </c>
    </row>
    <row r="3718" spans="1:17" hidden="1" x14ac:dyDescent="0.3">
      <c r="A3718" t="s">
        <v>7599</v>
      </c>
      <c r="B3718" t="s">
        <v>7600</v>
      </c>
      <c r="C3718" t="s">
        <v>10222</v>
      </c>
      <c r="E3718">
        <v>31.639821781999999</v>
      </c>
      <c r="F3718">
        <v>40.090000000000003</v>
      </c>
      <c r="G3718">
        <v>13.258133108455301</v>
      </c>
      <c r="H3718">
        <v>-3.6013591913571501</v>
      </c>
      <c r="I3718">
        <v>22.0805844058772</v>
      </c>
      <c r="J3718">
        <v>2.2729829644681199</v>
      </c>
      <c r="K3718">
        <v>37.780986054849897</v>
      </c>
      <c r="L3718">
        <v>33.0865372641547</v>
      </c>
      <c r="M3718">
        <v>67.342992390651801</v>
      </c>
      <c r="N3718">
        <v>0.73775540347594903</v>
      </c>
      <c r="O3718">
        <v>27.213769019705602</v>
      </c>
      <c r="P3718">
        <v>66.972094960433097</v>
      </c>
      <c r="Q3718">
        <v>7.8710329875086998E-2</v>
      </c>
    </row>
    <row r="3719" spans="1:17" hidden="1" x14ac:dyDescent="0.3">
      <c r="A3719" t="s">
        <v>7601</v>
      </c>
      <c r="B3719" t="s">
        <v>7602</v>
      </c>
      <c r="C3719" t="s">
        <v>10222</v>
      </c>
      <c r="D3719" t="s">
        <v>46</v>
      </c>
      <c r="E3719">
        <v>31.634050800000001</v>
      </c>
      <c r="F3719">
        <v>1.32</v>
      </c>
      <c r="G3719">
        <v>76.551234706996297</v>
      </c>
      <c r="H3719">
        <v>-21.026359191357098</v>
      </c>
      <c r="I3719">
        <v>-17.718851268644201</v>
      </c>
      <c r="J3719">
        <v>-2.2970785529617999</v>
      </c>
      <c r="K3719">
        <v>1.27586820964307</v>
      </c>
      <c r="L3719">
        <v>1.0632111416402701</v>
      </c>
      <c r="M3719">
        <v>14.060776827855401</v>
      </c>
      <c r="N3719">
        <v>1.7333806761315</v>
      </c>
      <c r="O3719">
        <v>24.999999999999901</v>
      </c>
      <c r="P3719">
        <v>103.07692307692299</v>
      </c>
      <c r="Q3719">
        <v>6.7279452430918998E-2</v>
      </c>
    </row>
    <row r="3720" spans="1:17" hidden="1" x14ac:dyDescent="0.3">
      <c r="A3720" t="s">
        <v>7603</v>
      </c>
      <c r="B3720" t="s">
        <v>7604</v>
      </c>
      <c r="C3720" t="s">
        <v>10222</v>
      </c>
      <c r="D3720" t="s">
        <v>1148</v>
      </c>
      <c r="E3720">
        <v>31.618325200000001</v>
      </c>
      <c r="F3720">
        <v>7.7</v>
      </c>
      <c r="G3720">
        <v>-88.217230658483999</v>
      </c>
      <c r="H3720">
        <v>-28.853461995095401</v>
      </c>
      <c r="I3720">
        <v>-78.388195311482207</v>
      </c>
      <c r="J3720">
        <v>-1.7948867438510001</v>
      </c>
      <c r="K3720">
        <v>11.837405561556199</v>
      </c>
      <c r="L3720">
        <v>17.109216528850201</v>
      </c>
      <c r="M3720">
        <v>14.737452165815199</v>
      </c>
      <c r="N3720">
        <v>0.67410500001600004</v>
      </c>
      <c r="O3720">
        <v>229.87012987012901</v>
      </c>
      <c r="P3720">
        <v>0</v>
      </c>
      <c r="Q3720">
        <v>7.2294416685247997E-2</v>
      </c>
    </row>
    <row r="3721" spans="1:17" hidden="1" x14ac:dyDescent="0.3">
      <c r="A3721" t="s">
        <v>7605</v>
      </c>
      <c r="B3721" t="s">
        <v>7606</v>
      </c>
      <c r="C3721" t="s">
        <v>10222</v>
      </c>
      <c r="D3721" t="s">
        <v>54</v>
      </c>
      <c r="E3721">
        <v>31.603000000000002</v>
      </c>
      <c r="F3721">
        <v>74.36</v>
      </c>
      <c r="G3721">
        <v>77.200339027333399</v>
      </c>
      <c r="H3721">
        <v>25.2372771722791</v>
      </c>
      <c r="I3721">
        <v>29.144491358168501</v>
      </c>
      <c r="J3721">
        <v>10.9567868492251</v>
      </c>
      <c r="K3721">
        <v>57.227330477796102</v>
      </c>
      <c r="L3721">
        <v>50.6713643855905</v>
      </c>
      <c r="M3721">
        <v>88.130292629299305</v>
      </c>
      <c r="N3721">
        <v>1.8703639395904701</v>
      </c>
      <c r="O3721">
        <v>8.6067778375470798</v>
      </c>
      <c r="P3721">
        <v>156.413793103448</v>
      </c>
      <c r="Q3721">
        <v>0.13689398566944799</v>
      </c>
    </row>
    <row r="3722" spans="1:17" hidden="1" x14ac:dyDescent="0.3">
      <c r="A3722" t="s">
        <v>7607</v>
      </c>
      <c r="B3722" t="s">
        <v>7608</v>
      </c>
      <c r="C3722" t="s">
        <v>10222</v>
      </c>
      <c r="D3722" t="s">
        <v>722</v>
      </c>
      <c r="E3722">
        <v>31.504857428999902</v>
      </c>
      <c r="F3722">
        <v>254.75</v>
      </c>
      <c r="G3722">
        <v>1.6568616954853099</v>
      </c>
      <c r="H3722">
        <v>-1.37357583526428</v>
      </c>
      <c r="I3722">
        <v>1.02976378131556</v>
      </c>
      <c r="J3722">
        <v>-0.28310545083913202</v>
      </c>
      <c r="K3722">
        <v>243.88031796538499</v>
      </c>
      <c r="L3722">
        <v>225.662409338857</v>
      </c>
      <c r="M3722">
        <v>51.891311594454301</v>
      </c>
      <c r="N3722">
        <v>0.65135566052937299</v>
      </c>
      <c r="O3722">
        <v>8.7340529931305202</v>
      </c>
      <c r="P3722">
        <v>33.7621422945655</v>
      </c>
      <c r="Q3722">
        <v>1.5187022887975E-2</v>
      </c>
    </row>
    <row r="3723" spans="1:17" hidden="1" x14ac:dyDescent="0.3">
      <c r="A3723" t="s">
        <v>7609</v>
      </c>
      <c r="B3723" t="s">
        <v>7610</v>
      </c>
      <c r="C3723" t="s">
        <v>10222</v>
      </c>
      <c r="D3723" t="s">
        <v>1532</v>
      </c>
      <c r="E3723">
        <v>31.428000000000001</v>
      </c>
      <c r="F3723">
        <v>100</v>
      </c>
      <c r="G3723">
        <v>-71.200653791780098</v>
      </c>
      <c r="H3723">
        <v>-24.9004049928838</v>
      </c>
      <c r="I3723">
        <v>-60.171594468275401</v>
      </c>
      <c r="J3723">
        <v>-4.5583815279133102</v>
      </c>
      <c r="K3723">
        <v>147.35782984082101</v>
      </c>
      <c r="M3723">
        <v>25.234142415059601</v>
      </c>
      <c r="N3723">
        <v>0.51020408163265296</v>
      </c>
      <c r="O3723">
        <v>188.19999999999899</v>
      </c>
      <c r="P3723">
        <v>5.6524035921816997</v>
      </c>
    </row>
    <row r="3724" spans="1:17" hidden="1" x14ac:dyDescent="0.3">
      <c r="A3724" t="s">
        <v>7611</v>
      </c>
      <c r="B3724" t="s">
        <v>7612</v>
      </c>
      <c r="C3724" t="s">
        <v>10222</v>
      </c>
      <c r="E3724">
        <v>31.423999999999999</v>
      </c>
      <c r="F3724">
        <v>78.56</v>
      </c>
      <c r="G3724">
        <v>13.7600259157875</v>
      </c>
      <c r="H3724">
        <v>-2.8998408433198</v>
      </c>
      <c r="I3724">
        <v>-12.991409839741401</v>
      </c>
      <c r="J3724">
        <v>-2.5514881618897798</v>
      </c>
      <c r="K3724">
        <v>81.502937952795406</v>
      </c>
      <c r="L3724">
        <v>78.744091185542601</v>
      </c>
      <c r="M3724">
        <v>48.0445250489392</v>
      </c>
      <c r="N3724">
        <v>0.48894127618997102</v>
      </c>
      <c r="O3724">
        <v>46.384928716904199</v>
      </c>
      <c r="P3724">
        <v>49.353612167300298</v>
      </c>
      <c r="Q3724">
        <v>0.107462526626216</v>
      </c>
    </row>
    <row r="3725" spans="1:17" hidden="1" x14ac:dyDescent="0.3">
      <c r="A3725" t="s">
        <v>7613</v>
      </c>
      <c r="B3725" t="s">
        <v>7614</v>
      </c>
      <c r="C3725" t="s">
        <v>10222</v>
      </c>
      <c r="D3725" t="s">
        <v>130</v>
      </c>
      <c r="E3725">
        <v>31.368480000000002</v>
      </c>
      <c r="F3725">
        <v>57.2</v>
      </c>
      <c r="G3725">
        <v>2.4483815286075998</v>
      </c>
      <c r="H3725">
        <v>-14.7064834149596</v>
      </c>
      <c r="I3725">
        <v>-18.7933323431253</v>
      </c>
      <c r="J3725">
        <v>-10.607202033363899</v>
      </c>
      <c r="K3725">
        <v>59.249092848464102</v>
      </c>
      <c r="L3725">
        <v>61.8754710246209</v>
      </c>
      <c r="M3725">
        <v>30.716180635939502</v>
      </c>
      <c r="N3725">
        <v>0.52955665024630505</v>
      </c>
      <c r="O3725">
        <v>109.702797202797</v>
      </c>
      <c r="P3725">
        <v>32.407407407407398</v>
      </c>
    </row>
    <row r="3726" spans="1:17" hidden="1" x14ac:dyDescent="0.3">
      <c r="A3726" t="s">
        <v>7615</v>
      </c>
      <c r="B3726" t="s">
        <v>7616</v>
      </c>
      <c r="C3726" t="s">
        <v>10222</v>
      </c>
      <c r="E3726">
        <v>31.362311760000001</v>
      </c>
      <c r="F3726">
        <v>20.96</v>
      </c>
      <c r="G3726">
        <v>39.0351331150653</v>
      </c>
      <c r="H3726">
        <v>-2.59952992306446</v>
      </c>
      <c r="I3726">
        <v>-49.041334182756799</v>
      </c>
      <c r="J3726">
        <v>-3.95085923107216</v>
      </c>
      <c r="K3726">
        <v>20.834452373568801</v>
      </c>
      <c r="L3726">
        <v>19.815614473003901</v>
      </c>
      <c r="M3726">
        <v>54.073456244190503</v>
      </c>
      <c r="N3726">
        <v>0.98329587057249401</v>
      </c>
      <c r="O3726">
        <v>57.442748091603001</v>
      </c>
      <c r="P3726">
        <v>73.223140495867696</v>
      </c>
      <c r="Q3726">
        <v>3.3445356236119002E-2</v>
      </c>
    </row>
    <row r="3727" spans="1:17" hidden="1" x14ac:dyDescent="0.3">
      <c r="A3727" t="s">
        <v>7617</v>
      </c>
      <c r="B3727" t="s">
        <v>7618</v>
      </c>
      <c r="C3727" t="s">
        <v>10222</v>
      </c>
      <c r="D3727" t="s">
        <v>1532</v>
      </c>
      <c r="E3727">
        <v>31.351595007999901</v>
      </c>
      <c r="F3727">
        <v>2.56</v>
      </c>
      <c r="G3727">
        <v>8.2111537353363797</v>
      </c>
      <c r="H3727">
        <v>-1.53432731884718</v>
      </c>
      <c r="I3727">
        <v>-56.646054333778302</v>
      </c>
      <c r="J3727">
        <v>0.85480114628631598</v>
      </c>
      <c r="K3727">
        <v>3.2224554178814899</v>
      </c>
      <c r="L3727">
        <v>3.2079446974275898</v>
      </c>
      <c r="M3727">
        <v>71.464870370221107</v>
      </c>
      <c r="N3727">
        <v>0.96998873199212099</v>
      </c>
      <c r="O3727">
        <v>79.687499999999901</v>
      </c>
      <c r="P3727">
        <v>50.588235294117602</v>
      </c>
      <c r="Q3727">
        <v>-5.5078139538299997E-4</v>
      </c>
    </row>
    <row r="3728" spans="1:17" hidden="1" x14ac:dyDescent="0.3">
      <c r="A3728" t="s">
        <v>7619</v>
      </c>
      <c r="B3728" t="s">
        <v>7620</v>
      </c>
      <c r="C3728" t="s">
        <v>10222</v>
      </c>
      <c r="D3728" t="s">
        <v>622</v>
      </c>
      <c r="E3728">
        <v>31.318957137999998</v>
      </c>
      <c r="F3728">
        <v>1.07</v>
      </c>
      <c r="G3728">
        <v>-0.64333542875030103</v>
      </c>
      <c r="H3728">
        <v>-7.8741852783136599</v>
      </c>
      <c r="I3728">
        <v>-46.464370981905901</v>
      </c>
      <c r="J3728">
        <v>1.2585394640433201</v>
      </c>
      <c r="K3728">
        <v>1.12389193619829</v>
      </c>
      <c r="L3728">
        <v>1.1243547093677499</v>
      </c>
      <c r="M3728">
        <v>28.335514236317</v>
      </c>
      <c r="N3728">
        <v>0.46073364308384201</v>
      </c>
      <c r="O3728">
        <v>96.261682242990602</v>
      </c>
      <c r="P3728">
        <v>33.749999999999901</v>
      </c>
      <c r="Q3728">
        <v>2.8880092385012001E-2</v>
      </c>
    </row>
    <row r="3729" spans="1:17" hidden="1" x14ac:dyDescent="0.3">
      <c r="A3729" t="s">
        <v>7621</v>
      </c>
      <c r="B3729" t="s">
        <v>7622</v>
      </c>
      <c r="C3729" t="s">
        <v>10222</v>
      </c>
      <c r="D3729" t="s">
        <v>1339</v>
      </c>
      <c r="E3729">
        <v>31.257184429999999</v>
      </c>
      <c r="F3729">
        <v>57.02</v>
      </c>
      <c r="G3729">
        <v>-17.998851674075901</v>
      </c>
      <c r="H3729">
        <v>-2.6214621012223098</v>
      </c>
      <c r="I3729">
        <v>-11.1408457374908</v>
      </c>
      <c r="J3729">
        <v>-1.28074187204937</v>
      </c>
      <c r="K3729">
        <v>56.312845354886399</v>
      </c>
      <c r="L3729">
        <v>54.992258603753001</v>
      </c>
      <c r="M3729">
        <v>56.093149880285502</v>
      </c>
      <c r="N3729">
        <v>0.91433786881275902</v>
      </c>
      <c r="O3729">
        <v>2.1571378463696802</v>
      </c>
      <c r="P3729">
        <v>11.6944172380019</v>
      </c>
    </row>
    <row r="3730" spans="1:17" hidden="1" x14ac:dyDescent="0.3">
      <c r="A3730" t="s">
        <v>7623</v>
      </c>
      <c r="B3730" t="s">
        <v>7624</v>
      </c>
      <c r="C3730" t="s">
        <v>10222</v>
      </c>
      <c r="D3730" t="s">
        <v>388</v>
      </c>
      <c r="E3730">
        <v>31.17287</v>
      </c>
      <c r="F3730">
        <v>86.5</v>
      </c>
      <c r="G3730">
        <v>-61.488094384964299</v>
      </c>
      <c r="H3730">
        <v>-1.1145944854748</v>
      </c>
      <c r="I3730">
        <v>-0.470033301741207</v>
      </c>
      <c r="J3730">
        <v>-9.3312158028662306</v>
      </c>
      <c r="K3730">
        <v>83.173912107468894</v>
      </c>
      <c r="M3730">
        <v>35.997924961766302</v>
      </c>
      <c r="N3730">
        <v>0.24109014675052401</v>
      </c>
      <c r="O3730">
        <v>61.849710982658898</v>
      </c>
      <c r="P3730">
        <v>59.889094269870597</v>
      </c>
    </row>
    <row r="3731" spans="1:17" hidden="1" x14ac:dyDescent="0.3">
      <c r="A3731" t="s">
        <v>7625</v>
      </c>
      <c r="B3731" t="s">
        <v>7626</v>
      </c>
      <c r="C3731" t="s">
        <v>10222</v>
      </c>
      <c r="E3731">
        <v>31.107309999999998</v>
      </c>
      <c r="F3731">
        <v>65</v>
      </c>
      <c r="G3731">
        <v>68.963033434584403</v>
      </c>
      <c r="H3731">
        <v>-4.9516814051554796</v>
      </c>
      <c r="I3731">
        <v>5.9986980563816799</v>
      </c>
      <c r="J3731">
        <v>-12.270274382414501</v>
      </c>
      <c r="K3731">
        <v>65.562673853640902</v>
      </c>
      <c r="L3731">
        <v>56.663019644216398</v>
      </c>
      <c r="M3731">
        <v>38.761736684951899</v>
      </c>
      <c r="N3731">
        <v>0.62689094603747997</v>
      </c>
      <c r="O3731">
        <v>20.769230769230699</v>
      </c>
      <c r="P3731">
        <v>98.170731707317003</v>
      </c>
      <c r="Q3731">
        <v>8.8591352324076E-2</v>
      </c>
    </row>
    <row r="3732" spans="1:17" hidden="1" x14ac:dyDescent="0.3">
      <c r="A3732" t="s">
        <v>7627</v>
      </c>
      <c r="B3732" t="s">
        <v>7628</v>
      </c>
      <c r="C3732" t="s">
        <v>10222</v>
      </c>
      <c r="D3732" t="s">
        <v>420</v>
      </c>
      <c r="E3732">
        <v>31</v>
      </c>
      <c r="F3732">
        <v>31</v>
      </c>
      <c r="G3732">
        <v>-0.81603711283026503</v>
      </c>
      <c r="H3732">
        <v>-6.6513591913571499</v>
      </c>
      <c r="I3732">
        <v>-33.5510831833504</v>
      </c>
      <c r="J3732">
        <v>-5.8661865080346596</v>
      </c>
      <c r="K3732">
        <v>31.9965925419481</v>
      </c>
      <c r="L3732">
        <v>29.0651314020635</v>
      </c>
      <c r="M3732">
        <v>42.170698393729197</v>
      </c>
      <c r="N3732">
        <v>0.89684615094766196</v>
      </c>
      <c r="O3732">
        <v>33.903225806451601</v>
      </c>
      <c r="P3732">
        <v>68.478260869565204</v>
      </c>
      <c r="Q3732">
        <v>5.3460192282718998E-2</v>
      </c>
    </row>
    <row r="3733" spans="1:17" hidden="1" x14ac:dyDescent="0.3">
      <c r="A3733" t="s">
        <v>7629</v>
      </c>
      <c r="B3733" t="s">
        <v>7630</v>
      </c>
      <c r="C3733" t="s">
        <v>10222</v>
      </c>
      <c r="D3733" t="s">
        <v>153</v>
      </c>
      <c r="E3733">
        <v>30.8232</v>
      </c>
      <c r="F3733">
        <v>108</v>
      </c>
      <c r="G3733">
        <v>2.0457402015017898</v>
      </c>
      <c r="H3733">
        <v>-13.1238824111713</v>
      </c>
      <c r="I3733">
        <v>-41.346268593280897</v>
      </c>
      <c r="J3733">
        <v>-4.7190501090429002</v>
      </c>
      <c r="K3733">
        <v>116.581565339543</v>
      </c>
      <c r="L3733">
        <v>111.40271652462199</v>
      </c>
      <c r="M3733">
        <v>35.740913068917699</v>
      </c>
      <c r="N3733">
        <v>0.87804878048780399</v>
      </c>
      <c r="O3733">
        <v>54.351851851851798</v>
      </c>
      <c r="P3733">
        <v>33.3333333333333</v>
      </c>
    </row>
    <row r="3734" spans="1:17" hidden="1" x14ac:dyDescent="0.3">
      <c r="A3734" t="s">
        <v>7631</v>
      </c>
      <c r="B3734" t="s">
        <v>7632</v>
      </c>
      <c r="C3734" t="s">
        <v>10222</v>
      </c>
      <c r="D3734" t="s">
        <v>469</v>
      </c>
      <c r="E3734">
        <v>30.822234900000002</v>
      </c>
      <c r="F3734">
        <v>111.5</v>
      </c>
      <c r="G3734">
        <v>-48.8524038000904</v>
      </c>
      <c r="H3734">
        <v>-3.7515844165823702</v>
      </c>
      <c r="I3734">
        <v>-43.907543974190901</v>
      </c>
      <c r="J3734">
        <v>-8.5170594165024198</v>
      </c>
      <c r="K3734">
        <v>119.52790931400401</v>
      </c>
      <c r="L3734">
        <v>129.06459245248499</v>
      </c>
      <c r="M3734">
        <v>40.525815194253902</v>
      </c>
      <c r="N3734">
        <v>0.63803646129215497</v>
      </c>
      <c r="O3734">
        <v>79.372197309417004</v>
      </c>
      <c r="P3734">
        <v>7.9903147699757797</v>
      </c>
      <c r="Q3734">
        <v>5.7886464471835999E-2</v>
      </c>
    </row>
    <row r="3735" spans="1:17" hidden="1" x14ac:dyDescent="0.3">
      <c r="A3735" t="s">
        <v>7633</v>
      </c>
      <c r="B3735" t="s">
        <v>7634</v>
      </c>
      <c r="C3735" t="s">
        <v>10222</v>
      </c>
      <c r="D3735" t="s">
        <v>121</v>
      </c>
      <c r="E3735">
        <v>30.79</v>
      </c>
      <c r="F3735">
        <v>323.25</v>
      </c>
      <c r="G3735">
        <v>-16.576708778090001</v>
      </c>
      <c r="H3735">
        <v>-3.5263591913571499</v>
      </c>
      <c r="I3735">
        <v>-5.5476494545853203</v>
      </c>
      <c r="J3735">
        <v>-1.54519885371368</v>
      </c>
      <c r="K3735">
        <v>321.864069992395</v>
      </c>
      <c r="L3735">
        <v>310.46935818136501</v>
      </c>
      <c r="M3735">
        <v>0.32897047686164199</v>
      </c>
      <c r="N3735">
        <v>0</v>
      </c>
      <c r="O3735">
        <v>0.26295436968291003</v>
      </c>
      <c r="P3735">
        <v>9.9489795918367303</v>
      </c>
    </row>
    <row r="3736" spans="1:17" hidden="1" x14ac:dyDescent="0.3">
      <c r="A3736" t="s">
        <v>7635</v>
      </c>
      <c r="B3736" t="s">
        <v>7636</v>
      </c>
      <c r="C3736" t="s">
        <v>10222</v>
      </c>
      <c r="D3736" t="s">
        <v>130</v>
      </c>
      <c r="E3736">
        <v>30.7760614</v>
      </c>
      <c r="F3736">
        <v>3.5</v>
      </c>
      <c r="G3736">
        <v>-3.7186708260671302</v>
      </c>
      <c r="H3736">
        <v>-10.3756742598503</v>
      </c>
      <c r="I3736">
        <v>-44.789558339351302</v>
      </c>
      <c r="J3736">
        <v>-1.54519885371368</v>
      </c>
      <c r="K3736">
        <v>3.63056185567685</v>
      </c>
      <c r="L3736">
        <v>3.8033125171697302</v>
      </c>
      <c r="M3736">
        <v>48.365320954081199</v>
      </c>
      <c r="N3736">
        <v>1.0310002617344201</v>
      </c>
      <c r="O3736">
        <v>82.857142857142804</v>
      </c>
      <c r="P3736">
        <v>29.629629629629601</v>
      </c>
      <c r="Q3736">
        <v>9.5340694765294998E-2</v>
      </c>
    </row>
    <row r="3737" spans="1:17" hidden="1" x14ac:dyDescent="0.3">
      <c r="A3737" t="s">
        <v>7637</v>
      </c>
      <c r="B3737" t="s">
        <v>7638</v>
      </c>
      <c r="C3737" t="s">
        <v>10222</v>
      </c>
      <c r="D3737" t="s">
        <v>118</v>
      </c>
      <c r="E3737">
        <v>30.745102500000002</v>
      </c>
      <c r="F3737">
        <v>16.739999999999998</v>
      </c>
      <c r="G3737">
        <v>-30.8685455127839</v>
      </c>
      <c r="H3737">
        <v>-4.67857265406181</v>
      </c>
      <c r="I3737">
        <v>-22.237576121630902</v>
      </c>
      <c r="J3737">
        <v>-3.8233763117472499</v>
      </c>
      <c r="K3737">
        <v>17.944950915872699</v>
      </c>
      <c r="L3737">
        <v>18.2831942895011</v>
      </c>
      <c r="M3737">
        <v>54.198817956015603</v>
      </c>
      <c r="N3737">
        <v>0.28929946971811299</v>
      </c>
      <c r="O3737">
        <v>114.097968936678</v>
      </c>
      <c r="P3737">
        <v>11.081619110816099</v>
      </c>
      <c r="Q3737">
        <v>7.7310471587070002E-3</v>
      </c>
    </row>
    <row r="3738" spans="1:17" hidden="1" x14ac:dyDescent="0.3">
      <c r="A3738" t="s">
        <v>7639</v>
      </c>
      <c r="B3738" t="s">
        <v>7640</v>
      </c>
      <c r="C3738" t="s">
        <v>10222</v>
      </c>
      <c r="D3738" t="s">
        <v>70</v>
      </c>
      <c r="E3738">
        <v>30.710791583999999</v>
      </c>
      <c r="F3738">
        <v>48.96</v>
      </c>
      <c r="G3738">
        <v>-10.9596506340777</v>
      </c>
      <c r="H3738">
        <v>14.275944071598699</v>
      </c>
      <c r="I3738">
        <v>-60.700881984306697</v>
      </c>
      <c r="J3738">
        <v>-1.84976738163246</v>
      </c>
      <c r="K3738">
        <v>48.250962574972903</v>
      </c>
      <c r="L3738">
        <v>53.252524568397298</v>
      </c>
      <c r="M3738">
        <v>51.606924163256998</v>
      </c>
      <c r="N3738">
        <v>0.413370210469508</v>
      </c>
      <c r="O3738">
        <v>165.01225490196001</v>
      </c>
      <c r="P3738">
        <v>31.719128329297799</v>
      </c>
      <c r="Q3738">
        <v>7.2091715609037002E-2</v>
      </c>
    </row>
    <row r="3739" spans="1:17" hidden="1" x14ac:dyDescent="0.3">
      <c r="A3739" t="s">
        <v>7641</v>
      </c>
      <c r="B3739" t="s">
        <v>7642</v>
      </c>
      <c r="C3739" t="s">
        <v>10222</v>
      </c>
      <c r="D3739" t="s">
        <v>420</v>
      </c>
      <c r="E3739">
        <v>30.688199999999998</v>
      </c>
      <c r="F3739">
        <v>56.83</v>
      </c>
      <c r="G3739">
        <v>95.0337658211063</v>
      </c>
      <c r="H3739">
        <v>-5.8631289508073197</v>
      </c>
      <c r="I3739">
        <v>48.989622762550397</v>
      </c>
      <c r="J3739">
        <v>-0.37040355289488203</v>
      </c>
      <c r="K3739">
        <v>56.702754851889601</v>
      </c>
      <c r="L3739">
        <v>45.569573881744603</v>
      </c>
      <c r="M3739">
        <v>43.385301673043898</v>
      </c>
      <c r="N3739">
        <v>0.269306860736239</v>
      </c>
      <c r="O3739">
        <v>49.604082350871003</v>
      </c>
      <c r="P3739">
        <v>176.679649464459</v>
      </c>
      <c r="Q3739">
        <v>0.21270943896545699</v>
      </c>
    </row>
    <row r="3740" spans="1:17" hidden="1" x14ac:dyDescent="0.3">
      <c r="A3740" t="s">
        <v>7643</v>
      </c>
      <c r="B3740" t="s">
        <v>7644</v>
      </c>
      <c r="C3740" t="s">
        <v>10222</v>
      </c>
      <c r="D3740" t="s">
        <v>285</v>
      </c>
      <c r="E3740">
        <v>30.666343977999901</v>
      </c>
      <c r="F3740">
        <v>5.87</v>
      </c>
      <c r="G3740">
        <v>11.5919586888967</v>
      </c>
      <c r="H3740">
        <v>3.3827317177337499</v>
      </c>
      <c r="I3740">
        <v>-22.909878257778502</v>
      </c>
      <c r="J3740">
        <v>-5.7797265410100902</v>
      </c>
      <c r="K3740">
        <v>5.7041222494483996</v>
      </c>
      <c r="L3740">
        <v>5.5235366180697296</v>
      </c>
      <c r="M3740">
        <v>55.500028082076</v>
      </c>
      <c r="N3740">
        <v>1.19842252455197</v>
      </c>
      <c r="O3740">
        <v>15.843270868824501</v>
      </c>
      <c r="P3740">
        <v>53.664921465968597</v>
      </c>
      <c r="Q3740">
        <v>6.5702260854705999E-2</v>
      </c>
    </row>
    <row r="3741" spans="1:17" hidden="1" x14ac:dyDescent="0.3">
      <c r="A3741" t="s">
        <v>7645</v>
      </c>
      <c r="B3741" t="s">
        <v>7646</v>
      </c>
      <c r="C3741" t="s">
        <v>10222</v>
      </c>
      <c r="D3741" t="s">
        <v>420</v>
      </c>
      <c r="E3741">
        <v>30.6182425199998</v>
      </c>
      <c r="F3741">
        <v>244.45</v>
      </c>
      <c r="G3741">
        <v>-26.525688369926701</v>
      </c>
      <c r="H3741">
        <v>-3.5263591913571499</v>
      </c>
      <c r="I3741">
        <v>-15.496629046421999</v>
      </c>
      <c r="J3741">
        <v>-1.54519885371368</v>
      </c>
      <c r="K3741">
        <v>244.45</v>
      </c>
      <c r="L3741">
        <v>244.44999999999899</v>
      </c>
      <c r="M3741">
        <v>50</v>
      </c>
      <c r="O3741">
        <v>0</v>
      </c>
      <c r="P3741">
        <v>0</v>
      </c>
    </row>
    <row r="3742" spans="1:17" hidden="1" x14ac:dyDescent="0.3">
      <c r="A3742" t="s">
        <v>7647</v>
      </c>
      <c r="B3742" t="s">
        <v>7648</v>
      </c>
      <c r="C3742" t="s">
        <v>10222</v>
      </c>
      <c r="D3742" t="s">
        <v>622</v>
      </c>
      <c r="E3742">
        <v>30.601700000000001</v>
      </c>
      <c r="F3742">
        <v>159.80000000000001</v>
      </c>
      <c r="G3742">
        <v>76.394946550708099</v>
      </c>
      <c r="H3742">
        <v>2.2028074753095099</v>
      </c>
      <c r="I3742">
        <v>-3.0406121569076099</v>
      </c>
      <c r="J3742">
        <v>3.45480114628631</v>
      </c>
      <c r="K3742">
        <v>148.13568882301399</v>
      </c>
      <c r="L3742">
        <v>133.118244423481</v>
      </c>
      <c r="M3742">
        <v>72.803193495979102</v>
      </c>
      <c r="N3742">
        <v>0.40343667172935399</v>
      </c>
      <c r="O3742">
        <v>18.241551939924801</v>
      </c>
      <c r="P3742">
        <v>113.06666666666599</v>
      </c>
      <c r="Q3742">
        <v>0.147077854657445</v>
      </c>
    </row>
    <row r="3743" spans="1:17" hidden="1" x14ac:dyDescent="0.3">
      <c r="A3743" t="s">
        <v>7649</v>
      </c>
      <c r="B3743" t="s">
        <v>7650</v>
      </c>
      <c r="C3743" t="s">
        <v>10222</v>
      </c>
      <c r="D3743" t="s">
        <v>1667</v>
      </c>
      <c r="E3743">
        <v>30.527419999999999</v>
      </c>
      <c r="F3743">
        <v>30.8</v>
      </c>
      <c r="G3743">
        <v>39.870854039581502</v>
      </c>
      <c r="H3743">
        <v>-10.288949119414699</v>
      </c>
      <c r="I3743">
        <v>-7.3885209383139303</v>
      </c>
      <c r="J3743">
        <v>-9.2900735689756395</v>
      </c>
      <c r="K3743">
        <v>32.129131674126498</v>
      </c>
      <c r="L3743">
        <v>28.0815412818006</v>
      </c>
      <c r="M3743">
        <v>33.067143259618398</v>
      </c>
      <c r="N3743">
        <v>0.161347911227154</v>
      </c>
      <c r="O3743">
        <v>29.805194805194699</v>
      </c>
      <c r="P3743">
        <v>76</v>
      </c>
      <c r="Q3743">
        <v>0.122490227591378</v>
      </c>
    </row>
    <row r="3744" spans="1:17" hidden="1" x14ac:dyDescent="0.3">
      <c r="A3744" t="s">
        <v>7651</v>
      </c>
      <c r="B3744" t="s">
        <v>7652</v>
      </c>
      <c r="C3744" t="s">
        <v>10222</v>
      </c>
      <c r="E3744">
        <v>30.524953499999999</v>
      </c>
      <c r="F3744">
        <v>96.9</v>
      </c>
      <c r="G3744">
        <v>40.543277147314598</v>
      </c>
      <c r="H3744">
        <v>-22.017091759759602</v>
      </c>
      <c r="I3744">
        <v>-39.852600943377503</v>
      </c>
      <c r="J3744">
        <v>-15.7579252819533</v>
      </c>
      <c r="K3744">
        <v>113.378747241171</v>
      </c>
      <c r="L3744">
        <v>113.601888512622</v>
      </c>
      <c r="M3744">
        <v>27.304310640298599</v>
      </c>
      <c r="N3744">
        <v>0.95384615384615301</v>
      </c>
      <c r="O3744">
        <v>105.88235294117599</v>
      </c>
      <c r="P3744">
        <v>114.85587583148499</v>
      </c>
    </row>
    <row r="3745" spans="1:17" hidden="1" x14ac:dyDescent="0.3">
      <c r="A3745" t="s">
        <v>7653</v>
      </c>
      <c r="B3745" t="s">
        <v>7654</v>
      </c>
      <c r="C3745" t="s">
        <v>10222</v>
      </c>
      <c r="D3745" t="s">
        <v>922</v>
      </c>
      <c r="E3745">
        <v>30.48948</v>
      </c>
      <c r="F3745">
        <v>29.43</v>
      </c>
      <c r="G3745">
        <v>83.688597344358897</v>
      </c>
      <c r="H3745">
        <v>-5.7522728126196103</v>
      </c>
      <c r="I3745">
        <v>19.009769491055099</v>
      </c>
      <c r="J3745">
        <v>-1.54519885371368</v>
      </c>
      <c r="K3745">
        <v>27.419739111928099</v>
      </c>
      <c r="L3745">
        <v>25.864740127345101</v>
      </c>
      <c r="M3745">
        <v>64.151768180178905</v>
      </c>
      <c r="N3745">
        <v>0.11487758945385999</v>
      </c>
      <c r="O3745">
        <v>29.085966700645599</v>
      </c>
      <c r="P3745">
        <v>110.214285714285</v>
      </c>
    </row>
    <row r="3746" spans="1:17" hidden="1" x14ac:dyDescent="0.3">
      <c r="A3746" t="s">
        <v>7655</v>
      </c>
      <c r="B3746" t="s">
        <v>7656</v>
      </c>
      <c r="C3746" t="s">
        <v>10222</v>
      </c>
      <c r="D3746" t="s">
        <v>285</v>
      </c>
      <c r="E3746">
        <v>30.45</v>
      </c>
      <c r="F3746">
        <v>72.5</v>
      </c>
      <c r="G3746">
        <v>37.464359130638698</v>
      </c>
      <c r="H3746">
        <v>-22.796598644036699</v>
      </c>
      <c r="I3746">
        <v>64.404115370451393</v>
      </c>
      <c r="J3746">
        <v>-1.79879141499856</v>
      </c>
      <c r="K3746">
        <v>75.491653938463898</v>
      </c>
      <c r="L3746">
        <v>66.146957061497503</v>
      </c>
      <c r="M3746">
        <v>42.151526304861903</v>
      </c>
      <c r="N3746">
        <v>0.61826647564469905</v>
      </c>
      <c r="O3746">
        <v>31.034482758620602</v>
      </c>
      <c r="P3746">
        <v>109.054209919261</v>
      </c>
      <c r="Q3746">
        <v>5.6120378150284998E-2</v>
      </c>
    </row>
    <row r="3747" spans="1:17" hidden="1" x14ac:dyDescent="0.3">
      <c r="A3747" t="s">
        <v>7657</v>
      </c>
      <c r="B3747" t="s">
        <v>7658</v>
      </c>
      <c r="C3747" t="s">
        <v>10222</v>
      </c>
      <c r="D3747" t="s">
        <v>622</v>
      </c>
      <c r="E3747">
        <v>30.420167543999899</v>
      </c>
      <c r="F3747">
        <v>32.58</v>
      </c>
      <c r="G3747">
        <v>-19.5306144783011</v>
      </c>
      <c r="H3747">
        <v>-10.7470676382236</v>
      </c>
      <c r="I3747">
        <v>-19.447100744535199</v>
      </c>
      <c r="J3747">
        <v>4.8610511462863002</v>
      </c>
      <c r="K3747">
        <v>33.4938028320054</v>
      </c>
      <c r="L3747">
        <v>31.617340233059199</v>
      </c>
      <c r="M3747">
        <v>45.954837447685698</v>
      </c>
      <c r="N3747">
        <v>0.27855859434958802</v>
      </c>
      <c r="O3747">
        <v>24.432166973603401</v>
      </c>
      <c r="P3747">
        <v>44.607190412782899</v>
      </c>
      <c r="Q3747">
        <v>3.4243831017077002E-2</v>
      </c>
    </row>
    <row r="3748" spans="1:17" hidden="1" x14ac:dyDescent="0.3">
      <c r="A3748" t="s">
        <v>7659</v>
      </c>
      <c r="B3748" t="s">
        <v>7660</v>
      </c>
      <c r="C3748" t="s">
        <v>10222</v>
      </c>
      <c r="D3748" t="s">
        <v>622</v>
      </c>
      <c r="E3748">
        <v>30.35975556</v>
      </c>
      <c r="F3748">
        <v>38.31</v>
      </c>
      <c r="G3748">
        <v>-39.674634187201697</v>
      </c>
      <c r="H3748">
        <v>0.33216170896438302</v>
      </c>
      <c r="I3748">
        <v>-30.438902581057899</v>
      </c>
      <c r="J3748">
        <v>-11.4056639699927</v>
      </c>
      <c r="K3748">
        <v>38.552495043559396</v>
      </c>
      <c r="L3748">
        <v>40.503411878316797</v>
      </c>
      <c r="M3748">
        <v>44.242908574801397</v>
      </c>
      <c r="N3748">
        <v>0.79021855144005404</v>
      </c>
      <c r="O3748">
        <v>33.124510571652301</v>
      </c>
      <c r="P3748">
        <v>19.71875</v>
      </c>
      <c r="Q3748">
        <v>-4.5730264802692003E-2</v>
      </c>
    </row>
    <row r="3749" spans="1:17" hidden="1" x14ac:dyDescent="0.3">
      <c r="A3749" t="s">
        <v>7661</v>
      </c>
      <c r="B3749" t="s">
        <v>7662</v>
      </c>
      <c r="C3749" t="s">
        <v>10222</v>
      </c>
      <c r="D3749" t="s">
        <v>70</v>
      </c>
      <c r="E3749">
        <v>30.344999999999999</v>
      </c>
      <c r="F3749">
        <v>1.19</v>
      </c>
      <c r="G3749">
        <v>62.363200518962003</v>
      </c>
      <c r="H3749">
        <v>-24.056160515860402</v>
      </c>
      <c r="I3749">
        <v>-21.795841644847201</v>
      </c>
      <c r="J3749">
        <v>-15.2142636019151</v>
      </c>
      <c r="K3749">
        <v>1.2639605735084101</v>
      </c>
      <c r="L3749">
        <v>1.1524342928045599</v>
      </c>
      <c r="M3749">
        <v>34.2490816720941</v>
      </c>
      <c r="N3749">
        <v>0.94656814298203695</v>
      </c>
      <c r="O3749">
        <v>76.470588235294102</v>
      </c>
      <c r="P3749">
        <v>88.8888888888888</v>
      </c>
      <c r="Q3749">
        <v>6.0045279510365999E-2</v>
      </c>
    </row>
    <row r="3750" spans="1:17" hidden="1" x14ac:dyDescent="0.3">
      <c r="A3750" t="s">
        <v>7663</v>
      </c>
      <c r="B3750" t="s">
        <v>7664</v>
      </c>
      <c r="C3750" t="s">
        <v>10222</v>
      </c>
      <c r="D3750" t="s">
        <v>420</v>
      </c>
      <c r="E3750">
        <v>30.2912924</v>
      </c>
      <c r="F3750">
        <v>8.9</v>
      </c>
      <c r="G3750">
        <v>-33.720683156162401</v>
      </c>
      <c r="H3750">
        <v>-2.2692163342142999</v>
      </c>
      <c r="I3750">
        <v>-27.638781070114</v>
      </c>
      <c r="J3750">
        <v>-1.8826566714864701</v>
      </c>
      <c r="K3750">
        <v>8.8865202622665596</v>
      </c>
      <c r="L3750">
        <v>9.2005439977056405</v>
      </c>
      <c r="M3750">
        <v>55.127799372021499</v>
      </c>
      <c r="N3750">
        <v>0.84085345997420602</v>
      </c>
      <c r="O3750">
        <v>22.9213483146067</v>
      </c>
      <c r="P3750">
        <v>5.9523809523809499</v>
      </c>
      <c r="Q3750">
        <v>0.12982521609792899</v>
      </c>
    </row>
    <row r="3751" spans="1:17" hidden="1" x14ac:dyDescent="0.3">
      <c r="A3751" t="s">
        <v>7665</v>
      </c>
      <c r="B3751" t="s">
        <v>7666</v>
      </c>
      <c r="C3751" t="s">
        <v>10222</v>
      </c>
      <c r="D3751" t="s">
        <v>202</v>
      </c>
      <c r="E3751">
        <v>30.248000000000001</v>
      </c>
      <c r="F3751">
        <v>0.45</v>
      </c>
      <c r="G3751">
        <v>-5.5931859894901201</v>
      </c>
      <c r="H3751">
        <v>-1.87035303188851</v>
      </c>
      <c r="I3751">
        <v>-12.2495918825592</v>
      </c>
      <c r="J3751">
        <v>1.0670674632677399</v>
      </c>
      <c r="K3751">
        <v>0.59267168328142406</v>
      </c>
      <c r="L3751">
        <v>0.50771284078795198</v>
      </c>
      <c r="M3751">
        <v>92.112121951265095</v>
      </c>
      <c r="N3751">
        <v>1</v>
      </c>
      <c r="Q3751">
        <v>4.6288916988924997E-2</v>
      </c>
    </row>
    <row r="3752" spans="1:17" hidden="1" x14ac:dyDescent="0.3">
      <c r="A3752" t="s">
        <v>7667</v>
      </c>
      <c r="B3752" t="s">
        <v>7668</v>
      </c>
      <c r="C3752" t="s">
        <v>10222</v>
      </c>
      <c r="E3752">
        <v>30.233214</v>
      </c>
      <c r="F3752">
        <v>34.979999999999997</v>
      </c>
      <c r="G3752">
        <v>59.439223910774899</v>
      </c>
      <c r="H3752">
        <v>0.87123117008860995</v>
      </c>
      <c r="I3752">
        <v>-14.1934144504185</v>
      </c>
      <c r="J3752">
        <v>-10.2145005664936</v>
      </c>
      <c r="K3752">
        <v>33.805090773840497</v>
      </c>
      <c r="L3752">
        <v>32.035123985277799</v>
      </c>
      <c r="M3752">
        <v>59.786951063056698</v>
      </c>
      <c r="N3752">
        <v>0.89966005202121502</v>
      </c>
      <c r="O3752">
        <v>22.727272727272702</v>
      </c>
      <c r="P3752">
        <v>118.488444722048</v>
      </c>
      <c r="Q3752">
        <v>2.3266299708536001E-2</v>
      </c>
    </row>
    <row r="3753" spans="1:17" hidden="1" x14ac:dyDescent="0.3">
      <c r="A3753" t="s">
        <v>7669</v>
      </c>
      <c r="B3753" t="s">
        <v>7670</v>
      </c>
      <c r="C3753" t="s">
        <v>10222</v>
      </c>
      <c r="E3753">
        <v>30.210778600000001</v>
      </c>
      <c r="F3753">
        <v>231.1</v>
      </c>
      <c r="G3753">
        <v>35.6497502265644</v>
      </c>
      <c r="H3753">
        <v>1.67818626318829</v>
      </c>
      <c r="I3753">
        <v>10.8220372558463</v>
      </c>
      <c r="J3753">
        <v>1.98868618319079</v>
      </c>
      <c r="K3753">
        <v>218.966511418089</v>
      </c>
      <c r="L3753">
        <v>196.861556274013</v>
      </c>
      <c r="M3753">
        <v>56.284056161252401</v>
      </c>
      <c r="N3753">
        <v>0.63925634080275795</v>
      </c>
      <c r="O3753">
        <v>8.0917351795759505</v>
      </c>
      <c r="P3753">
        <v>63.900709219858101</v>
      </c>
      <c r="Q3753">
        <v>7.3580352015563996E-2</v>
      </c>
    </row>
    <row r="3754" spans="1:17" hidden="1" x14ac:dyDescent="0.3">
      <c r="A3754" t="s">
        <v>7671</v>
      </c>
      <c r="B3754" t="s">
        <v>7672</v>
      </c>
      <c r="C3754" t="s">
        <v>10222</v>
      </c>
      <c r="E3754">
        <v>30.187839255</v>
      </c>
      <c r="F3754">
        <v>528.15</v>
      </c>
      <c r="G3754">
        <v>31.272339714925302</v>
      </c>
      <c r="H3754">
        <v>-19.8258837555409</v>
      </c>
      <c r="I3754">
        <v>-46.276445560183497</v>
      </c>
      <c r="J3754">
        <v>-6.0388697397896296</v>
      </c>
      <c r="K3754">
        <v>637.30958025558596</v>
      </c>
      <c r="L3754">
        <v>718.076590021838</v>
      </c>
      <c r="M3754">
        <v>23.919844369452701</v>
      </c>
      <c r="N3754">
        <v>0.71979535615899204</v>
      </c>
      <c r="O3754">
        <v>139.33541607497801</v>
      </c>
      <c r="P3754">
        <v>66.451307910494705</v>
      </c>
      <c r="Q3754">
        <v>7.4942420228348003E-2</v>
      </c>
    </row>
    <row r="3755" spans="1:17" hidden="1" x14ac:dyDescent="0.3">
      <c r="A3755" t="s">
        <v>7673</v>
      </c>
      <c r="B3755" t="s">
        <v>7674</v>
      </c>
      <c r="C3755" t="s">
        <v>10222</v>
      </c>
      <c r="E3755">
        <v>30.136288</v>
      </c>
      <c r="F3755">
        <v>22.12</v>
      </c>
      <c r="G3755">
        <v>-26.525688369926701</v>
      </c>
      <c r="H3755">
        <v>-3.5263591913571499</v>
      </c>
      <c r="I3755">
        <v>31.9700376202446</v>
      </c>
      <c r="K3755">
        <v>19.375004189490902</v>
      </c>
      <c r="M3755">
        <v>100</v>
      </c>
      <c r="N3755">
        <v>17.4166666666666</v>
      </c>
      <c r="O3755">
        <v>0</v>
      </c>
    </row>
    <row r="3756" spans="1:17" hidden="1" x14ac:dyDescent="0.3">
      <c r="A3756" t="s">
        <v>7675</v>
      </c>
      <c r="B3756" t="s">
        <v>7676</v>
      </c>
      <c r="C3756" t="s">
        <v>10222</v>
      </c>
      <c r="D3756" t="s">
        <v>677</v>
      </c>
      <c r="E3756">
        <v>30</v>
      </c>
      <c r="F3756">
        <v>5</v>
      </c>
      <c r="G3756">
        <v>-63.751049324101203</v>
      </c>
      <c r="H3756">
        <v>-9.0819147469127195</v>
      </c>
      <c r="I3756">
        <v>-46.052184601977601</v>
      </c>
      <c r="J3756">
        <v>6.0497378551470602</v>
      </c>
      <c r="K3756">
        <v>5.2681738089651402</v>
      </c>
      <c r="L3756">
        <v>6.49914422756975</v>
      </c>
      <c r="M3756">
        <v>49.083518385166002</v>
      </c>
      <c r="N3756">
        <v>1.1124799340999201</v>
      </c>
      <c r="O3756">
        <v>138.6</v>
      </c>
      <c r="P3756">
        <v>14.155251141552499</v>
      </c>
      <c r="Q3756">
        <v>4.8973018578485003E-2</v>
      </c>
    </row>
    <row r="3757" spans="1:17" hidden="1" x14ac:dyDescent="0.3">
      <c r="A3757" t="s">
        <v>7677</v>
      </c>
      <c r="B3757" t="s">
        <v>7678</v>
      </c>
      <c r="C3757" t="s">
        <v>10222</v>
      </c>
      <c r="E3757">
        <v>29.803647999999999</v>
      </c>
      <c r="F3757">
        <v>99.2</v>
      </c>
      <c r="G3757">
        <v>116.969647908914</v>
      </c>
      <c r="H3757">
        <v>57.2168518615251</v>
      </c>
      <c r="I3757">
        <v>128.718043528664</v>
      </c>
      <c r="J3757">
        <v>-9.4432880256882097</v>
      </c>
      <c r="K3757">
        <v>76.0651159870839</v>
      </c>
      <c r="L3757">
        <v>52.9115049916104</v>
      </c>
      <c r="M3757">
        <v>46.945322196904698</v>
      </c>
      <c r="N3757">
        <v>1.95702127659574</v>
      </c>
      <c r="O3757">
        <v>15.010080645161199</v>
      </c>
      <c r="P3757">
        <v>169.19945725915801</v>
      </c>
    </row>
    <row r="3758" spans="1:17" hidden="1" x14ac:dyDescent="0.3">
      <c r="A3758" t="s">
        <v>7679</v>
      </c>
      <c r="B3758" t="s">
        <v>7680</v>
      </c>
      <c r="C3758" t="s">
        <v>10222</v>
      </c>
      <c r="E3758">
        <v>29.704029999999999</v>
      </c>
      <c r="F3758">
        <v>24.13</v>
      </c>
      <c r="G3758">
        <v>180.86284666192</v>
      </c>
      <c r="H3758">
        <v>21.013185770722998</v>
      </c>
      <c r="I3758">
        <v>93.421119871326795</v>
      </c>
      <c r="J3758">
        <v>13.404801146286299</v>
      </c>
      <c r="K3758">
        <v>18.856021510978</v>
      </c>
      <c r="L3758">
        <v>14.308305060848699</v>
      </c>
      <c r="M3758">
        <v>71.4083308929483</v>
      </c>
      <c r="N3758">
        <v>2.4229885057471199</v>
      </c>
      <c r="O3758">
        <v>0.49730625777042398</v>
      </c>
      <c r="P3758">
        <v>283.01587301587301</v>
      </c>
    </row>
    <row r="3759" spans="1:17" hidden="1" x14ac:dyDescent="0.3">
      <c r="A3759" t="s">
        <v>7681</v>
      </c>
      <c r="B3759" t="s">
        <v>7682</v>
      </c>
      <c r="C3759" t="s">
        <v>10222</v>
      </c>
      <c r="E3759">
        <v>29.678474999999999</v>
      </c>
      <c r="F3759">
        <v>176.5</v>
      </c>
      <c r="G3759">
        <v>-46.877673929493497</v>
      </c>
      <c r="H3759">
        <v>9.6497414375736508</v>
      </c>
      <c r="I3759">
        <v>-14.639486189279101</v>
      </c>
      <c r="J3759">
        <v>-1.5729766314914699</v>
      </c>
      <c r="K3759">
        <v>166.55554062424099</v>
      </c>
      <c r="L3759">
        <v>173.99386232484301</v>
      </c>
      <c r="M3759">
        <v>50.324894569248499</v>
      </c>
      <c r="N3759">
        <v>0.83276450511945299</v>
      </c>
      <c r="O3759">
        <v>43.909348441926298</v>
      </c>
      <c r="P3759">
        <v>44.672131147540902</v>
      </c>
    </row>
    <row r="3760" spans="1:17" hidden="1" x14ac:dyDescent="0.3">
      <c r="A3760" t="s">
        <v>7683</v>
      </c>
      <c r="B3760" t="s">
        <v>7684</v>
      </c>
      <c r="C3760" t="s">
        <v>10222</v>
      </c>
      <c r="D3760" t="s">
        <v>722</v>
      </c>
      <c r="E3760">
        <v>29.575091889999999</v>
      </c>
      <c r="F3760">
        <v>42.59</v>
      </c>
      <c r="G3760">
        <v>11.618975918104301</v>
      </c>
      <c r="H3760">
        <v>10.025291500868599</v>
      </c>
      <c r="I3760">
        <v>-2.49583307932201</v>
      </c>
      <c r="J3760">
        <v>1.2258854836357</v>
      </c>
      <c r="K3760">
        <v>38.720652595268497</v>
      </c>
      <c r="L3760">
        <v>36.214668923149397</v>
      </c>
      <c r="M3760">
        <v>56.725246441840902</v>
      </c>
      <c r="N3760">
        <v>0.56496846698228598</v>
      </c>
      <c r="O3760">
        <v>3.3106362996008398</v>
      </c>
      <c r="P3760">
        <v>59.932407059707103</v>
      </c>
    </row>
    <row r="3761" spans="1:17" hidden="1" x14ac:dyDescent="0.3">
      <c r="A3761" t="s">
        <v>7685</v>
      </c>
      <c r="B3761" t="s">
        <v>7686</v>
      </c>
      <c r="C3761" t="s">
        <v>10222</v>
      </c>
      <c r="D3761" t="s">
        <v>133</v>
      </c>
      <c r="E3761">
        <v>29.555890000000002</v>
      </c>
      <c r="F3761">
        <v>91</v>
      </c>
      <c r="G3761">
        <v>33.123434437090701</v>
      </c>
      <c r="H3761">
        <v>17.6524487556627</v>
      </c>
      <c r="I3761">
        <v>10.0033019975718</v>
      </c>
      <c r="J3761">
        <v>0.22343295941199701</v>
      </c>
      <c r="K3761">
        <v>78.628262006541902</v>
      </c>
      <c r="L3761">
        <v>66.986105582821693</v>
      </c>
      <c r="M3761">
        <v>59.868573526740398</v>
      </c>
      <c r="N3761">
        <v>2.61510455456889</v>
      </c>
      <c r="O3761">
        <v>21.912087912087902</v>
      </c>
      <c r="P3761">
        <v>120.392346815209</v>
      </c>
      <c r="Q3761">
        <v>3.1557938944569999E-2</v>
      </c>
    </row>
    <row r="3762" spans="1:17" hidden="1" x14ac:dyDescent="0.3">
      <c r="A3762" t="s">
        <v>7687</v>
      </c>
      <c r="B3762" t="s">
        <v>7688</v>
      </c>
      <c r="C3762" t="s">
        <v>10222</v>
      </c>
      <c r="D3762" t="s">
        <v>922</v>
      </c>
      <c r="E3762">
        <v>29.536196519999901</v>
      </c>
      <c r="F3762">
        <v>21.8</v>
      </c>
      <c r="G3762">
        <v>-15.865789892769399</v>
      </c>
      <c r="H3762">
        <v>-5.1818401756972001</v>
      </c>
      <c r="I3762">
        <v>-35.496629046422001</v>
      </c>
      <c r="J3762">
        <v>6.6240924848689904</v>
      </c>
      <c r="K3762">
        <v>21.881914652717199</v>
      </c>
      <c r="L3762">
        <v>22.072793080179199</v>
      </c>
      <c r="M3762">
        <v>50.6356606908885</v>
      </c>
      <c r="N3762">
        <v>0.16907332410013001</v>
      </c>
      <c r="O3762">
        <v>60.321100917431103</v>
      </c>
      <c r="P3762">
        <v>22.471910112359499</v>
      </c>
      <c r="Q3762">
        <v>3.8651832031626997E-2</v>
      </c>
    </row>
    <row r="3763" spans="1:17" hidden="1" x14ac:dyDescent="0.3">
      <c r="A3763" t="s">
        <v>7689</v>
      </c>
      <c r="B3763" t="s">
        <v>7690</v>
      </c>
      <c r="C3763" t="s">
        <v>10222</v>
      </c>
      <c r="E3763">
        <v>29.50740545</v>
      </c>
      <c r="F3763">
        <v>9.5299999999999994</v>
      </c>
      <c r="G3763">
        <v>-31.320893165131501</v>
      </c>
      <c r="H3763">
        <v>-27.804267075822398</v>
      </c>
      <c r="I3763">
        <v>-8.0558173215066002</v>
      </c>
      <c r="J3763">
        <v>-9.1642464727613095</v>
      </c>
      <c r="K3763">
        <v>10.947597308129801</v>
      </c>
      <c r="L3763">
        <v>9.3966479662307592</v>
      </c>
      <c r="M3763">
        <v>0.38527764197483799</v>
      </c>
      <c r="N3763">
        <v>0.56852892890900897</v>
      </c>
      <c r="O3763">
        <v>42.602308499475299</v>
      </c>
      <c r="P3763">
        <v>54.707792207792103</v>
      </c>
    </row>
    <row r="3764" spans="1:17" hidden="1" x14ac:dyDescent="0.3">
      <c r="A3764" t="s">
        <v>7691</v>
      </c>
      <c r="B3764" t="s">
        <v>7692</v>
      </c>
      <c r="C3764" t="s">
        <v>10222</v>
      </c>
      <c r="E3764">
        <v>29.324444100000001</v>
      </c>
      <c r="F3764">
        <v>129.99</v>
      </c>
      <c r="G3764">
        <v>116.901277922208</v>
      </c>
      <c r="H3764">
        <v>45.980347382193401</v>
      </c>
      <c r="I3764">
        <v>9.61405430295234</v>
      </c>
      <c r="J3764">
        <v>25.774729400794001</v>
      </c>
      <c r="K3764">
        <v>99.657385568842898</v>
      </c>
      <c r="L3764">
        <v>87.548484877436195</v>
      </c>
      <c r="M3764">
        <v>79.162038009718103</v>
      </c>
      <c r="N3764">
        <v>3.0976585300021902</v>
      </c>
      <c r="O3764">
        <v>8.9391491653204103</v>
      </c>
      <c r="P3764">
        <v>155.885826771653</v>
      </c>
      <c r="Q3764">
        <v>7.2297020378284005E-2</v>
      </c>
    </row>
    <row r="3765" spans="1:17" hidden="1" x14ac:dyDescent="0.3">
      <c r="A3765" t="s">
        <v>7693</v>
      </c>
      <c r="B3765" t="s">
        <v>7694</v>
      </c>
      <c r="C3765" t="s">
        <v>10222</v>
      </c>
      <c r="D3765" t="s">
        <v>95</v>
      </c>
      <c r="E3765">
        <v>29.302442360000001</v>
      </c>
      <c r="F3765">
        <v>82.1</v>
      </c>
      <c r="G3765">
        <v>290.43723697288601</v>
      </c>
      <c r="H3765">
        <v>-1.64210616309336</v>
      </c>
      <c r="I3765">
        <v>223.759569300685</v>
      </c>
      <c r="J3765">
        <v>-5.5235198869240199</v>
      </c>
      <c r="K3765">
        <v>80.217756743063504</v>
      </c>
      <c r="L3765">
        <v>51.596280866432501</v>
      </c>
      <c r="M3765">
        <v>31.6214391814643</v>
      </c>
      <c r="N3765">
        <v>0.52985663702785901</v>
      </c>
      <c r="O3765">
        <v>25.334957369062099</v>
      </c>
      <c r="P3765">
        <v>382.941176470588</v>
      </c>
      <c r="Q3765">
        <v>0.182987484322263</v>
      </c>
    </row>
    <row r="3766" spans="1:17" hidden="1" x14ac:dyDescent="0.3">
      <c r="A3766" t="s">
        <v>7695</v>
      </c>
      <c r="B3766" t="s">
        <v>7696</v>
      </c>
      <c r="C3766" t="s">
        <v>10222</v>
      </c>
      <c r="D3766" t="s">
        <v>722</v>
      </c>
      <c r="E3766">
        <v>29.289530723999999</v>
      </c>
      <c r="F3766">
        <v>18.12</v>
      </c>
      <c r="G3766">
        <v>31.893615704211999</v>
      </c>
      <c r="H3766">
        <v>0.381686785654339</v>
      </c>
      <c r="I3766">
        <v>12.605173710735899</v>
      </c>
      <c r="J3766">
        <v>1.1820738735590199</v>
      </c>
      <c r="K3766">
        <v>17.1168551439258</v>
      </c>
      <c r="L3766">
        <v>15.078191097312001</v>
      </c>
      <c r="M3766">
        <v>37.603805705755697</v>
      </c>
      <c r="N3766">
        <v>1.2173442299966899</v>
      </c>
      <c r="O3766">
        <v>5.9602649006622297</v>
      </c>
      <c r="P3766">
        <v>62.3946943896755</v>
      </c>
      <c r="Q3766">
        <v>3.3034621500889999E-3</v>
      </c>
    </row>
    <row r="3767" spans="1:17" hidden="1" x14ac:dyDescent="0.3">
      <c r="A3767" t="s">
        <v>7697</v>
      </c>
      <c r="B3767" t="s">
        <v>7698</v>
      </c>
      <c r="C3767" t="s">
        <v>10222</v>
      </c>
      <c r="D3767" t="s">
        <v>133</v>
      </c>
      <c r="E3767">
        <v>29.260418000000001</v>
      </c>
      <c r="F3767">
        <v>20.9</v>
      </c>
      <c r="G3767">
        <v>-19.346201190439601</v>
      </c>
      <c r="H3767">
        <v>13.9918889838253</v>
      </c>
      <c r="I3767">
        <v>-33.535844732696503</v>
      </c>
      <c r="J3767">
        <v>-9.2612482364297293</v>
      </c>
      <c r="K3767">
        <v>20.573632617412802</v>
      </c>
      <c r="L3767">
        <v>20.2593602928603</v>
      </c>
      <c r="M3767">
        <v>47.700860343273803</v>
      </c>
      <c r="N3767">
        <v>1.77970902251479</v>
      </c>
      <c r="O3767">
        <v>37.9425837320574</v>
      </c>
      <c r="P3767">
        <v>51.449275362318801</v>
      </c>
    </row>
    <row r="3768" spans="1:17" hidden="1" x14ac:dyDescent="0.3">
      <c r="A3768" t="s">
        <v>7699</v>
      </c>
      <c r="B3768" t="s">
        <v>7700</v>
      </c>
      <c r="C3768" t="s">
        <v>10222</v>
      </c>
      <c r="D3768" t="s">
        <v>301</v>
      </c>
      <c r="E3768">
        <v>29.229120000000002</v>
      </c>
      <c r="F3768">
        <v>18</v>
      </c>
      <c r="G3768">
        <v>33.190371967251501</v>
      </c>
      <c r="H3768">
        <v>-4.4157421819074596</v>
      </c>
      <c r="I3768">
        <v>-16.812418520106199</v>
      </c>
      <c r="J3768">
        <v>-4.4319090933650997</v>
      </c>
      <c r="K3768">
        <v>17.793679177595902</v>
      </c>
      <c r="L3768">
        <v>16.590980411417998</v>
      </c>
      <c r="M3768">
        <v>54.187468686180701</v>
      </c>
      <c r="N3768">
        <v>0.92879239607814701</v>
      </c>
      <c r="O3768">
        <v>15.7777777777777</v>
      </c>
      <c r="P3768">
        <v>78.041543026706194</v>
      </c>
      <c r="Q3768">
        <v>8.4614601312314006E-2</v>
      </c>
    </row>
    <row r="3769" spans="1:17" hidden="1" x14ac:dyDescent="0.3">
      <c r="A3769" t="s">
        <v>7701</v>
      </c>
      <c r="B3769" t="s">
        <v>7702</v>
      </c>
      <c r="C3769" t="s">
        <v>10222</v>
      </c>
      <c r="E3769">
        <v>29.206278791999999</v>
      </c>
      <c r="F3769">
        <v>13.68</v>
      </c>
      <c r="G3769">
        <v>52.297841041837899</v>
      </c>
      <c r="H3769">
        <v>20.093550310905201</v>
      </c>
      <c r="I3769">
        <v>29.112250446178301</v>
      </c>
      <c r="J3769">
        <v>7.7348011462863102</v>
      </c>
      <c r="K3769">
        <v>10.6015469006625</v>
      </c>
      <c r="L3769">
        <v>9.2544178133545394</v>
      </c>
      <c r="M3769">
        <v>87.594392043146698</v>
      </c>
      <c r="N3769">
        <v>2.1440285204990999</v>
      </c>
      <c r="O3769">
        <v>0.65789473684210098</v>
      </c>
      <c r="P3769">
        <v>99.708029197080293</v>
      </c>
    </row>
    <row r="3770" spans="1:17" hidden="1" x14ac:dyDescent="0.3">
      <c r="A3770" t="s">
        <v>7703</v>
      </c>
      <c r="B3770" t="s">
        <v>7704</v>
      </c>
      <c r="C3770" t="s">
        <v>10222</v>
      </c>
      <c r="D3770" t="s">
        <v>420</v>
      </c>
      <c r="E3770">
        <v>29.2</v>
      </c>
      <c r="F3770">
        <v>2.92</v>
      </c>
      <c r="G3770">
        <v>-12.4631883699267</v>
      </c>
      <c r="H3770">
        <v>4.1100044450064797</v>
      </c>
      <c r="I3770">
        <v>-59.0169385241783</v>
      </c>
      <c r="J3770">
        <v>0.17301420470555201</v>
      </c>
      <c r="K3770">
        <v>2.9334494231725201</v>
      </c>
      <c r="L3770">
        <v>2.82367820400717</v>
      </c>
      <c r="M3770">
        <v>41.181047318176098</v>
      </c>
      <c r="N3770">
        <v>1.14959126327364</v>
      </c>
      <c r="O3770">
        <v>94.863013698630098</v>
      </c>
      <c r="P3770">
        <v>46</v>
      </c>
      <c r="Q3770">
        <v>5.9523527203272003E-2</v>
      </c>
    </row>
    <row r="3771" spans="1:17" hidden="1" x14ac:dyDescent="0.3">
      <c r="A3771" t="s">
        <v>7705</v>
      </c>
      <c r="B3771" t="s">
        <v>7706</v>
      </c>
      <c r="C3771" t="s">
        <v>10222</v>
      </c>
      <c r="E3771">
        <v>29.133649999999999</v>
      </c>
      <c r="F3771">
        <v>17.29</v>
      </c>
      <c r="G3771">
        <v>-69.160061296270499</v>
      </c>
      <c r="H3771">
        <v>-4.8406449056428702</v>
      </c>
      <c r="I3771">
        <v>-25.444545713088701</v>
      </c>
      <c r="J3771">
        <v>-5.8665284936028801</v>
      </c>
      <c r="K3771">
        <v>17.778576620208799</v>
      </c>
      <c r="L3771">
        <v>20.957807786572399</v>
      </c>
      <c r="M3771">
        <v>37.839531944628398</v>
      </c>
      <c r="N3771">
        <v>0.90020694703103799</v>
      </c>
      <c r="O3771">
        <v>91.787160208212796</v>
      </c>
      <c r="P3771">
        <v>19.241379310344801</v>
      </c>
      <c r="Q3771">
        <v>-4.0171217278589999E-3</v>
      </c>
    </row>
    <row r="3772" spans="1:17" hidden="1" x14ac:dyDescent="0.3">
      <c r="A3772" t="s">
        <v>7707</v>
      </c>
      <c r="B3772" t="s">
        <v>7708</v>
      </c>
      <c r="C3772" t="s">
        <v>10222</v>
      </c>
      <c r="D3772" t="s">
        <v>1458</v>
      </c>
      <c r="E3772">
        <v>28.947648575999999</v>
      </c>
      <c r="F3772">
        <v>53.68</v>
      </c>
      <c r="G3772">
        <v>56.944794635439898</v>
      </c>
      <c r="H3772">
        <v>11.27104398751</v>
      </c>
      <c r="I3772">
        <v>-3.54668118406543</v>
      </c>
      <c r="J3772">
        <v>-17.8910389842193</v>
      </c>
      <c r="K3772">
        <v>46.676858178484203</v>
      </c>
      <c r="L3772">
        <v>43.1281211244658</v>
      </c>
      <c r="M3772">
        <v>60.655115646730799</v>
      </c>
      <c r="N3772">
        <v>3.1831439241760102</v>
      </c>
      <c r="O3772">
        <v>18.107302533532</v>
      </c>
      <c r="P3772">
        <v>98.447319778188501</v>
      </c>
      <c r="Q3772">
        <v>1.643288907449E-2</v>
      </c>
    </row>
    <row r="3773" spans="1:17" hidden="1" x14ac:dyDescent="0.3">
      <c r="A3773" t="s">
        <v>7709</v>
      </c>
      <c r="B3773" t="s">
        <v>7710</v>
      </c>
      <c r="C3773" t="s">
        <v>10222</v>
      </c>
      <c r="D3773" t="s">
        <v>523</v>
      </c>
      <c r="E3773">
        <v>28.916014000000001</v>
      </c>
      <c r="F3773">
        <v>94.76</v>
      </c>
      <c r="G3773">
        <v>48.631428081089801</v>
      </c>
      <c r="H3773">
        <v>1.5174275285187</v>
      </c>
      <c r="I3773">
        <v>-15.062076847163899</v>
      </c>
      <c r="J3773">
        <v>-1.54519885371368</v>
      </c>
      <c r="K3773">
        <v>85.8929053403334</v>
      </c>
      <c r="L3773">
        <v>74.327860534761598</v>
      </c>
      <c r="M3773">
        <v>22.496353394328299</v>
      </c>
      <c r="N3773">
        <v>0.101206831528473</v>
      </c>
      <c r="O3773">
        <v>19.333051920641601</v>
      </c>
      <c r="Q3773">
        <v>0.122316730820987</v>
      </c>
    </row>
    <row r="3774" spans="1:17" hidden="1" x14ac:dyDescent="0.3">
      <c r="A3774" t="s">
        <v>7711</v>
      </c>
      <c r="B3774" t="s">
        <v>7712</v>
      </c>
      <c r="C3774" t="s">
        <v>10222</v>
      </c>
      <c r="D3774" t="s">
        <v>43</v>
      </c>
      <c r="E3774">
        <v>28.88</v>
      </c>
      <c r="F3774">
        <v>722</v>
      </c>
      <c r="G3774">
        <v>208.89823729790101</v>
      </c>
      <c r="H3774">
        <v>1.7905396489900101</v>
      </c>
      <c r="I3774">
        <v>23.3495247997317</v>
      </c>
      <c r="J3774">
        <v>-7.7789650874799197</v>
      </c>
      <c r="K3774">
        <v>634.76522867352696</v>
      </c>
      <c r="L3774">
        <v>509.87884698089101</v>
      </c>
      <c r="M3774">
        <v>45.066701691496</v>
      </c>
      <c r="N3774">
        <v>0.483821850019033</v>
      </c>
      <c r="O3774">
        <v>21.1426592797783</v>
      </c>
      <c r="P3774">
        <v>235.423925667828</v>
      </c>
    </row>
    <row r="3775" spans="1:17" hidden="1" x14ac:dyDescent="0.3">
      <c r="A3775" t="s">
        <v>7713</v>
      </c>
      <c r="B3775" t="s">
        <v>7714</v>
      </c>
      <c r="C3775" t="s">
        <v>10222</v>
      </c>
      <c r="D3775" t="s">
        <v>133</v>
      </c>
      <c r="E3775">
        <v>28.8616104</v>
      </c>
      <c r="F3775">
        <v>56</v>
      </c>
      <c r="G3775">
        <v>33.474311630073203</v>
      </c>
      <c r="H3775">
        <v>-17.2739752117004</v>
      </c>
      <c r="I3775">
        <v>-24.867077339026</v>
      </c>
      <c r="J3775">
        <v>-1.04519885371368</v>
      </c>
      <c r="K3775">
        <v>57.0807604796397</v>
      </c>
      <c r="L3775">
        <v>51.6883312705557</v>
      </c>
      <c r="M3775">
        <v>43.779918137383603</v>
      </c>
      <c r="N3775">
        <v>0.36037836642196203</v>
      </c>
      <c r="O3775">
        <v>37.142857142857103</v>
      </c>
      <c r="P3775">
        <v>70.679670832063394</v>
      </c>
      <c r="Q3775">
        <v>4.1518770562395002E-2</v>
      </c>
    </row>
    <row r="3776" spans="1:17" hidden="1" x14ac:dyDescent="0.3">
      <c r="A3776" t="s">
        <v>7715</v>
      </c>
      <c r="B3776" t="s">
        <v>7716</v>
      </c>
      <c r="C3776" t="s">
        <v>10222</v>
      </c>
      <c r="D3776" t="s">
        <v>420</v>
      </c>
      <c r="E3776">
        <v>28.861000000000001</v>
      </c>
      <c r="F3776">
        <v>412.3</v>
      </c>
      <c r="G3776">
        <v>16.833143340782499</v>
      </c>
      <c r="H3776">
        <v>5.5188669392961103</v>
      </c>
      <c r="I3776">
        <v>-27.5768081699959</v>
      </c>
      <c r="J3776">
        <v>-0.60322885720246</v>
      </c>
      <c r="K3776">
        <v>400.10222498083101</v>
      </c>
      <c r="L3776">
        <v>374.83081870514502</v>
      </c>
      <c r="M3776">
        <v>50.860086038598403</v>
      </c>
      <c r="N3776">
        <v>2.4243154435925498</v>
      </c>
      <c r="O3776">
        <v>29.0322580645161</v>
      </c>
      <c r="P3776">
        <v>105.22648083623599</v>
      </c>
      <c r="Q3776">
        <v>0.121784863948429</v>
      </c>
    </row>
    <row r="3777" spans="1:17" hidden="1" x14ac:dyDescent="0.3">
      <c r="A3777" t="s">
        <v>7717</v>
      </c>
      <c r="B3777" t="s">
        <v>7718</v>
      </c>
      <c r="C3777" t="s">
        <v>10222</v>
      </c>
      <c r="D3777" t="s">
        <v>622</v>
      </c>
      <c r="E3777">
        <v>28.850359999999998</v>
      </c>
      <c r="F3777">
        <v>23.8</v>
      </c>
      <c r="G3777">
        <v>-10.428127394317</v>
      </c>
      <c r="H3777">
        <v>-11.9956676606656</v>
      </c>
      <c r="I3777">
        <v>-16.945904408740802</v>
      </c>
      <c r="J3777">
        <v>5.3028737086445803</v>
      </c>
      <c r="K3777">
        <v>22.199480362811599</v>
      </c>
      <c r="L3777">
        <v>23.814721173145699</v>
      </c>
      <c r="M3777">
        <v>69.162796838774497</v>
      </c>
      <c r="N3777">
        <v>0.96787597564078298</v>
      </c>
      <c r="O3777">
        <v>79.243697478991507</v>
      </c>
      <c r="P3777">
        <v>44.1550575408843</v>
      </c>
      <c r="Q3777">
        <v>-6.2398033367241E-2</v>
      </c>
    </row>
    <row r="3778" spans="1:17" hidden="1" x14ac:dyDescent="0.3">
      <c r="A3778" t="s">
        <v>7719</v>
      </c>
      <c r="B3778" t="s">
        <v>7720</v>
      </c>
      <c r="C3778" t="s">
        <v>10222</v>
      </c>
      <c r="E3778">
        <v>28.823360000000001</v>
      </c>
      <c r="F3778">
        <v>0.8</v>
      </c>
      <c r="G3778">
        <v>0.45843861420021098</v>
      </c>
      <c r="H3778">
        <v>3.1403074753095099</v>
      </c>
      <c r="I3778">
        <v>20.096591292561001</v>
      </c>
      <c r="J3778">
        <v>-1.54519885371368</v>
      </c>
      <c r="K3778">
        <v>0.78247781478480904</v>
      </c>
      <c r="L3778">
        <v>0.75265872947460699</v>
      </c>
      <c r="M3778">
        <v>44.025733082680603</v>
      </c>
      <c r="N3778">
        <v>0.82344104123244899</v>
      </c>
      <c r="O3778">
        <v>38.749999999999901</v>
      </c>
      <c r="P3778">
        <v>50.943396226415103</v>
      </c>
      <c r="Q3778">
        <v>6.8492477560251994E-2</v>
      </c>
    </row>
    <row r="3779" spans="1:17" hidden="1" x14ac:dyDescent="0.3">
      <c r="A3779" t="s">
        <v>7721</v>
      </c>
      <c r="B3779" t="s">
        <v>7722</v>
      </c>
      <c r="C3779" t="s">
        <v>10222</v>
      </c>
      <c r="E3779">
        <v>28.778749999999999</v>
      </c>
      <c r="F3779">
        <v>7.15</v>
      </c>
      <c r="G3779">
        <v>-15.8445738188431</v>
      </c>
      <c r="H3779">
        <v>9.6234879034440706</v>
      </c>
      <c r="I3779">
        <v>-24.875589756181199</v>
      </c>
      <c r="J3779">
        <v>3.8679065593917299</v>
      </c>
      <c r="K3779">
        <v>7.05580990801095</v>
      </c>
      <c r="L3779">
        <v>6.4204181558202</v>
      </c>
      <c r="M3779">
        <v>51.116137818096703</v>
      </c>
      <c r="N3779">
        <v>0.928445181749042</v>
      </c>
      <c r="O3779">
        <v>34.825174825174798</v>
      </c>
      <c r="P3779">
        <v>42.147117296222603</v>
      </c>
      <c r="Q3779">
        <v>7.5598412320646E-2</v>
      </c>
    </row>
    <row r="3780" spans="1:17" hidden="1" x14ac:dyDescent="0.3">
      <c r="A3780" t="s">
        <v>7723</v>
      </c>
      <c r="B3780" t="s">
        <v>7724</v>
      </c>
      <c r="C3780" t="s">
        <v>10222</v>
      </c>
      <c r="D3780" t="s">
        <v>420</v>
      </c>
      <c r="E3780">
        <v>28.728000000000002</v>
      </c>
      <c r="F3780">
        <v>0.36</v>
      </c>
      <c r="G3780">
        <v>-46.525688369926698</v>
      </c>
      <c r="H3780">
        <v>-0.66921633421429405</v>
      </c>
      <c r="I3780">
        <v>-35.496629046422001</v>
      </c>
      <c r="J3780">
        <v>-4.24790155641639</v>
      </c>
      <c r="K3780">
        <v>0.36448477801351098</v>
      </c>
      <c r="L3780">
        <v>0.38440269416273698</v>
      </c>
      <c r="M3780">
        <v>46.620361851100199</v>
      </c>
      <c r="N3780">
        <v>0.89748729005932704</v>
      </c>
      <c r="O3780">
        <v>58.3333333333333</v>
      </c>
      <c r="P3780">
        <v>16.129032258064498</v>
      </c>
    </row>
    <row r="3781" spans="1:17" hidden="1" x14ac:dyDescent="0.3">
      <c r="A3781" t="s">
        <v>7725</v>
      </c>
      <c r="B3781" t="s">
        <v>7726</v>
      </c>
      <c r="C3781" t="s">
        <v>10222</v>
      </c>
      <c r="E3781">
        <v>28.711200000000002</v>
      </c>
      <c r="F3781">
        <v>68.36</v>
      </c>
      <c r="G3781">
        <v>93.635342225886404</v>
      </c>
      <c r="H3781">
        <v>-13.9938649709615</v>
      </c>
      <c r="I3781">
        <v>-0.76014029180640796</v>
      </c>
      <c r="J3781">
        <v>-5.4199920142211298</v>
      </c>
      <c r="K3781">
        <v>72.458723024319895</v>
      </c>
      <c r="L3781">
        <v>62.347163516574</v>
      </c>
      <c r="M3781">
        <v>11.393965253900101</v>
      </c>
      <c r="N3781">
        <v>7.9099976803525804E-2</v>
      </c>
      <c r="O3781">
        <v>37.083089526038599</v>
      </c>
      <c r="P3781">
        <v>135.72413793103399</v>
      </c>
      <c r="Q3781">
        <v>0.12029889346520301</v>
      </c>
    </row>
    <row r="3782" spans="1:17" hidden="1" x14ac:dyDescent="0.3">
      <c r="A3782" t="s">
        <v>7727</v>
      </c>
      <c r="B3782" t="s">
        <v>7728</v>
      </c>
      <c r="C3782" t="s">
        <v>10222</v>
      </c>
      <c r="D3782" t="s">
        <v>293</v>
      </c>
      <c r="E3782">
        <v>28.695590639999999</v>
      </c>
      <c r="F3782">
        <v>38.42</v>
      </c>
      <c r="G3782">
        <v>35.242732682704798</v>
      </c>
      <c r="H3782">
        <v>-0.47131573599764898</v>
      </c>
      <c r="I3782">
        <v>-12.438689132258901</v>
      </c>
      <c r="J3782">
        <v>11.809378203064901</v>
      </c>
      <c r="K3782">
        <v>35.9918206715979</v>
      </c>
      <c r="L3782">
        <v>34.627048224567901</v>
      </c>
      <c r="M3782">
        <v>66.403476323749999</v>
      </c>
      <c r="N3782">
        <v>1.2463027664569699</v>
      </c>
      <c r="O3782">
        <v>42.243623112961899</v>
      </c>
      <c r="P3782">
        <v>82.952380952380906</v>
      </c>
      <c r="Q3782">
        <v>7.7503524939367005E-2</v>
      </c>
    </row>
    <row r="3783" spans="1:17" hidden="1" x14ac:dyDescent="0.3">
      <c r="A3783" t="s">
        <v>7729</v>
      </c>
      <c r="B3783" t="s">
        <v>7730</v>
      </c>
      <c r="C3783" t="s">
        <v>10222</v>
      </c>
      <c r="D3783" t="s">
        <v>1124</v>
      </c>
      <c r="E3783">
        <v>28.679960000000001</v>
      </c>
      <c r="F3783">
        <v>70.989999999999995</v>
      </c>
      <c r="G3783">
        <v>16.599311630073199</v>
      </c>
      <c r="H3783">
        <v>8.0768154118174493</v>
      </c>
      <c r="I3783">
        <v>-5.2979329892969398</v>
      </c>
      <c r="J3783">
        <v>3.8670949993597699</v>
      </c>
      <c r="K3783">
        <v>66.157478607322005</v>
      </c>
      <c r="L3783">
        <v>60.889646917990397</v>
      </c>
      <c r="M3783">
        <v>60.600290090953202</v>
      </c>
      <c r="N3783">
        <v>0.52991551246537305</v>
      </c>
      <c r="O3783">
        <v>6.62065079588674</v>
      </c>
      <c r="P3783">
        <v>52.143163309044098</v>
      </c>
      <c r="Q3783">
        <v>2.9391482599961001E-2</v>
      </c>
    </row>
    <row r="3784" spans="1:17" hidden="1" x14ac:dyDescent="0.3">
      <c r="A3784" t="s">
        <v>7731</v>
      </c>
      <c r="B3784" t="s">
        <v>7732</v>
      </c>
      <c r="C3784" t="s">
        <v>10222</v>
      </c>
      <c r="D3784" t="s">
        <v>523</v>
      </c>
      <c r="E3784">
        <v>28.607814900000001</v>
      </c>
      <c r="F3784">
        <v>27</v>
      </c>
      <c r="G3784">
        <v>178.55905739278501</v>
      </c>
      <c r="H3784">
        <v>-19.5075208868045</v>
      </c>
      <c r="I3784">
        <v>37.825347103492703</v>
      </c>
      <c r="J3784">
        <v>1.37787806936324</v>
      </c>
      <c r="K3784">
        <v>30.647077686044501</v>
      </c>
      <c r="L3784">
        <v>25.770968200929101</v>
      </c>
      <c r="M3784">
        <v>45.033479132169298</v>
      </c>
      <c r="N3784">
        <v>0.90958782056248499</v>
      </c>
      <c r="O3784">
        <v>59.259259259259203</v>
      </c>
      <c r="P3784">
        <v>241.34007585334999</v>
      </c>
      <c r="Q3784">
        <v>0.21261480744132899</v>
      </c>
    </row>
    <row r="3785" spans="1:17" hidden="1" x14ac:dyDescent="0.3">
      <c r="A3785" t="s">
        <v>7733</v>
      </c>
      <c r="B3785" t="s">
        <v>7734</v>
      </c>
      <c r="C3785" t="s">
        <v>10222</v>
      </c>
      <c r="D3785" t="s">
        <v>622</v>
      </c>
      <c r="E3785">
        <v>28.565720515999999</v>
      </c>
      <c r="F3785">
        <v>4.04</v>
      </c>
      <c r="G3785">
        <v>-79.274226381622597</v>
      </c>
      <c r="H3785">
        <v>2.6069741419761798</v>
      </c>
      <c r="I3785">
        <v>-10.5615641113571</v>
      </c>
      <c r="J3785">
        <v>1.5636094364417501</v>
      </c>
      <c r="K3785">
        <v>3.7066764541573201</v>
      </c>
      <c r="L3785">
        <v>4.0687975457772199</v>
      </c>
      <c r="M3785">
        <v>71.361194955703795</v>
      </c>
      <c r="N3785">
        <v>1.1931320311420901</v>
      </c>
      <c r="O3785">
        <v>122.772277227722</v>
      </c>
      <c r="P3785">
        <v>36.949152542372801</v>
      </c>
    </row>
    <row r="3786" spans="1:17" hidden="1" x14ac:dyDescent="0.3">
      <c r="A3786" t="s">
        <v>7735</v>
      </c>
      <c r="B3786" t="s">
        <v>7736</v>
      </c>
      <c r="C3786" t="s">
        <v>10222</v>
      </c>
      <c r="D3786" t="s">
        <v>622</v>
      </c>
      <c r="E3786">
        <v>28.508648219000001</v>
      </c>
      <c r="F3786">
        <v>12.91</v>
      </c>
      <c r="G3786">
        <v>-24.470352401547299</v>
      </c>
      <c r="H3786">
        <v>12.4808350532471</v>
      </c>
      <c r="I3786">
        <v>-51.900569933121503</v>
      </c>
      <c r="J3786">
        <v>12.311817915924401</v>
      </c>
      <c r="K3786">
        <v>12.219468337445299</v>
      </c>
      <c r="L3786">
        <v>13.4241362347758</v>
      </c>
      <c r="M3786">
        <v>80.612233733448505</v>
      </c>
      <c r="N3786">
        <v>2.16605362805476</v>
      </c>
      <c r="O3786">
        <v>74.283501161890001</v>
      </c>
      <c r="P3786">
        <v>29.099999999999898</v>
      </c>
      <c r="Q3786">
        <v>-3.5194872192165001E-2</v>
      </c>
    </row>
    <row r="3787" spans="1:17" hidden="1" x14ac:dyDescent="0.3">
      <c r="A3787" t="s">
        <v>7737</v>
      </c>
      <c r="B3787" t="s">
        <v>7738</v>
      </c>
      <c r="C3787" t="s">
        <v>10222</v>
      </c>
      <c r="E3787">
        <v>28.5</v>
      </c>
      <c r="F3787">
        <v>19</v>
      </c>
      <c r="G3787">
        <v>56.166619322380903</v>
      </c>
      <c r="H3787">
        <v>15.144526884592199</v>
      </c>
      <c r="I3787">
        <v>-14.914310359286</v>
      </c>
      <c r="J3787">
        <v>-1.54519885371368</v>
      </c>
      <c r="K3787">
        <v>17.330610278614198</v>
      </c>
      <c r="L3787">
        <v>16.596798355132101</v>
      </c>
      <c r="M3787">
        <v>69.326171482099795</v>
      </c>
      <c r="N3787">
        <v>0.54990394123463704</v>
      </c>
      <c r="O3787">
        <v>50.736842105263101</v>
      </c>
      <c r="P3787">
        <v>96.078431372549005</v>
      </c>
      <c r="Q3787">
        <v>8.3260794897778004E-2</v>
      </c>
    </row>
    <row r="3788" spans="1:17" hidden="1" x14ac:dyDescent="0.3">
      <c r="A3788" t="s">
        <v>7739</v>
      </c>
      <c r="B3788" t="s">
        <v>7740</v>
      </c>
      <c r="C3788" t="s">
        <v>10222</v>
      </c>
      <c r="D3788" t="s">
        <v>1339</v>
      </c>
      <c r="E3788">
        <v>28.388294607999999</v>
      </c>
      <c r="F3788">
        <v>234.85</v>
      </c>
      <c r="G3788">
        <v>-18.459242575706199</v>
      </c>
      <c r="H3788">
        <v>-2.5939482430479401</v>
      </c>
      <c r="I3788">
        <v>-10.7043395457304</v>
      </c>
      <c r="J3788">
        <v>-1.1605834690982899</v>
      </c>
      <c r="K3788">
        <v>232.27257875583999</v>
      </c>
      <c r="L3788">
        <v>226.632103054288</v>
      </c>
      <c r="M3788">
        <v>54.0220772595234</v>
      </c>
      <c r="N3788">
        <v>1.0776108841929499</v>
      </c>
      <c r="O3788">
        <v>13.689589099425101</v>
      </c>
      <c r="P3788">
        <v>9.8456501403180408</v>
      </c>
      <c r="Q3788">
        <v>-6.2435120747125997E-2</v>
      </c>
    </row>
    <row r="3789" spans="1:17" hidden="1" x14ac:dyDescent="0.3">
      <c r="A3789" t="s">
        <v>7741</v>
      </c>
      <c r="B3789" t="s">
        <v>7742</v>
      </c>
      <c r="C3789" t="s">
        <v>10222</v>
      </c>
      <c r="D3789" t="s">
        <v>70</v>
      </c>
      <c r="E3789">
        <v>28.340199999999999</v>
      </c>
      <c r="F3789">
        <v>2.17</v>
      </c>
      <c r="G3789">
        <v>-61.555628489687201</v>
      </c>
      <c r="H3789">
        <v>-29.859692524690399</v>
      </c>
      <c r="I3789">
        <v>-50.526569166182497</v>
      </c>
      <c r="J3789">
        <v>-8.29625370603436</v>
      </c>
      <c r="M3789">
        <v>5.6069984190743201</v>
      </c>
      <c r="O3789">
        <v>65.437788018433096</v>
      </c>
      <c r="P3789">
        <v>0</v>
      </c>
    </row>
    <row r="3790" spans="1:17" hidden="1" x14ac:dyDescent="0.3">
      <c r="A3790" t="s">
        <v>7743</v>
      </c>
      <c r="B3790" t="s">
        <v>7744</v>
      </c>
      <c r="C3790" t="s">
        <v>10222</v>
      </c>
      <c r="E3790">
        <v>28.326356100000002</v>
      </c>
      <c r="F3790">
        <v>45.08</v>
      </c>
      <c r="G3790">
        <v>283.29249344825502</v>
      </c>
      <c r="H3790">
        <v>-7.9969997607521597</v>
      </c>
      <c r="I3790">
        <v>74.874992575199499</v>
      </c>
      <c r="J3790">
        <v>-4.3732531523562104</v>
      </c>
      <c r="K3790">
        <v>42.607708830829502</v>
      </c>
      <c r="L3790">
        <v>34.771135713330303</v>
      </c>
      <c r="M3790">
        <v>64.130473531980499</v>
      </c>
      <c r="N3790">
        <v>0.84040456307665301</v>
      </c>
      <c r="O3790">
        <v>25.488021295474699</v>
      </c>
      <c r="P3790">
        <v>309.81818181818102</v>
      </c>
      <c r="Q3790">
        <v>9.5008143677751997E-2</v>
      </c>
    </row>
    <row r="3791" spans="1:17" hidden="1" x14ac:dyDescent="0.3">
      <c r="A3791" t="s">
        <v>7745</v>
      </c>
      <c r="B3791" t="s">
        <v>7746</v>
      </c>
      <c r="C3791" t="s">
        <v>10222</v>
      </c>
      <c r="E3791">
        <v>28.269682319999902</v>
      </c>
      <c r="F3791">
        <v>39.159999999999997</v>
      </c>
      <c r="G3791">
        <v>-11.349217781691401</v>
      </c>
      <c r="H3791">
        <v>-3.5263591913571499</v>
      </c>
      <c r="I3791">
        <v>-5.4966290464220604</v>
      </c>
      <c r="J3791">
        <v>-1.54519885371368</v>
      </c>
      <c r="K3791">
        <v>38.997346788618302</v>
      </c>
      <c r="L3791">
        <v>36.546512430212097</v>
      </c>
      <c r="M3791">
        <v>99.990699005494903</v>
      </c>
      <c r="O3791">
        <v>0</v>
      </c>
      <c r="P3791">
        <v>21.2383900928792</v>
      </c>
    </row>
    <row r="3792" spans="1:17" hidden="1" x14ac:dyDescent="0.3">
      <c r="A3792" t="s">
        <v>7747</v>
      </c>
      <c r="B3792" t="s">
        <v>7748</v>
      </c>
      <c r="C3792" t="s">
        <v>10222</v>
      </c>
      <c r="D3792" t="s">
        <v>523</v>
      </c>
      <c r="E3792">
        <v>28.254515000000001</v>
      </c>
      <c r="F3792">
        <v>50.59</v>
      </c>
      <c r="G3792">
        <v>-1.91977703987751</v>
      </c>
      <c r="H3792">
        <v>-15.588402986977499</v>
      </c>
      <c r="I3792">
        <v>-21.880788927991201</v>
      </c>
      <c r="J3792">
        <v>-4.19166350017833</v>
      </c>
      <c r="K3792">
        <v>53.4640065464191</v>
      </c>
      <c r="L3792">
        <v>54.295187518793497</v>
      </c>
      <c r="M3792">
        <v>55.806672889197003</v>
      </c>
      <c r="N3792">
        <v>4.6254570601739999</v>
      </c>
      <c r="O3792">
        <v>71.931211701917306</v>
      </c>
      <c r="P3792">
        <v>31.2321660181582</v>
      </c>
      <c r="Q3792">
        <v>3.2663920067513001E-2</v>
      </c>
    </row>
    <row r="3793" spans="1:17" hidden="1" x14ac:dyDescent="0.3">
      <c r="A3793" t="s">
        <v>7749</v>
      </c>
      <c r="B3793" t="s">
        <v>7750</v>
      </c>
      <c r="C3793" t="s">
        <v>10222</v>
      </c>
      <c r="D3793" t="s">
        <v>95</v>
      </c>
      <c r="E3793">
        <v>28.205349999999999</v>
      </c>
      <c r="F3793">
        <v>5.87</v>
      </c>
      <c r="G3793">
        <v>-31.695316802883099</v>
      </c>
      <c r="H3793">
        <v>-5.5364094426134303</v>
      </c>
      <c r="I3793">
        <v>-36.279355092305899</v>
      </c>
      <c r="J3793">
        <v>-3.5552491049699602</v>
      </c>
      <c r="K3793">
        <v>5.9834318004754801</v>
      </c>
      <c r="L3793">
        <v>6.5427393644599503</v>
      </c>
      <c r="M3793">
        <v>46.6378299492727</v>
      </c>
      <c r="N3793">
        <v>1.1327271559249901</v>
      </c>
      <c r="O3793">
        <v>58.2623509369676</v>
      </c>
      <c r="P3793">
        <v>13.539651837524101</v>
      </c>
      <c r="Q3793">
        <v>0.131704005411897</v>
      </c>
    </row>
    <row r="3794" spans="1:17" hidden="1" x14ac:dyDescent="0.3">
      <c r="A3794" t="s">
        <v>7751</v>
      </c>
      <c r="B3794" t="s">
        <v>7752</v>
      </c>
      <c r="C3794" t="s">
        <v>10222</v>
      </c>
      <c r="D3794" t="s">
        <v>622</v>
      </c>
      <c r="E3794">
        <v>28.1840832</v>
      </c>
      <c r="F3794">
        <v>36.79</v>
      </c>
      <c r="G3794">
        <v>43.3265738646069</v>
      </c>
      <c r="H3794">
        <v>8.2933403078081298</v>
      </c>
      <c r="I3794">
        <v>-16.545580095373101</v>
      </c>
      <c r="J3794">
        <v>11.5584823350738</v>
      </c>
      <c r="K3794">
        <v>29.651781937147</v>
      </c>
      <c r="L3794">
        <v>28.6769252520359</v>
      </c>
      <c r="M3794">
        <v>86.716133553843804</v>
      </c>
      <c r="N3794">
        <v>2.2707103082541198</v>
      </c>
      <c r="O3794">
        <v>24.626257135090999</v>
      </c>
      <c r="P3794">
        <v>75.190476190476105</v>
      </c>
      <c r="Q3794">
        <v>4.8963493011808003E-2</v>
      </c>
    </row>
    <row r="3795" spans="1:17" hidden="1" x14ac:dyDescent="0.3">
      <c r="A3795" t="s">
        <v>7753</v>
      </c>
      <c r="B3795" t="s">
        <v>7754</v>
      </c>
      <c r="C3795" t="s">
        <v>10222</v>
      </c>
      <c r="D3795" t="s">
        <v>54</v>
      </c>
      <c r="E3795">
        <v>28.16082492</v>
      </c>
      <c r="F3795">
        <v>42.94</v>
      </c>
      <c r="G3795">
        <v>0.14097829673988399</v>
      </c>
      <c r="H3795">
        <v>-9.5023679154574801</v>
      </c>
      <c r="I3795">
        <v>-32.967319032968199</v>
      </c>
      <c r="J3795">
        <v>-0.82089978829311905</v>
      </c>
      <c r="K3795">
        <v>44.709619275514399</v>
      </c>
      <c r="L3795">
        <v>43.8846695535264</v>
      </c>
      <c r="M3795">
        <v>42.7508685609004</v>
      </c>
      <c r="N3795">
        <v>1.4598167189587099</v>
      </c>
      <c r="O3795">
        <v>68.747088961341404</v>
      </c>
      <c r="P3795">
        <v>36.317460317460302</v>
      </c>
      <c r="Q3795">
        <v>2.5992003618365001E-2</v>
      </c>
    </row>
    <row r="3796" spans="1:17" hidden="1" x14ac:dyDescent="0.3">
      <c r="A3796" t="s">
        <v>7755</v>
      </c>
      <c r="B3796" t="s">
        <v>7756</v>
      </c>
      <c r="C3796" t="s">
        <v>10222</v>
      </c>
      <c r="D3796" t="s">
        <v>21</v>
      </c>
      <c r="E3796">
        <v>28.063961643786399</v>
      </c>
      <c r="F3796">
        <v>67</v>
      </c>
      <c r="G3796">
        <v>-16.6896227961562</v>
      </c>
      <c r="H3796">
        <v>-13.229863234483799</v>
      </c>
      <c r="I3796">
        <v>-24.166203746531099</v>
      </c>
      <c r="J3796">
        <v>-1.54519885371368</v>
      </c>
      <c r="K3796">
        <v>71.654428431734502</v>
      </c>
      <c r="L3796">
        <v>69.384790227386105</v>
      </c>
      <c r="M3796">
        <v>1.4649220408959999E-3</v>
      </c>
      <c r="N3796">
        <v>0</v>
      </c>
      <c r="O3796">
        <v>14.179104477611901</v>
      </c>
      <c r="P3796">
        <v>21.818181818181799</v>
      </c>
    </row>
    <row r="3797" spans="1:17" hidden="1" x14ac:dyDescent="0.3">
      <c r="A3797" t="s">
        <v>7757</v>
      </c>
      <c r="B3797" t="s">
        <v>7758</v>
      </c>
      <c r="C3797" t="s">
        <v>10222</v>
      </c>
      <c r="E3797">
        <v>28</v>
      </c>
      <c r="F3797">
        <v>140</v>
      </c>
      <c r="G3797">
        <v>-50.335212179450501</v>
      </c>
      <c r="H3797">
        <v>-3.4494361144340799</v>
      </c>
      <c r="I3797">
        <v>-39.306152855945797</v>
      </c>
      <c r="J3797">
        <v>-2.23222175447704</v>
      </c>
      <c r="K3797">
        <v>136.904993122234</v>
      </c>
      <c r="M3797">
        <v>54.608759398874398</v>
      </c>
      <c r="N3797">
        <v>0.413333333333333</v>
      </c>
      <c r="O3797">
        <v>37</v>
      </c>
      <c r="P3797">
        <v>17.845117845117802</v>
      </c>
    </row>
    <row r="3798" spans="1:17" hidden="1" x14ac:dyDescent="0.3">
      <c r="A3798" t="s">
        <v>7759</v>
      </c>
      <c r="B3798" t="s">
        <v>7760</v>
      </c>
      <c r="C3798" t="s">
        <v>10222</v>
      </c>
      <c r="E3798">
        <v>27.9864</v>
      </c>
      <c r="F3798">
        <v>207</v>
      </c>
      <c r="G3798">
        <v>26.921309406203601</v>
      </c>
      <c r="H3798">
        <v>-7.8565027320270104</v>
      </c>
      <c r="I3798">
        <v>37.950368729708401</v>
      </c>
      <c r="J3798">
        <v>-4.0086134878600301</v>
      </c>
      <c r="M3798">
        <v>54.782218731821303</v>
      </c>
      <c r="O3798">
        <v>13.2367149758454</v>
      </c>
      <c r="P3798">
        <v>69.9507389162561</v>
      </c>
    </row>
    <row r="3799" spans="1:17" hidden="1" x14ac:dyDescent="0.3">
      <c r="A3799" t="s">
        <v>7761</v>
      </c>
      <c r="B3799" t="s">
        <v>7762</v>
      </c>
      <c r="C3799" t="s">
        <v>10222</v>
      </c>
      <c r="D3799" t="s">
        <v>1139</v>
      </c>
      <c r="E3799">
        <v>27.87904</v>
      </c>
      <c r="F3799">
        <v>25.4</v>
      </c>
      <c r="G3799">
        <v>-83.401749490469996</v>
      </c>
      <c r="H3799">
        <v>-4.8855824923280302</v>
      </c>
      <c r="I3799">
        <v>-53.861103688499199</v>
      </c>
      <c r="J3799">
        <v>-7.4711247796396103</v>
      </c>
      <c r="K3799">
        <v>27.014829693606199</v>
      </c>
      <c r="L3799">
        <v>32.2523750007676</v>
      </c>
      <c r="M3799">
        <v>34.624759945942102</v>
      </c>
      <c r="N3799">
        <v>0.93095767335063995</v>
      </c>
      <c r="O3799">
        <v>181.771653543307</v>
      </c>
      <c r="P3799">
        <v>15.3496821071752</v>
      </c>
      <c r="Q3799">
        <v>5.6070511927710003E-2</v>
      </c>
    </row>
    <row r="3800" spans="1:17" hidden="1" x14ac:dyDescent="0.3">
      <c r="A3800" t="s">
        <v>7763</v>
      </c>
      <c r="B3800" t="s">
        <v>7764</v>
      </c>
      <c r="C3800" t="s">
        <v>10222</v>
      </c>
      <c r="D3800" t="s">
        <v>722</v>
      </c>
      <c r="E3800">
        <v>27.800666394</v>
      </c>
      <c r="F3800">
        <v>43.38</v>
      </c>
      <c r="G3800">
        <v>11.5831941515632</v>
      </c>
      <c r="H3800">
        <v>10.3365691575524</v>
      </c>
      <c r="I3800">
        <v>-2.4690104950932299</v>
      </c>
      <c r="J3800">
        <v>1.43672178493387</v>
      </c>
      <c r="K3800">
        <v>39.421204054517901</v>
      </c>
      <c r="L3800">
        <v>36.834355917104901</v>
      </c>
      <c r="M3800">
        <v>53.1716620480071</v>
      </c>
      <c r="N3800">
        <v>1.43940855420541</v>
      </c>
      <c r="O3800">
        <v>2.14384508990317</v>
      </c>
      <c r="P3800">
        <v>42.697368421052602</v>
      </c>
    </row>
    <row r="3801" spans="1:17" hidden="1" x14ac:dyDescent="0.3">
      <c r="A3801" t="s">
        <v>7765</v>
      </c>
      <c r="B3801" t="s">
        <v>7766</v>
      </c>
      <c r="C3801" t="s">
        <v>10222</v>
      </c>
      <c r="D3801" t="s">
        <v>231</v>
      </c>
      <c r="E3801">
        <v>27.783999999999999</v>
      </c>
      <c r="F3801">
        <v>69.459999999999994</v>
      </c>
      <c r="G3801">
        <v>121.545740201501</v>
      </c>
      <c r="H3801">
        <v>-0.19979351901607101</v>
      </c>
      <c r="I3801">
        <v>95.052022059973694</v>
      </c>
      <c r="J3801">
        <v>9.7977833071748908</v>
      </c>
      <c r="K3801">
        <v>61.445555537366801</v>
      </c>
      <c r="L3801">
        <v>49.431477438489999</v>
      </c>
      <c r="M3801">
        <v>81.194391660314494</v>
      </c>
      <c r="N3801">
        <v>0.342762046613801</v>
      </c>
      <c r="O3801">
        <v>23.956233803627899</v>
      </c>
      <c r="P3801">
        <v>161.127819548872</v>
      </c>
      <c r="Q3801">
        <v>3.0535887557116E-2</v>
      </c>
    </row>
    <row r="3802" spans="1:17" hidden="1" x14ac:dyDescent="0.3">
      <c r="A3802" t="s">
        <v>7767</v>
      </c>
      <c r="B3802" t="s">
        <v>7768</v>
      </c>
      <c r="C3802" t="s">
        <v>10222</v>
      </c>
      <c r="D3802" t="s">
        <v>622</v>
      </c>
      <c r="E3802">
        <v>27.7212</v>
      </c>
      <c r="F3802">
        <v>17.77</v>
      </c>
      <c r="G3802">
        <v>152.43820487968</v>
      </c>
      <c r="H3802">
        <v>40.705939933543398</v>
      </c>
      <c r="I3802">
        <v>35.995272061847302</v>
      </c>
      <c r="J3802">
        <v>2.3516492838221201</v>
      </c>
      <c r="K3802">
        <v>14.1796775008815</v>
      </c>
      <c r="L3802">
        <v>12.2205146764275</v>
      </c>
      <c r="M3802">
        <v>72.185635786128401</v>
      </c>
      <c r="N3802">
        <v>1.3690054589360401</v>
      </c>
      <c r="O3802">
        <v>22.453573438379301</v>
      </c>
      <c r="P3802">
        <v>178.963893249607</v>
      </c>
      <c r="Q3802">
        <v>0.23542213311037899</v>
      </c>
    </row>
    <row r="3803" spans="1:17" hidden="1" x14ac:dyDescent="0.3">
      <c r="A3803" t="s">
        <v>7769</v>
      </c>
      <c r="B3803" t="s">
        <v>7770</v>
      </c>
      <c r="C3803" t="s">
        <v>10222</v>
      </c>
      <c r="E3803">
        <v>27.713730000000002</v>
      </c>
      <c r="F3803">
        <v>67.430000000000007</v>
      </c>
      <c r="G3803">
        <v>-15.0711429153813</v>
      </c>
      <c r="H3803">
        <v>8.3497165401402604</v>
      </c>
      <c r="I3803">
        <v>-15.6151300092423</v>
      </c>
      <c r="J3803">
        <v>3.4968179530089998</v>
      </c>
      <c r="K3803">
        <v>61.866060536945</v>
      </c>
      <c r="L3803">
        <v>61.280750630434703</v>
      </c>
      <c r="M3803">
        <v>65.262321276725004</v>
      </c>
      <c r="N3803">
        <v>1.1251757137751599</v>
      </c>
      <c r="O3803">
        <v>8.1121162687231205</v>
      </c>
      <c r="P3803">
        <v>38.6022610483042</v>
      </c>
      <c r="Q3803">
        <v>3.4701938662925001E-2</v>
      </c>
    </row>
    <row r="3804" spans="1:17" hidden="1" x14ac:dyDescent="0.3">
      <c r="A3804" t="s">
        <v>7771</v>
      </c>
      <c r="B3804" t="s">
        <v>7772</v>
      </c>
      <c r="C3804" t="s">
        <v>10222</v>
      </c>
      <c r="D3804" t="s">
        <v>393</v>
      </c>
      <c r="E3804">
        <v>27.678114749999999</v>
      </c>
      <c r="F3804">
        <v>37.700000000000003</v>
      </c>
      <c r="G3804">
        <v>-55.124173218411599</v>
      </c>
      <c r="H3804">
        <v>16.2605510065119</v>
      </c>
      <c r="I3804">
        <v>1.9488538196215599</v>
      </c>
      <c r="J3804">
        <v>18.0596643681708</v>
      </c>
      <c r="K3804">
        <v>34.602460915188701</v>
      </c>
      <c r="L3804">
        <v>37.9776376519767</v>
      </c>
      <c r="M3804">
        <v>60.598717185538902</v>
      </c>
      <c r="N3804">
        <v>1.80282574568288</v>
      </c>
      <c r="O3804">
        <v>42.7055702917771</v>
      </c>
      <c r="P3804">
        <v>31.588132635253</v>
      </c>
    </row>
    <row r="3805" spans="1:17" hidden="1" x14ac:dyDescent="0.3">
      <c r="A3805" t="s">
        <v>7773</v>
      </c>
      <c r="B3805" t="s">
        <v>7774</v>
      </c>
      <c r="C3805" t="s">
        <v>10222</v>
      </c>
      <c r="D3805" t="s">
        <v>21</v>
      </c>
      <c r="E3805">
        <v>27.555</v>
      </c>
      <c r="F3805">
        <v>91.85</v>
      </c>
      <c r="G3805">
        <v>103.848026202433</v>
      </c>
      <c r="H3805">
        <v>24.887915023829301</v>
      </c>
      <c r="I3805">
        <v>7.5607128614021502</v>
      </c>
      <c r="J3805">
        <v>-2.0441593526741801</v>
      </c>
      <c r="K3805">
        <v>80.963901444338902</v>
      </c>
      <c r="L3805">
        <v>67.330934448300297</v>
      </c>
      <c r="M3805">
        <v>49.140774488639302</v>
      </c>
      <c r="N3805">
        <v>1.20374376039933</v>
      </c>
      <c r="O3805">
        <v>28.2308111050626</v>
      </c>
      <c r="P3805">
        <v>150.95628415300499</v>
      </c>
      <c r="Q3805">
        <v>0.12785438645201999</v>
      </c>
    </row>
    <row r="3806" spans="1:17" hidden="1" x14ac:dyDescent="0.3">
      <c r="A3806" t="s">
        <v>7775</v>
      </c>
      <c r="B3806" t="s">
        <v>7776</v>
      </c>
      <c r="C3806" t="s">
        <v>10222</v>
      </c>
      <c r="E3806">
        <v>27.542483900000001</v>
      </c>
      <c r="F3806">
        <v>14.6</v>
      </c>
      <c r="G3806">
        <v>-37.609732218891402</v>
      </c>
      <c r="H3806">
        <v>-7.47372761240978</v>
      </c>
      <c r="I3806">
        <v>-18.163295713088701</v>
      </c>
      <c r="J3806">
        <v>2.7405154320005898</v>
      </c>
      <c r="K3806">
        <v>15.042889252140601</v>
      </c>
      <c r="L3806">
        <v>14.7264820955264</v>
      </c>
      <c r="M3806">
        <v>50.079591250201801</v>
      </c>
      <c r="N3806">
        <v>8.1989247311827898E-2</v>
      </c>
      <c r="O3806">
        <v>35</v>
      </c>
      <c r="P3806">
        <v>35.185185185185098</v>
      </c>
    </row>
    <row r="3807" spans="1:17" hidden="1" x14ac:dyDescent="0.3">
      <c r="A3807" t="s">
        <v>7777</v>
      </c>
      <c r="B3807" t="s">
        <v>7778</v>
      </c>
      <c r="C3807" t="s">
        <v>10222</v>
      </c>
      <c r="E3807">
        <v>27.521031929999999</v>
      </c>
      <c r="F3807">
        <v>2.1</v>
      </c>
      <c r="G3807">
        <v>-18.833380677619001</v>
      </c>
      <c r="H3807">
        <v>16.234119850559001</v>
      </c>
      <c r="I3807">
        <v>5.1930261259917403</v>
      </c>
      <c r="J3807">
        <v>4.2749069663921402</v>
      </c>
      <c r="K3807">
        <v>1.7286421299872099</v>
      </c>
      <c r="L3807">
        <v>1.9322789309503401</v>
      </c>
      <c r="M3807">
        <v>68.759319394404699</v>
      </c>
      <c r="N3807">
        <v>3.3113335437600799</v>
      </c>
      <c r="O3807">
        <v>38.571428571428498</v>
      </c>
      <c r="P3807">
        <v>75</v>
      </c>
    </row>
    <row r="3808" spans="1:17" hidden="1" x14ac:dyDescent="0.3">
      <c r="A3808" t="s">
        <v>7779</v>
      </c>
      <c r="B3808" t="s">
        <v>7780</v>
      </c>
      <c r="C3808" t="s">
        <v>10222</v>
      </c>
      <c r="D3808" t="s">
        <v>130</v>
      </c>
      <c r="E3808">
        <v>27.478290000000001</v>
      </c>
      <c r="F3808">
        <v>9.0299999999999994</v>
      </c>
      <c r="G3808">
        <v>10.292493448255</v>
      </c>
      <c r="H3808">
        <v>1.4736408086428401</v>
      </c>
      <c r="I3808">
        <v>-1.19283157806763</v>
      </c>
      <c r="J3808">
        <v>-1.54519885371368</v>
      </c>
      <c r="K3808">
        <v>8.0268948906449094</v>
      </c>
      <c r="L3808">
        <v>5.7907567175155101</v>
      </c>
      <c r="M3808">
        <v>58.283255962507198</v>
      </c>
      <c r="N3808">
        <v>1.9105750240969499</v>
      </c>
      <c r="O3808">
        <v>5.2048726467331203</v>
      </c>
      <c r="P3808">
        <v>36.818181818181799</v>
      </c>
      <c r="Q3808">
        <v>8.7197560854213998E-2</v>
      </c>
    </row>
    <row r="3809" spans="1:17" hidden="1" x14ac:dyDescent="0.3">
      <c r="A3809" t="s">
        <v>7781</v>
      </c>
      <c r="B3809" t="s">
        <v>7782</v>
      </c>
      <c r="C3809" t="s">
        <v>10222</v>
      </c>
      <c r="E3809">
        <v>27.4654478</v>
      </c>
      <c r="F3809">
        <v>69.95</v>
      </c>
      <c r="G3809">
        <v>36.148730234724397</v>
      </c>
      <c r="H3809">
        <v>-3.7492004169838902</v>
      </c>
      <c r="I3809">
        <v>1.7904266209152999</v>
      </c>
      <c r="J3809">
        <v>-3.3409493677644</v>
      </c>
      <c r="K3809">
        <v>66.939182084964898</v>
      </c>
      <c r="L3809">
        <v>56.642780311947703</v>
      </c>
      <c r="M3809">
        <v>51.854167896191498</v>
      </c>
      <c r="N3809">
        <v>0.74159115343265203</v>
      </c>
      <c r="O3809">
        <v>14.081486776268701</v>
      </c>
      <c r="P3809">
        <v>111.969696969696</v>
      </c>
      <c r="Q3809">
        <v>0.108671064518996</v>
      </c>
    </row>
    <row r="3810" spans="1:17" hidden="1" x14ac:dyDescent="0.3">
      <c r="A3810" t="s">
        <v>7783</v>
      </c>
      <c r="B3810" t="s">
        <v>7784</v>
      </c>
      <c r="C3810" t="s">
        <v>10222</v>
      </c>
      <c r="E3810">
        <v>27.412042</v>
      </c>
      <c r="F3810">
        <v>370</v>
      </c>
      <c r="G3810">
        <v>923.71558327355899</v>
      </c>
      <c r="H3810">
        <v>-1.6006179888079499</v>
      </c>
      <c r="I3810">
        <v>152.619312982563</v>
      </c>
      <c r="J3810">
        <v>7.01316030225503</v>
      </c>
      <c r="K3810">
        <v>332.71032146061998</v>
      </c>
      <c r="L3810">
        <v>216.99976541043901</v>
      </c>
      <c r="M3810">
        <v>78.377866486604006</v>
      </c>
      <c r="N3810">
        <v>0.25583173996175901</v>
      </c>
      <c r="O3810">
        <v>13.081081081081001</v>
      </c>
      <c r="P3810">
        <v>950.24127164348499</v>
      </c>
    </row>
    <row r="3811" spans="1:17" hidden="1" x14ac:dyDescent="0.3">
      <c r="A3811" t="s">
        <v>7785</v>
      </c>
      <c r="B3811" t="s">
        <v>7786</v>
      </c>
      <c r="C3811" t="s">
        <v>10222</v>
      </c>
      <c r="E3811">
        <v>27.411072000000001</v>
      </c>
      <c r="F3811">
        <v>91.2</v>
      </c>
      <c r="G3811">
        <v>320.97185824440101</v>
      </c>
      <c r="H3811">
        <v>20.7546538291035</v>
      </c>
      <c r="I3811">
        <v>21.646228096435099</v>
      </c>
      <c r="J3811">
        <v>-7.1834389406229704</v>
      </c>
      <c r="K3811">
        <v>79.759478882068805</v>
      </c>
      <c r="L3811">
        <v>66.282114543611499</v>
      </c>
      <c r="M3811">
        <v>49.425141998765199</v>
      </c>
      <c r="N3811">
        <v>1.39714240109892</v>
      </c>
      <c r="O3811">
        <v>30.986842105263101</v>
      </c>
      <c r="P3811">
        <v>369.860896445131</v>
      </c>
      <c r="Q3811">
        <v>0.121081744246002</v>
      </c>
    </row>
    <row r="3812" spans="1:17" hidden="1" x14ac:dyDescent="0.3">
      <c r="A3812" t="s">
        <v>7787</v>
      </c>
      <c r="B3812" t="s">
        <v>7788</v>
      </c>
      <c r="C3812" t="s">
        <v>10222</v>
      </c>
      <c r="D3812" t="s">
        <v>118</v>
      </c>
      <c r="E3812">
        <v>27.35</v>
      </c>
      <c r="F3812">
        <v>25</v>
      </c>
      <c r="G3812">
        <v>-28.061726180088201</v>
      </c>
      <c r="H3812">
        <v>6.1227636156603804</v>
      </c>
      <c r="I3812">
        <v>-12.9114833755152</v>
      </c>
      <c r="J3812">
        <v>5.9354546286594703</v>
      </c>
      <c r="K3812">
        <v>23.985859072971099</v>
      </c>
      <c r="L3812">
        <v>21.1111561374437</v>
      </c>
      <c r="M3812">
        <v>81.452778064479403</v>
      </c>
      <c r="N3812">
        <v>0.26290620871862602</v>
      </c>
      <c r="O3812">
        <v>18.399999999999999</v>
      </c>
      <c r="P3812">
        <v>79.597701149425205</v>
      </c>
      <c r="Q3812">
        <v>7.3126536311307999E-2</v>
      </c>
    </row>
    <row r="3813" spans="1:17" hidden="1" x14ac:dyDescent="0.3">
      <c r="A3813" t="s">
        <v>7789</v>
      </c>
      <c r="B3813" t="s">
        <v>7790</v>
      </c>
      <c r="C3813" t="s">
        <v>10222</v>
      </c>
      <c r="D3813" t="s">
        <v>915</v>
      </c>
      <c r="E3813">
        <v>27.301025430999999</v>
      </c>
      <c r="F3813">
        <v>23.99</v>
      </c>
      <c r="G3813">
        <v>386.08114923690999</v>
      </c>
      <c r="H3813">
        <v>-13.896729561727501</v>
      </c>
      <c r="I3813">
        <v>-24.279899008399202</v>
      </c>
      <c r="J3813">
        <v>-7.5281048366196597</v>
      </c>
      <c r="K3813">
        <v>27.2196157930656</v>
      </c>
      <c r="L3813">
        <v>25.709811354525701</v>
      </c>
      <c r="M3813">
        <v>32.168162346953302</v>
      </c>
      <c r="N3813">
        <v>0.69382273948075202</v>
      </c>
      <c r="O3813">
        <v>68.445185493955805</v>
      </c>
      <c r="P3813">
        <v>433.11111111111097</v>
      </c>
      <c r="Q3813">
        <v>9.1252522080850995E-2</v>
      </c>
    </row>
    <row r="3814" spans="1:17" hidden="1" x14ac:dyDescent="0.3">
      <c r="A3814" t="s">
        <v>7791</v>
      </c>
      <c r="B3814" t="s">
        <v>7792</v>
      </c>
      <c r="C3814" t="s">
        <v>10222</v>
      </c>
      <c r="D3814" t="s">
        <v>95</v>
      </c>
      <c r="E3814">
        <v>27.296725169999998</v>
      </c>
      <c r="F3814">
        <v>18.149999999999999</v>
      </c>
      <c r="G3814">
        <v>26.2520894078509</v>
      </c>
      <c r="H3814">
        <v>-5.8104817540312403</v>
      </c>
      <c r="I3814">
        <v>-26.351245942296298</v>
      </c>
      <c r="J3814">
        <v>3.23377366719432</v>
      </c>
      <c r="K3814">
        <v>17.3036270844404</v>
      </c>
      <c r="L3814">
        <v>16.719142071982599</v>
      </c>
      <c r="M3814">
        <v>62.209434256525697</v>
      </c>
      <c r="N3814">
        <v>1.8304882291545801</v>
      </c>
      <c r="O3814">
        <v>39.118457300275502</v>
      </c>
      <c r="P3814">
        <v>64.999999999999901</v>
      </c>
      <c r="Q3814">
        <v>2.1686477524459999E-2</v>
      </c>
    </row>
    <row r="3815" spans="1:17" hidden="1" x14ac:dyDescent="0.3">
      <c r="A3815" t="s">
        <v>7793</v>
      </c>
      <c r="B3815" t="s">
        <v>7794</v>
      </c>
      <c r="C3815" t="s">
        <v>10222</v>
      </c>
      <c r="D3815" t="s">
        <v>143</v>
      </c>
      <c r="E3815">
        <v>27.258091199999999</v>
      </c>
      <c r="F3815">
        <v>20.7</v>
      </c>
      <c r="G3815">
        <v>-58.321405009136001</v>
      </c>
      <c r="H3815">
        <v>-1.55591584160346</v>
      </c>
      <c r="I3815">
        <v>-39.5333262941284</v>
      </c>
      <c r="J3815">
        <v>0.93004867103878897</v>
      </c>
      <c r="K3815">
        <v>21.7166473459042</v>
      </c>
      <c r="M3815">
        <v>38.7881025116993</v>
      </c>
      <c r="N3815">
        <v>1.4316801619433199</v>
      </c>
      <c r="O3815">
        <v>71.014492753623102</v>
      </c>
      <c r="P3815">
        <v>13.7362637362637</v>
      </c>
    </row>
    <row r="3816" spans="1:17" hidden="1" x14ac:dyDescent="0.3">
      <c r="A3816" t="s">
        <v>7795</v>
      </c>
      <c r="B3816" t="s">
        <v>7796</v>
      </c>
      <c r="C3816" t="s">
        <v>10222</v>
      </c>
      <c r="D3816" t="s">
        <v>124</v>
      </c>
      <c r="E3816">
        <v>27.235700000000001</v>
      </c>
      <c r="F3816">
        <v>0.37</v>
      </c>
      <c r="G3816">
        <v>-3.1923550365934399</v>
      </c>
      <c r="H3816">
        <v>-13.282456752332701</v>
      </c>
      <c r="I3816">
        <v>-41.496629046422001</v>
      </c>
      <c r="J3816">
        <v>-1.54519885371368</v>
      </c>
      <c r="K3816">
        <v>0.41518733948721498</v>
      </c>
      <c r="L3816">
        <v>0.53758269349316301</v>
      </c>
      <c r="M3816">
        <v>2.7715953097465298</v>
      </c>
      <c r="N3816">
        <v>1.0652225208738</v>
      </c>
      <c r="O3816">
        <v>75.675675675675606</v>
      </c>
      <c r="P3816">
        <v>48</v>
      </c>
      <c r="Q3816">
        <v>-6.8712925201919999E-3</v>
      </c>
    </row>
    <row r="3817" spans="1:17" hidden="1" x14ac:dyDescent="0.3">
      <c r="A3817" t="s">
        <v>7797</v>
      </c>
      <c r="B3817" t="s">
        <v>7798</v>
      </c>
      <c r="C3817" t="s">
        <v>10222</v>
      </c>
      <c r="E3817">
        <v>27.204142950000001</v>
      </c>
      <c r="F3817">
        <v>13.5</v>
      </c>
      <c r="G3817">
        <v>39.118483409214299</v>
      </c>
      <c r="H3817">
        <v>9.0352171633226597</v>
      </c>
      <c r="I3817">
        <v>17.116337554756701</v>
      </c>
      <c r="J3817">
        <v>3.1912411768439899</v>
      </c>
      <c r="K3817">
        <v>12.6515698609173</v>
      </c>
      <c r="L3817">
        <v>10.6907755717582</v>
      </c>
      <c r="M3817">
        <v>49.908228926018403</v>
      </c>
      <c r="N3817">
        <v>0.68823010128751805</v>
      </c>
      <c r="O3817">
        <v>14.2962962962962</v>
      </c>
      <c r="P3817">
        <v>75.552665799739898</v>
      </c>
      <c r="Q3817">
        <v>5.6351710167875997E-2</v>
      </c>
    </row>
    <row r="3818" spans="1:17" hidden="1" x14ac:dyDescent="0.3">
      <c r="A3818" t="s">
        <v>7799</v>
      </c>
      <c r="B3818" t="s">
        <v>7800</v>
      </c>
      <c r="C3818" t="s">
        <v>10222</v>
      </c>
      <c r="D3818" t="s">
        <v>523</v>
      </c>
      <c r="E3818">
        <v>27.177752000000002</v>
      </c>
      <c r="F3818">
        <v>0.82</v>
      </c>
      <c r="G3818">
        <v>-72.930917128096695</v>
      </c>
      <c r="H3818">
        <v>-10.422910915495001</v>
      </c>
      <c r="I3818">
        <v>-82.827306337258705</v>
      </c>
      <c r="J3818">
        <v>-3.9548374079305399</v>
      </c>
      <c r="K3818">
        <v>0.81696860427602402</v>
      </c>
      <c r="L3818">
        <v>1.16756205079603</v>
      </c>
      <c r="M3818">
        <v>58.234185113733602</v>
      </c>
      <c r="N3818">
        <v>0.93972590343164797</v>
      </c>
      <c r="O3818">
        <v>260.97560975609701</v>
      </c>
      <c r="P3818">
        <v>26.1538461538461</v>
      </c>
      <c r="Q3818">
        <v>5.3823089529435E-2</v>
      </c>
    </row>
    <row r="3819" spans="1:17" hidden="1" x14ac:dyDescent="0.3">
      <c r="A3819" t="s">
        <v>7801</v>
      </c>
      <c r="B3819" t="s">
        <v>7802</v>
      </c>
      <c r="C3819" t="s">
        <v>10222</v>
      </c>
      <c r="E3819">
        <v>27.076460000000001</v>
      </c>
      <c r="F3819">
        <v>3.95</v>
      </c>
      <c r="G3819">
        <v>-64.806938369926698</v>
      </c>
      <c r="H3819">
        <v>-10.803354496521401</v>
      </c>
      <c r="I3819">
        <v>-51.991805895296601</v>
      </c>
      <c r="J3819">
        <v>-3.04145820533462</v>
      </c>
      <c r="K3819">
        <v>4.2566135935980496</v>
      </c>
      <c r="L3819">
        <v>4.7671979718977999</v>
      </c>
      <c r="M3819">
        <v>40.786272692561397</v>
      </c>
      <c r="N3819">
        <v>0.661230875436425</v>
      </c>
      <c r="O3819">
        <v>88.607594936708793</v>
      </c>
      <c r="P3819">
        <v>20.4268292682926</v>
      </c>
      <c r="Q3819">
        <v>-1.1076247227105001E-2</v>
      </c>
    </row>
    <row r="3820" spans="1:17" hidden="1" x14ac:dyDescent="0.3">
      <c r="A3820" t="s">
        <v>7803</v>
      </c>
      <c r="B3820" t="s">
        <v>7804</v>
      </c>
      <c r="C3820" t="s">
        <v>10222</v>
      </c>
      <c r="E3820">
        <v>27.073799999999999</v>
      </c>
      <c r="F3820">
        <v>69.42</v>
      </c>
      <c r="G3820">
        <v>8.9015453405687399</v>
      </c>
      <c r="H3820">
        <v>-1.6261933038590499</v>
      </c>
      <c r="I3820">
        <v>-26.290769370246199</v>
      </c>
      <c r="J3820">
        <v>-7.6979766314914704</v>
      </c>
      <c r="K3820">
        <v>68.380828373293696</v>
      </c>
      <c r="L3820">
        <v>63.520470218953299</v>
      </c>
      <c r="M3820">
        <v>53.041116207635099</v>
      </c>
      <c r="N3820">
        <v>1.7507360497072499</v>
      </c>
      <c r="O3820">
        <v>32.526649380581901</v>
      </c>
      <c r="P3820">
        <v>57.772727272727202</v>
      </c>
      <c r="Q3820">
        <v>6.7181101508709998E-2</v>
      </c>
    </row>
    <row r="3821" spans="1:17" hidden="1" x14ac:dyDescent="0.3">
      <c r="A3821" t="s">
        <v>7805</v>
      </c>
      <c r="B3821" t="s">
        <v>7806</v>
      </c>
      <c r="C3821" t="s">
        <v>10222</v>
      </c>
      <c r="E3821">
        <v>27.042750000000002</v>
      </c>
      <c r="F3821">
        <v>600.95000000000005</v>
      </c>
      <c r="G3821">
        <v>72.1354686548666</v>
      </c>
      <c r="H3821">
        <v>23.310205905595701</v>
      </c>
      <c r="I3821">
        <v>22.923271909468699</v>
      </c>
      <c r="J3821">
        <v>14.1161126548242</v>
      </c>
      <c r="K3821">
        <v>505.71820989891398</v>
      </c>
      <c r="L3821">
        <v>455.14578381743098</v>
      </c>
      <c r="M3821">
        <v>88.825203090374004</v>
      </c>
      <c r="N3821">
        <v>1.80833333333333</v>
      </c>
      <c r="O3821">
        <v>0</v>
      </c>
      <c r="P3821">
        <v>130.24904214559299</v>
      </c>
    </row>
    <row r="3822" spans="1:17" hidden="1" x14ac:dyDescent="0.3">
      <c r="A3822" t="s">
        <v>7807</v>
      </c>
      <c r="B3822" t="s">
        <v>7808</v>
      </c>
      <c r="C3822" t="s">
        <v>10222</v>
      </c>
      <c r="D3822" t="s">
        <v>415</v>
      </c>
      <c r="E3822">
        <v>27.033907500000002</v>
      </c>
      <c r="F3822">
        <v>79.569999999999993</v>
      </c>
      <c r="G3822">
        <v>341.257968302618</v>
      </c>
      <c r="H3822">
        <v>8.7230532239615197</v>
      </c>
      <c r="I3822">
        <v>238.147815398022</v>
      </c>
      <c r="J3822">
        <v>-9.29431827196162</v>
      </c>
      <c r="K3822">
        <v>67.330824838889598</v>
      </c>
      <c r="L3822">
        <v>41.147568027257797</v>
      </c>
      <c r="M3822">
        <v>32.105302976334301</v>
      </c>
      <c r="N3822">
        <v>0.69617657116802101</v>
      </c>
      <c r="O3822">
        <v>19.831594822169102</v>
      </c>
      <c r="P3822">
        <v>421.42857142857099</v>
      </c>
      <c r="Q3822">
        <v>0.137359622093152</v>
      </c>
    </row>
    <row r="3823" spans="1:17" hidden="1" x14ac:dyDescent="0.3">
      <c r="A3823" t="s">
        <v>7809</v>
      </c>
      <c r="B3823" t="s">
        <v>7810</v>
      </c>
      <c r="C3823" t="s">
        <v>10222</v>
      </c>
      <c r="D3823" t="s">
        <v>186</v>
      </c>
      <c r="E3823">
        <v>27.032640000000001</v>
      </c>
      <c r="F3823">
        <v>55.68</v>
      </c>
      <c r="G3823">
        <v>29.834884502861701</v>
      </c>
      <c r="H3823">
        <v>39.978893912749797</v>
      </c>
      <c r="I3823">
        <v>12.7096799565712</v>
      </c>
      <c r="J3823">
        <v>10.8963352903461</v>
      </c>
      <c r="K3823">
        <v>44.284818199574502</v>
      </c>
      <c r="L3823">
        <v>41.778669670982701</v>
      </c>
      <c r="M3823">
        <v>65.202082998184295</v>
      </c>
      <c r="N3823">
        <v>4.42322839084893</v>
      </c>
      <c r="O3823">
        <v>14.762931034482699</v>
      </c>
      <c r="P3823">
        <v>64.247787610619397</v>
      </c>
      <c r="Q3823">
        <v>4.6825490030139E-2</v>
      </c>
    </row>
    <row r="3824" spans="1:17" hidden="1" x14ac:dyDescent="0.3">
      <c r="A3824" t="s">
        <v>7811</v>
      </c>
      <c r="B3824" t="s">
        <v>7812</v>
      </c>
      <c r="C3824" t="s">
        <v>10222</v>
      </c>
      <c r="E3824">
        <v>27.012892799999999</v>
      </c>
      <c r="F3824">
        <v>43.24</v>
      </c>
      <c r="G3824">
        <v>101.053258998494</v>
      </c>
      <c r="H3824">
        <v>34.143104979075297</v>
      </c>
      <c r="I3824">
        <v>68.425106385309107</v>
      </c>
      <c r="J3824">
        <v>2.4791913901887499</v>
      </c>
      <c r="K3824">
        <v>33.940054580833802</v>
      </c>
      <c r="L3824">
        <v>27.115440724011599</v>
      </c>
      <c r="M3824">
        <v>83.583776995505204</v>
      </c>
      <c r="N3824">
        <v>1.74299622362531</v>
      </c>
      <c r="O3824">
        <v>6.3598519888991598</v>
      </c>
      <c r="P3824">
        <v>169.40809968847299</v>
      </c>
      <c r="Q3824">
        <v>6.2622456397851994E-2</v>
      </c>
    </row>
    <row r="3825" spans="1:17" hidden="1" x14ac:dyDescent="0.3">
      <c r="A3825" t="s">
        <v>7813</v>
      </c>
      <c r="B3825" t="s">
        <v>7814</v>
      </c>
      <c r="C3825" t="s">
        <v>10222</v>
      </c>
      <c r="D3825" t="s">
        <v>54</v>
      </c>
      <c r="E3825">
        <v>26.995099679999999</v>
      </c>
      <c r="F3825">
        <v>45.6</v>
      </c>
      <c r="G3825">
        <v>-26.525688369926701</v>
      </c>
      <c r="H3825">
        <v>-3.5263591913571499</v>
      </c>
      <c r="I3825">
        <v>-15.496629046421999</v>
      </c>
      <c r="J3825">
        <v>-1.54519885371368</v>
      </c>
      <c r="K3825">
        <v>45.600000075560203</v>
      </c>
      <c r="L3825">
        <v>45.6019057798906</v>
      </c>
      <c r="M3825">
        <v>0</v>
      </c>
      <c r="O3825">
        <v>5.26315789473683</v>
      </c>
      <c r="P3825">
        <v>0</v>
      </c>
    </row>
    <row r="3826" spans="1:17" hidden="1" x14ac:dyDescent="0.3">
      <c r="A3826" t="s">
        <v>7815</v>
      </c>
      <c r="B3826" t="s">
        <v>7816</v>
      </c>
      <c r="C3826" t="s">
        <v>10222</v>
      </c>
      <c r="E3826">
        <v>26.99305</v>
      </c>
      <c r="F3826">
        <v>23.17</v>
      </c>
      <c r="G3826">
        <v>163.461795985517</v>
      </c>
      <c r="H3826">
        <v>49.806974141976099</v>
      </c>
      <c r="I3826">
        <v>31.9890488657358</v>
      </c>
      <c r="J3826">
        <v>-10.6214392732376</v>
      </c>
      <c r="K3826">
        <v>20.126221008503201</v>
      </c>
      <c r="L3826">
        <v>16.396598482422199</v>
      </c>
      <c r="M3826">
        <v>50.980903701132803</v>
      </c>
      <c r="N3826">
        <v>1.11260529453389</v>
      </c>
      <c r="O3826">
        <v>23.392317652136299</v>
      </c>
      <c r="P3826">
        <v>197.05128205128199</v>
      </c>
      <c r="Q3826">
        <v>0.12737859086426601</v>
      </c>
    </row>
    <row r="3827" spans="1:17" hidden="1" x14ac:dyDescent="0.3">
      <c r="A3827" t="s">
        <v>7817</v>
      </c>
      <c r="B3827" t="s">
        <v>7818</v>
      </c>
      <c r="C3827" t="s">
        <v>10222</v>
      </c>
      <c r="D3827" t="s">
        <v>722</v>
      </c>
      <c r="E3827">
        <v>26.973934176</v>
      </c>
      <c r="F3827">
        <v>137.61000000000001</v>
      </c>
      <c r="G3827">
        <v>15.7215723288534</v>
      </c>
      <c r="H3827">
        <v>6.7155509563022999</v>
      </c>
      <c r="I3827">
        <v>6.8016290410290798</v>
      </c>
      <c r="J3827">
        <v>4.4588793881109599</v>
      </c>
      <c r="K3827">
        <v>128.876339450198</v>
      </c>
      <c r="L3827">
        <v>116.793083042037</v>
      </c>
      <c r="M3827">
        <v>49.068310851650402</v>
      </c>
      <c r="N3827">
        <v>1.4298435340029101</v>
      </c>
      <c r="O3827">
        <v>1.99840127897681</v>
      </c>
      <c r="P3827">
        <v>60.571761960326697</v>
      </c>
    </row>
    <row r="3828" spans="1:17" hidden="1" x14ac:dyDescent="0.3">
      <c r="A3828" t="s">
        <v>7819</v>
      </c>
      <c r="B3828" t="s">
        <v>7820</v>
      </c>
      <c r="C3828" t="s">
        <v>10222</v>
      </c>
      <c r="D3828" t="s">
        <v>722</v>
      </c>
      <c r="E3828">
        <v>26.947385721</v>
      </c>
      <c r="F3828">
        <v>41.96</v>
      </c>
      <c r="G3828">
        <v>12.0064520110696</v>
      </c>
      <c r="H3828">
        <v>9.4553297947046104</v>
      </c>
      <c r="I3828">
        <v>-2.71912004249794</v>
      </c>
      <c r="J3828">
        <v>-0.74051706878316703</v>
      </c>
      <c r="K3828">
        <v>38.093489851911002</v>
      </c>
      <c r="L3828">
        <v>35.572192585305103</v>
      </c>
      <c r="N3828">
        <v>0.62881166044516501</v>
      </c>
      <c r="O3828">
        <v>5.8627264061010598</v>
      </c>
      <c r="P3828">
        <v>40.1422798169733</v>
      </c>
    </row>
    <row r="3829" spans="1:17" hidden="1" x14ac:dyDescent="0.3">
      <c r="A3829" t="s">
        <v>7821</v>
      </c>
      <c r="B3829" t="s">
        <v>7822</v>
      </c>
      <c r="C3829" t="s">
        <v>10222</v>
      </c>
      <c r="D3829" t="s">
        <v>523</v>
      </c>
      <c r="E3829">
        <v>26.909324999999999</v>
      </c>
      <c r="F3829">
        <v>10.25</v>
      </c>
      <c r="G3829">
        <v>38.796892275234498</v>
      </c>
      <c r="H3829">
        <v>21.0926326023122</v>
      </c>
      <c r="I3829">
        <v>28.869568136676499</v>
      </c>
      <c r="J3829">
        <v>-6.8880305545151002</v>
      </c>
      <c r="K3829">
        <v>9.2991735593245792</v>
      </c>
      <c r="L3829">
        <v>8.29502654942738</v>
      </c>
      <c r="M3829">
        <v>50.168764169606497</v>
      </c>
      <c r="N3829">
        <v>3.0757416604004302</v>
      </c>
      <c r="O3829">
        <v>30.634146341463399</v>
      </c>
      <c r="P3829">
        <v>112.655601659751</v>
      </c>
      <c r="Q3829">
        <v>7.3856856981531993E-2</v>
      </c>
    </row>
    <row r="3830" spans="1:17" hidden="1" x14ac:dyDescent="0.3">
      <c r="A3830" t="s">
        <v>7823</v>
      </c>
      <c r="B3830" t="s">
        <v>7824</v>
      </c>
      <c r="C3830" t="s">
        <v>10222</v>
      </c>
      <c r="D3830" t="s">
        <v>70</v>
      </c>
      <c r="E3830">
        <v>26.843579999999999</v>
      </c>
      <c r="F3830">
        <v>26.79</v>
      </c>
      <c r="G3830">
        <v>26.998666930932799</v>
      </c>
      <c r="H3830">
        <v>-0.70085327306773604</v>
      </c>
      <c r="I3830">
        <v>7.1682061184131003</v>
      </c>
      <c r="J3830">
        <v>10.6631344796196</v>
      </c>
      <c r="K3830">
        <v>24.2488703360461</v>
      </c>
      <c r="L3830">
        <v>22.673085935553999</v>
      </c>
      <c r="M3830">
        <v>77.7342009329532</v>
      </c>
      <c r="N3830">
        <v>1.2755268548306</v>
      </c>
      <c r="O3830">
        <v>7.1295259425158504</v>
      </c>
      <c r="P3830">
        <v>67.542213883677206</v>
      </c>
      <c r="Q3830">
        <v>8.1981407907395998E-2</v>
      </c>
    </row>
    <row r="3831" spans="1:17" hidden="1" x14ac:dyDescent="0.3">
      <c r="A3831" t="s">
        <v>7825</v>
      </c>
      <c r="B3831" t="s">
        <v>7826</v>
      </c>
      <c r="C3831" t="s">
        <v>10222</v>
      </c>
      <c r="E3831">
        <v>26.790400000000002</v>
      </c>
      <c r="F3831">
        <v>47.84</v>
      </c>
      <c r="G3831">
        <v>86.665042467862804</v>
      </c>
      <c r="H3831">
        <v>36.861810864095702</v>
      </c>
      <c r="I3831">
        <v>88.686042741883497</v>
      </c>
      <c r="J3831">
        <v>19.942404452071401</v>
      </c>
      <c r="K3831">
        <v>34.076292821698601</v>
      </c>
      <c r="L3831">
        <v>28.760019230119902</v>
      </c>
      <c r="M3831">
        <v>93.094172733415803</v>
      </c>
      <c r="N3831">
        <v>0.37229238423268202</v>
      </c>
      <c r="O3831">
        <v>0</v>
      </c>
      <c r="P3831">
        <v>136.59742828882199</v>
      </c>
      <c r="Q3831">
        <v>0.13515370437511401</v>
      </c>
    </row>
    <row r="3832" spans="1:17" hidden="1" x14ac:dyDescent="0.3">
      <c r="A3832" t="s">
        <v>7827</v>
      </c>
      <c r="B3832" t="s">
        <v>7828</v>
      </c>
      <c r="C3832" t="s">
        <v>10222</v>
      </c>
      <c r="E3832">
        <v>26.779010528000001</v>
      </c>
      <c r="F3832">
        <v>38.979999999999997</v>
      </c>
      <c r="G3832">
        <v>-44.028333872572198</v>
      </c>
      <c r="H3832">
        <v>-22.1391010917702</v>
      </c>
      <c r="I3832">
        <v>-32.999274549067501</v>
      </c>
      <c r="J3832">
        <v>-5.5708398793547103</v>
      </c>
      <c r="M3832">
        <v>46.2018201565147</v>
      </c>
      <c r="O3832">
        <v>54.669061056952202</v>
      </c>
      <c r="P3832">
        <v>5.7801899592944297</v>
      </c>
    </row>
    <row r="3833" spans="1:17" hidden="1" x14ac:dyDescent="0.3">
      <c r="A3833" t="s">
        <v>7829</v>
      </c>
      <c r="B3833" t="s">
        <v>7830</v>
      </c>
      <c r="C3833" t="s">
        <v>10222</v>
      </c>
      <c r="E3833">
        <v>26.763100000000001</v>
      </c>
      <c r="F3833">
        <v>0.52</v>
      </c>
      <c r="G3833">
        <v>-45.275688369926698</v>
      </c>
      <c r="H3833">
        <v>-3.5263591913571499</v>
      </c>
      <c r="I3833">
        <v>-9.3741800668302098</v>
      </c>
      <c r="J3833">
        <v>0.37787806936323798</v>
      </c>
      <c r="K3833">
        <v>0.53181953746848398</v>
      </c>
      <c r="L3833">
        <v>0.59852463597704098</v>
      </c>
      <c r="M3833">
        <v>42.152585952818498</v>
      </c>
      <c r="N3833">
        <v>1.1326677410263599</v>
      </c>
      <c r="O3833">
        <v>50</v>
      </c>
      <c r="P3833">
        <v>20.930232558139501</v>
      </c>
      <c r="Q3833">
        <v>-0.105170549396433</v>
      </c>
    </row>
    <row r="3834" spans="1:17" hidden="1" x14ac:dyDescent="0.3">
      <c r="A3834" t="s">
        <v>7831</v>
      </c>
      <c r="B3834" t="s">
        <v>7832</v>
      </c>
      <c r="C3834" t="s">
        <v>10222</v>
      </c>
      <c r="D3834" t="s">
        <v>130</v>
      </c>
      <c r="E3834">
        <v>26.754025896000002</v>
      </c>
      <c r="F3834">
        <v>19.440000000000001</v>
      </c>
      <c r="G3834">
        <v>0.75882232352753898</v>
      </c>
      <c r="H3834">
        <v>-7.1140297320342603</v>
      </c>
      <c r="I3834">
        <v>-42.523656073448997</v>
      </c>
      <c r="J3834">
        <v>-5.3273471139254802</v>
      </c>
      <c r="K3834">
        <v>20.173651764662601</v>
      </c>
      <c r="L3834">
        <v>21.0379118433648</v>
      </c>
      <c r="M3834">
        <v>51.207828572864798</v>
      </c>
      <c r="N3834">
        <v>0.50421242558995205</v>
      </c>
      <c r="O3834">
        <v>92.232510288065797</v>
      </c>
      <c r="P3834">
        <v>38.857142857142797</v>
      </c>
      <c r="Q3834">
        <v>0.112262014588892</v>
      </c>
    </row>
    <row r="3835" spans="1:17" hidden="1" x14ac:dyDescent="0.3">
      <c r="A3835" t="s">
        <v>7833</v>
      </c>
      <c r="B3835" t="s">
        <v>7834</v>
      </c>
      <c r="C3835" t="s">
        <v>10222</v>
      </c>
      <c r="D3835" t="s">
        <v>285</v>
      </c>
      <c r="E3835">
        <v>26.745728784000001</v>
      </c>
      <c r="F3835">
        <v>9.1199999999999992</v>
      </c>
      <c r="G3835">
        <v>16.197316324908801</v>
      </c>
      <c r="H3835">
        <v>-6.7929556086384997</v>
      </c>
      <c r="I3835">
        <v>-28.223901773694699</v>
      </c>
      <c r="J3835">
        <v>-0.77681246512970903</v>
      </c>
      <c r="K3835">
        <v>9.4139234418331004</v>
      </c>
      <c r="L3835">
        <v>9.4619406948946008</v>
      </c>
      <c r="M3835">
        <v>39.535104190681601</v>
      </c>
      <c r="N3835">
        <v>0.79657259226527799</v>
      </c>
      <c r="O3835">
        <v>50.767543859649102</v>
      </c>
      <c r="P3835">
        <v>46.3884430176564</v>
      </c>
      <c r="Q3835">
        <v>2.2532354300704001E-2</v>
      </c>
    </row>
    <row r="3836" spans="1:17" hidden="1" x14ac:dyDescent="0.3">
      <c r="A3836" t="s">
        <v>7835</v>
      </c>
      <c r="B3836" t="s">
        <v>7836</v>
      </c>
      <c r="C3836" t="s">
        <v>10222</v>
      </c>
      <c r="D3836" t="s">
        <v>21</v>
      </c>
      <c r="E3836">
        <v>26.740046795000001</v>
      </c>
      <c r="F3836">
        <v>378.75</v>
      </c>
      <c r="G3836">
        <v>13.077544547045999</v>
      </c>
      <c r="H3836">
        <v>5.2297419771090299</v>
      </c>
      <c r="I3836">
        <v>3.2523911761833699</v>
      </c>
      <c r="J3836">
        <v>-0.54245160096643896</v>
      </c>
      <c r="K3836">
        <v>352.77512637190802</v>
      </c>
      <c r="L3836">
        <v>321.08039448930998</v>
      </c>
      <c r="M3836">
        <v>74.284915173060398</v>
      </c>
      <c r="N3836">
        <v>1.29393258270102</v>
      </c>
      <c r="O3836">
        <v>5.3465346534653504</v>
      </c>
      <c r="P3836">
        <v>80.314210902166096</v>
      </c>
      <c r="Q3836">
        <v>2.0518194718030999E-2</v>
      </c>
    </row>
    <row r="3837" spans="1:17" hidden="1" x14ac:dyDescent="0.3">
      <c r="A3837" t="s">
        <v>7837</v>
      </c>
      <c r="B3837" t="s">
        <v>7838</v>
      </c>
      <c r="C3837" t="s">
        <v>10222</v>
      </c>
      <c r="D3837" t="s">
        <v>523</v>
      </c>
      <c r="E3837">
        <v>26.715599999999998</v>
      </c>
      <c r="F3837">
        <v>86.88</v>
      </c>
      <c r="G3837">
        <v>9.2243116300732098</v>
      </c>
      <c r="H3837">
        <v>39.018606349069799</v>
      </c>
      <c r="I3837">
        <v>1.0738794736369699</v>
      </c>
      <c r="J3837">
        <v>-5.1706108323476103</v>
      </c>
      <c r="K3837">
        <v>71.182832455046494</v>
      </c>
      <c r="L3837">
        <v>66.167047045320103</v>
      </c>
      <c r="M3837">
        <v>68.034189489321307</v>
      </c>
      <c r="N3837">
        <v>3.06441990693272</v>
      </c>
      <c r="O3837">
        <v>8.7707182320441994</v>
      </c>
      <c r="P3837">
        <v>68.3720930232558</v>
      </c>
    </row>
    <row r="3838" spans="1:17" hidden="1" x14ac:dyDescent="0.3">
      <c r="A3838" t="s">
        <v>7839</v>
      </c>
      <c r="B3838" t="s">
        <v>7840</v>
      </c>
      <c r="C3838" t="s">
        <v>10222</v>
      </c>
      <c r="D3838" t="s">
        <v>622</v>
      </c>
      <c r="E3838">
        <v>26.616956399999999</v>
      </c>
      <c r="F3838">
        <v>9.99</v>
      </c>
      <c r="G3838">
        <v>-35.125871352543399</v>
      </c>
      <c r="H3838">
        <v>-5.7329790509358904</v>
      </c>
      <c r="I3838">
        <v>-16.291067973929501</v>
      </c>
      <c r="J3838">
        <v>-1.23655687840505</v>
      </c>
      <c r="K3838">
        <v>9.81978480129305</v>
      </c>
      <c r="L3838">
        <v>9.4087652259689492</v>
      </c>
      <c r="M3838">
        <v>58.677041119658298</v>
      </c>
      <c r="N3838">
        <v>1.6487653590448601</v>
      </c>
      <c r="O3838">
        <v>40.140140140140097</v>
      </c>
      <c r="P3838">
        <v>42.714285714285701</v>
      </c>
      <c r="Q3838">
        <v>2.8418447775939E-2</v>
      </c>
    </row>
    <row r="3839" spans="1:17" hidden="1" x14ac:dyDescent="0.3">
      <c r="A3839" t="s">
        <v>7841</v>
      </c>
      <c r="B3839" t="s">
        <v>7842</v>
      </c>
      <c r="C3839" t="s">
        <v>10222</v>
      </c>
      <c r="D3839" t="s">
        <v>60</v>
      </c>
      <c r="E3839">
        <v>26.605440000000002</v>
      </c>
      <c r="F3839">
        <v>62</v>
      </c>
      <c r="G3839">
        <v>-48.831452780954301</v>
      </c>
      <c r="H3839">
        <v>-6.6513591913571499</v>
      </c>
      <c r="I3839">
        <v>-33.594383339684903</v>
      </c>
      <c r="J3839">
        <v>-3.1325004410152699</v>
      </c>
      <c r="K3839">
        <v>66.043809596296398</v>
      </c>
      <c r="M3839">
        <v>51.877137062582001</v>
      </c>
      <c r="N3839">
        <v>0.87457627118643999</v>
      </c>
      <c r="O3839">
        <v>35.4838709677419</v>
      </c>
      <c r="P3839">
        <v>8.0139372822299606</v>
      </c>
    </row>
    <row r="3840" spans="1:17" hidden="1" x14ac:dyDescent="0.3">
      <c r="A3840" t="s">
        <v>7843</v>
      </c>
      <c r="B3840" t="s">
        <v>7844</v>
      </c>
      <c r="C3840" t="s">
        <v>10222</v>
      </c>
      <c r="D3840" t="s">
        <v>415</v>
      </c>
      <c r="E3840">
        <v>26.570180000000001</v>
      </c>
      <c r="F3840">
        <v>22.46</v>
      </c>
      <c r="G3840">
        <v>217.952839237435</v>
      </c>
      <c r="H3840">
        <v>49.440045383338997</v>
      </c>
      <c r="I3840">
        <v>19.560496630066201</v>
      </c>
      <c r="J3840">
        <v>-11.780098182572701</v>
      </c>
      <c r="K3840">
        <v>16.950617397835401</v>
      </c>
      <c r="L3840">
        <v>13.695202061075699</v>
      </c>
      <c r="M3840">
        <v>66.631312420086005</v>
      </c>
      <c r="N3840">
        <v>2.3682377311714302</v>
      </c>
      <c r="O3840">
        <v>11.3089937666963</v>
      </c>
      <c r="P3840">
        <v>276.84563758389203</v>
      </c>
      <c r="Q3840">
        <v>0.16177210834395001</v>
      </c>
    </row>
    <row r="3841" spans="1:17" hidden="1" x14ac:dyDescent="0.3">
      <c r="A3841" t="s">
        <v>7845</v>
      </c>
      <c r="B3841" t="s">
        <v>7846</v>
      </c>
      <c r="C3841" t="s">
        <v>10222</v>
      </c>
      <c r="E3841">
        <v>26.56144656</v>
      </c>
      <c r="F3841">
        <v>2.46</v>
      </c>
      <c r="G3841">
        <v>-9.9380106448082906</v>
      </c>
      <c r="H3841">
        <v>4.8069741419761902</v>
      </c>
      <c r="I3841">
        <v>-3.6712999431767201E-3</v>
      </c>
      <c r="J3841">
        <v>7.2653738335109903</v>
      </c>
      <c r="K3841">
        <v>2.4177558466803299</v>
      </c>
      <c r="L3841">
        <v>2.3949803328558401</v>
      </c>
      <c r="M3841">
        <v>60.540729051123101</v>
      </c>
      <c r="N3841">
        <v>0.99372141644062695</v>
      </c>
      <c r="O3841">
        <v>25.609756097560901</v>
      </c>
      <c r="P3841">
        <v>25.510204081632601</v>
      </c>
      <c r="Q3841">
        <v>1.3453286384018E-2</v>
      </c>
    </row>
    <row r="3842" spans="1:17" hidden="1" x14ac:dyDescent="0.3">
      <c r="A3842" t="s">
        <v>7847</v>
      </c>
      <c r="B3842" t="s">
        <v>7848</v>
      </c>
      <c r="C3842" t="s">
        <v>10222</v>
      </c>
      <c r="E3842">
        <v>26.524452865000001</v>
      </c>
      <c r="F3842">
        <v>33.909999999999997</v>
      </c>
      <c r="G3842">
        <v>49.264876689689501</v>
      </c>
      <c r="H3842">
        <v>57.973640808642799</v>
      </c>
      <c r="I3842">
        <v>81.083081098505403</v>
      </c>
      <c r="J3842">
        <v>6.8440628912527401</v>
      </c>
      <c r="K3842">
        <v>24.2747605618646</v>
      </c>
      <c r="L3842">
        <v>20.548543188096399</v>
      </c>
      <c r="M3842">
        <v>76.273413807679304</v>
      </c>
      <c r="N3842">
        <v>2.4682663491933101</v>
      </c>
      <c r="O3842">
        <v>0</v>
      </c>
      <c r="P3842">
        <v>126.06666666666599</v>
      </c>
      <c r="Q3842">
        <v>1.0195391304189999E-3</v>
      </c>
    </row>
    <row r="3843" spans="1:17" hidden="1" x14ac:dyDescent="0.3">
      <c r="A3843" t="s">
        <v>7849</v>
      </c>
      <c r="B3843" t="s">
        <v>7850</v>
      </c>
      <c r="C3843" t="s">
        <v>10222</v>
      </c>
      <c r="D3843" t="s">
        <v>3020</v>
      </c>
      <c r="E3843">
        <v>26.475572532000001</v>
      </c>
      <c r="F3843">
        <v>20.98</v>
      </c>
      <c r="G3843">
        <v>-9.1878807636627897</v>
      </c>
      <c r="H3843">
        <v>-8.4480594150707997</v>
      </c>
      <c r="I3843">
        <v>-50.361577820094801</v>
      </c>
      <c r="J3843">
        <v>-5.8244781329929598</v>
      </c>
      <c r="K3843">
        <v>21.928774497475999</v>
      </c>
      <c r="L3843">
        <v>22.441348384090499</v>
      </c>
      <c r="M3843">
        <v>41.196661266868297</v>
      </c>
      <c r="N3843">
        <v>1.7417073674203301</v>
      </c>
      <c r="O3843">
        <v>83.508102955195397</v>
      </c>
      <c r="P3843">
        <v>33.5455124124761</v>
      </c>
      <c r="Q3843">
        <v>9.6157341122931006E-2</v>
      </c>
    </row>
    <row r="3844" spans="1:17" hidden="1" x14ac:dyDescent="0.3">
      <c r="A3844" t="s">
        <v>7851</v>
      </c>
      <c r="B3844" t="s">
        <v>7852</v>
      </c>
      <c r="C3844" t="s">
        <v>10222</v>
      </c>
      <c r="D3844" t="s">
        <v>290</v>
      </c>
      <c r="E3844">
        <v>26.407920000000001</v>
      </c>
      <c r="F3844">
        <v>30.8</v>
      </c>
      <c r="G3844">
        <v>-68.685312783072305</v>
      </c>
      <c r="H3844">
        <v>-9.3367567448739806</v>
      </c>
      <c r="I3844">
        <v>-42.163295713088701</v>
      </c>
      <c r="J3844">
        <v>0.95064141250927503</v>
      </c>
      <c r="K3844">
        <v>31.325903817280999</v>
      </c>
      <c r="M3844">
        <v>47.060065138403701</v>
      </c>
      <c r="N3844">
        <v>0.64919695688926404</v>
      </c>
      <c r="O3844">
        <v>90.097402597402507</v>
      </c>
      <c r="P3844">
        <v>25.714285714285701</v>
      </c>
    </row>
    <row r="3845" spans="1:17" hidden="1" x14ac:dyDescent="0.3">
      <c r="A3845" t="s">
        <v>7853</v>
      </c>
      <c r="B3845" t="s">
        <v>7854</v>
      </c>
      <c r="C3845" t="s">
        <v>10222</v>
      </c>
      <c r="E3845">
        <v>26.315999999999999</v>
      </c>
      <c r="F3845">
        <v>64.5</v>
      </c>
      <c r="G3845">
        <v>-50.643335428750298</v>
      </c>
      <c r="H3845">
        <v>3.7317053247718701</v>
      </c>
      <c r="I3845">
        <v>-36.838092461056199</v>
      </c>
      <c r="J3845">
        <v>7.4711945889092597</v>
      </c>
      <c r="K3845">
        <v>62.9617397584286</v>
      </c>
      <c r="L3845">
        <v>69.805175645762105</v>
      </c>
      <c r="M3845">
        <v>48.319686112695997</v>
      </c>
      <c r="N3845">
        <v>1.76638176638176</v>
      </c>
      <c r="O3845">
        <v>50.325581395348799</v>
      </c>
      <c r="P3845">
        <v>27.093596059113299</v>
      </c>
    </row>
    <row r="3846" spans="1:17" hidden="1" x14ac:dyDescent="0.3">
      <c r="A3846" t="s">
        <v>7855</v>
      </c>
      <c r="B3846" t="s">
        <v>7856</v>
      </c>
      <c r="C3846" t="s">
        <v>10222</v>
      </c>
      <c r="D3846" t="s">
        <v>21</v>
      </c>
      <c r="E3846">
        <v>26.296834199999999</v>
      </c>
      <c r="F3846">
        <v>2.38</v>
      </c>
      <c r="G3846">
        <v>84.093780656621902</v>
      </c>
      <c r="H3846">
        <v>-3.0971746420009398</v>
      </c>
      <c r="I3846">
        <v>45.314181764388699</v>
      </c>
      <c r="J3846">
        <v>1.9946241551358701</v>
      </c>
      <c r="K3846">
        <v>2.4496191078771798</v>
      </c>
      <c r="L3846">
        <v>2.0612760775280501</v>
      </c>
      <c r="M3846">
        <v>51.961396736169</v>
      </c>
      <c r="N3846">
        <v>0.53353657286788003</v>
      </c>
      <c r="O3846">
        <v>54.2016806722689</v>
      </c>
      <c r="P3846">
        <v>131.06796116504799</v>
      </c>
      <c r="Q3846">
        <v>6.2120871252876998E-2</v>
      </c>
    </row>
    <row r="3847" spans="1:17" hidden="1" x14ac:dyDescent="0.3">
      <c r="A3847" t="s">
        <v>7857</v>
      </c>
      <c r="B3847" t="s">
        <v>7858</v>
      </c>
      <c r="C3847" t="s">
        <v>10222</v>
      </c>
      <c r="D3847" t="s">
        <v>21</v>
      </c>
      <c r="E3847">
        <v>26.184337564</v>
      </c>
      <c r="F3847">
        <v>16.940000000000001</v>
      </c>
      <c r="G3847">
        <v>-9.6981021630302209</v>
      </c>
      <c r="H3847">
        <v>-3.5263591913571499</v>
      </c>
      <c r="I3847">
        <v>-24.175874329440902</v>
      </c>
      <c r="J3847">
        <v>-1.8393165007725101</v>
      </c>
      <c r="K3847">
        <v>16.859618639478501</v>
      </c>
      <c r="L3847">
        <v>16.682598191351399</v>
      </c>
      <c r="M3847">
        <v>49.872230707202299</v>
      </c>
      <c r="N3847">
        <v>1.00106101389085</v>
      </c>
      <c r="O3847">
        <v>37.249114521841697</v>
      </c>
      <c r="P3847">
        <v>41.1666666666666</v>
      </c>
      <c r="Q3847">
        <v>1.0160613681570001E-2</v>
      </c>
    </row>
    <row r="3848" spans="1:17" hidden="1" x14ac:dyDescent="0.3">
      <c r="A3848" t="s">
        <v>7859</v>
      </c>
      <c r="B3848" t="s">
        <v>7860</v>
      </c>
      <c r="C3848" t="s">
        <v>10222</v>
      </c>
      <c r="E3848">
        <v>26.063799595999999</v>
      </c>
      <c r="F3848">
        <v>12.68</v>
      </c>
      <c r="G3848">
        <v>54.876314491303503</v>
      </c>
      <c r="H3848">
        <v>-6.16424887960655</v>
      </c>
      <c r="I3848">
        <v>27.4571477292262</v>
      </c>
      <c r="J3848">
        <v>-3.71387355250886</v>
      </c>
      <c r="K3848">
        <v>11.0884721005967</v>
      </c>
      <c r="L3848">
        <v>9.1008052482994692</v>
      </c>
      <c r="M3848">
        <v>62.175234178744802</v>
      </c>
      <c r="N3848">
        <v>0.89540744382384296</v>
      </c>
      <c r="O3848">
        <v>11.9085173501577</v>
      </c>
      <c r="P3848">
        <v>114.18918918918899</v>
      </c>
      <c r="Q3848">
        <v>0.114426718561725</v>
      </c>
    </row>
    <row r="3849" spans="1:17" hidden="1" x14ac:dyDescent="0.3">
      <c r="A3849" t="s">
        <v>7861</v>
      </c>
      <c r="B3849" t="s">
        <v>7862</v>
      </c>
      <c r="C3849" t="s">
        <v>10222</v>
      </c>
      <c r="D3849" t="s">
        <v>60</v>
      </c>
      <c r="E3849">
        <v>26.04006</v>
      </c>
      <c r="F3849">
        <v>40</v>
      </c>
      <c r="G3849">
        <v>-6.3748588073325099</v>
      </c>
      <c r="H3849">
        <v>-9.1424729354329894</v>
      </c>
      <c r="I3849">
        <v>-39.767738474668903</v>
      </c>
      <c r="J3849">
        <v>8.7870806914026794E-2</v>
      </c>
      <c r="K3849">
        <v>41.311690025195396</v>
      </c>
      <c r="L3849">
        <v>43.238134608703497</v>
      </c>
      <c r="M3849">
        <v>51.506903213330602</v>
      </c>
      <c r="N3849">
        <v>1.1071250462006099</v>
      </c>
      <c r="O3849">
        <v>75</v>
      </c>
      <c r="P3849">
        <v>27.7955271565495</v>
      </c>
      <c r="Q3849">
        <v>-9.5918107499070003E-3</v>
      </c>
    </row>
    <row r="3850" spans="1:17" hidden="1" x14ac:dyDescent="0.3">
      <c r="A3850" t="s">
        <v>7863</v>
      </c>
      <c r="B3850" t="s">
        <v>7864</v>
      </c>
      <c r="C3850" t="s">
        <v>10222</v>
      </c>
      <c r="E3850">
        <v>26.0307</v>
      </c>
      <c r="F3850">
        <v>83.97</v>
      </c>
      <c r="G3850">
        <v>246.67431163007299</v>
      </c>
      <c r="H3850">
        <v>-5.1566691798760802</v>
      </c>
      <c r="I3850">
        <v>138.88083232891799</v>
      </c>
      <c r="J3850">
        <v>6.66394486944872</v>
      </c>
      <c r="K3850">
        <v>85.079873991754695</v>
      </c>
      <c r="L3850">
        <v>60.078156233623503</v>
      </c>
      <c r="M3850">
        <v>45.121974515553497</v>
      </c>
      <c r="N3850">
        <v>0.53629590558449203</v>
      </c>
      <c r="O3850">
        <v>21.078956770274999</v>
      </c>
      <c r="P3850">
        <v>273.2</v>
      </c>
      <c r="Q3850">
        <v>0.12452225511916901</v>
      </c>
    </row>
    <row r="3851" spans="1:17" hidden="1" x14ac:dyDescent="0.3">
      <c r="A3851" t="s">
        <v>7865</v>
      </c>
      <c r="B3851" t="s">
        <v>7866</v>
      </c>
      <c r="C3851" t="s">
        <v>10222</v>
      </c>
      <c r="E3851">
        <v>26.020342500000002</v>
      </c>
      <c r="F3851">
        <v>27.75</v>
      </c>
      <c r="G3851">
        <v>-17.273719865989701</v>
      </c>
      <c r="H3851">
        <v>-7.1364674946062499</v>
      </c>
      <c r="I3851">
        <v>-8.7658598156528207</v>
      </c>
      <c r="J3851">
        <v>-1.54519885371368</v>
      </c>
      <c r="K3851">
        <v>26.423817854745</v>
      </c>
      <c r="L3851">
        <v>26.104230698233099</v>
      </c>
      <c r="M3851">
        <v>78.063871240012702</v>
      </c>
      <c r="N3851">
        <v>1.38321995464852</v>
      </c>
      <c r="O3851">
        <v>9.1891891891891806</v>
      </c>
      <c r="P3851">
        <v>28.175519630484899</v>
      </c>
    </row>
    <row r="3852" spans="1:17" hidden="1" x14ac:dyDescent="0.3">
      <c r="A3852" t="s">
        <v>7867</v>
      </c>
      <c r="B3852" t="s">
        <v>7868</v>
      </c>
      <c r="C3852" t="s">
        <v>10222</v>
      </c>
      <c r="D3852" t="s">
        <v>21</v>
      </c>
      <c r="E3852">
        <v>25.951124499999999</v>
      </c>
      <c r="F3852">
        <v>8.65</v>
      </c>
      <c r="G3852">
        <v>216.728279884041</v>
      </c>
      <c r="H3852">
        <v>-2.2634430030678301</v>
      </c>
      <c r="I3852">
        <v>60.3163790836592</v>
      </c>
      <c r="J3852">
        <v>-9.1891779113053094</v>
      </c>
      <c r="K3852">
        <v>7.90707293538334</v>
      </c>
      <c r="L3852">
        <v>5.6315928710638099</v>
      </c>
      <c r="M3852">
        <v>24.508927735375998</v>
      </c>
      <c r="N3852">
        <v>0.167602861199181</v>
      </c>
      <c r="O3852">
        <v>34.450867052023099</v>
      </c>
      <c r="P3852">
        <v>274.45887445887399</v>
      </c>
      <c r="Q3852">
        <v>0.15453500538425399</v>
      </c>
    </row>
    <row r="3853" spans="1:17" hidden="1" x14ac:dyDescent="0.3">
      <c r="A3853" t="s">
        <v>7869</v>
      </c>
      <c r="B3853" t="s">
        <v>7870</v>
      </c>
      <c r="C3853" t="s">
        <v>10222</v>
      </c>
      <c r="E3853">
        <v>25.923169999999999</v>
      </c>
      <c r="F3853">
        <v>55.51</v>
      </c>
      <c r="G3853">
        <v>12.249311630073199</v>
      </c>
      <c r="H3853">
        <v>32.280092421546001</v>
      </c>
      <c r="I3853">
        <v>-8.7466290464220506</v>
      </c>
      <c r="J3853">
        <v>14.592732180769</v>
      </c>
      <c r="K3853">
        <v>51.2663520468817</v>
      </c>
      <c r="L3853">
        <v>50.227659343388297</v>
      </c>
      <c r="M3853">
        <v>53.319242761660703</v>
      </c>
      <c r="N3853">
        <v>1.55</v>
      </c>
      <c r="O3853">
        <v>43.037290578274103</v>
      </c>
      <c r="P3853">
        <v>57.475177304964497</v>
      </c>
    </row>
    <row r="3854" spans="1:17" hidden="1" x14ac:dyDescent="0.3">
      <c r="A3854" t="s">
        <v>7871</v>
      </c>
      <c r="B3854" t="s">
        <v>7872</v>
      </c>
      <c r="C3854" t="s">
        <v>10222</v>
      </c>
      <c r="E3854">
        <v>25.899578999999999</v>
      </c>
      <c r="F3854">
        <v>46.49</v>
      </c>
      <c r="G3854">
        <v>-52.9422758976254</v>
      </c>
      <c r="H3854">
        <v>57.785116218478898</v>
      </c>
      <c r="I3854">
        <v>-22.0493928655175</v>
      </c>
      <c r="J3854">
        <v>20.002975727675199</v>
      </c>
      <c r="K3854">
        <v>32.099436785472903</v>
      </c>
      <c r="L3854">
        <v>39.325190396747502</v>
      </c>
      <c r="M3854">
        <v>93.766610242680301</v>
      </c>
      <c r="N3854">
        <v>1.74176470588235</v>
      </c>
      <c r="O3854">
        <v>113.873951387395</v>
      </c>
      <c r="P3854">
        <v>100.64738886491099</v>
      </c>
    </row>
    <row r="3855" spans="1:17" hidden="1" x14ac:dyDescent="0.3">
      <c r="A3855" t="s">
        <v>7873</v>
      </c>
      <c r="B3855" t="s">
        <v>7874</v>
      </c>
      <c r="C3855" t="s">
        <v>10222</v>
      </c>
      <c r="D3855" t="s">
        <v>1458</v>
      </c>
      <c r="E3855">
        <v>25.8866032</v>
      </c>
      <c r="F3855">
        <v>1.67</v>
      </c>
      <c r="G3855">
        <v>151.80764496340601</v>
      </c>
      <c r="H3855">
        <v>13.0299321993713</v>
      </c>
      <c r="I3855">
        <v>8.2070746572816304</v>
      </c>
      <c r="J3855">
        <v>22.398463118117299</v>
      </c>
      <c r="K3855">
        <v>1.5313102990145799</v>
      </c>
      <c r="L3855">
        <v>1.38251118560729</v>
      </c>
      <c r="M3855">
        <v>59.334191539338001</v>
      </c>
      <c r="N3855">
        <v>2.3355379027460001</v>
      </c>
      <c r="O3855">
        <v>16.766467065868198</v>
      </c>
      <c r="P3855">
        <v>178.333333333333</v>
      </c>
      <c r="Q3855">
        <v>7.8500397141208003E-2</v>
      </c>
    </row>
    <row r="3856" spans="1:17" hidden="1" x14ac:dyDescent="0.3">
      <c r="A3856" t="s">
        <v>7875</v>
      </c>
      <c r="B3856" t="s">
        <v>7876</v>
      </c>
      <c r="C3856" t="s">
        <v>10222</v>
      </c>
      <c r="E3856">
        <v>25.879263999999999</v>
      </c>
      <c r="F3856">
        <v>42.4</v>
      </c>
      <c r="G3856">
        <v>222.73296072397699</v>
      </c>
      <c r="H3856">
        <v>38.3992126761744</v>
      </c>
      <c r="I3856">
        <v>277.09596354617003</v>
      </c>
      <c r="J3856">
        <v>6.6255011202649703</v>
      </c>
      <c r="K3856">
        <v>28.441272457766502</v>
      </c>
      <c r="L3856">
        <v>17.633509012080498</v>
      </c>
      <c r="M3856">
        <v>98.833387325011998</v>
      </c>
      <c r="N3856">
        <v>0.53813396445192696</v>
      </c>
      <c r="O3856">
        <v>0</v>
      </c>
      <c r="P3856">
        <v>395.327102803738</v>
      </c>
      <c r="Q3856">
        <v>0.13015301231457299</v>
      </c>
    </row>
    <row r="3857" spans="1:17" hidden="1" x14ac:dyDescent="0.3">
      <c r="A3857" t="s">
        <v>7877</v>
      </c>
      <c r="B3857" t="s">
        <v>7878</v>
      </c>
      <c r="C3857" t="s">
        <v>10222</v>
      </c>
      <c r="D3857" t="s">
        <v>70</v>
      </c>
      <c r="E3857">
        <v>25.877800199999999</v>
      </c>
      <c r="F3857">
        <v>51.76</v>
      </c>
      <c r="G3857">
        <v>90.861963877028202</v>
      </c>
      <c r="H3857">
        <v>-1.11242963061319</v>
      </c>
      <c r="I3857">
        <v>13.9357290431003</v>
      </c>
      <c r="J3857">
        <v>-3.5705632300150301</v>
      </c>
      <c r="K3857">
        <v>50.536207641237702</v>
      </c>
      <c r="L3857">
        <v>43.728683034853901</v>
      </c>
      <c r="M3857">
        <v>43.960460660600397</v>
      </c>
      <c r="N3857">
        <v>0.53811815466312596</v>
      </c>
      <c r="O3857">
        <v>31.375579598145201</v>
      </c>
      <c r="P3857">
        <v>125.04347826086899</v>
      </c>
      <c r="Q3857">
        <v>7.5070706897671993E-2</v>
      </c>
    </row>
    <row r="3858" spans="1:17" hidden="1" x14ac:dyDescent="0.3">
      <c r="A3858" t="s">
        <v>7879</v>
      </c>
      <c r="B3858" t="s">
        <v>7880</v>
      </c>
      <c r="C3858" t="s">
        <v>10222</v>
      </c>
      <c r="E3858">
        <v>25.870039999999999</v>
      </c>
      <c r="F3858">
        <v>659.95</v>
      </c>
      <c r="G3858">
        <v>14.489268895030399</v>
      </c>
      <c r="H3858">
        <v>-11.7459248700725</v>
      </c>
      <c r="I3858">
        <v>9.4347481424089992</v>
      </c>
      <c r="J3858">
        <v>5.6950689370128096</v>
      </c>
      <c r="K3858">
        <v>637.36765570814805</v>
      </c>
      <c r="L3858">
        <v>593.39318639408395</v>
      </c>
      <c r="M3858">
        <v>58.606716896539602</v>
      </c>
      <c r="N3858">
        <v>0.68784530386740295</v>
      </c>
      <c r="O3858">
        <v>44.2609288582468</v>
      </c>
      <c r="P3858">
        <v>64.987499999999997</v>
      </c>
      <c r="Q3858">
        <v>-2.0748205754598001E-2</v>
      </c>
    </row>
    <row r="3859" spans="1:17" hidden="1" x14ac:dyDescent="0.3">
      <c r="A3859" t="s">
        <v>7881</v>
      </c>
      <c r="B3859" t="s">
        <v>7882</v>
      </c>
      <c r="C3859" t="s">
        <v>10222</v>
      </c>
      <c r="D3859" t="s">
        <v>420</v>
      </c>
      <c r="E3859">
        <v>25.8338304</v>
      </c>
      <c r="F3859">
        <v>35.840000000000003</v>
      </c>
      <c r="G3859">
        <v>32.888165981760601</v>
      </c>
      <c r="H3859">
        <v>-4.9728125988675904</v>
      </c>
      <c r="I3859">
        <v>-27.0028018859282</v>
      </c>
      <c r="J3859">
        <v>1.4489871927979401</v>
      </c>
      <c r="K3859">
        <v>35.1530839359339</v>
      </c>
      <c r="L3859">
        <v>34.471002585589503</v>
      </c>
      <c r="M3859">
        <v>60.308445921563603</v>
      </c>
      <c r="N3859">
        <v>0.94289001453037202</v>
      </c>
      <c r="O3859">
        <v>33.872767857142797</v>
      </c>
      <c r="P3859">
        <v>70.585435506901405</v>
      </c>
      <c r="Q3859">
        <v>5.1105208178266998E-2</v>
      </c>
    </row>
    <row r="3860" spans="1:17" hidden="1" x14ac:dyDescent="0.3">
      <c r="A3860" t="s">
        <v>7883</v>
      </c>
      <c r="B3860" t="s">
        <v>7884</v>
      </c>
      <c r="C3860" t="s">
        <v>10222</v>
      </c>
      <c r="D3860" t="s">
        <v>133</v>
      </c>
      <c r="E3860">
        <v>25.819712249999998</v>
      </c>
      <c r="F3860">
        <v>19.97</v>
      </c>
      <c r="G3860">
        <v>11.6750036715957</v>
      </c>
      <c r="H3860">
        <v>-2.7848337676283301</v>
      </c>
      <c r="I3860">
        <v>-24.888643565478301</v>
      </c>
      <c r="J3860">
        <v>1.26561195709712</v>
      </c>
      <c r="K3860">
        <v>19.413433818252201</v>
      </c>
      <c r="L3860">
        <v>18.849504993452399</v>
      </c>
      <c r="M3860">
        <v>55.879783503638002</v>
      </c>
      <c r="N3860">
        <v>1.3389186366239001</v>
      </c>
      <c r="O3860">
        <v>57.486229344016003</v>
      </c>
      <c r="P3860">
        <v>53.615384615384599</v>
      </c>
      <c r="Q3860">
        <v>3.1944608416067999E-2</v>
      </c>
    </row>
    <row r="3861" spans="1:17" hidden="1" x14ac:dyDescent="0.3">
      <c r="A3861" t="s">
        <v>7885</v>
      </c>
      <c r="B3861" t="s">
        <v>7886</v>
      </c>
      <c r="C3861" t="s">
        <v>10222</v>
      </c>
      <c r="D3861" t="s">
        <v>124</v>
      </c>
      <c r="E3861">
        <v>25.655000000000001</v>
      </c>
      <c r="F3861">
        <v>7.33</v>
      </c>
      <c r="G3861">
        <v>-17.979961233494901</v>
      </c>
      <c r="H3861">
        <v>-4.61925536622054</v>
      </c>
      <c r="I3861">
        <v>-45.285901077073298</v>
      </c>
      <c r="J3861">
        <v>-2.3671166619328501</v>
      </c>
      <c r="K3861">
        <v>7.5866243312815502</v>
      </c>
      <c r="L3861">
        <v>8.5314927310061304</v>
      </c>
      <c r="M3861">
        <v>50.578520547179899</v>
      </c>
      <c r="N3861">
        <v>0.83376177281131003</v>
      </c>
      <c r="O3861">
        <v>69.713506139154106</v>
      </c>
      <c r="P3861">
        <v>12.769230769230701</v>
      </c>
      <c r="Q3861">
        <v>9.6538428534870008E-3</v>
      </c>
    </row>
    <row r="3862" spans="1:17" hidden="1" x14ac:dyDescent="0.3">
      <c r="A3862" t="s">
        <v>7887</v>
      </c>
      <c r="B3862" t="s">
        <v>7888</v>
      </c>
      <c r="C3862" t="s">
        <v>10222</v>
      </c>
      <c r="D3862" t="s">
        <v>420</v>
      </c>
      <c r="E3862">
        <v>25.645226600000001</v>
      </c>
      <c r="F3862">
        <v>41.93</v>
      </c>
      <c r="G3862">
        <v>16.093359249120802</v>
      </c>
      <c r="H3862">
        <v>25.8430101780122</v>
      </c>
      <c r="I3862">
        <v>-5.5595551082993504</v>
      </c>
      <c r="J3862">
        <v>1.2710302632314201</v>
      </c>
      <c r="K3862">
        <v>37.871549023404398</v>
      </c>
      <c r="L3862">
        <v>35.683319765399297</v>
      </c>
      <c r="M3862">
        <v>53.671905234504798</v>
      </c>
      <c r="N3862">
        <v>0.62515103690226004</v>
      </c>
      <c r="O3862">
        <v>22.585261149534901</v>
      </c>
      <c r="P3862">
        <v>66.059405940594004</v>
      </c>
      <c r="Q3862">
        <v>-6.0214720110000001E-5</v>
      </c>
    </row>
    <row r="3863" spans="1:17" hidden="1" x14ac:dyDescent="0.3">
      <c r="A3863" t="s">
        <v>7889</v>
      </c>
      <c r="B3863" t="s">
        <v>7890</v>
      </c>
      <c r="C3863" t="s">
        <v>10222</v>
      </c>
      <c r="D3863" t="s">
        <v>165</v>
      </c>
      <c r="E3863">
        <v>25.642514465000001</v>
      </c>
      <c r="F3863">
        <v>13.15</v>
      </c>
      <c r="G3863">
        <v>136.474311630073</v>
      </c>
      <c r="H3863">
        <v>-7.1417438067417702</v>
      </c>
      <c r="I3863">
        <v>79.318185768392695</v>
      </c>
      <c r="J3863">
        <v>7.6963007103665104</v>
      </c>
      <c r="K3863">
        <v>12.170255996368001</v>
      </c>
      <c r="L3863">
        <v>9.2648880721883895</v>
      </c>
      <c r="M3863">
        <v>72.236309145600799</v>
      </c>
      <c r="N3863">
        <v>0.58061568134957198</v>
      </c>
      <c r="O3863">
        <v>13.155893536121599</v>
      </c>
      <c r="P3863">
        <v>202.29885057471199</v>
      </c>
      <c r="Q3863">
        <v>7.4388499942030006E-2</v>
      </c>
    </row>
    <row r="3864" spans="1:17" hidden="1" x14ac:dyDescent="0.3">
      <c r="A3864" t="s">
        <v>7891</v>
      </c>
      <c r="B3864" t="s">
        <v>7892</v>
      </c>
      <c r="C3864" t="s">
        <v>10222</v>
      </c>
      <c r="E3864">
        <v>25.630800000000001</v>
      </c>
      <c r="F3864">
        <v>20.67</v>
      </c>
      <c r="G3864">
        <v>20.801467724157298</v>
      </c>
      <c r="H3864">
        <v>1.5256467521792401</v>
      </c>
      <c r="I3864">
        <v>-35.812743155905402</v>
      </c>
      <c r="J3864">
        <v>-2.7561909356885201</v>
      </c>
      <c r="K3864">
        <v>21.397053631551199</v>
      </c>
      <c r="L3864">
        <v>21.314327560456299</v>
      </c>
      <c r="M3864">
        <v>33.392281839593799</v>
      </c>
      <c r="N3864">
        <v>0.805851980022808</v>
      </c>
      <c r="O3864">
        <v>56.0716013546201</v>
      </c>
      <c r="P3864">
        <v>70.685383980181697</v>
      </c>
      <c r="Q3864">
        <v>6.7563319048942999E-2</v>
      </c>
    </row>
    <row r="3865" spans="1:17" hidden="1" x14ac:dyDescent="0.3">
      <c r="A3865" t="s">
        <v>7893</v>
      </c>
      <c r="B3865" t="s">
        <v>7894</v>
      </c>
      <c r="C3865" t="s">
        <v>10222</v>
      </c>
      <c r="E3865">
        <v>25.57</v>
      </c>
      <c r="F3865">
        <v>51.14</v>
      </c>
      <c r="G3865">
        <v>70.545602574196494</v>
      </c>
      <c r="H3865">
        <v>-2.7311305631265199</v>
      </c>
      <c r="I3865">
        <v>-13.3188068685998</v>
      </c>
      <c r="J3865">
        <v>-2.1139378221388601</v>
      </c>
      <c r="K3865">
        <v>51.040885149631301</v>
      </c>
      <c r="L3865">
        <v>46.214400936127099</v>
      </c>
      <c r="M3865">
        <v>52.932092481137097</v>
      </c>
      <c r="N3865">
        <v>0.48308613290974101</v>
      </c>
      <c r="O3865">
        <v>23.973406335549399</v>
      </c>
      <c r="P3865">
        <v>112.02321724709699</v>
      </c>
      <c r="Q3865">
        <v>8.0711817184924997E-2</v>
      </c>
    </row>
    <row r="3866" spans="1:17" hidden="1" x14ac:dyDescent="0.3">
      <c r="A3866" t="s">
        <v>7895</v>
      </c>
      <c r="B3866" t="s">
        <v>7896</v>
      </c>
      <c r="C3866" t="s">
        <v>10222</v>
      </c>
      <c r="E3866">
        <v>25.545017850000001</v>
      </c>
      <c r="F3866">
        <v>17.25</v>
      </c>
      <c r="G3866">
        <v>-24.935582362859599</v>
      </c>
      <c r="H3866">
        <v>-3.1670777542313902</v>
      </c>
      <c r="I3866">
        <v>-15.438624406050801</v>
      </c>
      <c r="J3866">
        <v>-5.7190124614895401</v>
      </c>
      <c r="K3866">
        <v>16.6100002200122</v>
      </c>
      <c r="L3866">
        <v>16.961323600536801</v>
      </c>
      <c r="M3866">
        <v>56.825849180238897</v>
      </c>
      <c r="N3866">
        <v>1.9352915681782501</v>
      </c>
      <c r="O3866">
        <v>25.739130434782599</v>
      </c>
      <c r="P3866">
        <v>32.692307692307601</v>
      </c>
      <c r="Q3866">
        <v>-5.5762414575281999E-2</v>
      </c>
    </row>
    <row r="3867" spans="1:17" hidden="1" x14ac:dyDescent="0.3">
      <c r="A3867" t="s">
        <v>7897</v>
      </c>
      <c r="B3867" t="s">
        <v>7898</v>
      </c>
      <c r="C3867" t="s">
        <v>10222</v>
      </c>
      <c r="D3867" t="s">
        <v>622</v>
      </c>
      <c r="E3867">
        <v>25.5258</v>
      </c>
      <c r="F3867">
        <v>47.27</v>
      </c>
      <c r="G3867">
        <v>-22.3149299925017</v>
      </c>
      <c r="H3867">
        <v>14.7870774355161</v>
      </c>
      <c r="I3867">
        <v>52.604366686152602</v>
      </c>
      <c r="J3867">
        <v>19.1283762758199</v>
      </c>
      <c r="K3867">
        <v>39.995636944174599</v>
      </c>
      <c r="L3867">
        <v>38.562354183643102</v>
      </c>
      <c r="M3867">
        <v>89.393989286422595</v>
      </c>
      <c r="N3867">
        <v>1.56601151190225</v>
      </c>
      <c r="O3867">
        <v>1.4385445314152701</v>
      </c>
      <c r="P3867">
        <v>93.967993434550607</v>
      </c>
      <c r="Q3867">
        <v>6.8205883541420003E-3</v>
      </c>
    </row>
    <row r="3868" spans="1:17" hidden="1" x14ac:dyDescent="0.3">
      <c r="A3868" t="s">
        <v>7899</v>
      </c>
      <c r="B3868" t="s">
        <v>7900</v>
      </c>
      <c r="C3868" t="s">
        <v>10222</v>
      </c>
      <c r="E3868">
        <v>25.494</v>
      </c>
      <c r="F3868">
        <v>42.49</v>
      </c>
      <c r="G3868">
        <v>-22.739660035779199</v>
      </c>
      <c r="H3868">
        <v>-0.74458461102143003</v>
      </c>
      <c r="I3868">
        <v>-25.092373727273099</v>
      </c>
      <c r="J3868">
        <v>-0.245269758937044</v>
      </c>
      <c r="K3868">
        <v>43.090116106368001</v>
      </c>
      <c r="L3868">
        <v>44.204716606144203</v>
      </c>
      <c r="M3868">
        <v>46.124641689481798</v>
      </c>
      <c r="N3868">
        <v>0.69099240053643196</v>
      </c>
      <c r="O3868">
        <v>51.541539185690702</v>
      </c>
      <c r="P3868">
        <v>26.232917409388001</v>
      </c>
      <c r="Q3868">
        <v>4.9896469522894997E-2</v>
      </c>
    </row>
    <row r="3869" spans="1:17" hidden="1" x14ac:dyDescent="0.3">
      <c r="A3869" t="s">
        <v>7901</v>
      </c>
      <c r="B3869" t="s">
        <v>7902</v>
      </c>
      <c r="C3869" t="s">
        <v>10222</v>
      </c>
      <c r="D3869" t="s">
        <v>915</v>
      </c>
      <c r="E3869">
        <v>25.473115008000001</v>
      </c>
      <c r="F3869">
        <v>2.97</v>
      </c>
      <c r="G3869">
        <v>-101.98023382447199</v>
      </c>
      <c r="H3869">
        <v>-22.1564961776585</v>
      </c>
      <c r="I3869">
        <v>-81.937307012523704</v>
      </c>
      <c r="J3869">
        <v>-0.86723275201877004</v>
      </c>
      <c r="K3869">
        <v>4.7368013163004496</v>
      </c>
      <c r="L3869">
        <v>8.6767815280563099</v>
      </c>
      <c r="M3869">
        <v>4.57858775633213</v>
      </c>
      <c r="N3869">
        <v>1.1055256055784599</v>
      </c>
      <c r="O3869">
        <v>381.48148148148101</v>
      </c>
      <c r="P3869">
        <v>0.67796610169492599</v>
      </c>
      <c r="Q3869">
        <v>-0.17716701196698401</v>
      </c>
    </row>
    <row r="3870" spans="1:17" hidden="1" x14ac:dyDescent="0.3">
      <c r="A3870" t="s">
        <v>7903</v>
      </c>
      <c r="B3870" t="s">
        <v>7904</v>
      </c>
      <c r="C3870" t="s">
        <v>10222</v>
      </c>
      <c r="D3870" t="s">
        <v>1139</v>
      </c>
      <c r="E3870">
        <v>25.398295577999999</v>
      </c>
      <c r="F3870">
        <v>69.569999999999993</v>
      </c>
      <c r="G3870">
        <v>18.2308659371893</v>
      </c>
      <c r="H3870">
        <v>-12.917774950485899</v>
      </c>
      <c r="I3870">
        <v>-38.058962082931401</v>
      </c>
      <c r="J3870">
        <v>5.2664610163965699</v>
      </c>
      <c r="K3870">
        <v>70.728287634221502</v>
      </c>
      <c r="L3870">
        <v>73.678638457947002</v>
      </c>
      <c r="M3870">
        <v>53.592911424343001</v>
      </c>
      <c r="N3870">
        <v>0.90821625291560304</v>
      </c>
      <c r="O3870">
        <v>70.878252120166707</v>
      </c>
      <c r="P3870">
        <v>60.669745958429502</v>
      </c>
      <c r="Q3870">
        <v>0.113790898930944</v>
      </c>
    </row>
    <row r="3871" spans="1:17" hidden="1" x14ac:dyDescent="0.3">
      <c r="A3871" t="s">
        <v>7905</v>
      </c>
      <c r="B3871" t="s">
        <v>7906</v>
      </c>
      <c r="C3871" t="s">
        <v>10222</v>
      </c>
      <c r="D3871" t="s">
        <v>622</v>
      </c>
      <c r="E3871">
        <v>25.342414000000002</v>
      </c>
      <c r="F3871">
        <v>1.94</v>
      </c>
      <c r="G3871">
        <v>-5.2756883699267902</v>
      </c>
      <c r="H3871">
        <v>-7.4672458908645298</v>
      </c>
      <c r="I3871">
        <v>-7.7188512686442801</v>
      </c>
      <c r="J3871">
        <v>-1.54519885371368</v>
      </c>
      <c r="K3871">
        <v>1.8871901767175601</v>
      </c>
      <c r="L3871">
        <v>1.84817430150784</v>
      </c>
      <c r="M3871">
        <v>53.680377443576702</v>
      </c>
      <c r="N3871">
        <v>1.11940248268972</v>
      </c>
      <c r="O3871">
        <v>39.175257731958702</v>
      </c>
      <c r="P3871">
        <v>44.776119402985003</v>
      </c>
      <c r="Q3871">
        <v>1.5527859293371001E-2</v>
      </c>
    </row>
    <row r="3872" spans="1:17" hidden="1" x14ac:dyDescent="0.3">
      <c r="A3872" t="s">
        <v>7907</v>
      </c>
      <c r="B3872" t="s">
        <v>7908</v>
      </c>
      <c r="C3872" t="s">
        <v>10222</v>
      </c>
      <c r="D3872" t="s">
        <v>420</v>
      </c>
      <c r="E3872">
        <v>25.269573000000001</v>
      </c>
      <c r="F3872">
        <v>49.93</v>
      </c>
      <c r="G3872">
        <v>159.11504389551899</v>
      </c>
      <c r="H3872">
        <v>-9.24765828501274</v>
      </c>
      <c r="I3872">
        <v>-26.272183013541401</v>
      </c>
      <c r="J3872">
        <v>0.39436831655990101</v>
      </c>
      <c r="K3872">
        <v>51.173480345271301</v>
      </c>
      <c r="L3872">
        <v>50.953108750196797</v>
      </c>
      <c r="M3872">
        <v>54.006311846536804</v>
      </c>
      <c r="N3872">
        <v>0.51131973706388001</v>
      </c>
      <c r="O3872">
        <v>119.64750650911201</v>
      </c>
      <c r="P3872">
        <v>185.64073226544599</v>
      </c>
    </row>
    <row r="3873" spans="1:17" hidden="1" x14ac:dyDescent="0.3">
      <c r="A3873" t="s">
        <v>7909</v>
      </c>
      <c r="B3873" t="s">
        <v>7910</v>
      </c>
      <c r="C3873" t="s">
        <v>10222</v>
      </c>
      <c r="D3873" t="s">
        <v>124</v>
      </c>
      <c r="E3873">
        <v>25.236546300000001</v>
      </c>
      <c r="F3873">
        <v>72.09</v>
      </c>
      <c r="G3873">
        <v>105.307109057725</v>
      </c>
      <c r="H3873">
        <v>31.4069741419761</v>
      </c>
      <c r="I3873">
        <v>41.562194482989703</v>
      </c>
      <c r="J3873">
        <v>10.0138562643965</v>
      </c>
      <c r="K3873">
        <v>60.030415214302998</v>
      </c>
      <c r="L3873">
        <v>46.300777324748502</v>
      </c>
      <c r="M3873">
        <v>59.762227875680203</v>
      </c>
      <c r="N3873">
        <v>0.39714634451859798</v>
      </c>
      <c r="O3873">
        <v>28.089887640449401</v>
      </c>
      <c r="P3873">
        <v>177.26923076923001</v>
      </c>
      <c r="Q3873">
        <v>9.4196085695445006E-2</v>
      </c>
    </row>
    <row r="3874" spans="1:17" hidden="1" x14ac:dyDescent="0.3">
      <c r="A3874" t="s">
        <v>7911</v>
      </c>
      <c r="B3874" t="s">
        <v>7912</v>
      </c>
      <c r="C3874" t="s">
        <v>10222</v>
      </c>
      <c r="E3874">
        <v>25.226975400000001</v>
      </c>
      <c r="F3874">
        <v>62</v>
      </c>
      <c r="G3874">
        <v>-27.325688369926699</v>
      </c>
      <c r="H3874">
        <v>-10.3633238795615</v>
      </c>
      <c r="I3874">
        <v>-28.172685384450201</v>
      </c>
      <c r="J3874">
        <v>-7.6058049143197399</v>
      </c>
      <c r="K3874">
        <v>67.531537259785196</v>
      </c>
      <c r="L3874">
        <v>71.714639126119593</v>
      </c>
      <c r="M3874">
        <v>37.115503486885999</v>
      </c>
      <c r="N3874">
        <v>1.08632478632478</v>
      </c>
      <c r="O3874">
        <v>91.145161290322505</v>
      </c>
      <c r="P3874">
        <v>5.0847457627118704</v>
      </c>
    </row>
    <row r="3875" spans="1:17" hidden="1" x14ac:dyDescent="0.3">
      <c r="A3875" t="s">
        <v>7913</v>
      </c>
      <c r="B3875" t="s">
        <v>7914</v>
      </c>
      <c r="C3875" t="s">
        <v>10222</v>
      </c>
      <c r="D3875" t="s">
        <v>622</v>
      </c>
      <c r="E3875">
        <v>25.184432000000001</v>
      </c>
      <c r="F3875">
        <v>49.42</v>
      </c>
      <c r="G3875">
        <v>120.574311630073</v>
      </c>
      <c r="H3875">
        <v>33.443680379021501</v>
      </c>
      <c r="I3875">
        <v>97.062510738524097</v>
      </c>
      <c r="J3875">
        <v>6.6727555902344999</v>
      </c>
      <c r="K3875">
        <v>35.781637283288902</v>
      </c>
      <c r="L3875">
        <v>24.731666209456801</v>
      </c>
      <c r="M3875">
        <v>95.759250029847706</v>
      </c>
      <c r="N3875">
        <v>1.4228546612623001</v>
      </c>
      <c r="O3875">
        <v>0</v>
      </c>
      <c r="P3875">
        <v>237.107776261937</v>
      </c>
    </row>
    <row r="3876" spans="1:17" hidden="1" x14ac:dyDescent="0.3">
      <c r="A3876" t="s">
        <v>7915</v>
      </c>
      <c r="B3876" t="s">
        <v>7916</v>
      </c>
      <c r="C3876" t="s">
        <v>10222</v>
      </c>
      <c r="E3876">
        <v>25.157399999999999</v>
      </c>
      <c r="F3876">
        <v>54.69</v>
      </c>
      <c r="G3876">
        <v>-33.673396349553201</v>
      </c>
      <c r="H3876">
        <v>-14.511523385389401</v>
      </c>
      <c r="I3876">
        <v>-25.811486376694202</v>
      </c>
      <c r="J3876">
        <v>-0.88544390555157104</v>
      </c>
      <c r="K3876">
        <v>55.331377384914497</v>
      </c>
      <c r="L3876">
        <v>56.462421728016501</v>
      </c>
      <c r="M3876">
        <v>48.975937786752503</v>
      </c>
      <c r="N3876">
        <v>0.64489962711344895</v>
      </c>
      <c r="O3876">
        <v>33.936734320716702</v>
      </c>
      <c r="P3876">
        <v>23.7890448166591</v>
      </c>
      <c r="Q3876">
        <v>-1.248305908399E-2</v>
      </c>
    </row>
    <row r="3877" spans="1:17" hidden="1" x14ac:dyDescent="0.3">
      <c r="A3877" t="s">
        <v>7917</v>
      </c>
      <c r="B3877" t="s">
        <v>7918</v>
      </c>
      <c r="C3877" t="s">
        <v>10222</v>
      </c>
      <c r="E3877">
        <v>25.063821600000001</v>
      </c>
      <c r="F3877">
        <v>47</v>
      </c>
      <c r="G3877">
        <v>-80.288600322705904</v>
      </c>
      <c r="H3877">
        <v>15.3572512599492</v>
      </c>
      <c r="I3877">
        <v>-29.178906365063</v>
      </c>
      <c r="J3877">
        <v>14.8501499834956</v>
      </c>
      <c r="K3877">
        <v>46.281022706204197</v>
      </c>
      <c r="M3877">
        <v>48.285047234950099</v>
      </c>
      <c r="N3877">
        <v>2.71570247933884</v>
      </c>
      <c r="O3877">
        <v>127.659574468085</v>
      </c>
      <c r="P3877">
        <v>46.875</v>
      </c>
    </row>
    <row r="3878" spans="1:17" hidden="1" x14ac:dyDescent="0.3">
      <c r="A3878" t="s">
        <v>7919</v>
      </c>
      <c r="B3878" t="s">
        <v>7920</v>
      </c>
      <c r="C3878" t="s">
        <v>10222</v>
      </c>
      <c r="D3878" t="s">
        <v>420</v>
      </c>
      <c r="E3878">
        <v>24.977738209999998</v>
      </c>
      <c r="F3878">
        <v>35.590000000000003</v>
      </c>
      <c r="G3878">
        <v>47.686623796820598</v>
      </c>
      <c r="H3878">
        <v>3.31231037656325</v>
      </c>
      <c r="I3878">
        <v>-19.307439857232801</v>
      </c>
      <c r="J3878">
        <v>20.2047125880149</v>
      </c>
      <c r="K3878">
        <v>29.144048851989201</v>
      </c>
      <c r="L3878">
        <v>26.150279888115701</v>
      </c>
      <c r="M3878">
        <v>86.2733158811739</v>
      </c>
      <c r="N3878">
        <v>1.1145059828144599</v>
      </c>
      <c r="O3878">
        <v>17.561112672098901</v>
      </c>
      <c r="P3878">
        <v>125.25316455696201</v>
      </c>
      <c r="Q3878">
        <v>0.125964092977112</v>
      </c>
    </row>
    <row r="3879" spans="1:17" hidden="1" x14ac:dyDescent="0.3">
      <c r="A3879" t="s">
        <v>7921</v>
      </c>
      <c r="B3879" t="s">
        <v>7922</v>
      </c>
      <c r="C3879" t="s">
        <v>10222</v>
      </c>
      <c r="D3879" t="s">
        <v>722</v>
      </c>
      <c r="E3879">
        <v>24.859794348000001</v>
      </c>
      <c r="F3879">
        <v>783.62</v>
      </c>
      <c r="G3879">
        <v>38.328941999913702</v>
      </c>
      <c r="H3879">
        <v>0.27311310415735202</v>
      </c>
      <c r="I3879">
        <v>20.2445062581908</v>
      </c>
      <c r="J3879">
        <v>0.93073857709421604</v>
      </c>
      <c r="K3879">
        <v>745.90707739235995</v>
      </c>
      <c r="L3879">
        <v>642.80083757036698</v>
      </c>
      <c r="M3879">
        <v>42.579740679890797</v>
      </c>
      <c r="N3879">
        <v>1.1803215817064601</v>
      </c>
      <c r="O3879">
        <v>0.58063857481942505</v>
      </c>
      <c r="P3879">
        <v>75.837540670930096</v>
      </c>
      <c r="Q3879">
        <v>-2.2826330923839998E-3</v>
      </c>
    </row>
    <row r="3880" spans="1:17" hidden="1" x14ac:dyDescent="0.3">
      <c r="A3880" t="s">
        <v>7923</v>
      </c>
      <c r="B3880" t="s">
        <v>7924</v>
      </c>
      <c r="C3880" t="s">
        <v>10222</v>
      </c>
      <c r="E3880">
        <v>24.832161899999999</v>
      </c>
      <c r="F3880">
        <v>23.01</v>
      </c>
      <c r="G3880">
        <v>36.550144372808802</v>
      </c>
      <c r="H3880">
        <v>-0.29220653935197899</v>
      </c>
      <c r="I3880">
        <v>-19.180178648766098</v>
      </c>
      <c r="J3880">
        <v>-0.36176690105095899</v>
      </c>
      <c r="K3880">
        <v>22.75659872168</v>
      </c>
      <c r="L3880">
        <v>21.742970013846101</v>
      </c>
      <c r="M3880">
        <v>51.013387734037501</v>
      </c>
      <c r="N3880">
        <v>2.8862103404791899</v>
      </c>
      <c r="O3880">
        <v>34.637114298131202</v>
      </c>
      <c r="P3880">
        <v>64.357142857142804</v>
      </c>
      <c r="Q3880">
        <v>-1.125285986817E-3</v>
      </c>
    </row>
    <row r="3881" spans="1:17" hidden="1" x14ac:dyDescent="0.3">
      <c r="A3881" t="s">
        <v>7925</v>
      </c>
      <c r="B3881" t="s">
        <v>7926</v>
      </c>
      <c r="C3881" t="s">
        <v>10222</v>
      </c>
      <c r="D3881" t="s">
        <v>622</v>
      </c>
      <c r="E3881">
        <v>24.786159999999999</v>
      </c>
      <c r="F3881">
        <v>49</v>
      </c>
      <c r="G3881">
        <v>200.14097829673901</v>
      </c>
      <c r="H3881">
        <v>1.77151314906838</v>
      </c>
      <c r="I3881">
        <v>78.409188128093106</v>
      </c>
      <c r="J3881">
        <v>-0.54519885371368104</v>
      </c>
      <c r="K3881">
        <v>43.858990511841597</v>
      </c>
      <c r="L3881">
        <v>32.557111032338597</v>
      </c>
      <c r="M3881">
        <v>51.142170431091799</v>
      </c>
      <c r="N3881">
        <v>0.24348436311430599</v>
      </c>
      <c r="O3881">
        <v>7.9591836734693899</v>
      </c>
      <c r="P3881">
        <v>304.95867768595002</v>
      </c>
      <c r="Q3881">
        <v>0.112477103076219</v>
      </c>
    </row>
    <row r="3882" spans="1:17" hidden="1" x14ac:dyDescent="0.3">
      <c r="A3882" t="s">
        <v>7927</v>
      </c>
      <c r="B3882" t="s">
        <v>7928</v>
      </c>
      <c r="C3882" t="s">
        <v>10222</v>
      </c>
      <c r="D3882" t="s">
        <v>420</v>
      </c>
      <c r="E3882">
        <v>24.780517440000001</v>
      </c>
      <c r="F3882">
        <v>22.4</v>
      </c>
      <c r="G3882">
        <v>388.41684036570501</v>
      </c>
      <c r="H3882">
        <v>-16.3126187333418</v>
      </c>
      <c r="I3882">
        <v>113.54222575930299</v>
      </c>
      <c r="J3882">
        <v>32.5510452777417</v>
      </c>
      <c r="K3882">
        <v>23.1826526589876</v>
      </c>
      <c r="L3882">
        <v>17.5643490874096</v>
      </c>
      <c r="M3882">
        <v>53.415129993156597</v>
      </c>
      <c r="N3882">
        <v>0.83005163313206898</v>
      </c>
      <c r="O3882">
        <v>33.705357142857103</v>
      </c>
      <c r="P3882">
        <v>417.32101616628103</v>
      </c>
      <c r="Q3882">
        <v>0.143442894702486</v>
      </c>
    </row>
    <row r="3883" spans="1:17" hidden="1" x14ac:dyDescent="0.3">
      <c r="A3883" t="s">
        <v>7929</v>
      </c>
      <c r="B3883" t="s">
        <v>7930</v>
      </c>
      <c r="C3883" t="s">
        <v>10222</v>
      </c>
      <c r="E3883">
        <v>24.778291503999998</v>
      </c>
      <c r="F3883">
        <v>23.96</v>
      </c>
      <c r="G3883">
        <v>-6.3049156654611398</v>
      </c>
      <c r="H3883">
        <v>17.721854243611801</v>
      </c>
      <c r="I3883">
        <v>-1.40139095118395</v>
      </c>
      <c r="J3883">
        <v>4.0126609554941099</v>
      </c>
      <c r="K3883">
        <v>22.388869948602299</v>
      </c>
      <c r="L3883">
        <v>21.953999630719601</v>
      </c>
      <c r="M3883">
        <v>52.873925409997902</v>
      </c>
      <c r="N3883">
        <v>1.1256889982532201</v>
      </c>
      <c r="O3883">
        <v>21.0350584307178</v>
      </c>
      <c r="P3883">
        <v>31.287671232876701</v>
      </c>
      <c r="Q3883">
        <v>5.8137392900915998E-2</v>
      </c>
    </row>
    <row r="3884" spans="1:17" hidden="1" x14ac:dyDescent="0.3">
      <c r="A3884" t="s">
        <v>7931</v>
      </c>
      <c r="B3884" t="s">
        <v>7932</v>
      </c>
      <c r="C3884" t="s">
        <v>10222</v>
      </c>
      <c r="D3884" t="s">
        <v>46</v>
      </c>
      <c r="E3884">
        <v>24.713100000000001</v>
      </c>
      <c r="F3884">
        <v>33.9</v>
      </c>
      <c r="G3884">
        <v>-76.964284861154795</v>
      </c>
      <c r="H3884">
        <v>-6.6692163342143003</v>
      </c>
      <c r="I3884">
        <v>-43.826438771580598</v>
      </c>
      <c r="J3884">
        <v>-4.6880559965708297</v>
      </c>
      <c r="K3884">
        <v>36.089494731383198</v>
      </c>
      <c r="M3884">
        <v>35.217842746663401</v>
      </c>
      <c r="N3884">
        <v>0.60846560846560804</v>
      </c>
      <c r="O3884">
        <v>120.94395280235899</v>
      </c>
      <c r="P3884">
        <v>7.6190476190476097</v>
      </c>
    </row>
    <row r="3885" spans="1:17" hidden="1" x14ac:dyDescent="0.3">
      <c r="A3885" t="s">
        <v>7933</v>
      </c>
      <c r="B3885" t="s">
        <v>7934</v>
      </c>
      <c r="C3885" t="s">
        <v>10222</v>
      </c>
      <c r="E3885">
        <v>24.697607328</v>
      </c>
      <c r="F3885">
        <v>41.52</v>
      </c>
      <c r="G3885">
        <v>163.82396197972301</v>
      </c>
      <c r="H3885">
        <v>-1.5188895368286699</v>
      </c>
      <c r="I3885">
        <v>27.675784746681401</v>
      </c>
      <c r="J3885">
        <v>-2.1366456235043998</v>
      </c>
      <c r="K3885">
        <v>46.985218700177697</v>
      </c>
      <c r="L3885">
        <v>43.722953077182801</v>
      </c>
      <c r="M3885">
        <v>34.132306558785501</v>
      </c>
      <c r="N3885">
        <v>0.85788409306587199</v>
      </c>
      <c r="O3885">
        <v>115.052986512524</v>
      </c>
      <c r="P3885">
        <v>222.36024844720399</v>
      </c>
      <c r="Q3885">
        <v>0.130580161970279</v>
      </c>
    </row>
    <row r="3886" spans="1:17" hidden="1" x14ac:dyDescent="0.3">
      <c r="A3886" t="s">
        <v>7935</v>
      </c>
      <c r="B3886" t="s">
        <v>7936</v>
      </c>
      <c r="C3886" t="s">
        <v>10222</v>
      </c>
      <c r="D3886" t="s">
        <v>523</v>
      </c>
      <c r="E3886">
        <v>24.6628404</v>
      </c>
      <c r="F3886">
        <v>14.68</v>
      </c>
      <c r="G3886">
        <v>13.150810202861001</v>
      </c>
      <c r="H3886">
        <v>-8.5101779615836808</v>
      </c>
      <c r="I3886">
        <v>-10.7143306881065</v>
      </c>
      <c r="J3886">
        <v>-6.52901762394022</v>
      </c>
      <c r="K3886">
        <v>15.3622989258718</v>
      </c>
      <c r="L3886">
        <v>14.1937910458392</v>
      </c>
      <c r="M3886">
        <v>0.183775173146074</v>
      </c>
      <c r="N3886">
        <v>6.5647619047618999</v>
      </c>
      <c r="O3886">
        <v>10.490463215258799</v>
      </c>
      <c r="P3886">
        <v>46.946946946946902</v>
      </c>
    </row>
    <row r="3887" spans="1:17" hidden="1" x14ac:dyDescent="0.3">
      <c r="A3887" t="s">
        <v>7937</v>
      </c>
      <c r="B3887" t="s">
        <v>7938</v>
      </c>
      <c r="C3887" t="s">
        <v>10222</v>
      </c>
      <c r="D3887" t="s">
        <v>722</v>
      </c>
      <c r="E3887">
        <v>24.652576575000001</v>
      </c>
      <c r="F3887">
        <v>13.93</v>
      </c>
      <c r="G3887">
        <v>17.230761578473601</v>
      </c>
      <c r="H3887">
        <v>6.7620274025633398</v>
      </c>
      <c r="I3887">
        <v>7.4512968141251603</v>
      </c>
      <c r="J3887">
        <v>3.6592621128290701</v>
      </c>
      <c r="K3887">
        <v>12.9909212512542</v>
      </c>
      <c r="L3887">
        <v>11.7548185500406</v>
      </c>
      <c r="M3887">
        <v>43.246163025678499</v>
      </c>
      <c r="N3887">
        <v>0.58475840047787897</v>
      </c>
      <c r="O3887">
        <v>3.8765254845656898</v>
      </c>
      <c r="P3887">
        <v>68.440145102781102</v>
      </c>
    </row>
    <row r="3888" spans="1:17" hidden="1" x14ac:dyDescent="0.3">
      <c r="A3888" t="s">
        <v>7939</v>
      </c>
      <c r="B3888" t="s">
        <v>7940</v>
      </c>
      <c r="C3888" t="s">
        <v>10222</v>
      </c>
      <c r="E3888">
        <v>24.60632</v>
      </c>
      <c r="F3888">
        <v>155.5</v>
      </c>
      <c r="G3888">
        <v>-58.053649620477103</v>
      </c>
      <c r="H3888">
        <v>-15.0109530288921</v>
      </c>
      <c r="I3888">
        <v>-20.679555875690301</v>
      </c>
      <c r="J3888">
        <v>1.05220374368891</v>
      </c>
      <c r="K3888">
        <v>162.09505049350801</v>
      </c>
      <c r="L3888">
        <v>179.75609226743401</v>
      </c>
      <c r="M3888">
        <v>46.935991231974697</v>
      </c>
      <c r="N3888">
        <v>0.94177215189873398</v>
      </c>
      <c r="O3888">
        <v>46.045016077170402</v>
      </c>
      <c r="P3888">
        <v>5.5310485239226299</v>
      </c>
      <c r="Q3888">
        <v>7.1947467915559005E-2</v>
      </c>
    </row>
    <row r="3889" spans="1:17" hidden="1" x14ac:dyDescent="0.3">
      <c r="A3889" t="s">
        <v>7941</v>
      </c>
      <c r="B3889" t="s">
        <v>7942</v>
      </c>
      <c r="C3889" t="s">
        <v>10222</v>
      </c>
      <c r="D3889" t="s">
        <v>420</v>
      </c>
      <c r="E3889">
        <v>24.595077</v>
      </c>
      <c r="F3889">
        <v>41.7</v>
      </c>
      <c r="G3889">
        <v>-9.8823317265701291</v>
      </c>
      <c r="H3889">
        <v>7.7283936603538601</v>
      </c>
      <c r="I3889">
        <v>8.98098289387646</v>
      </c>
      <c r="J3889">
        <v>-0.55578329918078195</v>
      </c>
      <c r="K3889">
        <v>41.450735598844098</v>
      </c>
      <c r="L3889">
        <v>37.941471871615398</v>
      </c>
      <c r="M3889">
        <v>48.226970220622803</v>
      </c>
      <c r="N3889">
        <v>1.4212949793015599</v>
      </c>
      <c r="O3889">
        <v>15.083932853717</v>
      </c>
      <c r="P3889">
        <v>44.540727902946202</v>
      </c>
      <c r="Q3889">
        <v>5.2701686397581E-2</v>
      </c>
    </row>
    <row r="3890" spans="1:17" hidden="1" x14ac:dyDescent="0.3">
      <c r="A3890" t="s">
        <v>7943</v>
      </c>
      <c r="B3890" t="s">
        <v>7944</v>
      </c>
      <c r="C3890" t="s">
        <v>10222</v>
      </c>
      <c r="D3890" t="s">
        <v>70</v>
      </c>
      <c r="E3890">
        <v>24.584879999999998</v>
      </c>
      <c r="F3890">
        <v>12</v>
      </c>
      <c r="G3890">
        <v>-68.750050430591202</v>
      </c>
      <c r="H3890">
        <v>-9.8829483386439705</v>
      </c>
      <c r="I3890">
        <v>-30.148122645284001</v>
      </c>
      <c r="J3890">
        <v>-5.7482123350776702</v>
      </c>
      <c r="K3890">
        <v>12.6893662013082</v>
      </c>
      <c r="L3890">
        <v>15.770617301990001</v>
      </c>
      <c r="M3890">
        <v>32.205702354707803</v>
      </c>
      <c r="N3890">
        <v>1.2402349082166899</v>
      </c>
      <c r="O3890">
        <v>81.25</v>
      </c>
      <c r="P3890">
        <v>11.9402985074626</v>
      </c>
      <c r="Q3890">
        <v>5.9801448073472999E-2</v>
      </c>
    </row>
    <row r="3891" spans="1:17" hidden="1" x14ac:dyDescent="0.3">
      <c r="A3891" t="s">
        <v>7945</v>
      </c>
      <c r="B3891" t="s">
        <v>7946</v>
      </c>
      <c r="C3891" t="s">
        <v>10222</v>
      </c>
      <c r="D3891" t="s">
        <v>46</v>
      </c>
      <c r="E3891">
        <v>24.570751999999999</v>
      </c>
      <c r="F3891">
        <v>27.62</v>
      </c>
      <c r="G3891">
        <v>99.312414655420696</v>
      </c>
      <c r="H3891">
        <v>0.38425533378249899</v>
      </c>
      <c r="I3891">
        <v>136.971378266192</v>
      </c>
      <c r="J3891">
        <v>-1.54519885371368</v>
      </c>
      <c r="K3891">
        <v>25.491182055204298</v>
      </c>
      <c r="L3891">
        <v>18.648787808058898</v>
      </c>
      <c r="M3891">
        <v>34.995261369720602</v>
      </c>
      <c r="N3891">
        <v>0.17241379310344801</v>
      </c>
      <c r="O3891">
        <v>2.6068066618392298</v>
      </c>
      <c r="P3891">
        <v>239.729397293972</v>
      </c>
    </row>
    <row r="3892" spans="1:17" hidden="1" x14ac:dyDescent="0.3">
      <c r="A3892" t="s">
        <v>7947</v>
      </c>
      <c r="B3892" t="s">
        <v>7948</v>
      </c>
      <c r="C3892" t="s">
        <v>10222</v>
      </c>
      <c r="E3892">
        <v>24.552</v>
      </c>
      <c r="F3892">
        <v>27.9</v>
      </c>
      <c r="G3892">
        <v>247.46894969977799</v>
      </c>
      <c r="H3892">
        <v>111.90671167478401</v>
      </c>
      <c r="I3892">
        <v>192.450390821127</v>
      </c>
      <c r="J3892">
        <v>6.59709363640488</v>
      </c>
      <c r="K3892">
        <v>16.143211442752001</v>
      </c>
      <c r="L3892">
        <v>8.5249298960519901</v>
      </c>
      <c r="M3892">
        <v>100</v>
      </c>
      <c r="N3892">
        <v>2.0343176486094601</v>
      </c>
      <c r="O3892">
        <v>0</v>
      </c>
      <c r="P3892">
        <v>273.99463806970499</v>
      </c>
      <c r="Q3892">
        <v>0.17446215327050399</v>
      </c>
    </row>
    <row r="3893" spans="1:17" hidden="1" x14ac:dyDescent="0.3">
      <c r="A3893" t="s">
        <v>7949</v>
      </c>
      <c r="B3893" t="s">
        <v>7950</v>
      </c>
      <c r="C3893" t="s">
        <v>10222</v>
      </c>
      <c r="D3893" t="s">
        <v>130</v>
      </c>
      <c r="E3893">
        <v>24.423317879999999</v>
      </c>
      <c r="F3893">
        <v>16.399999999999999</v>
      </c>
      <c r="G3893">
        <v>-5.5931859894901201</v>
      </c>
      <c r="H3893">
        <v>-1.87035303188851</v>
      </c>
      <c r="I3893">
        <v>-12.2495918825592</v>
      </c>
      <c r="J3893">
        <v>1.0670674632677399</v>
      </c>
      <c r="K3893">
        <v>20.078539679257499</v>
      </c>
      <c r="L3893">
        <v>20.567302919445201</v>
      </c>
      <c r="M3893">
        <v>33.686981725690302</v>
      </c>
      <c r="N3893">
        <v>1</v>
      </c>
      <c r="Q3893">
        <v>-3.2586267451102997E-2</v>
      </c>
    </row>
    <row r="3894" spans="1:17" hidden="1" x14ac:dyDescent="0.3">
      <c r="A3894" t="s">
        <v>7951</v>
      </c>
      <c r="B3894" t="s">
        <v>7952</v>
      </c>
      <c r="C3894" t="s">
        <v>10222</v>
      </c>
      <c r="D3894" t="s">
        <v>46</v>
      </c>
      <c r="E3894">
        <v>24.323308271999998</v>
      </c>
      <c r="F3894">
        <v>1.44</v>
      </c>
      <c r="G3894">
        <v>-45.169756166536899</v>
      </c>
      <c r="H3894">
        <v>3.8810482160502402</v>
      </c>
      <c r="I3894">
        <v>-65.841456632628905</v>
      </c>
      <c r="J3894">
        <v>-0.146597455112285</v>
      </c>
      <c r="K3894">
        <v>1.52493542040178</v>
      </c>
      <c r="L3894">
        <v>1.88465494751509</v>
      </c>
      <c r="M3894">
        <v>54.631764825527803</v>
      </c>
      <c r="N3894">
        <v>0.68104928011780397</v>
      </c>
      <c r="O3894">
        <v>150</v>
      </c>
      <c r="P3894">
        <v>11.6279069767441</v>
      </c>
      <c r="Q3894">
        <v>2.7333441736487E-2</v>
      </c>
    </row>
    <row r="3895" spans="1:17" hidden="1" x14ac:dyDescent="0.3">
      <c r="A3895" t="s">
        <v>7953</v>
      </c>
      <c r="B3895" t="s">
        <v>7954</v>
      </c>
      <c r="C3895" t="s">
        <v>10222</v>
      </c>
      <c r="D3895" t="s">
        <v>777</v>
      </c>
      <c r="E3895">
        <v>24.31</v>
      </c>
      <c r="F3895">
        <v>22.1</v>
      </c>
      <c r="G3895">
        <v>-34.9004810730776</v>
      </c>
      <c r="H3895">
        <v>-3.5263591913571499</v>
      </c>
      <c r="I3895">
        <v>10.7890852392922</v>
      </c>
      <c r="J3895">
        <v>-1.54519885371368</v>
      </c>
      <c r="K3895">
        <v>21.439462975678602</v>
      </c>
      <c r="L3895">
        <v>21.212979056247001</v>
      </c>
      <c r="M3895">
        <v>99.991342128637498</v>
      </c>
      <c r="N3895">
        <v>0</v>
      </c>
      <c r="O3895">
        <v>22.171945701357402</v>
      </c>
      <c r="P3895">
        <v>35.582822085889497</v>
      </c>
    </row>
    <row r="3896" spans="1:17" hidden="1" x14ac:dyDescent="0.3">
      <c r="A3896" t="s">
        <v>7955</v>
      </c>
      <c r="B3896" t="s">
        <v>7956</v>
      </c>
      <c r="C3896" t="s">
        <v>10222</v>
      </c>
      <c r="E3896">
        <v>24.289801199999999</v>
      </c>
      <c r="F3896">
        <v>93.87</v>
      </c>
      <c r="G3896">
        <v>-60.652004159400398</v>
      </c>
      <c r="H3896">
        <v>-3.0231471999224602</v>
      </c>
      <c r="I3896">
        <v>-49.622944835895701</v>
      </c>
      <c r="J3896">
        <v>1.0673940627707901</v>
      </c>
      <c r="K3896">
        <v>97.541748404459796</v>
      </c>
      <c r="M3896">
        <v>58.005062242553002</v>
      </c>
      <c r="O3896">
        <v>67.039522744220704</v>
      </c>
      <c r="P3896">
        <v>20.966494845360799</v>
      </c>
    </row>
    <row r="3897" spans="1:17" hidden="1" x14ac:dyDescent="0.3">
      <c r="A3897" t="s">
        <v>7957</v>
      </c>
      <c r="B3897" t="s">
        <v>7958</v>
      </c>
      <c r="C3897" t="s">
        <v>10222</v>
      </c>
      <c r="E3897">
        <v>24.177900000000001</v>
      </c>
      <c r="F3897">
        <v>9.7100000000000009</v>
      </c>
      <c r="G3897">
        <v>-57.118969284865997</v>
      </c>
      <c r="H3897">
        <v>-22.770056670348701</v>
      </c>
      <c r="I3897">
        <v>-41.656324863912502</v>
      </c>
      <c r="J3897">
        <v>-3.7832456492375899</v>
      </c>
      <c r="K3897">
        <v>10.135918127024899</v>
      </c>
      <c r="L3897">
        <v>11.5299288268157</v>
      </c>
      <c r="M3897">
        <v>46.8582764674807</v>
      </c>
      <c r="N3897">
        <v>0.57032640949554902</v>
      </c>
      <c r="O3897">
        <v>100.20597322348</v>
      </c>
      <c r="P3897">
        <v>14.235294117646999</v>
      </c>
      <c r="Q3897">
        <v>-4.4875579784713002E-2</v>
      </c>
    </row>
    <row r="3898" spans="1:17" hidden="1" x14ac:dyDescent="0.3">
      <c r="A3898" t="s">
        <v>7959</v>
      </c>
      <c r="B3898" t="s">
        <v>7960</v>
      </c>
      <c r="C3898" t="s">
        <v>10222</v>
      </c>
      <c r="D3898" t="s">
        <v>301</v>
      </c>
      <c r="E3898">
        <v>24.129263900000002</v>
      </c>
      <c r="F3898">
        <v>21.91</v>
      </c>
      <c r="G3898">
        <v>86.606607349917496</v>
      </c>
      <c r="H3898">
        <v>5.4486285477306202</v>
      </c>
      <c r="I3898">
        <v>6.1580072667372896</v>
      </c>
      <c r="J3898">
        <v>4.0129959206330899</v>
      </c>
      <c r="K3898">
        <v>22.352463809828901</v>
      </c>
      <c r="L3898">
        <v>20.399403192480499</v>
      </c>
      <c r="M3898">
        <v>53.468962598469297</v>
      </c>
      <c r="N3898">
        <v>0.75051507884692603</v>
      </c>
      <c r="O3898">
        <v>48.014605203103599</v>
      </c>
      <c r="P3898">
        <v>133.08510638297801</v>
      </c>
      <c r="Q3898">
        <v>3.1643064896085003E-2</v>
      </c>
    </row>
    <row r="3899" spans="1:17" hidden="1" x14ac:dyDescent="0.3">
      <c r="A3899" t="s">
        <v>7961</v>
      </c>
      <c r="B3899" t="s">
        <v>7962</v>
      </c>
      <c r="C3899" t="s">
        <v>10222</v>
      </c>
      <c r="E3899">
        <v>24.0953008</v>
      </c>
      <c r="F3899">
        <v>26.44</v>
      </c>
      <c r="G3899">
        <v>6.4054327964885003</v>
      </c>
      <c r="H3899">
        <v>-2.0018433281515402</v>
      </c>
      <c r="I3899">
        <v>-1.67829069084736</v>
      </c>
      <c r="J3899">
        <v>6.7624934539786201</v>
      </c>
      <c r="K3899">
        <v>23.775453221482898</v>
      </c>
      <c r="L3899">
        <v>21.5742080918413</v>
      </c>
      <c r="M3899">
        <v>74.343179213065895</v>
      </c>
      <c r="N3899">
        <v>1.41159183367858</v>
      </c>
      <c r="O3899">
        <v>20.990922844175401</v>
      </c>
      <c r="P3899">
        <v>98.796992481203006</v>
      </c>
      <c r="Q3899">
        <v>0.11276938141481301</v>
      </c>
    </row>
    <row r="3900" spans="1:17" hidden="1" x14ac:dyDescent="0.3">
      <c r="A3900" t="s">
        <v>7963</v>
      </c>
      <c r="B3900" t="s">
        <v>7964</v>
      </c>
      <c r="C3900" t="s">
        <v>10222</v>
      </c>
      <c r="D3900" t="s">
        <v>1532</v>
      </c>
      <c r="E3900">
        <v>23.932724766</v>
      </c>
      <c r="F3900">
        <v>9.06</v>
      </c>
      <c r="G3900">
        <v>143.922072824103</v>
      </c>
      <c r="H3900">
        <v>70.369993975629399</v>
      </c>
      <c r="I3900">
        <v>35.5033709535779</v>
      </c>
      <c r="J3900">
        <v>-11.395945122370399</v>
      </c>
      <c r="K3900">
        <v>7.23805676509844</v>
      </c>
      <c r="L3900">
        <v>5.9313731857902798</v>
      </c>
      <c r="M3900">
        <v>52.2711461697033</v>
      </c>
      <c r="N3900">
        <v>0.58697306882566902</v>
      </c>
      <c r="O3900">
        <v>13.2450331125827</v>
      </c>
      <c r="Q3900">
        <v>7.3465806364758995E-2</v>
      </c>
    </row>
    <row r="3901" spans="1:17" hidden="1" x14ac:dyDescent="0.3">
      <c r="A3901" t="s">
        <v>7965</v>
      </c>
      <c r="B3901" t="s">
        <v>7966</v>
      </c>
      <c r="C3901" t="s">
        <v>10222</v>
      </c>
      <c r="D3901" t="s">
        <v>1532</v>
      </c>
      <c r="E3901">
        <v>23.907485873999999</v>
      </c>
      <c r="F3901">
        <v>3.31</v>
      </c>
      <c r="G3901">
        <v>-44.797293308198299</v>
      </c>
      <c r="H3901">
        <v>-5.5612429122873799</v>
      </c>
      <c r="I3901">
        <v>-34.764921729348799</v>
      </c>
      <c r="J3901">
        <v>2.7891664713637101</v>
      </c>
      <c r="K3901">
        <v>3.2889811287079702</v>
      </c>
      <c r="L3901">
        <v>3.7088362454574599</v>
      </c>
      <c r="M3901">
        <v>51.423352703469398</v>
      </c>
      <c r="N3901">
        <v>1.1181349336017801</v>
      </c>
      <c r="O3901">
        <v>78.247734138972802</v>
      </c>
      <c r="P3901">
        <v>18.214285714285701</v>
      </c>
      <c r="Q3901">
        <v>-8.7729949852421996E-2</v>
      </c>
    </row>
    <row r="3902" spans="1:17" hidden="1" x14ac:dyDescent="0.3">
      <c r="A3902" t="s">
        <v>7967</v>
      </c>
      <c r="B3902" t="s">
        <v>7968</v>
      </c>
      <c r="C3902" t="s">
        <v>10222</v>
      </c>
      <c r="D3902" t="s">
        <v>261</v>
      </c>
      <c r="E3902">
        <v>23.878464959999999</v>
      </c>
      <c r="F3902">
        <v>32.79</v>
      </c>
      <c r="G3902">
        <v>22.5197661755277</v>
      </c>
      <c r="H3902">
        <v>-3.7704104421197999</v>
      </c>
      <c r="I3902">
        <v>-17.469723216825599</v>
      </c>
      <c r="J3902">
        <v>10.825935166904801</v>
      </c>
      <c r="K3902">
        <v>32.349435143053803</v>
      </c>
      <c r="L3902">
        <v>29.406516604050498</v>
      </c>
      <c r="M3902">
        <v>54.674219825029098</v>
      </c>
      <c r="N3902">
        <v>1.0876038982740199</v>
      </c>
      <c r="O3902">
        <v>18.0237877401646</v>
      </c>
      <c r="P3902">
        <v>69.195046439628399</v>
      </c>
      <c r="Q3902">
        <v>7.1375717308595002E-2</v>
      </c>
    </row>
    <row r="3903" spans="1:17" hidden="1" x14ac:dyDescent="0.3">
      <c r="A3903" t="s">
        <v>7969</v>
      </c>
      <c r="B3903" t="s">
        <v>7970</v>
      </c>
      <c r="C3903" t="s">
        <v>10222</v>
      </c>
      <c r="D3903" t="s">
        <v>622</v>
      </c>
      <c r="E3903">
        <v>23.857051637999898</v>
      </c>
      <c r="F3903">
        <v>27.51</v>
      </c>
      <c r="G3903">
        <v>5.1011058884464404</v>
      </c>
      <c r="H3903">
        <v>-0.45059024912159401</v>
      </c>
      <c r="I3903">
        <v>-33.670335173727203</v>
      </c>
      <c r="J3903">
        <v>-4.61398192249675</v>
      </c>
      <c r="K3903">
        <v>29.415472109087801</v>
      </c>
      <c r="L3903">
        <v>29.436704786067398</v>
      </c>
      <c r="M3903">
        <v>44.245063213265297</v>
      </c>
      <c r="N3903">
        <v>0.77403708654109904</v>
      </c>
      <c r="O3903">
        <v>51.035986913849499</v>
      </c>
      <c r="P3903">
        <v>91.707317073170699</v>
      </c>
      <c r="Q3903">
        <v>8.6010921259882994E-2</v>
      </c>
    </row>
    <row r="3904" spans="1:17" hidden="1" x14ac:dyDescent="0.3">
      <c r="A3904" t="s">
        <v>7971</v>
      </c>
      <c r="B3904" t="s">
        <v>7972</v>
      </c>
      <c r="C3904" t="s">
        <v>10222</v>
      </c>
      <c r="D3904" t="s">
        <v>133</v>
      </c>
      <c r="E3904">
        <v>23.836787999999999</v>
      </c>
      <c r="F3904">
        <v>91.8</v>
      </c>
      <c r="G3904">
        <v>-55.1970170412554</v>
      </c>
      <c r="H3904">
        <v>-8.4953032907360306</v>
      </c>
      <c r="I3904">
        <v>-47.193057617850599</v>
      </c>
      <c r="J3904">
        <v>-1.54519885371368</v>
      </c>
      <c r="K3904">
        <v>101.183238996401</v>
      </c>
      <c r="L3904">
        <v>116.010306832453</v>
      </c>
      <c r="M3904">
        <v>2.8531620086240999</v>
      </c>
      <c r="N3904">
        <v>0</v>
      </c>
      <c r="O3904">
        <v>46.405228758169898</v>
      </c>
      <c r="P3904">
        <v>0</v>
      </c>
    </row>
    <row r="3905" spans="1:17" hidden="1" x14ac:dyDescent="0.3">
      <c r="A3905" t="s">
        <v>7973</v>
      </c>
      <c r="B3905" t="s">
        <v>7974</v>
      </c>
      <c r="C3905" t="s">
        <v>10222</v>
      </c>
      <c r="D3905" t="s">
        <v>523</v>
      </c>
      <c r="E3905">
        <v>23.834240000000001</v>
      </c>
      <c r="F3905">
        <v>17.84</v>
      </c>
      <c r="G3905">
        <v>20.9123281589988</v>
      </c>
      <c r="H3905">
        <v>-6.63747030246825</v>
      </c>
      <c r="I3905">
        <v>-10.245891583295201</v>
      </c>
      <c r="J3905">
        <v>4.0877508737242199</v>
      </c>
      <c r="K3905">
        <v>17.357928412606899</v>
      </c>
      <c r="L3905">
        <v>17.478090591913201</v>
      </c>
      <c r="M3905">
        <v>72.772109984347694</v>
      </c>
      <c r="N3905">
        <v>0.81712032159202097</v>
      </c>
      <c r="O3905">
        <v>86.378923766816101</v>
      </c>
      <c r="P3905">
        <v>63.669724770642098</v>
      </c>
      <c r="Q3905">
        <v>3.0283363162846001E-2</v>
      </c>
    </row>
    <row r="3906" spans="1:17" hidden="1" x14ac:dyDescent="0.3">
      <c r="A3906" t="s">
        <v>7975</v>
      </c>
      <c r="B3906" t="s">
        <v>7976</v>
      </c>
      <c r="C3906" t="s">
        <v>10222</v>
      </c>
      <c r="D3906" t="s">
        <v>420</v>
      </c>
      <c r="E3906">
        <v>23.802510000000002</v>
      </c>
      <c r="F3906">
        <v>47.51</v>
      </c>
      <c r="G3906">
        <v>235.593214069097</v>
      </c>
      <c r="H3906">
        <v>-3.5263591913571499</v>
      </c>
      <c r="I3906">
        <v>-15.496629046421999</v>
      </c>
      <c r="J3906">
        <v>-1.54519885371368</v>
      </c>
      <c r="K3906">
        <v>47.4792705058751</v>
      </c>
      <c r="L3906">
        <v>43.614036213241697</v>
      </c>
      <c r="M3906">
        <v>100</v>
      </c>
      <c r="O3906">
        <v>0</v>
      </c>
      <c r="P3906">
        <v>262.118902439024</v>
      </c>
    </row>
    <row r="3907" spans="1:17" hidden="1" x14ac:dyDescent="0.3">
      <c r="A3907" t="s">
        <v>7977</v>
      </c>
      <c r="B3907" t="s">
        <v>7978</v>
      </c>
      <c r="C3907" t="s">
        <v>10222</v>
      </c>
      <c r="D3907" t="s">
        <v>6677</v>
      </c>
      <c r="E3907">
        <v>23.801850000000002</v>
      </c>
      <c r="F3907">
        <v>97.95</v>
      </c>
      <c r="G3907">
        <v>-21.203107724765399</v>
      </c>
      <c r="H3907">
        <v>36.131378903880901</v>
      </c>
      <c r="I3907">
        <v>1.8087601751348299</v>
      </c>
      <c r="J3907">
        <v>14.5339600825881</v>
      </c>
      <c r="K3907">
        <v>75.001446225192296</v>
      </c>
      <c r="L3907">
        <v>81.954740454959094</v>
      </c>
      <c r="M3907">
        <v>94.707046431456803</v>
      </c>
      <c r="N3907">
        <v>2.0035856573705102</v>
      </c>
      <c r="O3907">
        <v>17.406840224604299</v>
      </c>
      <c r="P3907">
        <v>95.9</v>
      </c>
      <c r="Q3907">
        <v>4.0375027846470998E-2</v>
      </c>
    </row>
    <row r="3908" spans="1:17" hidden="1" x14ac:dyDescent="0.3">
      <c r="A3908" t="s">
        <v>7979</v>
      </c>
      <c r="B3908" t="s">
        <v>7980</v>
      </c>
      <c r="C3908" t="s">
        <v>10222</v>
      </c>
      <c r="D3908" t="s">
        <v>60</v>
      </c>
      <c r="E3908">
        <v>23.715</v>
      </c>
      <c r="F3908">
        <v>17</v>
      </c>
      <c r="G3908">
        <v>-56.710493298058097</v>
      </c>
      <c r="H3908">
        <v>-16.346872011869898</v>
      </c>
      <c r="I3908">
        <v>-52.996629046422001</v>
      </c>
      <c r="J3908">
        <v>-1.54519885371368</v>
      </c>
      <c r="K3908">
        <v>19.398024041628201</v>
      </c>
      <c r="L3908">
        <v>21.747545588704899</v>
      </c>
      <c r="M3908">
        <v>16.0036341308546</v>
      </c>
      <c r="N3908">
        <v>0.95454545454545403</v>
      </c>
      <c r="O3908">
        <v>79.117647058823493</v>
      </c>
      <c r="P3908">
        <v>7.9365079365079296</v>
      </c>
    </row>
    <row r="3909" spans="1:17" hidden="1" x14ac:dyDescent="0.3">
      <c r="A3909" t="s">
        <v>7981</v>
      </c>
      <c r="B3909" t="s">
        <v>7982</v>
      </c>
      <c r="C3909" t="s">
        <v>10222</v>
      </c>
      <c r="D3909" t="s">
        <v>777</v>
      </c>
      <c r="E3909">
        <v>23.700427300000001</v>
      </c>
      <c r="F3909">
        <v>23.21</v>
      </c>
      <c r="G3909">
        <v>0.30491272296939398</v>
      </c>
      <c r="H3909">
        <v>9.6033299833480896</v>
      </c>
      <c r="I3909">
        <v>6.3406412947852901</v>
      </c>
      <c r="J3909">
        <v>11.6451496717554</v>
      </c>
      <c r="K3909">
        <v>18.806528306010001</v>
      </c>
      <c r="L3909">
        <v>18.128326733546899</v>
      </c>
      <c r="M3909">
        <v>78.513022934401803</v>
      </c>
      <c r="N3909">
        <v>2.9385574364862901</v>
      </c>
      <c r="O3909">
        <v>4.3084877208099302E-2</v>
      </c>
      <c r="P3909">
        <v>75.169811320754704</v>
      </c>
      <c r="Q3909">
        <v>2.3077491346215E-2</v>
      </c>
    </row>
    <row r="3910" spans="1:17" hidden="1" x14ac:dyDescent="0.3">
      <c r="A3910" t="s">
        <v>7983</v>
      </c>
      <c r="B3910" t="s">
        <v>7984</v>
      </c>
      <c r="C3910" t="s">
        <v>10222</v>
      </c>
      <c r="D3910" t="s">
        <v>622</v>
      </c>
      <c r="E3910">
        <v>23.675999999999998</v>
      </c>
      <c r="F3910">
        <v>39.46</v>
      </c>
      <c r="G3910">
        <v>293.26154567262603</v>
      </c>
      <c r="H3910">
        <v>62.810700137963501</v>
      </c>
      <c r="I3910">
        <v>279.10337095357698</v>
      </c>
      <c r="J3910">
        <v>6.6180664524087396</v>
      </c>
      <c r="K3910">
        <v>24.989820229136601</v>
      </c>
      <c r="L3910">
        <v>15.066277599654301</v>
      </c>
      <c r="M3910">
        <v>99.998278253477807</v>
      </c>
      <c r="N3910">
        <v>0.470776094869085</v>
      </c>
      <c r="O3910">
        <v>0</v>
      </c>
      <c r="P3910">
        <v>338.444444444444</v>
      </c>
    </row>
    <row r="3911" spans="1:17" hidden="1" x14ac:dyDescent="0.3">
      <c r="A3911" t="s">
        <v>7985</v>
      </c>
      <c r="B3911" t="s">
        <v>7986</v>
      </c>
      <c r="C3911" t="s">
        <v>10222</v>
      </c>
      <c r="D3911" t="s">
        <v>54</v>
      </c>
      <c r="E3911">
        <v>23.6175</v>
      </c>
      <c r="F3911">
        <v>2.35</v>
      </c>
      <c r="G3911">
        <v>-77.155940470767106</v>
      </c>
      <c r="H3911">
        <v>-6.0368194424031802</v>
      </c>
      <c r="I3911">
        <v>-15.9203578599813</v>
      </c>
      <c r="J3911">
        <v>3.4097561012412601</v>
      </c>
      <c r="K3911">
        <v>2.3354277584245602</v>
      </c>
      <c r="L3911">
        <v>2.8568896440164102</v>
      </c>
      <c r="M3911">
        <v>48.554465951244403</v>
      </c>
      <c r="N3911">
        <v>0.60346973466939102</v>
      </c>
      <c r="O3911">
        <v>102.553191489361</v>
      </c>
      <c r="P3911">
        <v>23.684210526315699</v>
      </c>
      <c r="Q3911">
        <v>4.8316242712466997E-2</v>
      </c>
    </row>
    <row r="3912" spans="1:17" hidden="1" x14ac:dyDescent="0.3">
      <c r="A3912" t="s">
        <v>7987</v>
      </c>
      <c r="B3912" t="s">
        <v>7988</v>
      </c>
      <c r="C3912" t="s">
        <v>10222</v>
      </c>
      <c r="D3912" t="s">
        <v>523</v>
      </c>
      <c r="E3912">
        <v>23.60622</v>
      </c>
      <c r="F3912">
        <v>76.099999999999994</v>
      </c>
      <c r="G3912">
        <v>57.157632894857102</v>
      </c>
      <c r="H3912">
        <v>-18.355126314644799</v>
      </c>
      <c r="I3912">
        <v>12.2307962640848</v>
      </c>
      <c r="J3912">
        <v>-3.4386899779740299</v>
      </c>
      <c r="K3912">
        <v>74.556509552711503</v>
      </c>
      <c r="L3912">
        <v>58.490969087389999</v>
      </c>
      <c r="M3912">
        <v>45.246819096933699</v>
      </c>
      <c r="N3912">
        <v>0.229125916870415</v>
      </c>
      <c r="O3912">
        <v>18.265440210249601</v>
      </c>
      <c r="P3912">
        <v>150.576226539348</v>
      </c>
    </row>
    <row r="3913" spans="1:17" hidden="1" x14ac:dyDescent="0.3">
      <c r="A3913" t="s">
        <v>7989</v>
      </c>
      <c r="B3913" t="s">
        <v>7990</v>
      </c>
      <c r="C3913" t="s">
        <v>10222</v>
      </c>
      <c r="D3913" t="s">
        <v>54</v>
      </c>
      <c r="E3913">
        <v>23.590050000000002</v>
      </c>
      <c r="F3913">
        <v>2.04</v>
      </c>
      <c r="G3913">
        <v>8.5736493784175796</v>
      </c>
      <c r="H3913">
        <v>-0.52635919135715104</v>
      </c>
      <c r="I3913">
        <v>-38.804899723113699</v>
      </c>
      <c r="J3913">
        <v>2.4952051866903502</v>
      </c>
      <c r="K3913">
        <v>2.0582737136339602</v>
      </c>
      <c r="L3913">
        <v>2.1052788842403198</v>
      </c>
      <c r="M3913">
        <v>50.772406081673502</v>
      </c>
      <c r="N3913">
        <v>0.93892914474637201</v>
      </c>
      <c r="O3913">
        <v>56.862745098039198</v>
      </c>
      <c r="P3913">
        <v>40.689655172413801</v>
      </c>
      <c r="Q3913">
        <v>3.3220918990935003E-2</v>
      </c>
    </row>
    <row r="3914" spans="1:17" hidden="1" x14ac:dyDescent="0.3">
      <c r="A3914" t="s">
        <v>7991</v>
      </c>
      <c r="B3914" t="s">
        <v>7992</v>
      </c>
      <c r="C3914" t="s">
        <v>10222</v>
      </c>
      <c r="D3914" t="s">
        <v>70</v>
      </c>
      <c r="E3914">
        <v>23.55</v>
      </c>
      <c r="F3914">
        <v>23.55</v>
      </c>
      <c r="G3914">
        <v>-38.323441178915502</v>
      </c>
      <c r="H3914">
        <v>-18.342447194107201</v>
      </c>
      <c r="I3914">
        <v>-18.980235603798999</v>
      </c>
      <c r="J3914">
        <v>-7.0997379512214007E-2</v>
      </c>
      <c r="K3914">
        <v>26.458537692933302</v>
      </c>
      <c r="L3914">
        <v>26.037319613294802</v>
      </c>
      <c r="M3914">
        <v>43.020897784779102</v>
      </c>
      <c r="N3914">
        <v>1.4261155649905699</v>
      </c>
      <c r="O3914">
        <v>94.437367303609307</v>
      </c>
      <c r="P3914">
        <v>12.1428571428571</v>
      </c>
    </row>
    <row r="3915" spans="1:17" hidden="1" x14ac:dyDescent="0.3">
      <c r="A3915" t="s">
        <v>7993</v>
      </c>
      <c r="B3915" t="s">
        <v>7994</v>
      </c>
      <c r="C3915" t="s">
        <v>10222</v>
      </c>
      <c r="E3915">
        <v>23.478000000000002</v>
      </c>
      <c r="F3915">
        <v>39</v>
      </c>
      <c r="G3915">
        <v>-40.166078095347501</v>
      </c>
      <c r="H3915">
        <v>-12.617268282266201</v>
      </c>
      <c r="I3915">
        <v>-29.137018771842701</v>
      </c>
      <c r="J3915">
        <v>6.5629092543944196</v>
      </c>
      <c r="M3915">
        <v>46.966714384357402</v>
      </c>
      <c r="O3915">
        <v>33.999999999999901</v>
      </c>
      <c r="P3915">
        <v>11.7478510028653</v>
      </c>
    </row>
    <row r="3916" spans="1:17" hidden="1" x14ac:dyDescent="0.3">
      <c r="A3916" t="s">
        <v>7995</v>
      </c>
      <c r="B3916" t="s">
        <v>7996</v>
      </c>
      <c r="C3916" t="s">
        <v>10222</v>
      </c>
      <c r="D3916" t="s">
        <v>54</v>
      </c>
      <c r="E3916">
        <v>23.447494800000001</v>
      </c>
      <c r="F3916">
        <v>43.62</v>
      </c>
      <c r="G3916">
        <v>120.89348349621</v>
      </c>
      <c r="H3916">
        <v>51.542606325884201</v>
      </c>
      <c r="I3916">
        <v>29.903370953577902</v>
      </c>
      <c r="J3916">
        <v>3.1823279278419698</v>
      </c>
      <c r="K3916">
        <v>32.8045848221767</v>
      </c>
      <c r="L3916">
        <v>27.744231601412601</v>
      </c>
      <c r="M3916">
        <v>64.922810924663693</v>
      </c>
      <c r="N3916">
        <v>1.68135593220338</v>
      </c>
      <c r="O3916">
        <v>8.5052728106373294</v>
      </c>
      <c r="P3916">
        <v>276.03448275862002</v>
      </c>
    </row>
    <row r="3917" spans="1:17" hidden="1" x14ac:dyDescent="0.3">
      <c r="A3917" t="s">
        <v>7997</v>
      </c>
      <c r="B3917" t="s">
        <v>7998</v>
      </c>
      <c r="C3917" t="s">
        <v>10222</v>
      </c>
      <c r="D3917" t="s">
        <v>202</v>
      </c>
      <c r="E3917">
        <v>23.366491400000001</v>
      </c>
      <c r="F3917">
        <v>14.14</v>
      </c>
      <c r="G3917">
        <v>37.892916281235998</v>
      </c>
      <c r="H3917">
        <v>2.1074436255442501</v>
      </c>
      <c r="I3917">
        <v>28.0566704459637</v>
      </c>
      <c r="J3917">
        <v>13.348418167562899</v>
      </c>
      <c r="K3917">
        <v>12.8626702645749</v>
      </c>
      <c r="L3917">
        <v>11.0336664204443</v>
      </c>
      <c r="M3917">
        <v>54.524453996063599</v>
      </c>
      <c r="N3917">
        <v>0.59571633483889797</v>
      </c>
      <c r="O3917">
        <v>27.298444130127201</v>
      </c>
      <c r="P3917">
        <v>95.034482758620697</v>
      </c>
      <c r="Q3917">
        <v>4.2582560982946001E-2</v>
      </c>
    </row>
    <row r="3918" spans="1:17" hidden="1" x14ac:dyDescent="0.3">
      <c r="A3918" t="s">
        <v>7999</v>
      </c>
      <c r="B3918" t="s">
        <v>8000</v>
      </c>
      <c r="C3918" t="s">
        <v>10222</v>
      </c>
      <c r="D3918" t="s">
        <v>393</v>
      </c>
      <c r="E3918">
        <v>23.345184</v>
      </c>
      <c r="F3918">
        <v>44.62</v>
      </c>
      <c r="G3918">
        <v>8.89161056785772</v>
      </c>
      <c r="H3918">
        <v>5.0593729738493503</v>
      </c>
      <c r="I3918">
        <v>-11.1955537776048</v>
      </c>
      <c r="J3918">
        <v>3.7716256182455301</v>
      </c>
      <c r="K3918">
        <v>39.227365114473102</v>
      </c>
      <c r="L3918">
        <v>38.617662772954702</v>
      </c>
      <c r="M3918">
        <v>71.945380133149698</v>
      </c>
      <c r="N3918">
        <v>1.90673929705463</v>
      </c>
      <c r="O3918">
        <v>7.5750784401613602</v>
      </c>
      <c r="P3918">
        <v>43.935483870967701</v>
      </c>
      <c r="Q3918">
        <v>-3.2809717654889999E-2</v>
      </c>
    </row>
    <row r="3919" spans="1:17" hidden="1" x14ac:dyDescent="0.3">
      <c r="A3919" t="s">
        <v>8001</v>
      </c>
      <c r="B3919" t="s">
        <v>8002</v>
      </c>
      <c r="C3919" t="s">
        <v>10222</v>
      </c>
      <c r="D3919" t="s">
        <v>722</v>
      </c>
      <c r="E3919">
        <v>23.31605892</v>
      </c>
      <c r="F3919">
        <v>80.17</v>
      </c>
      <c r="G3919">
        <v>-16.098691124747699</v>
      </c>
      <c r="H3919">
        <v>-10.3666369691349</v>
      </c>
      <c r="I3919">
        <v>-2.0056890690721101</v>
      </c>
      <c r="J3919">
        <v>-8.3854766314914695</v>
      </c>
      <c r="K3919">
        <v>85.454688381169802</v>
      </c>
      <c r="L3919">
        <v>78.558410185638394</v>
      </c>
      <c r="M3919">
        <v>58.062255720738897</v>
      </c>
      <c r="N3919">
        <v>1.6821452411440301</v>
      </c>
      <c r="O3919">
        <v>16.065860047399202</v>
      </c>
      <c r="P3919">
        <v>21.359370269452</v>
      </c>
    </row>
    <row r="3920" spans="1:17" hidden="1" x14ac:dyDescent="0.3">
      <c r="A3920" t="s">
        <v>8003</v>
      </c>
      <c r="B3920" t="s">
        <v>8004</v>
      </c>
      <c r="C3920" t="s">
        <v>10222</v>
      </c>
      <c r="D3920" t="s">
        <v>60</v>
      </c>
      <c r="E3920">
        <v>23.3063982</v>
      </c>
      <c r="F3920">
        <v>77.94</v>
      </c>
      <c r="G3920">
        <v>-21.2013640456024</v>
      </c>
      <c r="H3920">
        <v>8.5766965306320504</v>
      </c>
      <c r="I3920">
        <v>-7.2466290464220497</v>
      </c>
      <c r="J3920">
        <v>7.8700058246488798</v>
      </c>
      <c r="K3920">
        <v>69.365919055980498</v>
      </c>
      <c r="L3920">
        <v>68.867087072524399</v>
      </c>
      <c r="M3920">
        <v>65.7919084806678</v>
      </c>
      <c r="N3920">
        <v>4.5199160788883201</v>
      </c>
      <c r="O3920">
        <v>26.212471131639699</v>
      </c>
      <c r="P3920">
        <v>39.178571428571402</v>
      </c>
      <c r="Q3920">
        <v>5.6343696233116997E-2</v>
      </c>
    </row>
    <row r="3921" spans="1:17" hidden="1" x14ac:dyDescent="0.3">
      <c r="A3921" t="s">
        <v>8005</v>
      </c>
      <c r="B3921" t="s">
        <v>8006</v>
      </c>
      <c r="C3921" t="s">
        <v>10222</v>
      </c>
      <c r="D3921" t="s">
        <v>285</v>
      </c>
      <c r="E3921">
        <v>23.186700441999999</v>
      </c>
      <c r="F3921">
        <v>27.11</v>
      </c>
      <c r="G3921">
        <v>-54.685101060015903</v>
      </c>
      <c r="H3921">
        <v>-3.1145284163665101</v>
      </c>
      <c r="I3921">
        <v>-28.185839996502501</v>
      </c>
      <c r="J3921">
        <v>-6.0663807689860203</v>
      </c>
      <c r="K3921">
        <v>27.217695202163501</v>
      </c>
      <c r="L3921">
        <v>30.290034840526602</v>
      </c>
      <c r="M3921">
        <v>48.330157308785502</v>
      </c>
      <c r="N3921">
        <v>1.2320822075867199</v>
      </c>
      <c r="O3921">
        <v>48.948727406860897</v>
      </c>
      <c r="P3921">
        <v>16.954270923209599</v>
      </c>
      <c r="Q3921">
        <v>-1.1460321015351001E-2</v>
      </c>
    </row>
    <row r="3922" spans="1:17" hidden="1" x14ac:dyDescent="0.3">
      <c r="A3922" t="s">
        <v>8007</v>
      </c>
      <c r="B3922" t="s">
        <v>8008</v>
      </c>
      <c r="C3922" t="s">
        <v>10222</v>
      </c>
      <c r="D3922" t="s">
        <v>622</v>
      </c>
      <c r="E3922">
        <v>23.133100559999999</v>
      </c>
      <c r="F3922">
        <v>3.11</v>
      </c>
      <c r="G3922">
        <v>13.5644017201632</v>
      </c>
      <c r="H3922">
        <v>-2.8748933933115501</v>
      </c>
      <c r="I3922">
        <v>-38.706505589631902</v>
      </c>
      <c r="J3922">
        <v>2.49520518669034</v>
      </c>
      <c r="K3922">
        <v>3.11410280492494</v>
      </c>
      <c r="L3922">
        <v>3.1196179917190801</v>
      </c>
      <c r="M3922">
        <v>54.827365882617897</v>
      </c>
      <c r="N3922">
        <v>1.6251607824460099</v>
      </c>
      <c r="O3922">
        <v>45.6591639871382</v>
      </c>
      <c r="P3922">
        <v>47.393364928909897</v>
      </c>
      <c r="Q3922">
        <v>2.6367496629632999E-2</v>
      </c>
    </row>
    <row r="3923" spans="1:17" hidden="1" x14ac:dyDescent="0.3">
      <c r="A3923" t="s">
        <v>8009</v>
      </c>
      <c r="B3923" t="s">
        <v>8010</v>
      </c>
      <c r="C3923" t="s">
        <v>10222</v>
      </c>
      <c r="E3923">
        <v>23.091247410000001</v>
      </c>
      <c r="F3923">
        <v>2.6</v>
      </c>
      <c r="K3923">
        <v>2.9214051989229399</v>
      </c>
      <c r="L3923">
        <v>4.2861502767889696</v>
      </c>
      <c r="M3923">
        <v>64.437260219561196</v>
      </c>
      <c r="N3923">
        <v>1</v>
      </c>
      <c r="Q3923">
        <v>-8.2544193203107005E-2</v>
      </c>
    </row>
    <row r="3924" spans="1:17" hidden="1" x14ac:dyDescent="0.3">
      <c r="A3924" t="s">
        <v>8011</v>
      </c>
      <c r="B3924" t="s">
        <v>8012</v>
      </c>
      <c r="C3924" t="s">
        <v>10222</v>
      </c>
      <c r="D3924" t="s">
        <v>54</v>
      </c>
      <c r="E3924">
        <v>23.003050000000002</v>
      </c>
      <c r="F3924">
        <v>938.9</v>
      </c>
      <c r="G3924">
        <v>-5.5879669813778001</v>
      </c>
      <c r="H3924">
        <v>-3.5263591913571499</v>
      </c>
      <c r="I3924">
        <v>-15.496629046421999</v>
      </c>
      <c r="J3924">
        <v>-1.54519885371368</v>
      </c>
      <c r="K3924">
        <v>938.87628487341794</v>
      </c>
      <c r="L3924">
        <v>900.90406192951104</v>
      </c>
      <c r="M3924">
        <v>100</v>
      </c>
      <c r="O3924">
        <v>0</v>
      </c>
      <c r="P3924">
        <v>20.937721388548901</v>
      </c>
    </row>
    <row r="3925" spans="1:17" hidden="1" x14ac:dyDescent="0.3">
      <c r="A3925" t="s">
        <v>8013</v>
      </c>
      <c r="B3925" t="s">
        <v>8014</v>
      </c>
      <c r="C3925" t="s">
        <v>10222</v>
      </c>
      <c r="D3925" t="s">
        <v>70</v>
      </c>
      <c r="E3925">
        <v>22.987913200000001</v>
      </c>
      <c r="F3925">
        <v>24.74</v>
      </c>
      <c r="G3925">
        <v>-38.168545512783901</v>
      </c>
      <c r="H3925">
        <v>-4.9768023823321696</v>
      </c>
      <c r="I3925">
        <v>-20.342782892575901</v>
      </c>
      <c r="J3925">
        <v>2.58421791938125</v>
      </c>
      <c r="K3925">
        <v>24.440974405675899</v>
      </c>
      <c r="L3925">
        <v>27.251733635861701</v>
      </c>
      <c r="M3925">
        <v>61.496281112614</v>
      </c>
      <c r="N3925">
        <v>0.82611688427036101</v>
      </c>
      <c r="O3925">
        <v>23.282134195634601</v>
      </c>
      <c r="P3925">
        <v>12.2504537205081</v>
      </c>
      <c r="Q3925">
        <v>-6.9807934841952995E-2</v>
      </c>
    </row>
    <row r="3926" spans="1:17" hidden="1" x14ac:dyDescent="0.3">
      <c r="A3926" t="s">
        <v>8015</v>
      </c>
      <c r="B3926" t="s">
        <v>8016</v>
      </c>
      <c r="C3926" t="s">
        <v>10222</v>
      </c>
      <c r="D3926" t="s">
        <v>523</v>
      </c>
      <c r="E3926">
        <v>22.965935949999999</v>
      </c>
      <c r="F3926">
        <v>0.79</v>
      </c>
      <c r="G3926">
        <v>145.888104733521</v>
      </c>
      <c r="H3926">
        <v>-20.917663539183199</v>
      </c>
      <c r="I3926">
        <v>-30.550392487282199</v>
      </c>
      <c r="J3926">
        <v>1.1575038489890099</v>
      </c>
      <c r="K3926">
        <v>0.78576151083602497</v>
      </c>
      <c r="L3926">
        <v>0.755900941747493</v>
      </c>
      <c r="M3926">
        <v>58.032078294067297</v>
      </c>
      <c r="N3926">
        <v>1.4528112294008499</v>
      </c>
      <c r="O3926">
        <v>44.303797468354396</v>
      </c>
      <c r="P3926">
        <v>182.142857142857</v>
      </c>
    </row>
    <row r="3927" spans="1:17" hidden="1" x14ac:dyDescent="0.3">
      <c r="A3927" t="s">
        <v>8017</v>
      </c>
      <c r="B3927" t="s">
        <v>8018</v>
      </c>
      <c r="C3927" t="s">
        <v>10222</v>
      </c>
      <c r="D3927" t="s">
        <v>46</v>
      </c>
      <c r="E3927">
        <v>22.775521600000001</v>
      </c>
      <c r="F3927">
        <v>13.52</v>
      </c>
      <c r="G3927">
        <v>269.955250046495</v>
      </c>
      <c r="H3927">
        <v>6.69807971138599</v>
      </c>
      <c r="I3927">
        <v>185.61695669968</v>
      </c>
      <c r="J3927">
        <v>4.6197330918427504</v>
      </c>
      <c r="K3927">
        <v>10.618669327479401</v>
      </c>
      <c r="L3927">
        <v>6.9295992553033203</v>
      </c>
      <c r="M3927">
        <v>75.199705121398097</v>
      </c>
      <c r="N3927">
        <v>1.1490580763776099</v>
      </c>
      <c r="O3927">
        <v>4.0680473372780996</v>
      </c>
      <c r="P3927">
        <v>322.49999999999898</v>
      </c>
      <c r="Q3927">
        <v>9.0540769059495999E-2</v>
      </c>
    </row>
    <row r="3928" spans="1:17" hidden="1" x14ac:dyDescent="0.3">
      <c r="A3928" t="s">
        <v>8019</v>
      </c>
      <c r="B3928" t="s">
        <v>8020</v>
      </c>
      <c r="C3928" t="s">
        <v>10222</v>
      </c>
      <c r="E3928">
        <v>22.77</v>
      </c>
      <c r="F3928">
        <v>75.900000000000006</v>
      </c>
      <c r="G3928">
        <v>20.567334885887099</v>
      </c>
      <c r="H3928">
        <v>-7.8083773026119996</v>
      </c>
      <c r="I3928">
        <v>27.468147747701099</v>
      </c>
      <c r="J3928">
        <v>-2.76015212474173</v>
      </c>
      <c r="K3928">
        <v>77.142102892318604</v>
      </c>
      <c r="L3928">
        <v>66.695573921100404</v>
      </c>
      <c r="M3928">
        <v>51.266713724617297</v>
      </c>
      <c r="N3928">
        <v>1.8370040990910701</v>
      </c>
      <c r="O3928">
        <v>30.355731225296399</v>
      </c>
      <c r="P3928">
        <v>110.833333333333</v>
      </c>
      <c r="Q3928">
        <v>3.7246017314842998E-2</v>
      </c>
    </row>
    <row r="3929" spans="1:17" hidden="1" x14ac:dyDescent="0.3">
      <c r="A3929" t="s">
        <v>8021</v>
      </c>
      <c r="B3929" t="s">
        <v>8022</v>
      </c>
      <c r="C3929" t="s">
        <v>10222</v>
      </c>
      <c r="E3929">
        <v>22.707999999999998</v>
      </c>
      <c r="F3929">
        <v>70</v>
      </c>
      <c r="G3929">
        <v>-39.025688369926698</v>
      </c>
      <c r="H3929">
        <v>3.3438698162764302</v>
      </c>
      <c r="I3929">
        <v>-16.905079750647399</v>
      </c>
      <c r="J3929">
        <v>6.1305433397949898</v>
      </c>
      <c r="K3929">
        <v>67.309468336873493</v>
      </c>
      <c r="L3929">
        <v>68.809601390982706</v>
      </c>
      <c r="M3929">
        <v>63.326318866382799</v>
      </c>
      <c r="N3929">
        <v>0.33157894736842097</v>
      </c>
      <c r="O3929">
        <v>25.714285714285701</v>
      </c>
      <c r="P3929">
        <v>25</v>
      </c>
    </row>
    <row r="3930" spans="1:17" hidden="1" x14ac:dyDescent="0.3">
      <c r="A3930" t="s">
        <v>8023</v>
      </c>
      <c r="B3930" t="s">
        <v>8024</v>
      </c>
      <c r="C3930" t="s">
        <v>10222</v>
      </c>
      <c r="D3930" t="s">
        <v>398</v>
      </c>
      <c r="E3930">
        <v>22.693969895999999</v>
      </c>
      <c r="F3930">
        <v>14.69</v>
      </c>
      <c r="G3930">
        <v>35.2584525992362</v>
      </c>
      <c r="H3930">
        <v>11.0803823816765</v>
      </c>
      <c r="I3930">
        <v>7.2268463086322301</v>
      </c>
      <c r="J3930">
        <v>21.050954992440101</v>
      </c>
      <c r="K3930">
        <v>13.5412200115072</v>
      </c>
      <c r="L3930">
        <v>12.553140225277099</v>
      </c>
      <c r="M3930">
        <v>68.342887842396905</v>
      </c>
      <c r="N3930">
        <v>2.5840868179261198</v>
      </c>
      <c r="O3930">
        <v>14.0912185159972</v>
      </c>
      <c r="P3930">
        <v>77.845036319612504</v>
      </c>
      <c r="Q3930">
        <v>3.8016299473562998E-2</v>
      </c>
    </row>
    <row r="3931" spans="1:17" hidden="1" x14ac:dyDescent="0.3">
      <c r="A3931" t="s">
        <v>8025</v>
      </c>
      <c r="B3931" t="s">
        <v>8026</v>
      </c>
      <c r="C3931" t="s">
        <v>10222</v>
      </c>
      <c r="E3931">
        <v>22.569266043999999</v>
      </c>
      <c r="F3931">
        <v>43.16</v>
      </c>
      <c r="G3931">
        <v>-36.609021703260098</v>
      </c>
      <c r="H3931">
        <v>-10.1468697928283</v>
      </c>
      <c r="I3931">
        <v>-23.569046511810701</v>
      </c>
      <c r="J3931">
        <v>-1.54519885371368</v>
      </c>
      <c r="K3931">
        <v>46.638032943144999</v>
      </c>
      <c r="L3931">
        <v>47.356063107614503</v>
      </c>
      <c r="M3931">
        <v>6.2140394972507202</v>
      </c>
      <c r="N3931">
        <v>1.1532752584311501</v>
      </c>
      <c r="O3931">
        <v>31.371640407784898</v>
      </c>
      <c r="P3931">
        <v>1.8404907975460001</v>
      </c>
    </row>
    <row r="3932" spans="1:17" hidden="1" x14ac:dyDescent="0.3">
      <c r="A3932" t="s">
        <v>8027</v>
      </c>
      <c r="B3932" t="s">
        <v>8028</v>
      </c>
      <c r="C3932" t="s">
        <v>10222</v>
      </c>
      <c r="D3932" t="s">
        <v>95</v>
      </c>
      <c r="E3932">
        <v>22.513200749999999</v>
      </c>
      <c r="F3932">
        <v>4.5</v>
      </c>
      <c r="G3932">
        <v>33.616660384521602</v>
      </c>
      <c r="H3932">
        <v>3.0774143935484899</v>
      </c>
      <c r="I3932">
        <v>4.5033709535779396</v>
      </c>
      <c r="J3932">
        <v>2.84279190841101</v>
      </c>
      <c r="K3932">
        <v>4.31084853940889</v>
      </c>
      <c r="L3932">
        <v>4.0356753057477599</v>
      </c>
      <c r="M3932">
        <v>58.198136709632301</v>
      </c>
      <c r="N3932">
        <v>0.68762098418420803</v>
      </c>
      <c r="O3932">
        <v>44</v>
      </c>
      <c r="P3932">
        <v>75.78125</v>
      </c>
      <c r="Q3932">
        <v>-2.6175707533335001E-2</v>
      </c>
    </row>
    <row r="3933" spans="1:17" hidden="1" x14ac:dyDescent="0.3">
      <c r="A3933" t="s">
        <v>8029</v>
      </c>
      <c r="B3933" t="s">
        <v>8030</v>
      </c>
      <c r="C3933" t="s">
        <v>10222</v>
      </c>
      <c r="D3933" t="s">
        <v>290</v>
      </c>
      <c r="E3933">
        <v>22.513181899999999</v>
      </c>
      <c r="F3933">
        <v>11</v>
      </c>
      <c r="G3933">
        <v>29.281677069166701</v>
      </c>
      <c r="H3933">
        <v>8.4736408086428394</v>
      </c>
      <c r="I3933">
        <v>-6.0438927280141002</v>
      </c>
      <c r="J3933">
        <v>3.8169836486381299</v>
      </c>
      <c r="K3933">
        <v>10.890342312987899</v>
      </c>
      <c r="L3933">
        <v>10.167802365622601</v>
      </c>
      <c r="M3933">
        <v>45.761009378449899</v>
      </c>
      <c r="N3933">
        <v>0.292130917826669</v>
      </c>
      <c r="O3933">
        <v>39.909090909090899</v>
      </c>
      <c r="P3933">
        <v>57.819225251075999</v>
      </c>
    </row>
    <row r="3934" spans="1:17" hidden="1" x14ac:dyDescent="0.3">
      <c r="A3934" t="s">
        <v>8031</v>
      </c>
      <c r="B3934" t="s">
        <v>8032</v>
      </c>
      <c r="C3934" t="s">
        <v>10222</v>
      </c>
      <c r="D3934" t="s">
        <v>133</v>
      </c>
      <c r="E3934">
        <v>22.474062312000001</v>
      </c>
      <c r="F3934">
        <v>71.760000000000005</v>
      </c>
      <c r="G3934">
        <v>28.430044733074698</v>
      </c>
      <c r="H3934">
        <v>8.1566473445905405</v>
      </c>
      <c r="I3934">
        <v>-5.4352793531705101</v>
      </c>
      <c r="J3934">
        <v>9.0714057748669799</v>
      </c>
      <c r="K3934">
        <v>59.066080125946399</v>
      </c>
      <c r="L3934">
        <v>52.690785624332797</v>
      </c>
      <c r="M3934">
        <v>86.495245945413899</v>
      </c>
      <c r="N3934">
        <v>1.12015867291741</v>
      </c>
      <c r="O3934">
        <v>18.450390189520601</v>
      </c>
      <c r="P3934">
        <v>136.052631578947</v>
      </c>
    </row>
    <row r="3935" spans="1:17" hidden="1" x14ac:dyDescent="0.3">
      <c r="A3935" t="s">
        <v>8033</v>
      </c>
      <c r="B3935" t="s">
        <v>8034</v>
      </c>
      <c r="C3935" t="s">
        <v>10222</v>
      </c>
      <c r="D3935" t="s">
        <v>722</v>
      </c>
      <c r="E3935">
        <v>22.46870916</v>
      </c>
      <c r="F3935">
        <v>119.92</v>
      </c>
      <c r="G3935">
        <v>13.8794164187396</v>
      </c>
      <c r="H3935">
        <v>1.61460266602261</v>
      </c>
      <c r="I3935">
        <v>8.2470506563949897</v>
      </c>
      <c r="J3935">
        <v>1.71213013651432</v>
      </c>
      <c r="K3935">
        <v>113.590780045739</v>
      </c>
      <c r="L3935">
        <v>102.513811217103</v>
      </c>
      <c r="M3935">
        <v>31.967359018905899</v>
      </c>
      <c r="N3935">
        <v>1.2138793888669199</v>
      </c>
      <c r="O3935">
        <v>3.9859906604402902</v>
      </c>
      <c r="P3935">
        <v>45.322346097915599</v>
      </c>
    </row>
    <row r="3936" spans="1:17" hidden="1" x14ac:dyDescent="0.3">
      <c r="A3936" t="s">
        <v>8035</v>
      </c>
      <c r="B3936" t="s">
        <v>8036</v>
      </c>
      <c r="C3936" t="s">
        <v>10222</v>
      </c>
      <c r="E3936">
        <v>22.445070000000001</v>
      </c>
      <c r="F3936">
        <v>150</v>
      </c>
      <c r="G3936">
        <v>-41.298415642654</v>
      </c>
      <c r="H3936">
        <v>-4.1886108469862897</v>
      </c>
      <c r="I3936">
        <v>-21.717323013286599</v>
      </c>
      <c r="J3936">
        <v>-5.3605242785293203</v>
      </c>
      <c r="K3936">
        <v>154.268435948205</v>
      </c>
      <c r="L3936">
        <v>153.02632354173201</v>
      </c>
      <c r="M3936">
        <v>30.714663645988399</v>
      </c>
      <c r="N3936">
        <v>0.42758280928507197</v>
      </c>
      <c r="O3936">
        <v>20.633333333333301</v>
      </c>
      <c r="P3936">
        <v>15.030674846625701</v>
      </c>
      <c r="Q3936">
        <v>8.2606419571180006E-2</v>
      </c>
    </row>
    <row r="3937" spans="1:17" hidden="1" x14ac:dyDescent="0.3">
      <c r="A3937" t="s">
        <v>8037</v>
      </c>
      <c r="B3937" t="s">
        <v>8038</v>
      </c>
      <c r="C3937" t="s">
        <v>10222</v>
      </c>
      <c r="E3937">
        <v>22.355</v>
      </c>
      <c r="F3937">
        <v>13.15</v>
      </c>
      <c r="G3937">
        <v>-34.244986615540803</v>
      </c>
      <c r="H3937">
        <v>-9.8653905303884795</v>
      </c>
      <c r="I3937">
        <v>-17.799749403034198</v>
      </c>
      <c r="J3937">
        <v>-7.9730931213317603E-4</v>
      </c>
      <c r="K3937">
        <v>13.7616271160051</v>
      </c>
      <c r="L3937">
        <v>13.744027771858301</v>
      </c>
      <c r="M3937">
        <v>37.401053895107601</v>
      </c>
      <c r="N3937">
        <v>0.29887996680679202</v>
      </c>
      <c r="O3937">
        <v>36.882129277566499</v>
      </c>
      <c r="P3937">
        <v>21.421975992613099</v>
      </c>
      <c r="Q3937">
        <v>2.3011383593269E-2</v>
      </c>
    </row>
    <row r="3938" spans="1:17" hidden="1" x14ac:dyDescent="0.3">
      <c r="A3938" t="s">
        <v>8039</v>
      </c>
      <c r="B3938" t="s">
        <v>8040</v>
      </c>
      <c r="C3938" t="s">
        <v>10222</v>
      </c>
      <c r="D3938" t="s">
        <v>5227</v>
      </c>
      <c r="E3938">
        <v>22.307737199999998</v>
      </c>
      <c r="F3938">
        <v>42.44</v>
      </c>
      <c r="G3938">
        <v>6.0993116300732098</v>
      </c>
      <c r="H3938">
        <v>14.3625296975317</v>
      </c>
      <c r="I3938">
        <v>5.2430580090544696</v>
      </c>
      <c r="J3938">
        <v>14.0006764525754</v>
      </c>
      <c r="K3938">
        <v>37.647278913668003</v>
      </c>
      <c r="L3938">
        <v>35.028221798284797</v>
      </c>
      <c r="M3938">
        <v>72.883634827022405</v>
      </c>
      <c r="N3938">
        <v>0.55275793083738201</v>
      </c>
      <c r="O3938">
        <v>9.0009425070687996</v>
      </c>
      <c r="P3938">
        <v>60.030165912518797</v>
      </c>
      <c r="Q3938">
        <v>4.0320086148601997E-2</v>
      </c>
    </row>
    <row r="3939" spans="1:17" hidden="1" x14ac:dyDescent="0.3">
      <c r="A3939" t="s">
        <v>8041</v>
      </c>
      <c r="B3939" t="s">
        <v>8042</v>
      </c>
      <c r="C3939" t="s">
        <v>10222</v>
      </c>
      <c r="E3939">
        <v>22.287602100000001</v>
      </c>
      <c r="F3939">
        <v>44.61</v>
      </c>
      <c r="G3939">
        <v>47.392440285043897</v>
      </c>
      <c r="H3939">
        <v>11.921211141123599</v>
      </c>
      <c r="I3939">
        <v>35.8263017541206</v>
      </c>
      <c r="J3939">
        <v>0.69715675217533302</v>
      </c>
      <c r="K3939">
        <v>42.2950174280491</v>
      </c>
      <c r="L3939">
        <v>35.439701218302602</v>
      </c>
      <c r="M3939">
        <v>49.027570292083098</v>
      </c>
      <c r="N3939">
        <v>1.29141504295659</v>
      </c>
      <c r="O3939">
        <v>21.049092131809001</v>
      </c>
      <c r="P3939">
        <v>111.421800947867</v>
      </c>
      <c r="Q3939">
        <v>1.0580239971715E-2</v>
      </c>
    </row>
    <row r="3940" spans="1:17" hidden="1" x14ac:dyDescent="0.3">
      <c r="A3940" t="s">
        <v>8043</v>
      </c>
      <c r="B3940" t="s">
        <v>8044</v>
      </c>
      <c r="C3940" t="s">
        <v>10222</v>
      </c>
      <c r="D3940" t="s">
        <v>677</v>
      </c>
      <c r="E3940">
        <v>22.27563</v>
      </c>
      <c r="F3940">
        <v>72.3</v>
      </c>
      <c r="G3940">
        <v>-23.239974084212498</v>
      </c>
      <c r="H3940">
        <v>1.66787913251887</v>
      </c>
      <c r="I3940">
        <v>-16.995266648601898</v>
      </c>
      <c r="J3940">
        <v>3.2374098419384798</v>
      </c>
      <c r="K3940">
        <v>68.180845757709804</v>
      </c>
      <c r="L3940">
        <v>67.991111482436494</v>
      </c>
      <c r="M3940">
        <v>72.603553805328602</v>
      </c>
      <c r="N3940">
        <v>3.8749999999999898</v>
      </c>
      <c r="O3940">
        <v>6.5006915629322197</v>
      </c>
      <c r="P3940">
        <v>13.750786658275601</v>
      </c>
    </row>
    <row r="3941" spans="1:17" hidden="1" x14ac:dyDescent="0.3">
      <c r="A3941" t="s">
        <v>8045</v>
      </c>
      <c r="B3941" t="s">
        <v>8046</v>
      </c>
      <c r="C3941" t="s">
        <v>10222</v>
      </c>
      <c r="E3941">
        <v>22.2622848</v>
      </c>
      <c r="F3941">
        <v>63.84</v>
      </c>
      <c r="G3941">
        <v>306.87553362599903</v>
      </c>
      <c r="H3941">
        <v>5.0403074753095103</v>
      </c>
      <c r="I3941">
        <v>98.015076639196593</v>
      </c>
      <c r="J3941">
        <v>-8.2214166187566597</v>
      </c>
      <c r="K3941">
        <v>65.902088277676597</v>
      </c>
      <c r="L3941">
        <v>48.536182306669602</v>
      </c>
      <c r="M3941">
        <v>27.410696615209201</v>
      </c>
      <c r="N3941">
        <v>0.51928618459274101</v>
      </c>
      <c r="O3941">
        <v>37.750626566416003</v>
      </c>
      <c r="P3941">
        <v>333.40122199592599</v>
      </c>
    </row>
    <row r="3942" spans="1:17" hidden="1" x14ac:dyDescent="0.3">
      <c r="A3942" t="s">
        <v>8047</v>
      </c>
      <c r="B3942" t="s">
        <v>8048</v>
      </c>
      <c r="C3942" t="s">
        <v>10222</v>
      </c>
      <c r="D3942" t="s">
        <v>523</v>
      </c>
      <c r="E3942">
        <v>22.260735</v>
      </c>
      <c r="F3942">
        <v>1.05</v>
      </c>
      <c r="G3942">
        <v>-20.465082309320699</v>
      </c>
      <c r="H3942">
        <v>-4.45228511728308</v>
      </c>
      <c r="I3942">
        <v>-54.450117418514999</v>
      </c>
      <c r="J3942">
        <v>2.3382962919173802</v>
      </c>
      <c r="K3942">
        <v>1.0878962689455001</v>
      </c>
      <c r="L3942">
        <v>1.23399143782985</v>
      </c>
      <c r="M3942">
        <v>43.595379688162801</v>
      </c>
      <c r="N3942">
        <v>1.23920029615464</v>
      </c>
      <c r="O3942">
        <v>142.85714285714201</v>
      </c>
      <c r="P3942">
        <v>23.529411764705799</v>
      </c>
      <c r="Q3942">
        <v>2.5343385739441001E-2</v>
      </c>
    </row>
    <row r="3943" spans="1:17" hidden="1" x14ac:dyDescent="0.3">
      <c r="A3943" t="s">
        <v>8049</v>
      </c>
      <c r="B3943" t="s">
        <v>8050</v>
      </c>
      <c r="C3943" t="s">
        <v>10222</v>
      </c>
      <c r="E3943">
        <v>22.247694899999999</v>
      </c>
      <c r="F3943">
        <v>24.03</v>
      </c>
      <c r="G3943">
        <v>19.1106752664368</v>
      </c>
      <c r="H3943">
        <v>1.0343102647097899</v>
      </c>
      <c r="I3943">
        <v>10.446767179993</v>
      </c>
      <c r="J3943">
        <v>2.14774720437758</v>
      </c>
      <c r="K3943">
        <v>22.876176022742399</v>
      </c>
      <c r="L3943">
        <v>20.275781532199002</v>
      </c>
      <c r="M3943">
        <v>50.565173443008099</v>
      </c>
      <c r="N3943">
        <v>0.39211230122408902</v>
      </c>
      <c r="O3943">
        <v>25.593008739076101</v>
      </c>
      <c r="P3943">
        <v>71.642857142857096</v>
      </c>
      <c r="Q3943">
        <v>0.13056607437797399</v>
      </c>
    </row>
    <row r="3944" spans="1:17" hidden="1" x14ac:dyDescent="0.3">
      <c r="A3944" t="s">
        <v>8051</v>
      </c>
      <c r="B3944" t="s">
        <v>8052</v>
      </c>
      <c r="C3944" t="s">
        <v>10222</v>
      </c>
      <c r="D3944" t="s">
        <v>469</v>
      </c>
      <c r="E3944">
        <v>22.069358399999999</v>
      </c>
      <c r="F3944">
        <v>7.88</v>
      </c>
      <c r="G3944">
        <v>-7.1317489759873904</v>
      </c>
      <c r="H3944">
        <v>47.175043614254001</v>
      </c>
      <c r="I3944">
        <v>0.55639009938059303</v>
      </c>
      <c r="J3944">
        <v>7.4403083926631099</v>
      </c>
      <c r="K3944">
        <v>5.9933831295548901</v>
      </c>
      <c r="L3944">
        <v>6.07786676554724</v>
      </c>
      <c r="M3944">
        <v>95.4411901739538</v>
      </c>
      <c r="N3944">
        <v>2.4962618942308601</v>
      </c>
      <c r="O3944">
        <v>35.786802030456798</v>
      </c>
      <c r="P3944">
        <v>79.090909090908994</v>
      </c>
      <c r="Q3944">
        <v>4.7058351390872999E-2</v>
      </c>
    </row>
    <row r="3945" spans="1:17" hidden="1" x14ac:dyDescent="0.3">
      <c r="A3945" t="s">
        <v>8053</v>
      </c>
      <c r="B3945" t="s">
        <v>8054</v>
      </c>
      <c r="C3945" t="s">
        <v>10222</v>
      </c>
      <c r="D3945" t="s">
        <v>523</v>
      </c>
      <c r="E3945">
        <v>22.059613068000001</v>
      </c>
      <c r="F3945">
        <v>15.63</v>
      </c>
      <c r="G3945">
        <v>96.760025915787494</v>
      </c>
      <c r="H3945">
        <v>35.206672482850898</v>
      </c>
      <c r="I3945">
        <v>87.490383940590903</v>
      </c>
      <c r="J3945">
        <v>6.5648152506586701</v>
      </c>
      <c r="K3945">
        <v>10.960207304482401</v>
      </c>
      <c r="L3945">
        <v>9.2303605469340493</v>
      </c>
      <c r="M3945">
        <v>94.627213900813402</v>
      </c>
      <c r="N3945">
        <v>1.1501203715969099</v>
      </c>
      <c r="O3945">
        <v>0</v>
      </c>
      <c r="P3945">
        <v>263.48837209302297</v>
      </c>
      <c r="Q3945">
        <v>8.5638203559130002E-3</v>
      </c>
    </row>
    <row r="3946" spans="1:17" hidden="1" x14ac:dyDescent="0.3">
      <c r="A3946" t="s">
        <v>8055</v>
      </c>
      <c r="B3946" t="s">
        <v>8056</v>
      </c>
      <c r="C3946" t="s">
        <v>10222</v>
      </c>
      <c r="D3946" t="s">
        <v>523</v>
      </c>
      <c r="E3946">
        <v>22</v>
      </c>
      <c r="F3946">
        <v>44</v>
      </c>
      <c r="G3946">
        <v>83.397975752210598</v>
      </c>
      <c r="H3946">
        <v>-2.6450975958098302</v>
      </c>
      <c r="I3946">
        <v>60.152073548388302</v>
      </c>
      <c r="J3946">
        <v>7.20480114628631</v>
      </c>
      <c r="K3946">
        <v>42.868517304713599</v>
      </c>
      <c r="L3946">
        <v>35.581286332584597</v>
      </c>
      <c r="M3946">
        <v>57.7364161566353</v>
      </c>
      <c r="N3946">
        <v>0.35787727193225699</v>
      </c>
      <c r="O3946">
        <v>50.045454545454497</v>
      </c>
      <c r="P3946">
        <v>136.55913978494601</v>
      </c>
      <c r="Q3946">
        <v>0.106582554862372</v>
      </c>
    </row>
    <row r="3947" spans="1:17" hidden="1" x14ac:dyDescent="0.3">
      <c r="A3947" t="s">
        <v>8057</v>
      </c>
      <c r="B3947" t="s">
        <v>8058</v>
      </c>
      <c r="C3947" t="s">
        <v>10222</v>
      </c>
      <c r="D3947" t="s">
        <v>1339</v>
      </c>
      <c r="E3947">
        <v>21.997200029999998</v>
      </c>
      <c r="F3947">
        <v>56.61</v>
      </c>
      <c r="G3947">
        <v>-20.015810665317101</v>
      </c>
      <c r="H3947">
        <v>-3.0701388018151299</v>
      </c>
      <c r="I3947">
        <v>-12.9236991678208</v>
      </c>
      <c r="J3947">
        <v>-1.03606964023054</v>
      </c>
      <c r="K3947">
        <v>56.542330269553197</v>
      </c>
      <c r="L3947">
        <v>55.297527101407603</v>
      </c>
      <c r="M3947">
        <v>48.752273491280398</v>
      </c>
      <c r="N3947">
        <v>1.9468940681096201</v>
      </c>
      <c r="O3947">
        <v>3.51527998586822</v>
      </c>
      <c r="P3947">
        <v>7.8080365644639098</v>
      </c>
    </row>
    <row r="3948" spans="1:17" hidden="1" x14ac:dyDescent="0.3">
      <c r="A3948" t="s">
        <v>8059</v>
      </c>
      <c r="B3948" t="s">
        <v>8060</v>
      </c>
      <c r="C3948" t="s">
        <v>10222</v>
      </c>
      <c r="D3948" t="s">
        <v>349</v>
      </c>
      <c r="E3948">
        <v>21.996023040000001</v>
      </c>
      <c r="F3948">
        <v>36.06</v>
      </c>
      <c r="G3948">
        <v>-42.840378553263903</v>
      </c>
      <c r="H3948">
        <v>-9.8952809672556796</v>
      </c>
      <c r="I3948">
        <v>-24.1361020639036</v>
      </c>
      <c r="J3948">
        <v>-3.2650324182074302</v>
      </c>
      <c r="K3948">
        <v>37.589239609647699</v>
      </c>
      <c r="L3948">
        <v>38.201342629180601</v>
      </c>
      <c r="M3948">
        <v>44.318256337065002</v>
      </c>
      <c r="N3948">
        <v>1.2707407407407401</v>
      </c>
      <c r="O3948">
        <v>59.622850804215098</v>
      </c>
      <c r="P3948">
        <v>11.227637260950001</v>
      </c>
      <c r="Q3948">
        <v>8.4648502538831993E-2</v>
      </c>
    </row>
    <row r="3949" spans="1:17" hidden="1" x14ac:dyDescent="0.3">
      <c r="A3949" t="s">
        <v>8061</v>
      </c>
      <c r="B3949" t="s">
        <v>8062</v>
      </c>
      <c r="C3949" t="s">
        <v>10222</v>
      </c>
      <c r="E3949">
        <v>21.981757200000001</v>
      </c>
      <c r="F3949">
        <v>66.94</v>
      </c>
      <c r="G3949">
        <v>156.878206634306</v>
      </c>
      <c r="H3949">
        <v>179.85141858642001</v>
      </c>
      <c r="I3949">
        <v>167.90726595781101</v>
      </c>
      <c r="J3949">
        <v>25.745677568725899</v>
      </c>
      <c r="M3949">
        <v>100</v>
      </c>
      <c r="O3949">
        <v>0</v>
      </c>
      <c r="P3949">
        <v>197.51111111111101</v>
      </c>
    </row>
    <row r="3950" spans="1:17" hidden="1" x14ac:dyDescent="0.3">
      <c r="A3950" t="s">
        <v>8063</v>
      </c>
      <c r="B3950" t="s">
        <v>8064</v>
      </c>
      <c r="C3950" t="s">
        <v>10222</v>
      </c>
      <c r="D3950" t="s">
        <v>1599</v>
      </c>
      <c r="E3950">
        <v>21.965798400000001</v>
      </c>
      <c r="F3950">
        <v>49.92</v>
      </c>
      <c r="G3950">
        <v>78.232309989384106</v>
      </c>
      <c r="H3950">
        <v>4.7258531980233602</v>
      </c>
      <c r="I3950">
        <v>-6.54857142966081</v>
      </c>
      <c r="J3950">
        <v>3.09551970916056</v>
      </c>
      <c r="K3950">
        <v>46.3773821383936</v>
      </c>
      <c r="L3950">
        <v>46.121626153477301</v>
      </c>
      <c r="M3950">
        <v>80.954638135568402</v>
      </c>
      <c r="N3950">
        <v>1.7864591601950399</v>
      </c>
      <c r="O3950">
        <v>26.8830128205128</v>
      </c>
      <c r="P3950">
        <v>114.98708010335901</v>
      </c>
    </row>
    <row r="3951" spans="1:17" hidden="1" x14ac:dyDescent="0.3">
      <c r="A3951" t="s">
        <v>8065</v>
      </c>
      <c r="B3951" t="s">
        <v>8066</v>
      </c>
      <c r="C3951" t="s">
        <v>10222</v>
      </c>
      <c r="D3951" t="s">
        <v>420</v>
      </c>
      <c r="E3951">
        <v>21.937536000000001</v>
      </c>
      <c r="F3951">
        <v>13.9</v>
      </c>
      <c r="G3951">
        <v>13.8783520341136</v>
      </c>
      <c r="H3951">
        <v>-12.676685988742699</v>
      </c>
      <c r="I3951">
        <v>-0.239580953553065</v>
      </c>
      <c r="J3951">
        <v>-3.3119833060105002</v>
      </c>
      <c r="K3951">
        <v>14.0900036305542</v>
      </c>
      <c r="L3951">
        <v>12.977700599206001</v>
      </c>
      <c r="M3951">
        <v>12.344957684928101</v>
      </c>
      <c r="N3951">
        <v>1.40350877192982</v>
      </c>
      <c r="O3951">
        <v>23.381294964028701</v>
      </c>
      <c r="P3951">
        <v>91.460055096418699</v>
      </c>
    </row>
    <row r="3952" spans="1:17" hidden="1" x14ac:dyDescent="0.3">
      <c r="A3952" t="s">
        <v>8067</v>
      </c>
      <c r="B3952" t="s">
        <v>8068</v>
      </c>
      <c r="C3952" t="s">
        <v>10222</v>
      </c>
      <c r="D3952" t="s">
        <v>622</v>
      </c>
      <c r="E3952">
        <v>21.919785600000001</v>
      </c>
      <c r="F3952">
        <v>44.32</v>
      </c>
      <c r="G3952">
        <v>553.22891285706703</v>
      </c>
      <c r="H3952">
        <v>44.251418586420598</v>
      </c>
      <c r="I3952">
        <v>278.45892650913299</v>
      </c>
      <c r="J3952">
        <v>6.3269385508664602</v>
      </c>
      <c r="K3952">
        <v>32.381782458901903</v>
      </c>
      <c r="L3952">
        <v>18.8306681361268</v>
      </c>
      <c r="M3952">
        <v>83.184683083364305</v>
      </c>
      <c r="N3952">
        <v>0.54960814577276895</v>
      </c>
      <c r="O3952">
        <v>4.0613718411552204</v>
      </c>
      <c r="P3952">
        <v>644.87394957983099</v>
      </c>
      <c r="Q3952">
        <v>0.18339726519935201</v>
      </c>
    </row>
    <row r="3953" spans="1:17" hidden="1" x14ac:dyDescent="0.3">
      <c r="A3953" t="s">
        <v>8069</v>
      </c>
      <c r="B3953" t="s">
        <v>8070</v>
      </c>
      <c r="C3953" t="s">
        <v>10222</v>
      </c>
      <c r="D3953" t="s">
        <v>622</v>
      </c>
      <c r="E3953">
        <v>21.897500000000001</v>
      </c>
      <c r="F3953">
        <v>23.05</v>
      </c>
      <c r="G3953">
        <v>8.6649274658503401</v>
      </c>
      <c r="H3953">
        <v>10.355881115009501</v>
      </c>
      <c r="I3953">
        <v>-13.9547788261577</v>
      </c>
      <c r="J3953">
        <v>5.6169633084484696</v>
      </c>
      <c r="K3953">
        <v>22.201712741495999</v>
      </c>
      <c r="L3953">
        <v>21.535847395779601</v>
      </c>
      <c r="M3953">
        <v>57.358604145203401</v>
      </c>
      <c r="N3953">
        <v>0.873139698805525</v>
      </c>
      <c r="O3953">
        <v>44.208242950108399</v>
      </c>
      <c r="P3953">
        <v>42.196175200493499</v>
      </c>
      <c r="Q3953">
        <v>5.9687031915401999E-2</v>
      </c>
    </row>
    <row r="3954" spans="1:17" hidden="1" x14ac:dyDescent="0.3">
      <c r="A3954" t="s">
        <v>8071</v>
      </c>
      <c r="B3954" t="s">
        <v>8072</v>
      </c>
      <c r="C3954" t="s">
        <v>10222</v>
      </c>
      <c r="D3954" t="s">
        <v>425</v>
      </c>
      <c r="E3954">
        <v>21.873348</v>
      </c>
      <c r="F3954">
        <v>21</v>
      </c>
      <c r="G3954">
        <v>3.9901599830875099</v>
      </c>
      <c r="H3954">
        <v>3.42364080864284</v>
      </c>
      <c r="I3954">
        <v>-20.042083591876601</v>
      </c>
      <c r="J3954">
        <v>5.4048011462863101</v>
      </c>
      <c r="K3954">
        <v>21.432677607203001</v>
      </c>
      <c r="L3954">
        <v>21.745685990765001</v>
      </c>
      <c r="M3954">
        <v>50.678964977301199</v>
      </c>
      <c r="N3954">
        <v>1.4643216080402</v>
      </c>
      <c r="O3954">
        <v>32.761904761904702</v>
      </c>
      <c r="P3954">
        <v>34.185303514376898</v>
      </c>
      <c r="Q3954">
        <v>0.12063557450593</v>
      </c>
    </row>
    <row r="3955" spans="1:17" hidden="1" x14ac:dyDescent="0.3">
      <c r="A3955" t="s">
        <v>8073</v>
      </c>
      <c r="B3955" t="s">
        <v>8074</v>
      </c>
      <c r="C3955" t="s">
        <v>10222</v>
      </c>
      <c r="D3955" t="s">
        <v>186</v>
      </c>
      <c r="E3955">
        <v>21.821443380000002</v>
      </c>
      <c r="F3955">
        <v>45.14</v>
      </c>
      <c r="G3955">
        <v>50.493919473210397</v>
      </c>
      <c r="H3955">
        <v>-0.34921633421429499</v>
      </c>
      <c r="I3955">
        <v>-14.308554623646801</v>
      </c>
      <c r="J3955">
        <v>-6.5136199063452596</v>
      </c>
      <c r="K3955">
        <v>45.974713628975103</v>
      </c>
      <c r="L3955">
        <v>40.283605257941197</v>
      </c>
      <c r="M3955">
        <v>21.594024097862299</v>
      </c>
      <c r="N3955">
        <v>0.28615384615384598</v>
      </c>
      <c r="O3955">
        <v>12.760301284891399</v>
      </c>
      <c r="P3955">
        <v>93.733905579399107</v>
      </c>
    </row>
    <row r="3956" spans="1:17" hidden="1" x14ac:dyDescent="0.3">
      <c r="A3956" t="s">
        <v>8075</v>
      </c>
      <c r="B3956" t="s">
        <v>8076</v>
      </c>
      <c r="C3956" t="s">
        <v>10222</v>
      </c>
      <c r="D3956" t="s">
        <v>557</v>
      </c>
      <c r="E3956">
        <v>21.777943499999999</v>
      </c>
      <c r="F3956">
        <v>71.91</v>
      </c>
      <c r="G3956">
        <v>-11.854981943519499</v>
      </c>
      <c r="H3956">
        <v>-4.7485814135793696</v>
      </c>
      <c r="I3956">
        <v>-18.307819747868098</v>
      </c>
      <c r="J3956">
        <v>-3.4486471295757402</v>
      </c>
      <c r="K3956">
        <v>71.459348051791494</v>
      </c>
      <c r="L3956">
        <v>69.997292193236703</v>
      </c>
      <c r="M3956">
        <v>50.311790095064097</v>
      </c>
      <c r="N3956">
        <v>1.20393913579884</v>
      </c>
      <c r="O3956">
        <v>16.812682519816398</v>
      </c>
      <c r="P3956">
        <v>24.6273830155979</v>
      </c>
      <c r="Q3956">
        <v>-8.3691591883520003E-2</v>
      </c>
    </row>
    <row r="3957" spans="1:17" hidden="1" x14ac:dyDescent="0.3">
      <c r="A3957" t="s">
        <v>8077</v>
      </c>
      <c r="B3957" t="s">
        <v>8078</v>
      </c>
      <c r="C3957" t="s">
        <v>10222</v>
      </c>
      <c r="D3957" t="s">
        <v>1843</v>
      </c>
      <c r="E3957">
        <v>21.725268799999998</v>
      </c>
      <c r="F3957">
        <v>22.04</v>
      </c>
      <c r="G3957">
        <v>133.68682638804199</v>
      </c>
      <c r="H3957">
        <v>8.5979931402490593</v>
      </c>
      <c r="I3957">
        <v>83.061929512136501</v>
      </c>
      <c r="J3957">
        <v>2.3933217995043701</v>
      </c>
      <c r="K3957">
        <v>19.002292408661901</v>
      </c>
      <c r="L3957">
        <v>14.511127624226001</v>
      </c>
      <c r="M3957">
        <v>58.370706496325496</v>
      </c>
      <c r="N3957">
        <v>0.69666973822325096</v>
      </c>
      <c r="O3957">
        <v>6.5335753176043596</v>
      </c>
      <c r="P3957">
        <v>209.11640953716599</v>
      </c>
      <c r="Q3957">
        <v>5.0640438881440999E-2</v>
      </c>
    </row>
    <row r="3958" spans="1:17" hidden="1" x14ac:dyDescent="0.3">
      <c r="A3958" t="s">
        <v>8079</v>
      </c>
      <c r="B3958" t="s">
        <v>8080</v>
      </c>
      <c r="C3958" t="s">
        <v>10222</v>
      </c>
      <c r="D3958" t="s">
        <v>130</v>
      </c>
      <c r="E3958">
        <v>21.704198399999999</v>
      </c>
      <c r="F3958">
        <v>39.56</v>
      </c>
      <c r="G3958">
        <v>108.670506636018</v>
      </c>
      <c r="H3958">
        <v>7.2971702204075504</v>
      </c>
      <c r="I3958">
        <v>18.287611738156901</v>
      </c>
      <c r="J3958">
        <v>8.9533348706264793</v>
      </c>
      <c r="K3958">
        <v>33.101594400131702</v>
      </c>
      <c r="L3958">
        <v>29.680820412924302</v>
      </c>
      <c r="M3958">
        <v>87.663095375632096</v>
      </c>
      <c r="N3958">
        <v>0.73323354485306402</v>
      </c>
      <c r="O3958">
        <v>34.8331648129423</v>
      </c>
      <c r="P3958">
        <v>159.23984272608101</v>
      </c>
      <c r="Q3958">
        <v>2.8808297637610999E-2</v>
      </c>
    </row>
    <row r="3959" spans="1:17" hidden="1" x14ac:dyDescent="0.3">
      <c r="A3959" t="s">
        <v>8081</v>
      </c>
      <c r="B3959" t="s">
        <v>8082</v>
      </c>
      <c r="C3959" t="s">
        <v>10222</v>
      </c>
      <c r="D3959" t="s">
        <v>677</v>
      </c>
      <c r="E3959">
        <v>21.614999999999998</v>
      </c>
      <c r="F3959">
        <v>19.649999999999999</v>
      </c>
      <c r="G3959">
        <v>12.1475649822256</v>
      </c>
      <c r="H3959">
        <v>1.4992818342838701</v>
      </c>
      <c r="I3959">
        <v>-15.0365063470355</v>
      </c>
      <c r="J3959">
        <v>7.6814678129529801</v>
      </c>
      <c r="K3959">
        <v>19.930883870382399</v>
      </c>
      <c r="L3959">
        <v>18.669270582011102</v>
      </c>
      <c r="M3959">
        <v>44.742004693056003</v>
      </c>
      <c r="N3959">
        <v>0.921215716517371</v>
      </c>
      <c r="O3959">
        <v>16.997455470737901</v>
      </c>
      <c r="P3959">
        <v>50.805832693783501</v>
      </c>
      <c r="Q3959">
        <v>3.9229013354588997E-2</v>
      </c>
    </row>
    <row r="3960" spans="1:17" hidden="1" x14ac:dyDescent="0.3">
      <c r="A3960" t="s">
        <v>8083</v>
      </c>
      <c r="B3960" t="s">
        <v>8084</v>
      </c>
      <c r="C3960" t="s">
        <v>10222</v>
      </c>
      <c r="E3960">
        <v>21.558209999999999</v>
      </c>
      <c r="F3960">
        <v>51</v>
      </c>
      <c r="G3960">
        <v>-43.598859101634098</v>
      </c>
      <c r="H3960">
        <v>-1.5263591913571499</v>
      </c>
      <c r="I3960">
        <v>-21.5739771127203</v>
      </c>
      <c r="J3960">
        <v>-9.4874371208616992</v>
      </c>
      <c r="K3960">
        <v>51.770874780995101</v>
      </c>
      <c r="L3960">
        <v>53.282888034360397</v>
      </c>
      <c r="M3960">
        <v>47.023102267094302</v>
      </c>
      <c r="N3960">
        <v>0.69994058229352296</v>
      </c>
      <c r="O3960">
        <v>30.8823529411764</v>
      </c>
      <c r="P3960">
        <v>38.211382113821102</v>
      </c>
    </row>
    <row r="3961" spans="1:17" hidden="1" x14ac:dyDescent="0.3">
      <c r="A3961" t="s">
        <v>8085</v>
      </c>
      <c r="B3961" t="s">
        <v>8086</v>
      </c>
      <c r="C3961" t="s">
        <v>10222</v>
      </c>
      <c r="D3961" t="s">
        <v>622</v>
      </c>
      <c r="E3961">
        <v>21.533346000000002</v>
      </c>
      <c r="F3961">
        <v>31.6</v>
      </c>
      <c r="G3961">
        <v>-0.12568836992677301</v>
      </c>
      <c r="H3961">
        <v>13.600077590252001</v>
      </c>
      <c r="I3961">
        <v>-7.0546249283712603</v>
      </c>
      <c r="J3961">
        <v>9.5780290634073495</v>
      </c>
      <c r="K3961">
        <v>28.453755599001301</v>
      </c>
      <c r="L3961">
        <v>28.032299235130701</v>
      </c>
      <c r="M3961">
        <v>68.655706040623599</v>
      </c>
      <c r="N3961">
        <v>0.93229398237657901</v>
      </c>
      <c r="O3961">
        <v>12.4683544303797</v>
      </c>
      <c r="P3961">
        <v>36.1482119775958</v>
      </c>
      <c r="Q3961">
        <v>5.9351433990128002E-2</v>
      </c>
    </row>
    <row r="3962" spans="1:17" hidden="1" x14ac:dyDescent="0.3">
      <c r="A3962" t="s">
        <v>8087</v>
      </c>
      <c r="B3962" t="s">
        <v>8088</v>
      </c>
      <c r="C3962" t="s">
        <v>10222</v>
      </c>
      <c r="D3962" t="s">
        <v>261</v>
      </c>
      <c r="E3962">
        <v>21.495157299999999</v>
      </c>
      <c r="F3962">
        <v>74.81</v>
      </c>
      <c r="G3962">
        <v>916.84948596759</v>
      </c>
      <c r="H3962">
        <v>-0.19618456024845701</v>
      </c>
      <c r="I3962">
        <v>71.015462701271801</v>
      </c>
      <c r="J3962">
        <v>-9.28120755672348</v>
      </c>
      <c r="K3962">
        <v>70.550862264479306</v>
      </c>
      <c r="L3962">
        <v>45.8252040220586</v>
      </c>
      <c r="M3962">
        <v>23.0557311373224</v>
      </c>
      <c r="N3962">
        <v>0.30537327818159898</v>
      </c>
      <c r="O3962">
        <v>24.729314262799001</v>
      </c>
      <c r="P3962">
        <v>943.37517433751702</v>
      </c>
    </row>
    <row r="3963" spans="1:17" hidden="1" x14ac:dyDescent="0.3">
      <c r="A3963" t="s">
        <v>8089</v>
      </c>
      <c r="B3963" t="s">
        <v>8090</v>
      </c>
      <c r="C3963" t="s">
        <v>10222</v>
      </c>
      <c r="E3963">
        <v>21.492069000000001</v>
      </c>
      <c r="F3963">
        <v>15.25</v>
      </c>
      <c r="G3963">
        <v>48.159305902696303</v>
      </c>
      <c r="H3963">
        <v>-12.617268282266201</v>
      </c>
      <c r="I3963">
        <v>-32.7959782872029</v>
      </c>
      <c r="J3963">
        <v>-3.7616264938701298</v>
      </c>
      <c r="K3963">
        <v>16.019687298936098</v>
      </c>
      <c r="L3963">
        <v>15.476805229182</v>
      </c>
      <c r="M3963">
        <v>49.209192466678303</v>
      </c>
      <c r="N3963">
        <v>1.92966598680899</v>
      </c>
      <c r="O3963">
        <v>55.016393442622899</v>
      </c>
      <c r="P3963">
        <v>87.576875768757603</v>
      </c>
      <c r="Q3963">
        <v>4.8365521333675998E-2</v>
      </c>
    </row>
    <row r="3964" spans="1:17" hidden="1" x14ac:dyDescent="0.3">
      <c r="A3964" t="s">
        <v>8091</v>
      </c>
      <c r="B3964" t="s">
        <v>8092</v>
      </c>
      <c r="C3964" t="s">
        <v>10222</v>
      </c>
      <c r="D3964" t="s">
        <v>46</v>
      </c>
      <c r="E3964">
        <v>21.475999999999999</v>
      </c>
      <c r="F3964">
        <v>66.08</v>
      </c>
      <c r="G3964">
        <v>332.363200518962</v>
      </c>
      <c r="H3964">
        <v>-6.5495467463909103</v>
      </c>
      <c r="I3964">
        <v>87.826447876654797</v>
      </c>
      <c r="J3964">
        <v>-3.5327396427970399</v>
      </c>
      <c r="K3964">
        <v>54.674182145499103</v>
      </c>
      <c r="L3964">
        <v>34.7773209117045</v>
      </c>
      <c r="M3964">
        <v>63.448633654488802</v>
      </c>
      <c r="N3964">
        <v>0.24615533230293599</v>
      </c>
      <c r="O3964">
        <v>5.1755447941888599</v>
      </c>
      <c r="P3964">
        <v>363.71929824561403</v>
      </c>
    </row>
    <row r="3965" spans="1:17" hidden="1" x14ac:dyDescent="0.3">
      <c r="A3965" t="s">
        <v>8093</v>
      </c>
      <c r="B3965" t="s">
        <v>8094</v>
      </c>
      <c r="C3965" t="s">
        <v>10222</v>
      </c>
      <c r="E3965">
        <v>21.45468</v>
      </c>
      <c r="F3965">
        <v>51</v>
      </c>
      <c r="G3965">
        <v>102.68779477614</v>
      </c>
      <c r="H3965">
        <v>20.490795919436199</v>
      </c>
      <c r="I3965">
        <v>30.217656667863601</v>
      </c>
      <c r="J3965">
        <v>-3.33765168390237</v>
      </c>
      <c r="K3965">
        <v>43.921732943571399</v>
      </c>
      <c r="L3965">
        <v>34.907036291786603</v>
      </c>
      <c r="M3965">
        <v>50.264233746693101</v>
      </c>
      <c r="N3965">
        <v>0.70597171293871097</v>
      </c>
      <c r="O3965">
        <v>10.176470588235199</v>
      </c>
      <c r="P3965">
        <v>138.54069223573401</v>
      </c>
      <c r="Q3965">
        <v>9.6048293728806994E-2</v>
      </c>
    </row>
    <row r="3966" spans="1:17" hidden="1" x14ac:dyDescent="0.3">
      <c r="A3966" t="s">
        <v>8095</v>
      </c>
      <c r="B3966" t="s">
        <v>8096</v>
      </c>
      <c r="C3966" t="s">
        <v>10222</v>
      </c>
      <c r="D3966" t="s">
        <v>290</v>
      </c>
      <c r="E3966">
        <v>21.453655749999999</v>
      </c>
      <c r="F3966">
        <v>59.75</v>
      </c>
      <c r="G3966">
        <v>44.188597344358897</v>
      </c>
      <c r="H3966">
        <v>7.4300010686242697</v>
      </c>
      <c r="I3966">
        <v>8.2093750943647006</v>
      </c>
      <c r="J3966">
        <v>-11.0560272650418</v>
      </c>
      <c r="K3966">
        <v>54.853992954073902</v>
      </c>
      <c r="L3966">
        <v>48.313083139945</v>
      </c>
      <c r="M3966">
        <v>50.705816369674899</v>
      </c>
      <c r="N3966">
        <v>0.84722222222222199</v>
      </c>
      <c r="O3966">
        <v>10.510460251046</v>
      </c>
      <c r="P3966">
        <v>140.442655935613</v>
      </c>
    </row>
    <row r="3967" spans="1:17" hidden="1" x14ac:dyDescent="0.3">
      <c r="A3967" t="s">
        <v>8097</v>
      </c>
      <c r="B3967" t="s">
        <v>8098</v>
      </c>
      <c r="C3967" t="s">
        <v>10222</v>
      </c>
      <c r="D3967" t="s">
        <v>722</v>
      </c>
      <c r="E3967">
        <v>21.450464595</v>
      </c>
      <c r="F3967">
        <v>43.62</v>
      </c>
      <c r="G3967">
        <v>12.082509914153199</v>
      </c>
      <c r="H3967">
        <v>9.8294499372735409</v>
      </c>
      <c r="I3967">
        <v>-2.5207160705090801</v>
      </c>
      <c r="J3967">
        <v>1.03635477219572</v>
      </c>
      <c r="K3967">
        <v>39.648919041359598</v>
      </c>
      <c r="L3967">
        <v>37.0318718650243</v>
      </c>
      <c r="M3967">
        <v>53.954400247966703</v>
      </c>
      <c r="N3967">
        <v>0.92548229250690495</v>
      </c>
      <c r="O3967">
        <v>1.4442916093535001</v>
      </c>
      <c r="P3967">
        <v>40.483091787439598</v>
      </c>
      <c r="Q3967">
        <v>5.7901449305412002E-2</v>
      </c>
    </row>
    <row r="3968" spans="1:17" hidden="1" x14ac:dyDescent="0.3">
      <c r="A3968" t="s">
        <v>8099</v>
      </c>
      <c r="B3968" t="s">
        <v>8100</v>
      </c>
      <c r="C3968" t="s">
        <v>10222</v>
      </c>
      <c r="D3968" t="s">
        <v>133</v>
      </c>
      <c r="E3968">
        <v>21.445897299999999</v>
      </c>
      <c r="F3968">
        <v>42.97</v>
      </c>
      <c r="G3968">
        <v>138.55759355481101</v>
      </c>
      <c r="H3968">
        <v>-10.7105753612048</v>
      </c>
      <c r="I3968">
        <v>130.04622809643499</v>
      </c>
      <c r="J3968">
        <v>-2.7324134655858199</v>
      </c>
      <c r="K3968">
        <v>46.025277970565</v>
      </c>
      <c r="L3968">
        <v>36.894700094728897</v>
      </c>
      <c r="M3968">
        <v>37.086496089534997</v>
      </c>
      <c r="N3968">
        <v>0.28166070283574901</v>
      </c>
      <c r="O3968">
        <v>56.4347218989993</v>
      </c>
      <c r="P3968">
        <v>194.113620807665</v>
      </c>
      <c r="Q3968">
        <v>6.8616239821547007E-2</v>
      </c>
    </row>
    <row r="3969" spans="1:17" hidden="1" x14ac:dyDescent="0.3">
      <c r="A3969" t="s">
        <v>8101</v>
      </c>
      <c r="B3969" t="s">
        <v>8102</v>
      </c>
      <c r="C3969" t="s">
        <v>10222</v>
      </c>
      <c r="D3969" t="s">
        <v>133</v>
      </c>
      <c r="E3969">
        <v>21.434089619999899</v>
      </c>
      <c r="F3969">
        <v>17.86</v>
      </c>
      <c r="G3969">
        <v>-23.822985667224</v>
      </c>
      <c r="H3969">
        <v>-1.5589617770794599</v>
      </c>
      <c r="I3969">
        <v>-37.709172600429</v>
      </c>
      <c r="J3969">
        <v>-2.1479385797410799</v>
      </c>
      <c r="K3969">
        <v>18.085924462503399</v>
      </c>
      <c r="L3969">
        <v>18.426288100657001</v>
      </c>
      <c r="M3969">
        <v>49.053509969169902</v>
      </c>
      <c r="N3969">
        <v>1.2257996750683999</v>
      </c>
      <c r="O3969">
        <v>65.173572228443405</v>
      </c>
      <c r="P3969">
        <v>15.225806451612801</v>
      </c>
      <c r="Q3969">
        <v>6.9063088880019996E-2</v>
      </c>
    </row>
    <row r="3970" spans="1:17" hidden="1" x14ac:dyDescent="0.3">
      <c r="A3970" t="s">
        <v>8103</v>
      </c>
      <c r="B3970" t="s">
        <v>8104</v>
      </c>
      <c r="C3970" t="s">
        <v>10222</v>
      </c>
      <c r="E3970">
        <v>21.29665</v>
      </c>
      <c r="F3970">
        <v>32.64</v>
      </c>
      <c r="G3970">
        <v>24.236436341389599</v>
      </c>
      <c r="H3970">
        <v>-3.5263591913571499</v>
      </c>
      <c r="I3970">
        <v>-10.511103153852</v>
      </c>
      <c r="J3970">
        <v>-1.54519885371368</v>
      </c>
      <c r="K3970">
        <v>32.492009633921903</v>
      </c>
      <c r="L3970">
        <v>29.958808327643599</v>
      </c>
      <c r="M3970">
        <v>1.5738798927461899</v>
      </c>
      <c r="N3970">
        <v>0</v>
      </c>
      <c r="O3970">
        <v>0.24509803921568499</v>
      </c>
      <c r="P3970">
        <v>94.285714285714207</v>
      </c>
    </row>
    <row r="3971" spans="1:17" hidden="1" x14ac:dyDescent="0.3">
      <c r="A3971" t="s">
        <v>8105</v>
      </c>
      <c r="B3971" t="s">
        <v>8106</v>
      </c>
      <c r="C3971" t="s">
        <v>10222</v>
      </c>
      <c r="E3971">
        <v>21.246671360000001</v>
      </c>
      <c r="F3971">
        <v>21.16</v>
      </c>
      <c r="G3971">
        <v>43.434150987502903</v>
      </c>
      <c r="H3971">
        <v>-5.1557819101653504</v>
      </c>
      <c r="I3971">
        <v>-2.7034520741406101</v>
      </c>
      <c r="J3971">
        <v>1.52797187799362</v>
      </c>
      <c r="K3971">
        <v>20.7200187391465</v>
      </c>
      <c r="L3971">
        <v>18.6571738468676</v>
      </c>
      <c r="M3971">
        <v>51.874910349895998</v>
      </c>
      <c r="N3971">
        <v>0.71599314252614699</v>
      </c>
      <c r="O3971">
        <v>16.729678638941301</v>
      </c>
      <c r="P3971">
        <v>77.815126050420105</v>
      </c>
      <c r="Q3971">
        <v>-7.7817996116960001E-3</v>
      </c>
    </row>
    <row r="3972" spans="1:17" hidden="1" x14ac:dyDescent="0.3">
      <c r="A3972" t="s">
        <v>8107</v>
      </c>
      <c r="B3972" t="s">
        <v>8108</v>
      </c>
      <c r="C3972" t="s">
        <v>10222</v>
      </c>
      <c r="E3972">
        <v>21.242112500000001</v>
      </c>
      <c r="F3972">
        <v>21.95</v>
      </c>
      <c r="G3972">
        <v>-36.933851635232898</v>
      </c>
      <c r="H3972">
        <v>-20.384157356494701</v>
      </c>
      <c r="I3972">
        <v>-42.378707660679197</v>
      </c>
      <c r="J3972">
        <v>-11.8544772042291</v>
      </c>
      <c r="K3972">
        <v>24.581520275746598</v>
      </c>
      <c r="L3972">
        <v>24.6990580861716</v>
      </c>
      <c r="M3972">
        <v>39.353232870684799</v>
      </c>
      <c r="N3972">
        <v>1.9457446808510599</v>
      </c>
      <c r="O3972">
        <v>48.0637813211845</v>
      </c>
      <c r="P3972">
        <v>26.658972879399801</v>
      </c>
      <c r="Q3972">
        <v>9.4145175425266001E-2</v>
      </c>
    </row>
    <row r="3973" spans="1:17" hidden="1" x14ac:dyDescent="0.3">
      <c r="A3973" t="s">
        <v>8109</v>
      </c>
      <c r="B3973" t="s">
        <v>8110</v>
      </c>
      <c r="C3973" t="s">
        <v>10222</v>
      </c>
      <c r="D3973" t="s">
        <v>420</v>
      </c>
      <c r="E3973">
        <v>21.2302</v>
      </c>
      <c r="F3973">
        <v>21.02</v>
      </c>
      <c r="G3973">
        <v>41.634311630073199</v>
      </c>
      <c r="H3973">
        <v>-19.261428104067701</v>
      </c>
      <c r="I3973">
        <v>21.085567184896899</v>
      </c>
      <c r="J3973">
        <v>-1.49974430825913</v>
      </c>
      <c r="K3973">
        <v>21.501263716745299</v>
      </c>
      <c r="L3973">
        <v>18.197091245707298</v>
      </c>
      <c r="M3973">
        <v>37.572707580107497</v>
      </c>
      <c r="N3973">
        <v>0.34884723864980399</v>
      </c>
      <c r="O3973">
        <v>32.159847764034197</v>
      </c>
      <c r="P3973">
        <v>69.516129032257993</v>
      </c>
      <c r="Q3973">
        <v>7.3929059086411994E-2</v>
      </c>
    </row>
    <row r="3974" spans="1:17" hidden="1" x14ac:dyDescent="0.3">
      <c r="A3974" t="s">
        <v>8111</v>
      </c>
      <c r="B3974" t="s">
        <v>8112</v>
      </c>
      <c r="C3974" t="s">
        <v>10222</v>
      </c>
      <c r="E3974">
        <v>21.196003584</v>
      </c>
      <c r="F3974">
        <v>9.1199999999999992</v>
      </c>
      <c r="G3974">
        <v>-84.362026788789393</v>
      </c>
      <c r="H3974">
        <v>-3.84790259971727</v>
      </c>
      <c r="I3974">
        <v>-84.560401095268702</v>
      </c>
      <c r="J3974">
        <v>8.5139727439194601</v>
      </c>
      <c r="K3974">
        <v>9.4117380439482599</v>
      </c>
      <c r="L3974">
        <v>16.7439275723574</v>
      </c>
      <c r="M3974">
        <v>61.3013062983702</v>
      </c>
      <c r="N3974">
        <v>0.58950366151342504</v>
      </c>
      <c r="O3974">
        <v>397.80701754385899</v>
      </c>
      <c r="P3974">
        <v>22.088353413654598</v>
      </c>
      <c r="Q3974">
        <v>-6.3049776548692996E-2</v>
      </c>
    </row>
    <row r="3975" spans="1:17" hidden="1" x14ac:dyDescent="0.3">
      <c r="A3975" t="s">
        <v>8113</v>
      </c>
      <c r="B3975" t="s">
        <v>8114</v>
      </c>
      <c r="C3975" t="s">
        <v>10222</v>
      </c>
      <c r="D3975" t="s">
        <v>1458</v>
      </c>
      <c r="E3975">
        <v>21.140877551999999</v>
      </c>
      <c r="F3975">
        <v>9.61</v>
      </c>
      <c r="G3975">
        <v>-45.153969487623598</v>
      </c>
      <c r="H3975">
        <v>-4.6534083716850096</v>
      </c>
      <c r="I3975">
        <v>-37.493382293175301</v>
      </c>
      <c r="J3975">
        <v>-1.54519885371368</v>
      </c>
      <c r="K3975">
        <v>9.8717427873526198</v>
      </c>
      <c r="L3975">
        <v>11.958392405115401</v>
      </c>
      <c r="M3975">
        <v>44.137441484889202</v>
      </c>
      <c r="N3975">
        <v>0.89387713496126497</v>
      </c>
      <c r="O3975">
        <v>72.736732570239298</v>
      </c>
      <c r="P3975">
        <v>6.7777777777777697</v>
      </c>
      <c r="Q3975">
        <v>-3.7738527059342997E-2</v>
      </c>
    </row>
    <row r="3976" spans="1:17" hidden="1" x14ac:dyDescent="0.3">
      <c r="A3976" t="s">
        <v>8115</v>
      </c>
      <c r="B3976" t="s">
        <v>8116</v>
      </c>
      <c r="C3976" t="s">
        <v>10222</v>
      </c>
      <c r="D3976" t="s">
        <v>70</v>
      </c>
      <c r="E3976">
        <v>21.060464230000001</v>
      </c>
      <c r="F3976">
        <v>6.31</v>
      </c>
      <c r="G3976">
        <v>-79.836824144991496</v>
      </c>
      <c r="H3976">
        <v>-3.5263591913571499</v>
      </c>
      <c r="I3976">
        <v>-50.445082654669399</v>
      </c>
      <c r="J3976">
        <v>-4.73184528770458</v>
      </c>
      <c r="K3976">
        <v>6.6462816420452704</v>
      </c>
      <c r="L3976">
        <v>8.5763051151352698</v>
      </c>
      <c r="M3976">
        <v>48.5442625684124</v>
      </c>
      <c r="N3976">
        <v>0.67164717842340704</v>
      </c>
      <c r="O3976">
        <v>194.611727416798</v>
      </c>
      <c r="P3976">
        <v>323.77434519811902</v>
      </c>
      <c r="Q3976">
        <v>4.9116792886320003E-2</v>
      </c>
    </row>
    <row r="3977" spans="1:17" hidden="1" x14ac:dyDescent="0.3">
      <c r="A3977" t="s">
        <v>8117</v>
      </c>
      <c r="B3977" t="s">
        <v>8118</v>
      </c>
      <c r="C3977" t="s">
        <v>10222</v>
      </c>
      <c r="E3977">
        <v>21.06</v>
      </c>
      <c r="F3977">
        <v>58.5</v>
      </c>
      <c r="G3977">
        <v>4.9349857873765899</v>
      </c>
      <c r="H3977">
        <v>14.708934926289899</v>
      </c>
      <c r="I3977">
        <v>-19.437515745929399</v>
      </c>
      <c r="J3977">
        <v>-3.8775603697486698</v>
      </c>
      <c r="K3977">
        <v>54.815170212662998</v>
      </c>
      <c r="L3977">
        <v>55.236805472915698</v>
      </c>
      <c r="M3977">
        <v>52.097806243508501</v>
      </c>
      <c r="N3977">
        <v>4.7067677070828298</v>
      </c>
      <c r="O3977">
        <v>41.709401709401703</v>
      </c>
      <c r="P3977">
        <v>50.967741935483801</v>
      </c>
      <c r="Q3977">
        <v>0.13723026278626499</v>
      </c>
    </row>
    <row r="3978" spans="1:17" hidden="1" x14ac:dyDescent="0.3">
      <c r="A3978" t="s">
        <v>8119</v>
      </c>
      <c r="B3978" t="s">
        <v>8120</v>
      </c>
      <c r="C3978" t="s">
        <v>10222</v>
      </c>
      <c r="D3978" t="s">
        <v>420</v>
      </c>
      <c r="E3978">
        <v>21.021999999999998</v>
      </c>
      <c r="F3978">
        <v>46</v>
      </c>
      <c r="G3978">
        <v>23.801109015694099</v>
      </c>
      <c r="H3978">
        <v>-20.450887493243901</v>
      </c>
      <c r="I3978">
        <v>-6.1030499738893402</v>
      </c>
      <c r="J3978">
        <v>-3.7007544092692299</v>
      </c>
      <c r="K3978">
        <v>46.8966176653772</v>
      </c>
      <c r="L3978">
        <v>42.983384621383401</v>
      </c>
      <c r="M3978">
        <v>50.986033874351797</v>
      </c>
      <c r="N3978">
        <v>8.9936847029471301E-2</v>
      </c>
      <c r="O3978">
        <v>35.478260869565197</v>
      </c>
      <c r="P3978">
        <v>79.407176287051399</v>
      </c>
      <c r="Q3978">
        <v>3.4564735389460997E-2</v>
      </c>
    </row>
    <row r="3979" spans="1:17" hidden="1" x14ac:dyDescent="0.3">
      <c r="A3979" t="s">
        <v>8121</v>
      </c>
      <c r="B3979" t="s">
        <v>8122</v>
      </c>
      <c r="C3979" t="s">
        <v>10222</v>
      </c>
      <c r="D3979" t="s">
        <v>415</v>
      </c>
      <c r="E3979">
        <v>21.014500000000002</v>
      </c>
      <c r="F3979">
        <v>30.5</v>
      </c>
      <c r="G3979">
        <v>8.4300638424625909</v>
      </c>
      <c r="H3979">
        <v>8.8033899125854997</v>
      </c>
      <c r="I3979">
        <v>-33.880359311340399</v>
      </c>
      <c r="J3979">
        <v>8.0352207267058802</v>
      </c>
      <c r="K3979">
        <v>29.0304486787117</v>
      </c>
      <c r="L3979">
        <v>28.4203160535845</v>
      </c>
      <c r="M3979">
        <v>54.904441064058197</v>
      </c>
      <c r="N3979">
        <v>0.83352685694025797</v>
      </c>
      <c r="O3979">
        <v>35.9016393442623</v>
      </c>
      <c r="P3979">
        <v>45.238095238095198</v>
      </c>
      <c r="Q3979">
        <v>1.7720120982874999E-2</v>
      </c>
    </row>
    <row r="3980" spans="1:17" hidden="1" x14ac:dyDescent="0.3">
      <c r="A3980" t="s">
        <v>8123</v>
      </c>
      <c r="B3980" t="s">
        <v>8124</v>
      </c>
      <c r="C3980" t="s">
        <v>10222</v>
      </c>
      <c r="E3980">
        <v>21.014099999999999</v>
      </c>
      <c r="F3980">
        <v>48.87</v>
      </c>
      <c r="G3980">
        <v>131.77240888165801</v>
      </c>
      <c r="H3980">
        <v>14.6618595366409</v>
      </c>
      <c r="I3980">
        <v>28.154164604371498</v>
      </c>
      <c r="J3980">
        <v>-3.3201159592334899</v>
      </c>
      <c r="K3980">
        <v>43.353533180673402</v>
      </c>
      <c r="L3980">
        <v>33.263821507925996</v>
      </c>
      <c r="M3980">
        <v>55.492312959659301</v>
      </c>
      <c r="N3980">
        <v>1.8973377958344499</v>
      </c>
      <c r="O3980">
        <v>12.543482709228501</v>
      </c>
      <c r="P3980">
        <v>214.88402061855601</v>
      </c>
      <c r="Q3980">
        <v>0.14486777636114601</v>
      </c>
    </row>
    <row r="3981" spans="1:17" hidden="1" x14ac:dyDescent="0.3">
      <c r="A3981" t="s">
        <v>8125</v>
      </c>
      <c r="B3981" t="s">
        <v>8126</v>
      </c>
      <c r="C3981" t="s">
        <v>10222</v>
      </c>
      <c r="D3981" t="s">
        <v>722</v>
      </c>
      <c r="E3981">
        <v>20.996392725</v>
      </c>
      <c r="F3981">
        <v>129.25</v>
      </c>
      <c r="G3981">
        <v>13.5068143386322</v>
      </c>
      <c r="H3981">
        <v>2.6785588414297199</v>
      </c>
      <c r="I3981">
        <v>8.1994184222352402</v>
      </c>
      <c r="J3981">
        <v>0.70385417658934002</v>
      </c>
      <c r="K3981">
        <v>122.72073514783099</v>
      </c>
      <c r="L3981">
        <v>110.797562430421</v>
      </c>
      <c r="M3981">
        <v>31.0272649847048</v>
      </c>
      <c r="N3981">
        <v>1.11762326672104</v>
      </c>
      <c r="O3981">
        <v>0.77369439071566204</v>
      </c>
      <c r="P3981">
        <v>44.526445264452597</v>
      </c>
      <c r="Q3981">
        <v>7.1200898966220002E-3</v>
      </c>
    </row>
    <row r="3982" spans="1:17" hidden="1" x14ac:dyDescent="0.3">
      <c r="A3982" t="s">
        <v>8127</v>
      </c>
      <c r="B3982" t="s">
        <v>5893</v>
      </c>
      <c r="C3982" t="s">
        <v>10222</v>
      </c>
      <c r="D3982" t="s">
        <v>133</v>
      </c>
      <c r="E3982">
        <v>20.9727</v>
      </c>
      <c r="F3982">
        <v>66.58</v>
      </c>
      <c r="G3982">
        <v>176.110675266436</v>
      </c>
      <c r="H3982">
        <v>-17.9937477584687</v>
      </c>
      <c r="I3982">
        <v>105.993723581655</v>
      </c>
      <c r="J3982">
        <v>-9.2866086051736705</v>
      </c>
      <c r="K3982">
        <v>69.250749030215303</v>
      </c>
      <c r="L3982">
        <v>45.049008523981797</v>
      </c>
      <c r="M3982">
        <v>18.394030825553401</v>
      </c>
      <c r="N3982">
        <v>0.333440162479678</v>
      </c>
      <c r="O3982">
        <v>31.495944728146501</v>
      </c>
      <c r="P3982">
        <v>316.125</v>
      </c>
      <c r="Q3982">
        <v>8.4753594871542007E-2</v>
      </c>
    </row>
    <row r="3983" spans="1:17" hidden="1" x14ac:dyDescent="0.3">
      <c r="A3983" t="s">
        <v>8128</v>
      </c>
      <c r="B3983" t="s">
        <v>8129</v>
      </c>
      <c r="C3983" t="s">
        <v>10222</v>
      </c>
      <c r="D3983" t="s">
        <v>54</v>
      </c>
      <c r="E3983">
        <v>20.968217890999998</v>
      </c>
      <c r="F3983">
        <v>7.73</v>
      </c>
      <c r="G3983">
        <v>135.508209935157</v>
      </c>
      <c r="H3983">
        <v>-0.25214363883327601</v>
      </c>
      <c r="I3983">
        <v>-20.650003279550798</v>
      </c>
      <c r="J3983">
        <v>-11.426151234665999</v>
      </c>
      <c r="K3983">
        <v>8.3737112040565496</v>
      </c>
      <c r="L3983">
        <v>7.3925865609415897</v>
      </c>
      <c r="M3983">
        <v>21.822000227013099</v>
      </c>
      <c r="N3983">
        <v>0.46775673881409302</v>
      </c>
      <c r="O3983">
        <v>51.358344113842101</v>
      </c>
      <c r="Q3983">
        <v>0.105008862442766</v>
      </c>
    </row>
    <row r="3984" spans="1:17" hidden="1" x14ac:dyDescent="0.3">
      <c r="A3984" t="s">
        <v>8130</v>
      </c>
      <c r="B3984" t="s">
        <v>8131</v>
      </c>
      <c r="C3984" t="s">
        <v>10222</v>
      </c>
      <c r="D3984" t="s">
        <v>261</v>
      </c>
      <c r="E3984">
        <v>20.936736</v>
      </c>
      <c r="F3984">
        <v>62.76</v>
      </c>
      <c r="G3984">
        <v>6.8076449634065401</v>
      </c>
      <c r="H3984">
        <v>7.7675224535776399</v>
      </c>
      <c r="I3984">
        <v>-9.12374769048985</v>
      </c>
      <c r="J3984">
        <v>9.4148011462862993</v>
      </c>
      <c r="K3984">
        <v>51.160087053129203</v>
      </c>
      <c r="L3984">
        <v>50.5205287420468</v>
      </c>
      <c r="M3984">
        <v>78.097163476460494</v>
      </c>
      <c r="N3984">
        <v>3.2707594262375901</v>
      </c>
      <c r="O3984">
        <v>7.7915869980879702</v>
      </c>
      <c r="P3984">
        <v>46.978922716627601</v>
      </c>
      <c r="Q3984">
        <v>2.8080434940515001E-2</v>
      </c>
    </row>
    <row r="3985" spans="1:17" hidden="1" x14ac:dyDescent="0.3">
      <c r="A3985" t="s">
        <v>8132</v>
      </c>
      <c r="B3985" t="s">
        <v>8133</v>
      </c>
      <c r="C3985" t="s">
        <v>10222</v>
      </c>
      <c r="D3985" t="s">
        <v>523</v>
      </c>
      <c r="E3985">
        <v>20.888696348</v>
      </c>
      <c r="F3985">
        <v>14.62</v>
      </c>
      <c r="G3985">
        <v>88.158599442114294</v>
      </c>
      <c r="H3985">
        <v>19.0175004577656</v>
      </c>
      <c r="I3985">
        <v>25.7594096009209</v>
      </c>
      <c r="J3985">
        <v>1.78320351315022</v>
      </c>
      <c r="K3985">
        <v>12.8183244184358</v>
      </c>
      <c r="L3985">
        <v>11.515869140460101</v>
      </c>
      <c r="M3985">
        <v>69.236448764261098</v>
      </c>
      <c r="N3985">
        <v>1.05767012174796</v>
      </c>
      <c r="O3985">
        <v>18.3994528043775</v>
      </c>
      <c r="P3985">
        <v>143.26123128119801</v>
      </c>
      <c r="Q3985">
        <v>8.9495186633721996E-2</v>
      </c>
    </row>
    <row r="3986" spans="1:17" hidden="1" x14ac:dyDescent="0.3">
      <c r="A3986" t="s">
        <v>8134</v>
      </c>
      <c r="B3986" t="s">
        <v>8135</v>
      </c>
      <c r="C3986" t="s">
        <v>10222</v>
      </c>
      <c r="E3986">
        <v>20.884842719999899</v>
      </c>
      <c r="F3986">
        <v>4.1399999999999997</v>
      </c>
      <c r="G3986">
        <v>-63.703230099820502</v>
      </c>
      <c r="H3986">
        <v>-17.387745329971001</v>
      </c>
      <c r="I3986">
        <v>-36.034057069454597</v>
      </c>
      <c r="J3986">
        <v>-12.2228169235288</v>
      </c>
      <c r="K3986">
        <v>4.54309172852202</v>
      </c>
      <c r="L3986">
        <v>4.4932175757127499</v>
      </c>
      <c r="M3986">
        <v>19.568881833804301</v>
      </c>
      <c r="N3986">
        <v>0.70969011682198502</v>
      </c>
      <c r="O3986">
        <v>80.434782608695599</v>
      </c>
      <c r="P3986">
        <v>33.118971061093198</v>
      </c>
      <c r="Q3986">
        <v>4.8224197314710997E-2</v>
      </c>
    </row>
    <row r="3987" spans="1:17" hidden="1" x14ac:dyDescent="0.3">
      <c r="A3987" t="s">
        <v>8136</v>
      </c>
      <c r="B3987" t="s">
        <v>8137</v>
      </c>
      <c r="C3987" t="s">
        <v>10222</v>
      </c>
      <c r="E3987">
        <v>20.877090249999998</v>
      </c>
      <c r="F3987">
        <v>34.15</v>
      </c>
      <c r="G3987">
        <v>-29.1212388548098</v>
      </c>
      <c r="H3987">
        <v>-8.9256842757216095</v>
      </c>
      <c r="I3987">
        <v>-14.610366121754399</v>
      </c>
      <c r="J3987">
        <v>-10.626279934794701</v>
      </c>
      <c r="K3987">
        <v>35.965752585220699</v>
      </c>
      <c r="L3987">
        <v>35.644422802847302</v>
      </c>
      <c r="M3987">
        <v>44.182263803763099</v>
      </c>
      <c r="N3987">
        <v>1.0011017991403599</v>
      </c>
      <c r="O3987">
        <v>76.222547584187396</v>
      </c>
      <c r="P3987">
        <v>17.152658662092598</v>
      </c>
      <c r="Q3987">
        <v>0.193900407608741</v>
      </c>
    </row>
    <row r="3988" spans="1:17" hidden="1" x14ac:dyDescent="0.3">
      <c r="A3988" t="s">
        <v>8138</v>
      </c>
      <c r="B3988" t="s">
        <v>8139</v>
      </c>
      <c r="C3988" t="s">
        <v>10222</v>
      </c>
      <c r="D3988" t="s">
        <v>622</v>
      </c>
      <c r="E3988">
        <v>20.866476599999999</v>
      </c>
      <c r="F3988">
        <v>3.4</v>
      </c>
      <c r="G3988">
        <v>-68.206648918811794</v>
      </c>
      <c r="H3988">
        <v>-6.93545010044806</v>
      </c>
      <c r="I3988">
        <v>-32.7715682191714</v>
      </c>
      <c r="J3988">
        <v>-1.54519885371368</v>
      </c>
      <c r="K3988">
        <v>3.4652147343557398</v>
      </c>
      <c r="L3988">
        <v>4.1764165589926696</v>
      </c>
      <c r="M3988">
        <v>6.8476147238816498</v>
      </c>
      <c r="N3988">
        <v>1.1821705426356499</v>
      </c>
      <c r="O3988">
        <v>116.17647058823501</v>
      </c>
      <c r="P3988">
        <v>4.2944785276073496</v>
      </c>
    </row>
    <row r="3989" spans="1:17" hidden="1" x14ac:dyDescent="0.3">
      <c r="A3989" t="s">
        <v>8140</v>
      </c>
      <c r="B3989" t="s">
        <v>8141</v>
      </c>
      <c r="C3989" t="s">
        <v>10222</v>
      </c>
      <c r="E3989">
        <v>20.862618000000001</v>
      </c>
      <c r="F3989">
        <v>52.71</v>
      </c>
      <c r="G3989">
        <v>-18.866374644436501</v>
      </c>
      <c r="H3989">
        <v>22.762948984743399</v>
      </c>
      <c r="I3989">
        <v>-12.1436878699514</v>
      </c>
      <c r="J3989">
        <v>-3.7656896990584401</v>
      </c>
      <c r="K3989">
        <v>46.579047844687899</v>
      </c>
      <c r="L3989">
        <v>39.712012488489499</v>
      </c>
      <c r="M3989">
        <v>51.1445432955949</v>
      </c>
      <c r="N3989">
        <v>0.68557692307692297</v>
      </c>
      <c r="O3989">
        <v>30.620375640295901</v>
      </c>
      <c r="P3989">
        <v>98.905660377358402</v>
      </c>
    </row>
    <row r="3990" spans="1:17" hidden="1" x14ac:dyDescent="0.3">
      <c r="A3990" t="s">
        <v>8142</v>
      </c>
      <c r="B3990" t="s">
        <v>8143</v>
      </c>
      <c r="C3990" t="s">
        <v>10222</v>
      </c>
      <c r="D3990" t="s">
        <v>298</v>
      </c>
      <c r="E3990">
        <v>20.81915472</v>
      </c>
      <c r="F3990">
        <v>14.95</v>
      </c>
      <c r="G3990">
        <v>-7.9723358308090999</v>
      </c>
      <c r="H3990">
        <v>-7.0102301590990796</v>
      </c>
      <c r="I3990">
        <v>-46.507242798152497</v>
      </c>
      <c r="J3990">
        <v>0.50118586661373998</v>
      </c>
      <c r="K3990">
        <v>15.9324354439124</v>
      </c>
      <c r="L3990">
        <v>16.307816969668401</v>
      </c>
      <c r="M3990">
        <v>39.453590038214898</v>
      </c>
      <c r="N3990">
        <v>0.63275741216989001</v>
      </c>
      <c r="O3990">
        <v>66.349017272185804</v>
      </c>
      <c r="P3990">
        <v>18.623710611841101</v>
      </c>
      <c r="Q3990">
        <v>4.7008400845400998E-2</v>
      </c>
    </row>
    <row r="3991" spans="1:17" hidden="1" x14ac:dyDescent="0.3">
      <c r="A3991" t="s">
        <v>8144</v>
      </c>
      <c r="B3991" t="s">
        <v>8145</v>
      </c>
      <c r="C3991" t="s">
        <v>10222</v>
      </c>
      <c r="D3991" t="s">
        <v>722</v>
      </c>
      <c r="E3991">
        <v>20.802747875000001</v>
      </c>
      <c r="F3991">
        <v>80.290000000000006</v>
      </c>
      <c r="G3991">
        <v>-16.282656652227999</v>
      </c>
      <c r="H3991">
        <v>-9.8421486650413694</v>
      </c>
      <c r="I3991">
        <v>-2.7772692261216099</v>
      </c>
      <c r="J3991">
        <v>-8.4318394607497904</v>
      </c>
      <c r="K3991">
        <v>85.583947073654301</v>
      </c>
      <c r="L3991">
        <v>78.766497415940506</v>
      </c>
      <c r="M3991">
        <v>59.256974662123497</v>
      </c>
      <c r="N3991">
        <v>2.0674373390428702</v>
      </c>
      <c r="O3991">
        <v>17.5737949931498</v>
      </c>
      <c r="P3991">
        <v>21.283987915407799</v>
      </c>
    </row>
    <row r="3992" spans="1:17" hidden="1" x14ac:dyDescent="0.3">
      <c r="A3992" t="s">
        <v>8146</v>
      </c>
      <c r="B3992" t="s">
        <v>8147</v>
      </c>
      <c r="C3992" t="s">
        <v>10222</v>
      </c>
      <c r="D3992" t="s">
        <v>622</v>
      </c>
      <c r="E3992">
        <v>20.757444095</v>
      </c>
      <c r="F3992">
        <v>30.85</v>
      </c>
      <c r="G3992">
        <v>-50.275688369926698</v>
      </c>
      <c r="H3992">
        <v>-24.5408519449803</v>
      </c>
      <c r="I3992">
        <v>-45.382992682785599</v>
      </c>
      <c r="J3992">
        <v>-1.54519885371368</v>
      </c>
      <c r="K3992">
        <v>32.940941964670799</v>
      </c>
      <c r="L3992">
        <v>36.816960481489303</v>
      </c>
      <c r="M3992">
        <v>54.872558283096502</v>
      </c>
      <c r="N3992">
        <v>1.54406130268199</v>
      </c>
      <c r="O3992">
        <v>68.557536466774707</v>
      </c>
      <c r="P3992">
        <v>22.1298495645289</v>
      </c>
    </row>
    <row r="3993" spans="1:17" hidden="1" x14ac:dyDescent="0.3">
      <c r="A3993" t="s">
        <v>8148</v>
      </c>
      <c r="B3993" t="s">
        <v>8149</v>
      </c>
      <c r="C3993" t="s">
        <v>10222</v>
      </c>
      <c r="D3993" t="s">
        <v>677</v>
      </c>
      <c r="E3993">
        <v>20.715325</v>
      </c>
      <c r="F3993">
        <v>23.9</v>
      </c>
      <c r="G3993">
        <v>-68.838022427373005</v>
      </c>
      <c r="H3993">
        <v>59.257927507471202</v>
      </c>
      <c r="I3993">
        <v>11.4284904437532</v>
      </c>
      <c r="J3993">
        <v>-15.120025052030501</v>
      </c>
      <c r="K3993">
        <v>18.511776433604702</v>
      </c>
      <c r="L3993">
        <v>18.0027456054124</v>
      </c>
      <c r="M3993">
        <v>64.931071624675596</v>
      </c>
      <c r="N3993">
        <v>4.04033731872528</v>
      </c>
      <c r="O3993">
        <v>91.589958158995799</v>
      </c>
      <c r="P3993">
        <v>99.1666666666666</v>
      </c>
      <c r="Q3993">
        <v>8.3263861874067993E-2</v>
      </c>
    </row>
    <row r="3994" spans="1:17" hidden="1" x14ac:dyDescent="0.3">
      <c r="A3994" t="s">
        <v>8150</v>
      </c>
      <c r="B3994" t="s">
        <v>8151</v>
      </c>
      <c r="C3994" t="s">
        <v>10222</v>
      </c>
      <c r="D3994" t="s">
        <v>523</v>
      </c>
      <c r="E3994">
        <v>20.68264692</v>
      </c>
      <c r="F3994">
        <v>2.4300000000000002</v>
      </c>
      <c r="G3994">
        <v>-90.142709646522505</v>
      </c>
      <c r="H3994">
        <v>18.147864736093101</v>
      </c>
      <c r="I3994">
        <v>-62.100027178979801</v>
      </c>
      <c r="J3994">
        <v>2.30095499244017</v>
      </c>
      <c r="K3994">
        <v>2.19934706026342</v>
      </c>
      <c r="L3994">
        <v>3.7193989033091599</v>
      </c>
      <c r="M3994">
        <v>64.754587480939804</v>
      </c>
      <c r="N3994">
        <v>0.54619159123146799</v>
      </c>
      <c r="O3994">
        <v>234.135993578718</v>
      </c>
      <c r="P3994">
        <v>29.305359922900099</v>
      </c>
      <c r="Q3994">
        <v>0.20595045173530299</v>
      </c>
    </row>
    <row r="3995" spans="1:17" hidden="1" x14ac:dyDescent="0.3">
      <c r="A3995" t="s">
        <v>8152</v>
      </c>
      <c r="B3995" t="s">
        <v>8153</v>
      </c>
      <c r="C3995" t="s">
        <v>10222</v>
      </c>
      <c r="E3995">
        <v>20.648820873999998</v>
      </c>
      <c r="F3995">
        <v>6.46</v>
      </c>
      <c r="G3995">
        <v>-9.0711429153813192</v>
      </c>
      <c r="H3995">
        <v>-6.1734180148865603</v>
      </c>
      <c r="I3995">
        <v>-25.774406824199801</v>
      </c>
      <c r="J3995">
        <v>1.89230114628631</v>
      </c>
      <c r="K3995">
        <v>6.5480151659683301</v>
      </c>
      <c r="L3995">
        <v>6.4549418789057</v>
      </c>
      <c r="M3995">
        <v>49.566186548007401</v>
      </c>
      <c r="N3995">
        <v>1.0791286647055101</v>
      </c>
      <c r="O3995">
        <v>31.424148606811102</v>
      </c>
      <c r="P3995">
        <v>34.303534303534299</v>
      </c>
      <c r="Q3995">
        <v>3.9355775561546E-2</v>
      </c>
    </row>
    <row r="3996" spans="1:17" hidden="1" x14ac:dyDescent="0.3">
      <c r="A3996" t="s">
        <v>8154</v>
      </c>
      <c r="B3996" t="s">
        <v>8155</v>
      </c>
      <c r="C3996" t="s">
        <v>10222</v>
      </c>
      <c r="D3996" t="s">
        <v>922</v>
      </c>
      <c r="E3996">
        <v>20.612020000000001</v>
      </c>
      <c r="F3996">
        <v>22</v>
      </c>
      <c r="G3996">
        <v>179.02986718562801</v>
      </c>
      <c r="H3996">
        <v>5.6971947429836396</v>
      </c>
      <c r="I3996">
        <v>25.982470632034499</v>
      </c>
      <c r="J3996">
        <v>8.6545908413441506</v>
      </c>
      <c r="K3996">
        <v>17.806249936089198</v>
      </c>
      <c r="L3996">
        <v>13.7584423390391</v>
      </c>
      <c r="M3996">
        <v>89.323682643530603</v>
      </c>
      <c r="N3996">
        <v>1.13938332740007</v>
      </c>
      <c r="O3996">
        <v>0</v>
      </c>
      <c r="P3996">
        <v>294.97307001795298</v>
      </c>
      <c r="Q3996">
        <v>0.18049229747939199</v>
      </c>
    </row>
    <row r="3997" spans="1:17" hidden="1" x14ac:dyDescent="0.3">
      <c r="A3997" t="s">
        <v>8156</v>
      </c>
      <c r="B3997" t="s">
        <v>8157</v>
      </c>
      <c r="C3997" t="s">
        <v>10222</v>
      </c>
      <c r="D3997" t="s">
        <v>420</v>
      </c>
      <c r="E3997">
        <v>20.593440000000001</v>
      </c>
      <c r="F3997">
        <v>31.5</v>
      </c>
      <c r="G3997">
        <v>19.646005365572002</v>
      </c>
      <c r="H3997">
        <v>-7.3725130375109904</v>
      </c>
      <c r="I3997">
        <v>37.267677452123003</v>
      </c>
      <c r="J3997">
        <v>-1.8443015456379099</v>
      </c>
      <c r="K3997">
        <v>26.770967187004899</v>
      </c>
      <c r="L3997">
        <v>18.5612833673305</v>
      </c>
      <c r="M3997">
        <v>74.712239170868202</v>
      </c>
      <c r="N3997">
        <v>0.67639897479709499</v>
      </c>
      <c r="O3997">
        <v>4.7619047619047601</v>
      </c>
      <c r="P3997">
        <v>149.20886075949301</v>
      </c>
      <c r="Q3997">
        <v>0.17622521210939401</v>
      </c>
    </row>
    <row r="3998" spans="1:17" hidden="1" x14ac:dyDescent="0.3">
      <c r="A3998" t="s">
        <v>8158</v>
      </c>
      <c r="B3998" t="s">
        <v>8159</v>
      </c>
      <c r="C3998" t="s">
        <v>10222</v>
      </c>
      <c r="D3998" t="s">
        <v>977</v>
      </c>
      <c r="E3998">
        <v>20.590499999999999</v>
      </c>
      <c r="F3998">
        <v>11.13</v>
      </c>
      <c r="G3998">
        <v>87.925178682096302</v>
      </c>
      <c r="H3998">
        <v>-36.366595877747599</v>
      </c>
      <c r="I3998">
        <v>47.222669199191998</v>
      </c>
      <c r="J3998">
        <v>-9.1936935648609506</v>
      </c>
      <c r="K3998">
        <v>11.4240760960245</v>
      </c>
      <c r="L3998">
        <v>8.4119438845205998</v>
      </c>
      <c r="M3998">
        <v>12.5028112581226</v>
      </c>
      <c r="N3998">
        <v>5.8601495402792303E-2</v>
      </c>
      <c r="O3998">
        <v>51.841868823000802</v>
      </c>
      <c r="P3998">
        <v>121.272365805169</v>
      </c>
      <c r="Q3998">
        <v>0.12804338531892701</v>
      </c>
    </row>
    <row r="3999" spans="1:17" hidden="1" x14ac:dyDescent="0.3">
      <c r="A3999" t="s">
        <v>8160</v>
      </c>
      <c r="B3999" t="s">
        <v>8161</v>
      </c>
      <c r="C3999" t="s">
        <v>10222</v>
      </c>
      <c r="D3999" t="s">
        <v>523</v>
      </c>
      <c r="E3999">
        <v>20.58</v>
      </c>
      <c r="F3999">
        <v>51.45</v>
      </c>
      <c r="G3999">
        <v>42.052293281449302</v>
      </c>
      <c r="H3999">
        <v>-20.206521134676901</v>
      </c>
      <c r="I3999">
        <v>-9.0410114176200498</v>
      </c>
      <c r="J3999">
        <v>8.7441902138104393</v>
      </c>
      <c r="K3999">
        <v>58.049633982722597</v>
      </c>
      <c r="L3999">
        <v>54.433641869291897</v>
      </c>
      <c r="M3999">
        <v>43.066933121294198</v>
      </c>
      <c r="N3999">
        <v>2.49831993201281</v>
      </c>
      <c r="O3999">
        <v>36.326530612244802</v>
      </c>
      <c r="P3999">
        <v>91.3350687988099</v>
      </c>
      <c r="Q3999">
        <v>0.15137163879266799</v>
      </c>
    </row>
    <row r="4000" spans="1:17" hidden="1" x14ac:dyDescent="0.3">
      <c r="A4000" t="s">
        <v>8162</v>
      </c>
      <c r="B4000" t="s">
        <v>8163</v>
      </c>
      <c r="C4000" t="s">
        <v>10222</v>
      </c>
      <c r="D4000" t="s">
        <v>523</v>
      </c>
      <c r="E4000">
        <v>20.49</v>
      </c>
      <c r="F4000">
        <v>27.32</v>
      </c>
      <c r="G4000">
        <v>-38.595208807648</v>
      </c>
      <c r="H4000">
        <v>-6.4549306199285796</v>
      </c>
      <c r="I4000">
        <v>-43.828213516516399</v>
      </c>
      <c r="J4000">
        <v>-4.4390895289548302</v>
      </c>
      <c r="K4000">
        <v>29.047473192421101</v>
      </c>
      <c r="L4000">
        <v>34.242256379608797</v>
      </c>
      <c r="M4000">
        <v>50.598282603357497</v>
      </c>
      <c r="N4000">
        <v>0.55215836864406698</v>
      </c>
      <c r="O4000">
        <v>115.95900439238601</v>
      </c>
      <c r="P4000">
        <v>14.357471745500201</v>
      </c>
    </row>
    <row r="4001" spans="1:17" hidden="1" x14ac:dyDescent="0.3">
      <c r="A4001" t="s">
        <v>8164</v>
      </c>
      <c r="B4001" t="s">
        <v>8165</v>
      </c>
      <c r="C4001" t="s">
        <v>10222</v>
      </c>
      <c r="E4001">
        <v>20.448815639999999</v>
      </c>
      <c r="F4001">
        <v>46.05</v>
      </c>
      <c r="G4001">
        <v>-28.233265744526499</v>
      </c>
      <c r="H4001">
        <v>-7.9902541585344098</v>
      </c>
      <c r="I4001">
        <v>-20.253609398024899</v>
      </c>
      <c r="J4001">
        <v>-3.4328393031518898</v>
      </c>
      <c r="K4001">
        <v>44.338503116953497</v>
      </c>
      <c r="L4001">
        <v>44.656317754151097</v>
      </c>
      <c r="M4001">
        <v>61.557409227590703</v>
      </c>
      <c r="N4001">
        <v>0.86101921587949604</v>
      </c>
      <c r="O4001">
        <v>20.977198697068399</v>
      </c>
      <c r="P4001">
        <v>17.774936061380998</v>
      </c>
      <c r="Q4001">
        <v>2.7044660062799999E-2</v>
      </c>
    </row>
    <row r="4002" spans="1:17" hidden="1" x14ac:dyDescent="0.3">
      <c r="A4002" t="s">
        <v>8166</v>
      </c>
      <c r="B4002" t="s">
        <v>8167</v>
      </c>
      <c r="C4002" t="s">
        <v>10222</v>
      </c>
      <c r="D4002" t="s">
        <v>922</v>
      </c>
      <c r="E4002">
        <v>20.348279999999999</v>
      </c>
      <c r="F4002">
        <v>9.9600000000000009</v>
      </c>
      <c r="G4002">
        <v>-46.717996062234398</v>
      </c>
      <c r="H4002">
        <v>-9.3469698783800599</v>
      </c>
      <c r="I4002">
        <v>-51.527457562799697</v>
      </c>
      <c r="J4002">
        <v>-3.7255754642191401</v>
      </c>
      <c r="K4002">
        <v>10.5750736668396</v>
      </c>
      <c r="L4002">
        <v>12.185945692212099</v>
      </c>
      <c r="M4002">
        <v>35.380055869679801</v>
      </c>
      <c r="N4002">
        <v>1.4172803091944599</v>
      </c>
      <c r="O4002">
        <v>76.7068273092369</v>
      </c>
      <c r="P4002">
        <v>21.315468940316599</v>
      </c>
      <c r="Q4002">
        <v>-9.6025833518759998E-2</v>
      </c>
    </row>
    <row r="4003" spans="1:17" hidden="1" x14ac:dyDescent="0.3">
      <c r="A4003" t="s">
        <v>8168</v>
      </c>
      <c r="B4003" t="s">
        <v>8169</v>
      </c>
      <c r="C4003" t="s">
        <v>10222</v>
      </c>
      <c r="E4003">
        <v>20.254982800000001</v>
      </c>
      <c r="F4003">
        <v>69.8</v>
      </c>
      <c r="G4003">
        <v>-88.070506837228805</v>
      </c>
      <c r="H4003">
        <v>2.6265403625576198</v>
      </c>
      <c r="I4003">
        <v>-77.041447513724094</v>
      </c>
      <c r="J4003">
        <v>1.45480114628632</v>
      </c>
      <c r="K4003">
        <v>69.526154611407307</v>
      </c>
      <c r="M4003">
        <v>52.804971440471498</v>
      </c>
      <c r="N4003">
        <v>0.46003372681281601</v>
      </c>
      <c r="O4003">
        <v>185.816618911174</v>
      </c>
      <c r="P4003">
        <v>26.909090909090899</v>
      </c>
    </row>
    <row r="4004" spans="1:17" hidden="1" x14ac:dyDescent="0.3">
      <c r="A4004" t="s">
        <v>8170</v>
      </c>
      <c r="B4004" t="s">
        <v>8171</v>
      </c>
      <c r="C4004" t="s">
        <v>10222</v>
      </c>
      <c r="D4004" t="s">
        <v>722</v>
      </c>
      <c r="E4004">
        <v>20.204048429</v>
      </c>
      <c r="F4004">
        <v>202.26</v>
      </c>
      <c r="G4004">
        <v>-23.284404106744699</v>
      </c>
      <c r="K4004">
        <v>199.64482088527899</v>
      </c>
      <c r="L4004">
        <v>192.56798235863999</v>
      </c>
      <c r="M4004">
        <v>61.144137814655998</v>
      </c>
      <c r="N4004">
        <v>1</v>
      </c>
      <c r="O4004">
        <v>3.8267576386828899</v>
      </c>
      <c r="P4004">
        <v>6.6434672571970799</v>
      </c>
      <c r="Q4004">
        <v>-1.293132028575E-3</v>
      </c>
    </row>
    <row r="4005" spans="1:17" hidden="1" x14ac:dyDescent="0.3">
      <c r="A4005" t="s">
        <v>8172</v>
      </c>
      <c r="B4005" t="s">
        <v>8173</v>
      </c>
      <c r="C4005" t="s">
        <v>10222</v>
      </c>
      <c r="D4005" t="s">
        <v>420</v>
      </c>
      <c r="E4005">
        <v>20.197777500000001</v>
      </c>
      <c r="F4005">
        <v>35.299999999999997</v>
      </c>
      <c r="G4005">
        <v>84.598713543948804</v>
      </c>
      <c r="H4005">
        <v>-8.8036160892944597</v>
      </c>
      <c r="I4005">
        <v>1.5070169595441201</v>
      </c>
      <c r="J4005">
        <v>-1.0906533991682399</v>
      </c>
      <c r="K4005">
        <v>35.4059473370422</v>
      </c>
      <c r="L4005">
        <v>31.815258432025999</v>
      </c>
      <c r="M4005">
        <v>45.819424571863898</v>
      </c>
      <c r="N4005">
        <v>1.0153872452933399</v>
      </c>
      <c r="O4005">
        <v>22.436260623229401</v>
      </c>
      <c r="P4005">
        <v>127.74193548386999</v>
      </c>
      <c r="Q4005">
        <v>6.7772044293980996E-2</v>
      </c>
    </row>
    <row r="4006" spans="1:17" hidden="1" x14ac:dyDescent="0.3">
      <c r="A4006" t="s">
        <v>8174</v>
      </c>
      <c r="B4006" t="s">
        <v>8175</v>
      </c>
      <c r="C4006" t="s">
        <v>10222</v>
      </c>
      <c r="D4006" t="s">
        <v>606</v>
      </c>
      <c r="E4006">
        <v>20.129939</v>
      </c>
      <c r="F4006">
        <v>30.5</v>
      </c>
      <c r="G4006">
        <v>-28.1385915957332</v>
      </c>
      <c r="H4006">
        <v>-26.355526931630202</v>
      </c>
      <c r="I4006">
        <v>-58.057834319491697</v>
      </c>
      <c r="J4006">
        <v>5.8024713971823703</v>
      </c>
      <c r="K4006">
        <v>39.351472333204597</v>
      </c>
      <c r="L4006">
        <v>42.875500797254702</v>
      </c>
      <c r="M4006">
        <v>44.805293339332401</v>
      </c>
      <c r="N4006">
        <v>2.08791946308724</v>
      </c>
      <c r="O4006">
        <v>143.77049180327799</v>
      </c>
      <c r="P4006">
        <v>38.009049773755599</v>
      </c>
    </row>
    <row r="4007" spans="1:17" hidden="1" x14ac:dyDescent="0.3">
      <c r="A4007" t="s">
        <v>8176</v>
      </c>
      <c r="B4007" t="s">
        <v>8177</v>
      </c>
      <c r="C4007" t="s">
        <v>10222</v>
      </c>
      <c r="E4007">
        <v>20.128</v>
      </c>
      <c r="F4007">
        <v>74</v>
      </c>
      <c r="G4007">
        <v>-80.159773582959303</v>
      </c>
      <c r="H4007">
        <v>10.319794654796601</v>
      </c>
      <c r="I4007">
        <v>-37.601892204316698</v>
      </c>
      <c r="J4007">
        <v>-2.2163397933110001</v>
      </c>
      <c r="K4007">
        <v>71.075765640782706</v>
      </c>
      <c r="L4007">
        <v>87.213147358396895</v>
      </c>
      <c r="M4007">
        <v>60.9991797207337</v>
      </c>
      <c r="N4007">
        <v>1.55</v>
      </c>
      <c r="O4007">
        <v>137.77027027027</v>
      </c>
      <c r="P4007">
        <v>16.078431372549002</v>
      </c>
    </row>
    <row r="4008" spans="1:17" hidden="1" x14ac:dyDescent="0.3">
      <c r="A4008" t="s">
        <v>8178</v>
      </c>
      <c r="B4008" t="s">
        <v>8179</v>
      </c>
      <c r="C4008" t="s">
        <v>10222</v>
      </c>
      <c r="E4008">
        <v>20.100000000000001</v>
      </c>
      <c r="F4008">
        <v>12</v>
      </c>
      <c r="G4008">
        <v>-15.4145772588156</v>
      </c>
      <c r="H4008">
        <v>-12.452338872053801</v>
      </c>
      <c r="I4008">
        <v>4.5033709535779396</v>
      </c>
      <c r="J4008">
        <v>-3.8798292039082298</v>
      </c>
      <c r="K4008">
        <v>12.40012097959</v>
      </c>
      <c r="L4008">
        <v>11.450072763756699</v>
      </c>
      <c r="M4008">
        <v>26.297335853588201</v>
      </c>
      <c r="N4008">
        <v>3.1837837837837801</v>
      </c>
      <c r="O4008">
        <v>31.6666666666666</v>
      </c>
      <c r="P4008">
        <v>41.176470588235297</v>
      </c>
      <c r="Q4008">
        <v>7.4172675354832004E-2</v>
      </c>
    </row>
    <row r="4009" spans="1:17" hidden="1" x14ac:dyDescent="0.3">
      <c r="A4009" t="s">
        <v>8180</v>
      </c>
      <c r="B4009" t="s">
        <v>8181</v>
      </c>
      <c r="C4009" t="s">
        <v>10222</v>
      </c>
      <c r="D4009" t="s">
        <v>1447</v>
      </c>
      <c r="E4009">
        <v>20.100000000000001</v>
      </c>
      <c r="F4009">
        <v>2.0099999999999998</v>
      </c>
      <c r="G4009">
        <v>17.445942835746902</v>
      </c>
      <c r="H4009">
        <v>16.126819999394201</v>
      </c>
      <c r="I4009">
        <v>-17.923813512441399</v>
      </c>
      <c r="J4009">
        <v>4.6086473001324597</v>
      </c>
      <c r="K4009">
        <v>1.89232738007998</v>
      </c>
      <c r="L4009">
        <v>1.7954513406832899</v>
      </c>
      <c r="M4009">
        <v>51.694943112414002</v>
      </c>
      <c r="N4009">
        <v>1.4954241480363799</v>
      </c>
      <c r="O4009">
        <v>30.3482587064676</v>
      </c>
      <c r="P4009">
        <v>48.8888888888888</v>
      </c>
      <c r="Q4009">
        <v>0.15446255742943599</v>
      </c>
    </row>
    <row r="4010" spans="1:17" hidden="1" x14ac:dyDescent="0.3">
      <c r="A4010" t="s">
        <v>8182</v>
      </c>
      <c r="B4010" t="s">
        <v>8183</v>
      </c>
      <c r="C4010" t="s">
        <v>10222</v>
      </c>
      <c r="D4010" t="s">
        <v>420</v>
      </c>
      <c r="E4010">
        <v>20.0442125</v>
      </c>
      <c r="F4010">
        <v>20.149999999999999</v>
      </c>
      <c r="G4010">
        <v>41.390978296739803</v>
      </c>
      <c r="H4010">
        <v>-3.5263591913571499</v>
      </c>
      <c r="I4010">
        <v>-13.728952278745201</v>
      </c>
      <c r="J4010">
        <v>-2.7797667549482501</v>
      </c>
      <c r="K4010">
        <v>19.3609965076027</v>
      </c>
      <c r="L4010">
        <v>18.053964816868501</v>
      </c>
      <c r="M4010">
        <v>66.250390241347503</v>
      </c>
      <c r="N4010">
        <v>1.13499571809984</v>
      </c>
      <c r="O4010">
        <v>12.0595533498759</v>
      </c>
      <c r="P4010">
        <v>70.762711864406697</v>
      </c>
      <c r="Q4010">
        <v>4.4177384985196001E-2</v>
      </c>
    </row>
    <row r="4011" spans="1:17" hidden="1" x14ac:dyDescent="0.3">
      <c r="A4011" t="s">
        <v>8184</v>
      </c>
      <c r="B4011" t="s">
        <v>8185</v>
      </c>
      <c r="C4011" t="s">
        <v>10222</v>
      </c>
      <c r="D4011" t="s">
        <v>722</v>
      </c>
      <c r="E4011">
        <v>20.010432867999999</v>
      </c>
      <c r="F4011">
        <v>88.72</v>
      </c>
      <c r="G4011">
        <v>29.123434437090701</v>
      </c>
      <c r="H4011">
        <v>1.0030525733487199</v>
      </c>
      <c r="I4011">
        <v>13.8516724552545</v>
      </c>
      <c r="J4011">
        <v>0.25360957891691999</v>
      </c>
      <c r="K4011">
        <v>84.208541982405293</v>
      </c>
      <c r="L4011">
        <v>74.080361421945497</v>
      </c>
      <c r="M4011">
        <v>57.664030131014698</v>
      </c>
      <c r="N4011">
        <v>1.2060123957139699</v>
      </c>
      <c r="O4011">
        <v>1.44274120829577</v>
      </c>
      <c r="P4011">
        <v>69.636711281070703</v>
      </c>
      <c r="Q4011">
        <v>6.2739406014718002E-2</v>
      </c>
    </row>
    <row r="4012" spans="1:17" hidden="1" x14ac:dyDescent="0.3">
      <c r="A4012" t="s">
        <v>8186</v>
      </c>
      <c r="B4012" t="s">
        <v>8187</v>
      </c>
      <c r="C4012" t="s">
        <v>10222</v>
      </c>
      <c r="D4012" t="s">
        <v>133</v>
      </c>
      <c r="E4012">
        <v>19.942601960000001</v>
      </c>
      <c r="F4012">
        <v>20.12</v>
      </c>
      <c r="G4012">
        <v>-37.656430419396699</v>
      </c>
      <c r="H4012">
        <v>-16.552674980830801</v>
      </c>
      <c r="I4012">
        <v>-15.991188888162799</v>
      </c>
      <c r="J4012">
        <v>-4.8134915366405204</v>
      </c>
      <c r="K4012">
        <v>22.894489191736</v>
      </c>
      <c r="L4012">
        <v>23.351043725354401</v>
      </c>
      <c r="M4012">
        <v>29.075854884266299</v>
      </c>
      <c r="N4012">
        <v>0.15179514432094199</v>
      </c>
      <c r="O4012">
        <v>92.942345924453207</v>
      </c>
      <c r="P4012">
        <v>18.352941176470502</v>
      </c>
      <c r="Q4012">
        <v>-1.3324394425223001E-2</v>
      </c>
    </row>
    <row r="4013" spans="1:17" hidden="1" x14ac:dyDescent="0.3">
      <c r="A4013" t="s">
        <v>8188</v>
      </c>
      <c r="B4013" t="s">
        <v>8189</v>
      </c>
      <c r="C4013" t="s">
        <v>10222</v>
      </c>
      <c r="D4013" t="s">
        <v>469</v>
      </c>
      <c r="E4013">
        <v>19.817</v>
      </c>
      <c r="F4013">
        <v>2.66</v>
      </c>
      <c r="G4013">
        <v>7.8177459735075701</v>
      </c>
      <c r="H4013">
        <v>-6.1778743428723102</v>
      </c>
      <c r="I4013">
        <v>-17.7025113993632</v>
      </c>
      <c r="J4013">
        <v>-0.76088512822348897</v>
      </c>
      <c r="K4013">
        <v>2.5544351031571799</v>
      </c>
      <c r="L4013">
        <v>2.4375339828251401</v>
      </c>
      <c r="M4013">
        <v>55.097432961721701</v>
      </c>
      <c r="N4013">
        <v>0.49252962706767101</v>
      </c>
      <c r="O4013">
        <v>18.796992481202999</v>
      </c>
      <c r="P4013">
        <v>44.565217391304301</v>
      </c>
      <c r="Q4013">
        <v>6.4938291417647995E-2</v>
      </c>
    </row>
    <row r="4014" spans="1:17" hidden="1" x14ac:dyDescent="0.3">
      <c r="A4014" t="s">
        <v>8190</v>
      </c>
      <c r="B4014" t="s">
        <v>8191</v>
      </c>
      <c r="C4014" t="s">
        <v>10222</v>
      </c>
      <c r="D4014" t="s">
        <v>133</v>
      </c>
      <c r="E4014">
        <v>19.739999999999998</v>
      </c>
      <c r="F4014">
        <v>6.58</v>
      </c>
      <c r="G4014">
        <v>40.395431222948503</v>
      </c>
      <c r="H4014">
        <v>-4.2649116285801902</v>
      </c>
      <c r="I4014">
        <v>-55.624017581453899</v>
      </c>
      <c r="J4014">
        <v>11.5861142775994</v>
      </c>
      <c r="K4014">
        <v>6.5692383099574698</v>
      </c>
      <c r="L4014">
        <v>6.3856987235801199</v>
      </c>
      <c r="M4014">
        <v>52.130432719127903</v>
      </c>
      <c r="N4014">
        <v>0.97432657026810998</v>
      </c>
      <c r="O4014">
        <v>72.644376899695999</v>
      </c>
      <c r="P4014">
        <v>92.397660818713405</v>
      </c>
      <c r="Q4014">
        <v>2.1667094182717998E-2</v>
      </c>
    </row>
    <row r="4015" spans="1:17" hidden="1" x14ac:dyDescent="0.3">
      <c r="A4015" t="s">
        <v>8192</v>
      </c>
      <c r="B4015" t="s">
        <v>8193</v>
      </c>
      <c r="C4015" t="s">
        <v>10222</v>
      </c>
      <c r="E4015">
        <v>19.726656250000001</v>
      </c>
      <c r="F4015">
        <v>54.25</v>
      </c>
      <c r="G4015">
        <v>-85.843273671763995</v>
      </c>
      <c r="H4015">
        <v>-9.9966469488916196</v>
      </c>
      <c r="I4015">
        <v>-74.814214348259299</v>
      </c>
      <c r="J4015">
        <v>-1.7087757348478201</v>
      </c>
      <c r="K4015">
        <v>74.524939770481296</v>
      </c>
      <c r="M4015">
        <v>31.086718042346899</v>
      </c>
      <c r="O4015">
        <v>198.70967741935399</v>
      </c>
      <c r="P4015">
        <v>3.39241471316942</v>
      </c>
    </row>
    <row r="4016" spans="1:17" hidden="1" x14ac:dyDescent="0.3">
      <c r="A4016" t="s">
        <v>8194</v>
      </c>
      <c r="B4016" t="s">
        <v>8195</v>
      </c>
      <c r="C4016" t="s">
        <v>10222</v>
      </c>
      <c r="E4016">
        <v>19.70241</v>
      </c>
      <c r="F4016">
        <v>10.31</v>
      </c>
      <c r="G4016">
        <v>24.425995378243002</v>
      </c>
      <c r="H4016">
        <v>-4.4644454952971104</v>
      </c>
      <c r="I4016">
        <v>-45.928477899323497</v>
      </c>
      <c r="J4016">
        <v>-3.3126407141787899</v>
      </c>
      <c r="K4016">
        <v>10.6939221475583</v>
      </c>
      <c r="L4016">
        <v>10.546704317140801</v>
      </c>
      <c r="M4016">
        <v>44.363070524973899</v>
      </c>
      <c r="N4016">
        <v>0.64009077609812803</v>
      </c>
      <c r="O4016">
        <v>54.995150339476197</v>
      </c>
      <c r="P4016">
        <v>62.1069182389937</v>
      </c>
      <c r="Q4016">
        <v>3.9423805822999002E-2</v>
      </c>
    </row>
    <row r="4017" spans="1:17" hidden="1" x14ac:dyDescent="0.3">
      <c r="A4017" t="s">
        <v>8196</v>
      </c>
      <c r="B4017" t="s">
        <v>8197</v>
      </c>
      <c r="C4017" t="s">
        <v>10222</v>
      </c>
      <c r="D4017" t="s">
        <v>722</v>
      </c>
      <c r="E4017">
        <v>19.692535094</v>
      </c>
      <c r="F4017">
        <v>64.86</v>
      </c>
      <c r="G4017">
        <v>-7.2999388432636696</v>
      </c>
      <c r="H4017">
        <v>6.7583979275708099</v>
      </c>
      <c r="I4017">
        <v>-0.67781476399539797</v>
      </c>
      <c r="J4017">
        <v>1.32980114628631</v>
      </c>
      <c r="K4017">
        <v>61.100126581809697</v>
      </c>
      <c r="L4017">
        <v>57.265632747850802</v>
      </c>
      <c r="M4017">
        <v>43.249617568739502</v>
      </c>
      <c r="N4017">
        <v>0.98626115257605595</v>
      </c>
      <c r="O4017">
        <v>4.7641073080481</v>
      </c>
      <c r="P4017">
        <v>24.817181125394502</v>
      </c>
    </row>
    <row r="4018" spans="1:17" hidden="1" x14ac:dyDescent="0.3">
      <c r="A4018" t="s">
        <v>8198</v>
      </c>
      <c r="B4018" t="s">
        <v>8199</v>
      </c>
      <c r="C4018" t="s">
        <v>10222</v>
      </c>
      <c r="E4018">
        <v>19.684681769999901</v>
      </c>
      <c r="F4018">
        <v>153.69999999999999</v>
      </c>
      <c r="G4018">
        <v>1.3977406770977501</v>
      </c>
      <c r="H4018">
        <v>1.5984328219539801</v>
      </c>
      <c r="I4018">
        <v>6.7280728014029706E-2</v>
      </c>
      <c r="J4018">
        <v>11.2762297177148</v>
      </c>
      <c r="K4018">
        <v>142.28502986441001</v>
      </c>
      <c r="L4018">
        <v>127.170774326583</v>
      </c>
      <c r="M4018">
        <v>59.999448923613798</v>
      </c>
      <c r="N4018">
        <v>0.77392089941778697</v>
      </c>
      <c r="O4018">
        <v>9.23877683799609</v>
      </c>
      <c r="P4018">
        <v>77.687861271676198</v>
      </c>
      <c r="Q4018">
        <v>0.22073240368421601</v>
      </c>
    </row>
    <row r="4019" spans="1:17" hidden="1" x14ac:dyDescent="0.3">
      <c r="A4019" t="s">
        <v>8200</v>
      </c>
      <c r="B4019" t="s">
        <v>8201</v>
      </c>
      <c r="C4019" t="s">
        <v>10222</v>
      </c>
      <c r="E4019">
        <v>19.638876275999898</v>
      </c>
      <c r="F4019">
        <v>5.87</v>
      </c>
      <c r="G4019">
        <v>56.340355243780301</v>
      </c>
      <c r="H4019">
        <v>25.954772884114501</v>
      </c>
      <c r="I4019">
        <v>14.3706275907461</v>
      </c>
      <c r="J4019">
        <v>0.68943801779469605</v>
      </c>
      <c r="K4019">
        <v>4.7181303262342897</v>
      </c>
      <c r="L4019">
        <v>4.1970172728078703</v>
      </c>
      <c r="M4019">
        <v>76.399462443026593</v>
      </c>
      <c r="N4019">
        <v>1.9923803920643199</v>
      </c>
      <c r="O4019">
        <v>19.420783645655799</v>
      </c>
      <c r="P4019">
        <v>124.904214559387</v>
      </c>
      <c r="Q4019">
        <v>8.2583850537811004E-2</v>
      </c>
    </row>
    <row r="4020" spans="1:17" hidden="1" x14ac:dyDescent="0.3">
      <c r="A4020" t="s">
        <v>8202</v>
      </c>
      <c r="B4020" t="s">
        <v>8203</v>
      </c>
      <c r="C4020" t="s">
        <v>10222</v>
      </c>
      <c r="E4020">
        <v>19.539200000000001</v>
      </c>
      <c r="F4020">
        <v>0.86</v>
      </c>
      <c r="G4020">
        <v>64.585422741184303</v>
      </c>
      <c r="H4020">
        <v>27.242871577873601</v>
      </c>
      <c r="I4020">
        <v>14.806401256608201</v>
      </c>
      <c r="J4020">
        <v>11.7881344796196</v>
      </c>
      <c r="K4020">
        <v>0.73285394657464498</v>
      </c>
      <c r="L4020">
        <v>0.64007011979641204</v>
      </c>
      <c r="M4020">
        <v>63.381826045656503</v>
      </c>
      <c r="N4020">
        <v>1.14247210715678</v>
      </c>
      <c r="O4020">
        <v>10.465116279069701</v>
      </c>
      <c r="P4020">
        <v>114.99999999999901</v>
      </c>
      <c r="Q4020">
        <v>4.2936984422077003E-2</v>
      </c>
    </row>
    <row r="4021" spans="1:17" hidden="1" x14ac:dyDescent="0.3">
      <c r="A4021" t="s">
        <v>8204</v>
      </c>
      <c r="B4021" t="s">
        <v>8205</v>
      </c>
      <c r="C4021" t="s">
        <v>10222</v>
      </c>
      <c r="D4021" t="s">
        <v>133</v>
      </c>
      <c r="E4021">
        <v>19.498999999999999</v>
      </c>
      <c r="F4021">
        <v>157.25</v>
      </c>
      <c r="G4021">
        <v>315.80905143316699</v>
      </c>
      <c r="H4021">
        <v>28.894693440221701</v>
      </c>
      <c r="I4021">
        <v>14.526522929764401</v>
      </c>
      <c r="J4021">
        <v>19.091548365312001</v>
      </c>
      <c r="K4021">
        <v>127.647812965494</v>
      </c>
      <c r="L4021">
        <v>103.821556546598</v>
      </c>
      <c r="M4021">
        <v>92.430640625537293</v>
      </c>
      <c r="N4021">
        <v>3.4077377521613799</v>
      </c>
      <c r="O4021">
        <v>0.15898251192367699</v>
      </c>
      <c r="P4021">
        <v>342.33473980309401</v>
      </c>
    </row>
    <row r="4022" spans="1:17" hidden="1" x14ac:dyDescent="0.3">
      <c r="A4022" t="s">
        <v>8206</v>
      </c>
      <c r="B4022" t="s">
        <v>8207</v>
      </c>
      <c r="C4022" t="s">
        <v>10222</v>
      </c>
      <c r="D4022" t="s">
        <v>622</v>
      </c>
      <c r="E4022">
        <v>19.488935999999999</v>
      </c>
      <c r="F4022">
        <v>50.32</v>
      </c>
      <c r="G4022">
        <v>242.65993158605201</v>
      </c>
      <c r="H4022">
        <v>16.3186795489577</v>
      </c>
      <c r="I4022">
        <v>-3.0245682507135201</v>
      </c>
      <c r="J4022">
        <v>-5.6643750184807198</v>
      </c>
      <c r="K4022">
        <v>42.201184662847901</v>
      </c>
      <c r="L4022">
        <v>38.6106587647891</v>
      </c>
      <c r="M4022">
        <v>65.784562027699195</v>
      </c>
      <c r="N4022">
        <v>5.3275517362329001</v>
      </c>
      <c r="O4022">
        <v>13.2551669316375</v>
      </c>
      <c r="P4022">
        <v>269.18561995597901</v>
      </c>
      <c r="Q4022">
        <v>0.15470648993373701</v>
      </c>
    </row>
    <row r="4023" spans="1:17" hidden="1" x14ac:dyDescent="0.3">
      <c r="A4023" t="s">
        <v>8208</v>
      </c>
      <c r="B4023" t="s">
        <v>8209</v>
      </c>
      <c r="C4023" t="s">
        <v>10222</v>
      </c>
      <c r="E4023">
        <v>19.444710600000001</v>
      </c>
      <c r="F4023">
        <v>17.579999999999998</v>
      </c>
      <c r="G4023">
        <v>84.518729397179996</v>
      </c>
      <c r="H4023">
        <v>-4.4723803377121802</v>
      </c>
      <c r="I4023">
        <v>8.5682968533662205</v>
      </c>
      <c r="J4023">
        <v>-7.1154906309020101</v>
      </c>
      <c r="K4023">
        <v>19.100019498082101</v>
      </c>
      <c r="L4023">
        <v>17.0037327125936</v>
      </c>
      <c r="M4023">
        <v>35.782992146885299</v>
      </c>
      <c r="N4023">
        <v>0.19714300521715</v>
      </c>
      <c r="O4023">
        <v>76.336746302616604</v>
      </c>
      <c r="P4023">
        <v>119.74999999999901</v>
      </c>
    </row>
    <row r="4024" spans="1:17" hidden="1" x14ac:dyDescent="0.3">
      <c r="A4024" t="s">
        <v>8210</v>
      </c>
      <c r="B4024" t="s">
        <v>8211</v>
      </c>
      <c r="C4024" t="s">
        <v>10222</v>
      </c>
      <c r="D4024" t="s">
        <v>1148</v>
      </c>
      <c r="E4024">
        <v>19.424843750000001</v>
      </c>
      <c r="F4024">
        <v>85.15</v>
      </c>
      <c r="G4024">
        <v>-5.5931859894901201</v>
      </c>
      <c r="H4024">
        <v>-1.87035303188851</v>
      </c>
      <c r="I4024">
        <v>-12.2495918825592</v>
      </c>
      <c r="J4024">
        <v>1.0670674632677399</v>
      </c>
      <c r="K4024">
        <v>87.130260937810405</v>
      </c>
      <c r="M4024">
        <v>46.234414810174101</v>
      </c>
      <c r="N4024">
        <v>1</v>
      </c>
    </row>
    <row r="4025" spans="1:17" hidden="1" x14ac:dyDescent="0.3">
      <c r="A4025" t="s">
        <v>8212</v>
      </c>
      <c r="B4025" t="s">
        <v>8213</v>
      </c>
      <c r="C4025" t="s">
        <v>10222</v>
      </c>
      <c r="E4025">
        <v>19.352122119999901</v>
      </c>
      <c r="F4025">
        <v>46.3</v>
      </c>
      <c r="G4025">
        <v>-8.2691506502327599</v>
      </c>
      <c r="H4025">
        <v>-20.318812021545799</v>
      </c>
      <c r="I4025">
        <v>-20.3165407011961</v>
      </c>
      <c r="J4025">
        <v>6.0157767560424098</v>
      </c>
      <c r="K4025">
        <v>45.196519788002902</v>
      </c>
      <c r="L4025">
        <v>44.240790651636203</v>
      </c>
      <c r="M4025">
        <v>69.183355865147206</v>
      </c>
      <c r="N4025">
        <v>0.35758060218491799</v>
      </c>
      <c r="O4025">
        <v>51.468682505399499</v>
      </c>
      <c r="P4025">
        <v>52.2881413523615</v>
      </c>
    </row>
    <row r="4026" spans="1:17" hidden="1" x14ac:dyDescent="0.3">
      <c r="A4026" t="s">
        <v>8214</v>
      </c>
      <c r="B4026" t="s">
        <v>8215</v>
      </c>
      <c r="C4026" t="s">
        <v>10222</v>
      </c>
      <c r="E4026">
        <v>19.327824</v>
      </c>
      <c r="F4026">
        <v>18.96</v>
      </c>
      <c r="G4026">
        <v>-83.415183595029006</v>
      </c>
      <c r="H4026">
        <v>-8.0992235129651906</v>
      </c>
      <c r="I4026">
        <v>-68.704921247803995</v>
      </c>
      <c r="J4026">
        <v>-6.5477001043389897</v>
      </c>
      <c r="K4026">
        <v>21.6307896530958</v>
      </c>
      <c r="L4026">
        <v>32.288002987347703</v>
      </c>
      <c r="M4026">
        <v>35.862215662652503</v>
      </c>
      <c r="N4026">
        <v>1.05133375937892</v>
      </c>
      <c r="O4026">
        <v>281.48734177215101</v>
      </c>
      <c r="P4026">
        <v>3.0434782608695699</v>
      </c>
    </row>
    <row r="4027" spans="1:17" hidden="1" x14ac:dyDescent="0.3">
      <c r="A4027" t="s">
        <v>8216</v>
      </c>
      <c r="B4027" t="s">
        <v>8217</v>
      </c>
      <c r="C4027" t="s">
        <v>10222</v>
      </c>
      <c r="D4027" t="s">
        <v>557</v>
      </c>
      <c r="E4027">
        <v>19.322742000000002</v>
      </c>
      <c r="F4027">
        <v>9.39</v>
      </c>
      <c r="G4027">
        <v>-39.581243925482298</v>
      </c>
      <c r="H4027">
        <v>31.193870363879501</v>
      </c>
      <c r="I4027">
        <v>-7.5655945636634101</v>
      </c>
      <c r="J4027">
        <v>-1.54519885371368</v>
      </c>
      <c r="K4027">
        <v>7.2534899537393898</v>
      </c>
      <c r="L4027">
        <v>8.2225329579032795</v>
      </c>
      <c r="M4027">
        <v>92.602799670941707</v>
      </c>
      <c r="N4027">
        <v>1.78687499936767</v>
      </c>
      <c r="O4027">
        <v>26.7305644302449</v>
      </c>
      <c r="P4027">
        <v>66.194690265486699</v>
      </c>
      <c r="Q4027">
        <v>-1.7237296988751E-2</v>
      </c>
    </row>
    <row r="4028" spans="1:17" hidden="1" x14ac:dyDescent="0.3">
      <c r="A4028" t="s">
        <v>8218</v>
      </c>
      <c r="B4028" t="s">
        <v>8219</v>
      </c>
      <c r="C4028" t="s">
        <v>10222</v>
      </c>
      <c r="E4028">
        <v>19.317900000000002</v>
      </c>
      <c r="F4028">
        <v>26.25</v>
      </c>
      <c r="G4028">
        <v>12.363200518962101</v>
      </c>
      <c r="H4028">
        <v>-20.193025858023798</v>
      </c>
      <c r="I4028">
        <v>4.9162149902751899</v>
      </c>
      <c r="J4028">
        <v>-10.3043229413049</v>
      </c>
      <c r="K4028">
        <v>27.799667036061699</v>
      </c>
      <c r="L4028">
        <v>24.495379094440398</v>
      </c>
      <c r="M4028">
        <v>36.193145053723697</v>
      </c>
      <c r="N4028">
        <v>0.79951590017527696</v>
      </c>
      <c r="O4028">
        <v>28.190476190476101</v>
      </c>
      <c r="P4028">
        <v>77.966101694915196</v>
      </c>
      <c r="Q4028">
        <v>8.1177415546695997E-2</v>
      </c>
    </row>
    <row r="4029" spans="1:17" hidden="1" x14ac:dyDescent="0.3">
      <c r="A4029" t="s">
        <v>8220</v>
      </c>
      <c r="B4029" t="s">
        <v>8221</v>
      </c>
      <c r="C4029" t="s">
        <v>10222</v>
      </c>
      <c r="E4029">
        <v>19.316102741999899</v>
      </c>
      <c r="F4029">
        <v>42.09</v>
      </c>
      <c r="G4029">
        <v>80.814213107905701</v>
      </c>
      <c r="H4029">
        <v>6.6857382163412096</v>
      </c>
      <c r="I4029">
        <v>47.138610520811298</v>
      </c>
      <c r="J4029">
        <v>-1.54519885371368</v>
      </c>
      <c r="K4029">
        <v>36.389530562765898</v>
      </c>
      <c r="L4029">
        <v>27.564161919695</v>
      </c>
      <c r="M4029">
        <v>100</v>
      </c>
      <c r="N4029">
        <v>1.09073615964887E-4</v>
      </c>
      <c r="O4029">
        <v>0</v>
      </c>
      <c r="P4029">
        <v>107.339901477832</v>
      </c>
    </row>
    <row r="4030" spans="1:17" hidden="1" x14ac:dyDescent="0.3">
      <c r="A4030" t="s">
        <v>8222</v>
      </c>
      <c r="B4030" t="s">
        <v>8223</v>
      </c>
      <c r="C4030" t="s">
        <v>10222</v>
      </c>
      <c r="E4030">
        <v>19.30894</v>
      </c>
      <c r="F4030">
        <v>8.33</v>
      </c>
      <c r="G4030">
        <v>-44.375786989256099</v>
      </c>
      <c r="H4030">
        <v>-2.3358830008809601</v>
      </c>
      <c r="I4030">
        <v>-30.669745136035001</v>
      </c>
      <c r="J4030">
        <v>0.25120833191506098</v>
      </c>
      <c r="K4030">
        <v>8.6442570451698906</v>
      </c>
      <c r="L4030">
        <v>9.1748366604883191</v>
      </c>
      <c r="M4030">
        <v>39.311668977815899</v>
      </c>
      <c r="N4030">
        <v>0.698349056603773</v>
      </c>
      <c r="O4030">
        <v>67.466986794717798</v>
      </c>
      <c r="P4030">
        <v>11.9623655913978</v>
      </c>
    </row>
    <row r="4031" spans="1:17" hidden="1" x14ac:dyDescent="0.3">
      <c r="A4031" t="s">
        <v>8224</v>
      </c>
      <c r="B4031" t="s">
        <v>8225</v>
      </c>
      <c r="C4031" t="s">
        <v>10222</v>
      </c>
      <c r="D4031" t="s">
        <v>722</v>
      </c>
      <c r="E4031">
        <v>19.229981756999901</v>
      </c>
      <c r="F4031">
        <v>28.52</v>
      </c>
      <c r="G4031">
        <v>5.6643463925297404</v>
      </c>
      <c r="H4031">
        <v>0.11853434888101901</v>
      </c>
      <c r="I4031">
        <v>3.3218519767833699</v>
      </c>
      <c r="J4031">
        <v>0.37105380774834001</v>
      </c>
      <c r="K4031">
        <v>27.3622911951731</v>
      </c>
      <c r="L4031">
        <v>25.049142878707801</v>
      </c>
      <c r="M4031">
        <v>53.416699079583402</v>
      </c>
      <c r="N4031">
        <v>0.85826041464097502</v>
      </c>
      <c r="O4031">
        <v>6.8373071528751801</v>
      </c>
      <c r="P4031">
        <v>40.700542673902298</v>
      </c>
      <c r="Q4031">
        <v>2.8878510423630001E-3</v>
      </c>
    </row>
    <row r="4032" spans="1:17" hidden="1" x14ac:dyDescent="0.3">
      <c r="A4032" t="s">
        <v>8226</v>
      </c>
      <c r="B4032" t="s">
        <v>8227</v>
      </c>
      <c r="C4032" t="s">
        <v>10222</v>
      </c>
      <c r="D4032" t="s">
        <v>606</v>
      </c>
      <c r="E4032">
        <v>19.215005215999899</v>
      </c>
      <c r="F4032">
        <v>3.52</v>
      </c>
      <c r="G4032">
        <v>-72.7030584005078</v>
      </c>
      <c r="H4032">
        <v>-3.8056888002956999</v>
      </c>
      <c r="I4032">
        <v>-20.103675116882702</v>
      </c>
      <c r="J4032">
        <v>0.45480114628630902</v>
      </c>
      <c r="K4032">
        <v>3.61457011209226</v>
      </c>
      <c r="L4032">
        <v>4.9016594889943397</v>
      </c>
      <c r="M4032">
        <v>49.113377438712199</v>
      </c>
      <c r="N4032">
        <v>0.90863202371386198</v>
      </c>
      <c r="O4032">
        <v>94.886363636363598</v>
      </c>
      <c r="P4032">
        <v>25.714285714285701</v>
      </c>
      <c r="Q4032">
        <v>-0.146583728400518</v>
      </c>
    </row>
    <row r="4033" spans="1:17" hidden="1" x14ac:dyDescent="0.3">
      <c r="A4033" t="s">
        <v>8228</v>
      </c>
      <c r="B4033" t="s">
        <v>8229</v>
      </c>
      <c r="C4033" t="s">
        <v>10222</v>
      </c>
      <c r="D4033" t="s">
        <v>60</v>
      </c>
      <c r="E4033">
        <v>19.16</v>
      </c>
      <c r="F4033">
        <v>4.79</v>
      </c>
      <c r="G4033">
        <v>-91.430240499148496</v>
      </c>
      <c r="H4033">
        <v>-10.710825210774599</v>
      </c>
      <c r="I4033">
        <v>-54.086372636165599</v>
      </c>
      <c r="J4033">
        <v>-5.9451988537136797</v>
      </c>
      <c r="K4033">
        <v>5.6135156735476901</v>
      </c>
      <c r="L4033">
        <v>7.8873241326802397</v>
      </c>
      <c r="M4033">
        <v>30.316474570697999</v>
      </c>
      <c r="N4033">
        <v>0.74112013130066901</v>
      </c>
      <c r="O4033">
        <v>204.80167014613701</v>
      </c>
      <c r="P4033">
        <v>2.3504273504273598</v>
      </c>
      <c r="Q4033">
        <v>-4.7681479673807002E-2</v>
      </c>
    </row>
    <row r="4034" spans="1:17" hidden="1" x14ac:dyDescent="0.3">
      <c r="A4034" t="s">
        <v>8230</v>
      </c>
      <c r="B4034" t="s">
        <v>8231</v>
      </c>
      <c r="C4034" t="s">
        <v>10222</v>
      </c>
      <c r="E4034">
        <v>19.081390200000001</v>
      </c>
      <c r="F4034">
        <v>53.98</v>
      </c>
      <c r="G4034">
        <v>-12.8835831067688</v>
      </c>
      <c r="H4034">
        <v>-0.99963421565259203</v>
      </c>
      <c r="I4034">
        <v>22.913627363834301</v>
      </c>
      <c r="J4034">
        <v>-8.3379273025095693E-2</v>
      </c>
      <c r="K4034">
        <v>51.297612230149497</v>
      </c>
      <c r="L4034">
        <v>49.067892251043503</v>
      </c>
      <c r="M4034">
        <v>65.420672614210801</v>
      </c>
      <c r="N4034">
        <v>1.60599100344281</v>
      </c>
      <c r="O4034">
        <v>25.972582437939899</v>
      </c>
      <c r="P4034">
        <v>55.114942528735597</v>
      </c>
      <c r="Q4034">
        <v>6.4686987298169005E-2</v>
      </c>
    </row>
    <row r="4035" spans="1:17" hidden="1" x14ac:dyDescent="0.3">
      <c r="A4035" t="s">
        <v>8232</v>
      </c>
      <c r="B4035" t="s">
        <v>8233</v>
      </c>
      <c r="C4035" t="s">
        <v>10222</v>
      </c>
      <c r="D4035" t="s">
        <v>285</v>
      </c>
      <c r="E4035">
        <v>19.013319943999999</v>
      </c>
      <c r="F4035">
        <v>29.23</v>
      </c>
      <c r="G4035">
        <v>9.8082668539537998</v>
      </c>
      <c r="H4035">
        <v>-3.6987729844606001</v>
      </c>
      <c r="I4035">
        <v>-9.8205625243685404</v>
      </c>
      <c r="J4035">
        <v>-0.98945032992070103</v>
      </c>
      <c r="K4035">
        <v>28.1204794448869</v>
      </c>
      <c r="L4035">
        <v>27.5026246827954</v>
      </c>
      <c r="M4035">
        <v>55.560548834018398</v>
      </c>
      <c r="N4035">
        <v>0.91107588608906498</v>
      </c>
      <c r="O4035">
        <v>36.845706465959601</v>
      </c>
      <c r="P4035">
        <v>45.062034739454099</v>
      </c>
      <c r="Q4035">
        <v>1.4518373127050999E-2</v>
      </c>
    </row>
    <row r="4036" spans="1:17" hidden="1" x14ac:dyDescent="0.3">
      <c r="A4036" t="s">
        <v>8234</v>
      </c>
      <c r="B4036" t="s">
        <v>8235</v>
      </c>
      <c r="C4036" t="s">
        <v>10222</v>
      </c>
      <c r="D4036" t="s">
        <v>523</v>
      </c>
      <c r="E4036">
        <v>19.000021279999999</v>
      </c>
      <c r="F4036">
        <v>30.4</v>
      </c>
      <c r="G4036">
        <v>81.266519422280993</v>
      </c>
      <c r="H4036">
        <v>-4.6263591913571398</v>
      </c>
      <c r="I4036">
        <v>-12.445781588794899</v>
      </c>
      <c r="J4036">
        <v>4.4190868605720297</v>
      </c>
      <c r="K4036">
        <v>29.147021410568499</v>
      </c>
      <c r="L4036">
        <v>26.695987967851298</v>
      </c>
      <c r="M4036">
        <v>61.799597208346803</v>
      </c>
      <c r="N4036">
        <v>0.848392316892985</v>
      </c>
      <c r="O4036">
        <v>21.184210526315798</v>
      </c>
      <c r="P4036">
        <v>121.412964311726</v>
      </c>
      <c r="Q4036">
        <v>9.8832513433919994E-2</v>
      </c>
    </row>
    <row r="4037" spans="1:17" hidden="1" x14ac:dyDescent="0.3">
      <c r="A4037" t="s">
        <v>8236</v>
      </c>
      <c r="B4037" t="s">
        <v>8237</v>
      </c>
      <c r="C4037" t="s">
        <v>10222</v>
      </c>
      <c r="D4037" t="s">
        <v>523</v>
      </c>
      <c r="E4037">
        <v>18.990506400000001</v>
      </c>
      <c r="F4037">
        <v>50.64</v>
      </c>
      <c r="G4037">
        <v>376.854033300053</v>
      </c>
      <c r="H4037">
        <v>-28.284549518970199</v>
      </c>
      <c r="I4037">
        <v>176.37656980084</v>
      </c>
      <c r="J4037">
        <v>8.6696091901619905</v>
      </c>
      <c r="K4037">
        <v>56.012765142717797</v>
      </c>
      <c r="L4037">
        <v>40.767960580252499</v>
      </c>
      <c r="M4037">
        <v>53.831958341266898</v>
      </c>
      <c r="N4037">
        <v>0.41434165442976001</v>
      </c>
      <c r="O4037">
        <v>53.791469194312697</v>
      </c>
      <c r="P4037">
        <v>403.37972166997997</v>
      </c>
    </row>
    <row r="4038" spans="1:17" hidden="1" x14ac:dyDescent="0.3">
      <c r="A4038" t="s">
        <v>8238</v>
      </c>
      <c r="B4038" t="s">
        <v>8239</v>
      </c>
      <c r="C4038" t="s">
        <v>10222</v>
      </c>
      <c r="D4038" t="s">
        <v>622</v>
      </c>
      <c r="E4038">
        <v>18.850000000000001</v>
      </c>
      <c r="F4038">
        <v>29</v>
      </c>
      <c r="G4038">
        <v>-24.9850721234281</v>
      </c>
      <c r="H4038">
        <v>-6.9006465179013397E-3</v>
      </c>
      <c r="I4038">
        <v>0.92247974522788501</v>
      </c>
      <c r="J4038">
        <v>5.7128656624153402</v>
      </c>
      <c r="K4038">
        <v>29.3412842888402</v>
      </c>
      <c r="L4038">
        <v>27.858275277757901</v>
      </c>
      <c r="M4038">
        <v>45.441507483539198</v>
      </c>
      <c r="N4038">
        <v>0.31330144662415799</v>
      </c>
      <c r="O4038">
        <v>24.137931034482701</v>
      </c>
      <c r="P4038">
        <v>29.986553115194901</v>
      </c>
      <c r="Q4038">
        <v>0.16422218191257901</v>
      </c>
    </row>
    <row r="4039" spans="1:17" hidden="1" x14ac:dyDescent="0.3">
      <c r="A4039" t="s">
        <v>8240</v>
      </c>
      <c r="B4039" t="s">
        <v>8241</v>
      </c>
      <c r="C4039" t="s">
        <v>10222</v>
      </c>
      <c r="E4039">
        <v>18.84441288</v>
      </c>
      <c r="F4039">
        <v>22.79</v>
      </c>
      <c r="G4039">
        <v>57.859424898681603</v>
      </c>
      <c r="H4039">
        <v>-21.4171313194174</v>
      </c>
      <c r="I4039">
        <v>2.5862725079820801</v>
      </c>
      <c r="J4039">
        <v>2.2643249558101202</v>
      </c>
      <c r="K4039">
        <v>23.017563037067401</v>
      </c>
      <c r="L4039">
        <v>21.4092911747403</v>
      </c>
      <c r="M4039">
        <v>58.030076040195198</v>
      </c>
      <c r="N4039">
        <v>1.0171789982070101</v>
      </c>
      <c r="O4039">
        <v>61.4743308468626</v>
      </c>
      <c r="P4039">
        <v>86.040816326530603</v>
      </c>
      <c r="Q4039">
        <v>4.8798187527090003E-2</v>
      </c>
    </row>
    <row r="4040" spans="1:17" hidden="1" x14ac:dyDescent="0.3">
      <c r="A4040" t="s">
        <v>8242</v>
      </c>
      <c r="B4040" t="s">
        <v>8243</v>
      </c>
      <c r="C4040" t="s">
        <v>10222</v>
      </c>
      <c r="E4040">
        <v>18.765007694999898</v>
      </c>
      <c r="F4040">
        <v>23.73</v>
      </c>
      <c r="G4040">
        <v>-31.946174619428501</v>
      </c>
      <c r="H4040">
        <v>-0.769785824096754</v>
      </c>
      <c r="I4040">
        <v>-33.043536621126698</v>
      </c>
      <c r="J4040">
        <v>-12.4970547890315</v>
      </c>
      <c r="K4040">
        <v>24.651446348611501</v>
      </c>
      <c r="L4040">
        <v>24.743274494736799</v>
      </c>
      <c r="M4040">
        <v>35.279224403988799</v>
      </c>
      <c r="N4040">
        <v>1.0061871006777701</v>
      </c>
      <c r="O4040">
        <v>49.473240623683097</v>
      </c>
      <c r="P4040">
        <v>18.0597014925373</v>
      </c>
      <c r="Q4040">
        <v>-4.6996305760664998E-2</v>
      </c>
    </row>
    <row r="4041" spans="1:17" hidden="1" x14ac:dyDescent="0.3">
      <c r="A4041" t="s">
        <v>8244</v>
      </c>
      <c r="B4041" t="s">
        <v>8245</v>
      </c>
      <c r="C4041" t="s">
        <v>10222</v>
      </c>
      <c r="D4041" t="s">
        <v>373</v>
      </c>
      <c r="E4041">
        <v>18.743566271999999</v>
      </c>
      <c r="F4041">
        <v>13.11</v>
      </c>
      <c r="G4041">
        <v>-106.586524871827</v>
      </c>
      <c r="H4041">
        <v>-20.813425437413901</v>
      </c>
      <c r="I4041">
        <v>-63.056629046422003</v>
      </c>
      <c r="J4041">
        <v>-1.54519885371368</v>
      </c>
      <c r="K4041">
        <v>18.753119039890599</v>
      </c>
      <c r="L4041">
        <v>36.893543486337698</v>
      </c>
      <c r="M4041">
        <v>1.13398655730322</v>
      </c>
      <c r="N4041">
        <v>0.95993438645420404</v>
      </c>
      <c r="O4041">
        <v>401.52555301296701</v>
      </c>
      <c r="P4041">
        <v>0</v>
      </c>
      <c r="Q4041">
        <v>-7.8207111289385997E-2</v>
      </c>
    </row>
    <row r="4042" spans="1:17" hidden="1" x14ac:dyDescent="0.3">
      <c r="A4042" t="s">
        <v>8246</v>
      </c>
      <c r="B4042" t="s">
        <v>8247</v>
      </c>
      <c r="C4042" t="s">
        <v>10222</v>
      </c>
      <c r="D4042" t="s">
        <v>469</v>
      </c>
      <c r="E4042">
        <v>18.738321840000001</v>
      </c>
      <c r="F4042">
        <v>15.12</v>
      </c>
      <c r="G4042">
        <v>10.928857084618601</v>
      </c>
      <c r="H4042">
        <v>16.760036990027</v>
      </c>
      <c r="I4042">
        <v>2.3521628475763801</v>
      </c>
      <c r="J4042">
        <v>3.4548011462863002</v>
      </c>
      <c r="K4042">
        <v>13.011595039547201</v>
      </c>
      <c r="L4042">
        <v>12.566864385495499</v>
      </c>
      <c r="M4042">
        <v>82.748345669937194</v>
      </c>
      <c r="N4042">
        <v>2.62222222222222</v>
      </c>
      <c r="O4042">
        <v>0</v>
      </c>
      <c r="P4042">
        <v>71.818181818181799</v>
      </c>
    </row>
    <row r="4043" spans="1:17" hidden="1" x14ac:dyDescent="0.3">
      <c r="A4043" t="s">
        <v>8248</v>
      </c>
      <c r="B4043" t="s">
        <v>8249</v>
      </c>
      <c r="C4043" t="s">
        <v>10222</v>
      </c>
      <c r="D4043" t="s">
        <v>370</v>
      </c>
      <c r="E4043">
        <v>18.734308800000001</v>
      </c>
      <c r="F4043">
        <v>39.18</v>
      </c>
      <c r="G4043">
        <v>-3.6658577020058001</v>
      </c>
      <c r="H4043">
        <v>-8.5988229594731003</v>
      </c>
      <c r="I4043">
        <v>-17.301140324617499</v>
      </c>
      <c r="J4043">
        <v>-5.6915403171283199</v>
      </c>
      <c r="K4043">
        <v>41.323007303292897</v>
      </c>
      <c r="L4043">
        <v>39.534266430942402</v>
      </c>
      <c r="M4043">
        <v>19.7996037701927</v>
      </c>
      <c r="N4043">
        <v>0.83734177215189798</v>
      </c>
      <c r="O4043">
        <v>17.406840224604299</v>
      </c>
      <c r="P4043">
        <v>26.387096774193498</v>
      </c>
      <c r="Q4043">
        <v>5.6289155717852001E-2</v>
      </c>
    </row>
    <row r="4044" spans="1:17" hidden="1" x14ac:dyDescent="0.3">
      <c r="A4044" t="s">
        <v>8250</v>
      </c>
      <c r="B4044" t="s">
        <v>8251</v>
      </c>
      <c r="C4044" t="s">
        <v>10222</v>
      </c>
      <c r="D4044" t="s">
        <v>54</v>
      </c>
      <c r="E4044">
        <v>18.710434599999999</v>
      </c>
      <c r="F4044">
        <v>15.95</v>
      </c>
      <c r="G4044">
        <v>-64.342452502480299</v>
      </c>
      <c r="H4044">
        <v>-14.691147167739301</v>
      </c>
      <c r="I4044">
        <v>-67.870471984612493</v>
      </c>
      <c r="J4044">
        <v>-0.44562646519811</v>
      </c>
      <c r="K4044">
        <v>17.714889762032701</v>
      </c>
      <c r="L4044">
        <v>23.133834835117401</v>
      </c>
      <c r="M4044">
        <v>39.1335538776246</v>
      </c>
      <c r="N4044">
        <v>0.58810485326054796</v>
      </c>
      <c r="O4044">
        <v>131.91222570532901</v>
      </c>
      <c r="P4044">
        <v>6.5464261857047301</v>
      </c>
      <c r="Q4044">
        <v>-5.3476446519043999E-2</v>
      </c>
    </row>
    <row r="4045" spans="1:17" hidden="1" x14ac:dyDescent="0.3">
      <c r="A4045" t="s">
        <v>8252</v>
      </c>
      <c r="B4045" t="s">
        <v>8253</v>
      </c>
      <c r="C4045" t="s">
        <v>10222</v>
      </c>
      <c r="D4045" t="s">
        <v>51</v>
      </c>
      <c r="E4045">
        <v>18.676583519999902</v>
      </c>
      <c r="F4045">
        <v>67.83</v>
      </c>
      <c r="G4045">
        <v>159.91856838683</v>
      </c>
      <c r="H4045">
        <v>1.4736408086428501</v>
      </c>
      <c r="I4045">
        <v>144.388428424842</v>
      </c>
      <c r="J4045">
        <v>3.4548011462863202</v>
      </c>
      <c r="K4045">
        <v>63.066132547520397</v>
      </c>
      <c r="L4045">
        <v>45.654019895519099</v>
      </c>
      <c r="M4045">
        <v>100</v>
      </c>
      <c r="N4045">
        <v>6.7777777777777697</v>
      </c>
      <c r="O4045">
        <v>0</v>
      </c>
      <c r="P4045">
        <v>186.444256756756</v>
      </c>
    </row>
    <row r="4046" spans="1:17" hidden="1" x14ac:dyDescent="0.3">
      <c r="A4046" t="s">
        <v>8254</v>
      </c>
      <c r="B4046" t="s">
        <v>8255</v>
      </c>
      <c r="C4046" t="s">
        <v>10222</v>
      </c>
      <c r="D4046" t="s">
        <v>124</v>
      </c>
      <c r="E4046">
        <v>18.672191999999999</v>
      </c>
      <c r="F4046">
        <v>35.200000000000003</v>
      </c>
      <c r="G4046">
        <v>-39.868869069089698</v>
      </c>
      <c r="H4046">
        <v>2.9145237841493499</v>
      </c>
      <c r="I4046">
        <v>-24.068057617850599</v>
      </c>
      <c r="J4046">
        <v>-5.7628859285436098</v>
      </c>
      <c r="K4046">
        <v>33.918983378263398</v>
      </c>
      <c r="L4046">
        <v>34.643593452279397</v>
      </c>
      <c r="M4046">
        <v>55.923116770192301</v>
      </c>
      <c r="N4046">
        <v>0.49206349206349198</v>
      </c>
      <c r="O4046">
        <v>15.397727272727201</v>
      </c>
      <c r="P4046">
        <v>24.2937853107344</v>
      </c>
    </row>
    <row r="4047" spans="1:17" hidden="1" x14ac:dyDescent="0.3">
      <c r="A4047" t="s">
        <v>8256</v>
      </c>
      <c r="B4047" t="s">
        <v>8257</v>
      </c>
      <c r="C4047" t="s">
        <v>10222</v>
      </c>
      <c r="D4047" t="s">
        <v>420</v>
      </c>
      <c r="E4047">
        <v>18.629859799999998</v>
      </c>
      <c r="F4047">
        <v>28.66</v>
      </c>
      <c r="G4047">
        <v>32.255475064976203</v>
      </c>
      <c r="H4047">
        <v>-3.5263591913571499</v>
      </c>
      <c r="I4047">
        <v>-46.849922459595703</v>
      </c>
      <c r="J4047">
        <v>-1.54519885371368</v>
      </c>
      <c r="K4047">
        <v>32.697872342572197</v>
      </c>
      <c r="L4047">
        <v>34.848726889327097</v>
      </c>
      <c r="M4047">
        <v>1.4773565718E-4</v>
      </c>
      <c r="N4047">
        <v>0</v>
      </c>
      <c r="O4047">
        <v>52.930914166085103</v>
      </c>
      <c r="P4047">
        <v>67.113702623906704</v>
      </c>
    </row>
    <row r="4048" spans="1:17" hidden="1" x14ac:dyDescent="0.3">
      <c r="A4048" t="s">
        <v>8258</v>
      </c>
      <c r="B4048" t="s">
        <v>8259</v>
      </c>
      <c r="C4048" t="s">
        <v>10222</v>
      </c>
      <c r="E4048">
        <v>18.619181999999999</v>
      </c>
      <c r="F4048">
        <v>25.71</v>
      </c>
      <c r="G4048">
        <v>70.033944657596095</v>
      </c>
      <c r="H4048">
        <v>-18.068732072713001</v>
      </c>
      <c r="I4048">
        <v>-28.225753282674599</v>
      </c>
      <c r="J4048">
        <v>-9.2684785023227594</v>
      </c>
      <c r="K4048">
        <v>27.505090989838202</v>
      </c>
      <c r="L4048">
        <v>23.132637238803799</v>
      </c>
      <c r="M4048">
        <v>24.582057959637702</v>
      </c>
      <c r="N4048">
        <v>0.57985865499132505</v>
      </c>
      <c r="O4048">
        <v>55.581485803189402</v>
      </c>
      <c r="P4048">
        <v>108.854589764419</v>
      </c>
      <c r="Q4048">
        <v>0.10199611460238101</v>
      </c>
    </row>
    <row r="4049" spans="1:17" hidden="1" x14ac:dyDescent="0.3">
      <c r="A4049" t="s">
        <v>8260</v>
      </c>
      <c r="B4049" t="s">
        <v>8261</v>
      </c>
      <c r="C4049" t="s">
        <v>10222</v>
      </c>
      <c r="D4049" t="s">
        <v>370</v>
      </c>
      <c r="E4049">
        <v>18.553763459999999</v>
      </c>
      <c r="F4049">
        <v>33.56</v>
      </c>
      <c r="G4049">
        <v>75.157003937765495</v>
      </c>
      <c r="H4049">
        <v>-4.0243361599223597</v>
      </c>
      <c r="I4049">
        <v>133.28024271043401</v>
      </c>
      <c r="J4049">
        <v>7.9411025161493196</v>
      </c>
      <c r="K4049">
        <v>29.8250305935691</v>
      </c>
      <c r="L4049">
        <v>23.909301119257599</v>
      </c>
      <c r="M4049">
        <v>70.438430388095995</v>
      </c>
      <c r="N4049">
        <v>2.1756291049581402</v>
      </c>
      <c r="O4049">
        <v>0</v>
      </c>
      <c r="P4049">
        <v>168.48</v>
      </c>
      <c r="Q4049">
        <v>0.115162180523515</v>
      </c>
    </row>
    <row r="4050" spans="1:17" hidden="1" x14ac:dyDescent="0.3">
      <c r="A4050" t="s">
        <v>8262</v>
      </c>
      <c r="B4050" t="s">
        <v>8263</v>
      </c>
      <c r="C4050" t="s">
        <v>10222</v>
      </c>
      <c r="D4050" t="s">
        <v>118</v>
      </c>
      <c r="E4050">
        <v>18.524999999999999</v>
      </c>
      <c r="F4050">
        <v>1.95</v>
      </c>
      <c r="G4050">
        <v>-9.7592213040585101</v>
      </c>
      <c r="H4050">
        <v>-8.5263591913571499</v>
      </c>
      <c r="I4050">
        <v>-43.274406824199801</v>
      </c>
      <c r="J4050">
        <v>-3.6070545238167799</v>
      </c>
      <c r="K4050">
        <v>1.98591487364259</v>
      </c>
      <c r="L4050">
        <v>2.1150477490207402</v>
      </c>
      <c r="M4050">
        <v>50.5650979625321</v>
      </c>
      <c r="N4050">
        <v>0.83698541501943802</v>
      </c>
      <c r="O4050">
        <v>53.846153846153797</v>
      </c>
      <c r="P4050">
        <v>23.4177215189873</v>
      </c>
      <c r="Q4050">
        <v>-6.5654402064820004E-3</v>
      </c>
    </row>
    <row r="4051" spans="1:17" hidden="1" x14ac:dyDescent="0.3">
      <c r="A4051" t="s">
        <v>8264</v>
      </c>
      <c r="B4051" t="s">
        <v>8265</v>
      </c>
      <c r="C4051" t="s">
        <v>10222</v>
      </c>
      <c r="E4051">
        <v>18.523340000000001</v>
      </c>
      <c r="F4051">
        <v>34.43</v>
      </c>
      <c r="G4051">
        <v>1.0873583313334001</v>
      </c>
      <c r="H4051">
        <v>-3.6153799628705099</v>
      </c>
      <c r="I4051">
        <v>-20.096241127330899</v>
      </c>
      <c r="J4051">
        <v>-6.4322045034311897</v>
      </c>
      <c r="K4051">
        <v>34.612540833326598</v>
      </c>
      <c r="L4051">
        <v>33.971219380242403</v>
      </c>
      <c r="M4051">
        <v>53.092045327571697</v>
      </c>
      <c r="N4051">
        <v>0.83646020023484302</v>
      </c>
      <c r="O4051">
        <v>36.160325297705498</v>
      </c>
      <c r="P4051">
        <v>41.512535963830601</v>
      </c>
      <c r="Q4051">
        <v>1.0836870647956E-2</v>
      </c>
    </row>
    <row r="4052" spans="1:17" hidden="1" x14ac:dyDescent="0.3">
      <c r="A4052" t="s">
        <v>8266</v>
      </c>
      <c r="B4052" t="s">
        <v>5917</v>
      </c>
      <c r="C4052" t="s">
        <v>10222</v>
      </c>
      <c r="D4052" t="s">
        <v>469</v>
      </c>
      <c r="E4052">
        <v>18.514493999999999</v>
      </c>
      <c r="F4052">
        <v>2.2999999999999998</v>
      </c>
      <c r="G4052">
        <v>-4.8325666768050901</v>
      </c>
      <c r="H4052">
        <v>21.215908849879899</v>
      </c>
      <c r="I4052">
        <v>18.224301186136</v>
      </c>
      <c r="J4052">
        <v>3.2167059081910701</v>
      </c>
      <c r="K4052">
        <v>2.0961752121602002</v>
      </c>
      <c r="L4052">
        <v>1.85190077733025</v>
      </c>
      <c r="M4052">
        <v>57.719584963945202</v>
      </c>
      <c r="N4052">
        <v>1.1952598597811901</v>
      </c>
      <c r="O4052">
        <v>15.6521739130434</v>
      </c>
      <c r="P4052">
        <v>63.120567375886502</v>
      </c>
      <c r="Q4052">
        <v>7.3793881193524993E-2</v>
      </c>
    </row>
    <row r="4053" spans="1:17" hidden="1" x14ac:dyDescent="0.3">
      <c r="A4053" t="s">
        <v>8267</v>
      </c>
      <c r="B4053" t="s">
        <v>8268</v>
      </c>
      <c r="C4053" t="s">
        <v>10222</v>
      </c>
      <c r="D4053" t="s">
        <v>1391</v>
      </c>
      <c r="E4053">
        <v>18.501069999999999</v>
      </c>
      <c r="F4053">
        <v>14</v>
      </c>
      <c r="G4053">
        <v>45.888104733521502</v>
      </c>
      <c r="H4053">
        <v>-10.1026303777978</v>
      </c>
      <c r="I4053">
        <v>29.5810911608318</v>
      </c>
      <c r="J4053">
        <v>-2.4085082062316698</v>
      </c>
      <c r="K4053">
        <v>14.1141340222845</v>
      </c>
      <c r="L4053">
        <v>11.9115145279034</v>
      </c>
      <c r="M4053">
        <v>46.213336905175801</v>
      </c>
      <c r="N4053">
        <v>3.8125</v>
      </c>
      <c r="O4053">
        <v>14.285714285714199</v>
      </c>
      <c r="P4053">
        <v>182.258064516129</v>
      </c>
    </row>
    <row r="4054" spans="1:17" hidden="1" x14ac:dyDescent="0.3">
      <c r="A4054" t="s">
        <v>8269</v>
      </c>
      <c r="B4054" t="s">
        <v>8270</v>
      </c>
      <c r="C4054" t="s">
        <v>10222</v>
      </c>
      <c r="E4054">
        <v>18.49079725</v>
      </c>
      <c r="F4054">
        <v>7.69</v>
      </c>
      <c r="G4054">
        <v>-78.282641461127398</v>
      </c>
      <c r="H4054">
        <v>-9.7917154567134208</v>
      </c>
      <c r="I4054">
        <v>-37.111778960098199</v>
      </c>
      <c r="J4054">
        <v>-4.9629203727010296</v>
      </c>
      <c r="K4054">
        <v>8.2329595226176409</v>
      </c>
      <c r="L4054">
        <v>10.3404190381937</v>
      </c>
      <c r="M4054">
        <v>41.386429324380103</v>
      </c>
      <c r="N4054">
        <v>0.61595619867031604</v>
      </c>
      <c r="O4054">
        <v>213.59681754723499</v>
      </c>
      <c r="P4054">
        <v>3.0831099195710499</v>
      </c>
    </row>
    <row r="4055" spans="1:17" hidden="1" x14ac:dyDescent="0.3">
      <c r="A4055" t="s">
        <v>8271</v>
      </c>
      <c r="B4055" t="s">
        <v>8272</v>
      </c>
      <c r="C4055" t="s">
        <v>10222</v>
      </c>
      <c r="E4055">
        <v>18.484753000000001</v>
      </c>
      <c r="F4055">
        <v>92.47</v>
      </c>
      <c r="G4055">
        <v>18.1168894495632</v>
      </c>
      <c r="H4055">
        <v>27.0250786977623</v>
      </c>
      <c r="I4055">
        <v>169.026447876654</v>
      </c>
      <c r="J4055">
        <v>19.980949897493701</v>
      </c>
      <c r="K4055">
        <v>64.724699897888897</v>
      </c>
      <c r="L4055">
        <v>57.118240847258299</v>
      </c>
      <c r="M4055">
        <v>87.848834439536404</v>
      </c>
      <c r="N4055">
        <v>0.80376670716889398</v>
      </c>
      <c r="O4055">
        <v>0</v>
      </c>
      <c r="P4055">
        <v>212.187711006076</v>
      </c>
    </row>
    <row r="4056" spans="1:17" hidden="1" x14ac:dyDescent="0.3">
      <c r="A4056" t="s">
        <v>8273</v>
      </c>
      <c r="B4056" t="s">
        <v>8274</v>
      </c>
      <c r="C4056" t="s">
        <v>10222</v>
      </c>
      <c r="E4056">
        <v>18.480204000000001</v>
      </c>
      <c r="F4056">
        <v>49.32</v>
      </c>
      <c r="G4056">
        <v>-25.365501111632401</v>
      </c>
      <c r="H4056">
        <v>-3.5463591913571499</v>
      </c>
      <c r="I4056">
        <v>-6.3815847986344396</v>
      </c>
      <c r="J4056">
        <v>2.3625126407781001</v>
      </c>
      <c r="K4056">
        <v>49.340879849775398</v>
      </c>
      <c r="L4056">
        <v>48.662478093757201</v>
      </c>
      <c r="M4056">
        <v>47.103878093890302</v>
      </c>
      <c r="N4056">
        <v>0.29922144967407199</v>
      </c>
      <c r="O4056">
        <v>39.517437145174299</v>
      </c>
      <c r="P4056">
        <v>28.103896103895998</v>
      </c>
      <c r="Q4056">
        <v>2.6288051203500002E-4</v>
      </c>
    </row>
    <row r="4057" spans="1:17" hidden="1" x14ac:dyDescent="0.3">
      <c r="A4057" t="s">
        <v>8275</v>
      </c>
      <c r="B4057" t="s">
        <v>8276</v>
      </c>
      <c r="C4057" t="s">
        <v>10222</v>
      </c>
      <c r="D4057" t="s">
        <v>274</v>
      </c>
      <c r="E4057">
        <v>18.458273999999999</v>
      </c>
      <c r="F4057">
        <v>48.7</v>
      </c>
      <c r="G4057">
        <v>-15.262265934468701</v>
      </c>
      <c r="H4057">
        <v>-36.184928692031903</v>
      </c>
      <c r="I4057">
        <v>-34.329962379755301</v>
      </c>
      <c r="J4057">
        <v>-2.3404274819442898</v>
      </c>
      <c r="K4057">
        <v>60.972604492955902</v>
      </c>
      <c r="L4057">
        <v>57.820889025756699</v>
      </c>
      <c r="M4057">
        <v>14.0940039597086</v>
      </c>
      <c r="N4057">
        <v>0.56800870511425405</v>
      </c>
      <c r="O4057">
        <v>75.995893223819195</v>
      </c>
      <c r="P4057">
        <v>23.1975714647103</v>
      </c>
      <c r="Q4057">
        <v>2.3263819772678999E-2</v>
      </c>
    </row>
    <row r="4058" spans="1:17" hidden="1" x14ac:dyDescent="0.3">
      <c r="A4058" t="s">
        <v>8277</v>
      </c>
      <c r="B4058" t="s">
        <v>8278</v>
      </c>
      <c r="C4058" t="s">
        <v>10222</v>
      </c>
      <c r="D4058" t="s">
        <v>231</v>
      </c>
      <c r="E4058">
        <v>18.416650000000001</v>
      </c>
      <c r="F4058">
        <v>75.17</v>
      </c>
      <c r="G4058">
        <v>60.930670732317601</v>
      </c>
      <c r="H4058">
        <v>-10.819313455881201</v>
      </c>
      <c r="I4058">
        <v>-27.506461657916802</v>
      </c>
      <c r="J4058">
        <v>4.0886039631877198</v>
      </c>
      <c r="K4058">
        <v>78.811831655221695</v>
      </c>
      <c r="L4058">
        <v>72.628819663243902</v>
      </c>
      <c r="M4058">
        <v>47.222572183611597</v>
      </c>
      <c r="N4058">
        <v>0.31272542817926802</v>
      </c>
      <c r="O4058">
        <v>30.371158706930899</v>
      </c>
      <c r="P4058">
        <v>87.456359102244306</v>
      </c>
      <c r="Q4058">
        <v>5.7231414245704E-2</v>
      </c>
    </row>
    <row r="4059" spans="1:17" hidden="1" x14ac:dyDescent="0.3">
      <c r="A4059" t="s">
        <v>8279</v>
      </c>
      <c r="B4059" t="s">
        <v>8280</v>
      </c>
      <c r="C4059" t="s">
        <v>10222</v>
      </c>
      <c r="D4059" t="s">
        <v>388</v>
      </c>
      <c r="E4059">
        <v>18.306764099999999</v>
      </c>
      <c r="F4059">
        <v>36.67</v>
      </c>
      <c r="G4059">
        <v>16.2702617858364</v>
      </c>
      <c r="H4059">
        <v>-7.5694151115461903</v>
      </c>
      <c r="I4059">
        <v>-45.355083522321003</v>
      </c>
      <c r="J4059">
        <v>-2.9213456427045199</v>
      </c>
      <c r="K4059">
        <v>38.4918369690795</v>
      </c>
      <c r="L4059">
        <v>38.890422479559</v>
      </c>
      <c r="M4059">
        <v>46.159673816051203</v>
      </c>
      <c r="N4059">
        <v>1.6885533653438001</v>
      </c>
      <c r="O4059">
        <v>59.258249250068097</v>
      </c>
      <c r="P4059">
        <v>49.551386623164703</v>
      </c>
      <c r="Q4059">
        <v>7.0751158947969003E-2</v>
      </c>
    </row>
    <row r="4060" spans="1:17" hidden="1" x14ac:dyDescent="0.3">
      <c r="A4060" t="s">
        <v>8281</v>
      </c>
      <c r="B4060" t="s">
        <v>8282</v>
      </c>
      <c r="C4060" t="s">
        <v>10222</v>
      </c>
      <c r="E4060">
        <v>18.279764700999898</v>
      </c>
      <c r="F4060">
        <v>8.17</v>
      </c>
      <c r="G4060">
        <v>-44.825688369926702</v>
      </c>
      <c r="H4060">
        <v>-5.7990864640844197</v>
      </c>
      <c r="I4060">
        <v>-45.065594563663403</v>
      </c>
      <c r="J4060">
        <v>3.73830630092549</v>
      </c>
      <c r="K4060">
        <v>8.5174499501651297</v>
      </c>
      <c r="L4060">
        <v>9.7184351507066893</v>
      </c>
      <c r="M4060">
        <v>54.682559609539702</v>
      </c>
      <c r="N4060">
        <v>0.20315266526122999</v>
      </c>
      <c r="O4060">
        <v>73.8066095471236</v>
      </c>
      <c r="P4060">
        <v>12.2252747252747</v>
      </c>
      <c r="Q4060">
        <v>3.9556146280931001E-2</v>
      </c>
    </row>
    <row r="4061" spans="1:17" hidden="1" x14ac:dyDescent="0.3">
      <c r="A4061" t="s">
        <v>8283</v>
      </c>
      <c r="B4061" t="s">
        <v>8284</v>
      </c>
      <c r="C4061" t="s">
        <v>10222</v>
      </c>
      <c r="D4061" t="s">
        <v>60</v>
      </c>
      <c r="E4061">
        <v>18.246843647999999</v>
      </c>
      <c r="F4061">
        <v>22.44</v>
      </c>
      <c r="G4061">
        <v>-13.7618692744493</v>
      </c>
      <c r="H4061">
        <v>11.088255423257401</v>
      </c>
      <c r="I4061">
        <v>-13.496629046421999</v>
      </c>
      <c r="J4061">
        <v>16.192590349371098</v>
      </c>
      <c r="K4061">
        <v>19.6123494675514</v>
      </c>
      <c r="L4061">
        <v>19.843881113548299</v>
      </c>
      <c r="M4061">
        <v>73.539091109908398</v>
      </c>
      <c r="N4061">
        <v>3.92304657607075</v>
      </c>
      <c r="O4061">
        <v>17.424242424242401</v>
      </c>
      <c r="P4061">
        <v>38.518518518518498</v>
      </c>
      <c r="Q4061">
        <v>-5.1954817241909E-2</v>
      </c>
    </row>
    <row r="4062" spans="1:17" hidden="1" x14ac:dyDescent="0.3">
      <c r="A4062" t="s">
        <v>8285</v>
      </c>
      <c r="B4062" t="s">
        <v>8286</v>
      </c>
      <c r="C4062" t="s">
        <v>10222</v>
      </c>
      <c r="E4062">
        <v>18.230499999999999</v>
      </c>
      <c r="F4062">
        <v>18.05</v>
      </c>
      <c r="G4062">
        <v>-14.5306604022449</v>
      </c>
      <c r="H4062">
        <v>-2.4766354344510799</v>
      </c>
      <c r="I4062">
        <v>-20.496629046422001</v>
      </c>
      <c r="J4062">
        <v>8.6355240378525604</v>
      </c>
      <c r="K4062">
        <v>17.521869793124399</v>
      </c>
      <c r="L4062">
        <v>17.916060298936099</v>
      </c>
      <c r="M4062">
        <v>56.456164831811599</v>
      </c>
      <c r="N4062">
        <v>0.44267216663686898</v>
      </c>
      <c r="O4062">
        <v>42.659279778393298</v>
      </c>
      <c r="P4062">
        <v>25</v>
      </c>
      <c r="Q4062">
        <v>-2.7269157808893E-2</v>
      </c>
    </row>
    <row r="4063" spans="1:17" hidden="1" x14ac:dyDescent="0.3">
      <c r="A4063" t="s">
        <v>8287</v>
      </c>
      <c r="B4063" t="s">
        <v>8288</v>
      </c>
      <c r="C4063" t="s">
        <v>10222</v>
      </c>
      <c r="D4063" t="s">
        <v>285</v>
      </c>
      <c r="E4063">
        <v>18.2082747</v>
      </c>
      <c r="F4063">
        <v>14.57</v>
      </c>
      <c r="G4063">
        <v>-29.8435384031052</v>
      </c>
      <c r="H4063">
        <v>-10.9691072829602</v>
      </c>
      <c r="I4063">
        <v>-42.500637062454103</v>
      </c>
      <c r="J4063">
        <v>-3.1679169064520099</v>
      </c>
      <c r="K4063">
        <v>15.397973036704499</v>
      </c>
      <c r="L4063">
        <v>16.2807087810043</v>
      </c>
      <c r="M4063">
        <v>48.1859507981357</v>
      </c>
      <c r="N4063">
        <v>1.63298048971476</v>
      </c>
      <c r="O4063">
        <v>67.124227865476996</v>
      </c>
      <c r="P4063">
        <v>18.648208469055302</v>
      </c>
      <c r="Q4063">
        <v>7.8748839671800006E-2</v>
      </c>
    </row>
    <row r="4064" spans="1:17" hidden="1" x14ac:dyDescent="0.3">
      <c r="A4064" t="s">
        <v>8289</v>
      </c>
      <c r="B4064" t="s">
        <v>8290</v>
      </c>
      <c r="C4064" t="s">
        <v>10222</v>
      </c>
      <c r="D4064" t="s">
        <v>18</v>
      </c>
      <c r="E4064">
        <v>18.117000000000001</v>
      </c>
      <c r="F4064">
        <v>201.3</v>
      </c>
      <c r="G4064">
        <v>-53.854208225522399</v>
      </c>
      <c r="H4064">
        <v>-29.967331413579299</v>
      </c>
      <c r="I4064">
        <v>-8.5359489188981303</v>
      </c>
      <c r="J4064">
        <v>-11.261798043997</v>
      </c>
      <c r="K4064">
        <v>233.995604561325</v>
      </c>
      <c r="L4064">
        <v>210.736553490858</v>
      </c>
      <c r="M4064">
        <v>0.76981247603708902</v>
      </c>
      <c r="N4064">
        <v>0.71724333522404904</v>
      </c>
      <c r="O4064">
        <v>46.547441629408802</v>
      </c>
      <c r="P4064">
        <v>85.872576177285296</v>
      </c>
    </row>
    <row r="4065" spans="1:17" hidden="1" x14ac:dyDescent="0.3">
      <c r="A4065" t="s">
        <v>8291</v>
      </c>
      <c r="B4065" t="s">
        <v>8292</v>
      </c>
      <c r="C4065" t="s">
        <v>10222</v>
      </c>
      <c r="D4065" t="s">
        <v>722</v>
      </c>
      <c r="E4065">
        <v>18.095091273000001</v>
      </c>
      <c r="F4065">
        <v>974.49</v>
      </c>
      <c r="G4065">
        <v>27.9027857121295</v>
      </c>
      <c r="H4065">
        <v>-3.5353900351862103E-2</v>
      </c>
      <c r="I4065">
        <v>4.3535720383287</v>
      </c>
      <c r="J4065">
        <v>1.2280251900021499</v>
      </c>
      <c r="K4065">
        <v>931.90102766565099</v>
      </c>
      <c r="L4065">
        <v>830.54997026482295</v>
      </c>
      <c r="M4065">
        <v>55.6599041266266</v>
      </c>
      <c r="N4065">
        <v>0.74692487033947097</v>
      </c>
      <c r="O4065">
        <v>7.2201869695943399</v>
      </c>
      <c r="P4065">
        <v>59.653003047281999</v>
      </c>
      <c r="Q4065">
        <v>1.8114824755041999E-2</v>
      </c>
    </row>
    <row r="4066" spans="1:17" hidden="1" x14ac:dyDescent="0.3">
      <c r="A4066" t="s">
        <v>8293</v>
      </c>
      <c r="B4066" t="s">
        <v>8294</v>
      </c>
      <c r="C4066" t="s">
        <v>10222</v>
      </c>
      <c r="E4066">
        <v>18.062999999999999</v>
      </c>
      <c r="F4066">
        <v>36</v>
      </c>
      <c r="G4066">
        <v>117.376750654463</v>
      </c>
      <c r="H4066">
        <v>19.1028102004021</v>
      </c>
      <c r="I4066">
        <v>37.369612991794497</v>
      </c>
      <c r="J4066">
        <v>5.7202473705425998</v>
      </c>
      <c r="K4066">
        <v>33.662762995681497</v>
      </c>
      <c r="L4066">
        <v>26.990931940265099</v>
      </c>
      <c r="M4066">
        <v>45.019039995331397</v>
      </c>
      <c r="N4066">
        <v>0.55056694330566902</v>
      </c>
      <c r="O4066">
        <v>28.2777777777777</v>
      </c>
      <c r="P4066">
        <v>162.58205689277801</v>
      </c>
      <c r="Q4066">
        <v>9.3026552376853006E-2</v>
      </c>
    </row>
    <row r="4067" spans="1:17" hidden="1" x14ac:dyDescent="0.3">
      <c r="A4067" t="s">
        <v>8295</v>
      </c>
      <c r="B4067" t="s">
        <v>8296</v>
      </c>
      <c r="C4067" t="s">
        <v>10222</v>
      </c>
      <c r="E4067">
        <v>17.978800724999999</v>
      </c>
      <c r="F4067">
        <v>9.6300000000000008</v>
      </c>
      <c r="G4067">
        <v>-20.4684196474598</v>
      </c>
      <c r="H4067">
        <v>8.4736408086428394</v>
      </c>
      <c r="I4067">
        <v>10.5504913724261</v>
      </c>
      <c r="J4067">
        <v>-2.2751258610129499</v>
      </c>
      <c r="K4067">
        <v>8.5827945392356604</v>
      </c>
      <c r="L4067">
        <v>7.7856628861877999</v>
      </c>
      <c r="M4067">
        <v>58.946536738952702</v>
      </c>
      <c r="N4067">
        <v>0.99415447963723902</v>
      </c>
      <c r="O4067">
        <v>11.630321910695701</v>
      </c>
      <c r="P4067">
        <v>76.697247706422004</v>
      </c>
      <c r="Q4067">
        <v>7.0919442826814005E-2</v>
      </c>
    </row>
    <row r="4068" spans="1:17" hidden="1" x14ac:dyDescent="0.3">
      <c r="A4068" t="s">
        <v>8297</v>
      </c>
      <c r="B4068" t="s">
        <v>8298</v>
      </c>
      <c r="C4068" t="s">
        <v>10222</v>
      </c>
      <c r="D4068" t="s">
        <v>46</v>
      </c>
      <c r="E4068">
        <v>17.978647500000001</v>
      </c>
      <c r="F4068">
        <v>42.5</v>
      </c>
      <c r="G4068">
        <v>-61.837712723046998</v>
      </c>
      <c r="H4068">
        <v>-16.2714572305728</v>
      </c>
      <c r="I4068">
        <v>-46.670718115247901</v>
      </c>
      <c r="J4068">
        <v>-1.42019885371369</v>
      </c>
      <c r="K4068">
        <v>43.6024566302453</v>
      </c>
      <c r="L4068">
        <v>54.9426880892687</v>
      </c>
      <c r="M4068">
        <v>73.187523374088499</v>
      </c>
      <c r="N4068">
        <v>0.43096568236233002</v>
      </c>
      <c r="O4068">
        <v>80.941176470588204</v>
      </c>
      <c r="P4068">
        <v>11.5485564304461</v>
      </c>
    </row>
    <row r="4069" spans="1:17" hidden="1" x14ac:dyDescent="0.3">
      <c r="A4069" t="s">
        <v>8299</v>
      </c>
      <c r="B4069" t="s">
        <v>8300</v>
      </c>
      <c r="C4069" t="s">
        <v>10222</v>
      </c>
      <c r="D4069" t="s">
        <v>420</v>
      </c>
      <c r="E4069">
        <v>17.9575</v>
      </c>
      <c r="F4069">
        <v>32.65</v>
      </c>
      <c r="G4069">
        <v>83.577271733033299</v>
      </c>
      <c r="H4069">
        <v>-13.3785759401256</v>
      </c>
      <c r="I4069">
        <v>31.3109249104124</v>
      </c>
      <c r="J4069">
        <v>-0.14363431655592901</v>
      </c>
      <c r="K4069">
        <v>27.6949042632519</v>
      </c>
      <c r="L4069">
        <v>22.566185086632299</v>
      </c>
      <c r="M4069">
        <v>68.050710257785894</v>
      </c>
      <c r="N4069">
        <v>0.76024158314057999</v>
      </c>
      <c r="O4069">
        <v>20.0918836140888</v>
      </c>
      <c r="P4069">
        <v>171.856786011656</v>
      </c>
      <c r="Q4069">
        <v>8.7234507348895998E-2</v>
      </c>
    </row>
    <row r="4070" spans="1:17" hidden="1" x14ac:dyDescent="0.3">
      <c r="A4070" t="s">
        <v>8301</v>
      </c>
      <c r="B4070" t="s">
        <v>8302</v>
      </c>
      <c r="C4070" t="s">
        <v>10222</v>
      </c>
      <c r="D4070" t="s">
        <v>635</v>
      </c>
      <c r="E4070">
        <v>17.885490000000001</v>
      </c>
      <c r="F4070">
        <v>15.87</v>
      </c>
      <c r="G4070">
        <v>106.856664571249</v>
      </c>
      <c r="H4070">
        <v>-0.67477137541418797</v>
      </c>
      <c r="I4070">
        <v>30.7706520595687</v>
      </c>
      <c r="J4070">
        <v>4.2548011462863</v>
      </c>
      <c r="K4070">
        <v>14.9334491888201</v>
      </c>
      <c r="L4070">
        <v>12.514642759175199</v>
      </c>
      <c r="M4070">
        <v>75.073036322902595</v>
      </c>
      <c r="N4070">
        <v>0.95666365979381396</v>
      </c>
      <c r="O4070">
        <v>25.078764965343399</v>
      </c>
      <c r="Q4070">
        <v>4.7160137125382001E-2</v>
      </c>
    </row>
    <row r="4071" spans="1:17" hidden="1" x14ac:dyDescent="0.3">
      <c r="A4071" t="s">
        <v>8303</v>
      </c>
      <c r="B4071" t="s">
        <v>8304</v>
      </c>
      <c r="C4071" t="s">
        <v>10222</v>
      </c>
      <c r="D4071" t="s">
        <v>523</v>
      </c>
      <c r="E4071">
        <v>17.85624</v>
      </c>
      <c r="F4071">
        <v>0.94</v>
      </c>
      <c r="G4071">
        <v>-74.011721889479801</v>
      </c>
      <c r="H4071">
        <v>-9.5869652519631998</v>
      </c>
      <c r="I4071">
        <v>-26.8173837634031</v>
      </c>
      <c r="J4071">
        <v>-1.54519885371368</v>
      </c>
      <c r="K4071">
        <v>0.96957987036001403</v>
      </c>
      <c r="L4071">
        <v>1.1309403995076099</v>
      </c>
      <c r="M4071">
        <v>39.654433803941302</v>
      </c>
      <c r="N4071">
        <v>0.71872243390477497</v>
      </c>
      <c r="O4071">
        <v>219.14893617021201</v>
      </c>
      <c r="P4071">
        <v>25.3333333333333</v>
      </c>
      <c r="Q4071">
        <v>-1.4243361111478999E-2</v>
      </c>
    </row>
    <row r="4072" spans="1:17" hidden="1" x14ac:dyDescent="0.3">
      <c r="A4072" t="s">
        <v>8305</v>
      </c>
      <c r="B4072" t="s">
        <v>8306</v>
      </c>
      <c r="C4072" t="s">
        <v>10222</v>
      </c>
      <c r="D4072" t="s">
        <v>95</v>
      </c>
      <c r="E4072">
        <v>17.837820000000001</v>
      </c>
      <c r="F4072">
        <v>6.05</v>
      </c>
      <c r="G4072">
        <v>9.4293678098484897</v>
      </c>
      <c r="H4072">
        <v>3.7653074753095099</v>
      </c>
      <c r="I4072">
        <v>-25.1981215837354</v>
      </c>
      <c r="J4072">
        <v>5.1905524416230904</v>
      </c>
      <c r="K4072">
        <v>5.9562571652229499</v>
      </c>
      <c r="L4072">
        <v>6.0185939651946301</v>
      </c>
      <c r="M4072">
        <v>51.978249713020602</v>
      </c>
      <c r="N4072">
        <v>1.22341061144622</v>
      </c>
      <c r="O4072">
        <v>45.454545454545404</v>
      </c>
      <c r="P4072">
        <v>37.499999999999901</v>
      </c>
      <c r="Q4072">
        <v>2.4814703683947E-2</v>
      </c>
    </row>
    <row r="4073" spans="1:17" hidden="1" x14ac:dyDescent="0.3">
      <c r="A4073" t="s">
        <v>8307</v>
      </c>
      <c r="B4073" t="s">
        <v>8308</v>
      </c>
      <c r="C4073" t="s">
        <v>10222</v>
      </c>
      <c r="D4073" t="s">
        <v>523</v>
      </c>
      <c r="E4073">
        <v>17.7872734</v>
      </c>
      <c r="F4073">
        <v>18.190000000000001</v>
      </c>
      <c r="G4073">
        <v>12.2233581594401</v>
      </c>
      <c r="H4073">
        <v>-3.5263591913571499</v>
      </c>
      <c r="I4073">
        <v>-10.5341362593475</v>
      </c>
      <c r="J4073">
        <v>-1.54519885371368</v>
      </c>
      <c r="K4073">
        <v>18.154270365166301</v>
      </c>
      <c r="L4073">
        <v>16.9576034396997</v>
      </c>
      <c r="M4073">
        <v>100</v>
      </c>
      <c r="O4073">
        <v>0</v>
      </c>
      <c r="P4073">
        <v>38.7490465293669</v>
      </c>
    </row>
    <row r="4074" spans="1:17" hidden="1" x14ac:dyDescent="0.3">
      <c r="A4074" t="s">
        <v>8309</v>
      </c>
      <c r="B4074" t="s">
        <v>8310</v>
      </c>
      <c r="C4074" t="s">
        <v>10222</v>
      </c>
      <c r="D4074" t="s">
        <v>70</v>
      </c>
      <c r="E4074">
        <v>17.712152304</v>
      </c>
      <c r="F4074">
        <v>54.88</v>
      </c>
      <c r="G4074">
        <v>356.99854070496298</v>
      </c>
      <c r="H4074">
        <v>-9.2575844877998303</v>
      </c>
      <c r="I4074">
        <v>50.454383956299402</v>
      </c>
      <c r="J4074">
        <v>4.6049124147467602</v>
      </c>
      <c r="K4074">
        <v>51.620084946855997</v>
      </c>
      <c r="L4074">
        <v>41.0296688418332</v>
      </c>
      <c r="M4074">
        <v>66.0414774831915</v>
      </c>
      <c r="N4074">
        <v>0.59607915775075504</v>
      </c>
      <c r="O4074">
        <v>20.790816326530599</v>
      </c>
      <c r="P4074">
        <v>408.619091751621</v>
      </c>
      <c r="Q4074">
        <v>0.13320322265067999</v>
      </c>
    </row>
    <row r="4075" spans="1:17" hidden="1" x14ac:dyDescent="0.3">
      <c r="A4075" t="s">
        <v>8311</v>
      </c>
      <c r="B4075" t="s">
        <v>8312</v>
      </c>
      <c r="C4075" t="s">
        <v>10222</v>
      </c>
      <c r="D4075" t="s">
        <v>370</v>
      </c>
      <c r="E4075">
        <v>17.653668318000001</v>
      </c>
      <c r="F4075">
        <v>33.54</v>
      </c>
      <c r="G4075">
        <v>-14.1638793247006</v>
      </c>
      <c r="H4075">
        <v>-19.718263239333101</v>
      </c>
      <c r="I4075">
        <v>-13.427243775576001</v>
      </c>
      <c r="J4075">
        <v>-5.4695758230634297</v>
      </c>
      <c r="K4075">
        <v>36.979880328851003</v>
      </c>
      <c r="L4075">
        <v>37.998897061071297</v>
      </c>
      <c r="M4075">
        <v>16.595039867990199</v>
      </c>
      <c r="N4075">
        <v>0.24541249865548001</v>
      </c>
      <c r="O4075">
        <v>57.334525939177098</v>
      </c>
      <c r="P4075">
        <v>34.159999999999897</v>
      </c>
    </row>
    <row r="4076" spans="1:17" hidden="1" x14ac:dyDescent="0.3">
      <c r="A4076" t="s">
        <v>8313</v>
      </c>
      <c r="B4076" t="s">
        <v>8314</v>
      </c>
      <c r="C4076" t="s">
        <v>10222</v>
      </c>
      <c r="D4076" t="s">
        <v>202</v>
      </c>
      <c r="E4076">
        <v>17.63775</v>
      </c>
      <c r="F4076">
        <v>4.05</v>
      </c>
      <c r="G4076">
        <v>13.129484043866301</v>
      </c>
      <c r="I4076">
        <v>-19.068057617850599</v>
      </c>
      <c r="K4076">
        <v>4.4249445457001002</v>
      </c>
      <c r="L4076">
        <v>4.0278917604158799</v>
      </c>
      <c r="M4076">
        <v>29.723467083117001</v>
      </c>
      <c r="N4076">
        <v>2.4197581830577999</v>
      </c>
      <c r="O4076">
        <v>33.3333333333333</v>
      </c>
      <c r="P4076">
        <v>49.999999999999901</v>
      </c>
      <c r="Q4076">
        <v>-2.0192540060606001E-2</v>
      </c>
    </row>
    <row r="4077" spans="1:17" hidden="1" x14ac:dyDescent="0.3">
      <c r="A4077" t="s">
        <v>8315</v>
      </c>
      <c r="B4077" t="s">
        <v>8316</v>
      </c>
      <c r="C4077" t="s">
        <v>10222</v>
      </c>
      <c r="D4077" t="s">
        <v>606</v>
      </c>
      <c r="E4077">
        <v>17.603936999999998</v>
      </c>
      <c r="F4077">
        <v>4.75</v>
      </c>
      <c r="G4077">
        <v>2.90210454560455</v>
      </c>
      <c r="H4077">
        <v>-1.3850315682308201</v>
      </c>
      <c r="I4077">
        <v>-22.176393290036899</v>
      </c>
      <c r="J4077">
        <v>2.1504533201993499</v>
      </c>
      <c r="K4077">
        <v>4.81319000062122</v>
      </c>
      <c r="L4077">
        <v>4.7584975387269397</v>
      </c>
      <c r="M4077">
        <v>48.389050688180298</v>
      </c>
      <c r="N4077">
        <v>0.55456574943243098</v>
      </c>
      <c r="O4077">
        <v>44.210526315789402</v>
      </c>
      <c r="P4077">
        <v>54.2207792207792</v>
      </c>
      <c r="Q4077">
        <v>-3.8284243384982E-2</v>
      </c>
    </row>
    <row r="4078" spans="1:17" hidden="1" x14ac:dyDescent="0.3">
      <c r="A4078" t="s">
        <v>8317</v>
      </c>
      <c r="B4078" t="s">
        <v>8318</v>
      </c>
      <c r="C4078" t="s">
        <v>10222</v>
      </c>
      <c r="D4078" t="s">
        <v>301</v>
      </c>
      <c r="E4078">
        <v>17.601840461999998</v>
      </c>
      <c r="F4078">
        <v>44.34</v>
      </c>
      <c r="G4078">
        <v>-27.904691928645601</v>
      </c>
      <c r="H4078">
        <v>4.3738971591438904</v>
      </c>
      <c r="I4078">
        <v>-20.5908071286138</v>
      </c>
      <c r="J4078">
        <v>5.13682879605589</v>
      </c>
      <c r="K4078">
        <v>43.0829315091366</v>
      </c>
      <c r="L4078">
        <v>43.589765365003302</v>
      </c>
      <c r="M4078">
        <v>57.1670075838149</v>
      </c>
      <c r="N4078">
        <v>0.40026489268835902</v>
      </c>
      <c r="O4078">
        <v>62.404149751916897</v>
      </c>
      <c r="P4078">
        <v>49.443882709807802</v>
      </c>
      <c r="Q4078">
        <v>4.5946137301227E-2</v>
      </c>
    </row>
    <row r="4079" spans="1:17" hidden="1" x14ac:dyDescent="0.3">
      <c r="A4079" t="s">
        <v>8319</v>
      </c>
      <c r="B4079" t="s">
        <v>8320</v>
      </c>
      <c r="C4079" t="s">
        <v>10222</v>
      </c>
      <c r="D4079" t="s">
        <v>60</v>
      </c>
      <c r="E4079">
        <v>17.583317999999998</v>
      </c>
      <c r="F4079">
        <v>69.8</v>
      </c>
      <c r="G4079">
        <v>59.112609502413598</v>
      </c>
      <c r="H4079">
        <v>58.973640808642799</v>
      </c>
      <c r="I4079">
        <v>64.400278170072795</v>
      </c>
      <c r="J4079">
        <v>16.897285028200098</v>
      </c>
      <c r="K4079">
        <v>56.924500517415602</v>
      </c>
      <c r="L4079">
        <v>46.053052214823602</v>
      </c>
      <c r="M4079">
        <v>62.048777804588397</v>
      </c>
      <c r="N4079">
        <v>0.48260468689973102</v>
      </c>
      <c r="O4079">
        <v>20.916905444126002</v>
      </c>
      <c r="P4079">
        <v>98.295454545454504</v>
      </c>
      <c r="Q4079">
        <v>8.8648320068093006E-2</v>
      </c>
    </row>
    <row r="4080" spans="1:17" hidden="1" x14ac:dyDescent="0.3">
      <c r="A4080" t="s">
        <v>8321</v>
      </c>
      <c r="B4080" t="s">
        <v>8322</v>
      </c>
      <c r="C4080" t="s">
        <v>10222</v>
      </c>
      <c r="E4080">
        <v>17.510000000000002</v>
      </c>
      <c r="F4080">
        <v>17.510000000000002</v>
      </c>
      <c r="G4080">
        <v>-59.075765411529197</v>
      </c>
      <c r="H4080">
        <v>-2.8355129046559502</v>
      </c>
      <c r="I4080">
        <v>-41.521132637465499</v>
      </c>
      <c r="J4080">
        <v>-4.3785321870470204</v>
      </c>
      <c r="K4080">
        <v>18.458054844427199</v>
      </c>
      <c r="L4080">
        <v>20.818691997854099</v>
      </c>
      <c r="M4080">
        <v>48.222806220412203</v>
      </c>
      <c r="N4080">
        <v>2.4965081124360302</v>
      </c>
      <c r="O4080">
        <v>62.193032552826899</v>
      </c>
      <c r="P4080">
        <v>11.104060913705499</v>
      </c>
      <c r="Q4080">
        <v>6.0335717236418999E-2</v>
      </c>
    </row>
    <row r="4081" spans="1:17" hidden="1" x14ac:dyDescent="0.3">
      <c r="A4081" t="s">
        <v>8323</v>
      </c>
      <c r="B4081" t="s">
        <v>8324</v>
      </c>
      <c r="C4081" t="s">
        <v>10222</v>
      </c>
      <c r="D4081" t="s">
        <v>186</v>
      </c>
      <c r="E4081">
        <v>17.5</v>
      </c>
      <c r="F4081">
        <v>280</v>
      </c>
      <c r="G4081">
        <v>26.479776110947501</v>
      </c>
      <c r="H4081">
        <v>-9.5673148227564599</v>
      </c>
      <c r="I4081">
        <v>23.3922598424668</v>
      </c>
      <c r="J4081">
        <v>1.19785022260653</v>
      </c>
      <c r="K4081">
        <v>273.02048285749203</v>
      </c>
      <c r="L4081">
        <v>234.71262678070599</v>
      </c>
      <c r="M4081">
        <v>58.803184114251003</v>
      </c>
      <c r="N4081">
        <v>0.28821331340415302</v>
      </c>
      <c r="O4081">
        <v>22.1428571428571</v>
      </c>
      <c r="P4081">
        <v>68.421052631578902</v>
      </c>
      <c r="Q4081">
        <v>6.4760173056213996E-2</v>
      </c>
    </row>
    <row r="4082" spans="1:17" hidden="1" x14ac:dyDescent="0.3">
      <c r="A4082" t="s">
        <v>8325</v>
      </c>
      <c r="B4082" t="s">
        <v>8326</v>
      </c>
      <c r="C4082" t="s">
        <v>10222</v>
      </c>
      <c r="E4082">
        <v>17.496563699999999</v>
      </c>
      <c r="F4082">
        <v>56.98</v>
      </c>
      <c r="G4082">
        <v>-56.318689848487601</v>
      </c>
      <c r="H4082">
        <v>4.7936408086428397</v>
      </c>
      <c r="I4082">
        <v>-47.743953659977301</v>
      </c>
      <c r="J4082">
        <v>0.64348039156932602</v>
      </c>
      <c r="K4082">
        <v>52.275350926833703</v>
      </c>
      <c r="M4082">
        <v>66.827129561977301</v>
      </c>
      <c r="N4082">
        <v>1.4678899082568799</v>
      </c>
      <c r="O4082">
        <v>57.950157950157902</v>
      </c>
      <c r="P4082">
        <v>21.234042553191401</v>
      </c>
    </row>
    <row r="4083" spans="1:17" hidden="1" x14ac:dyDescent="0.3">
      <c r="A4083" t="s">
        <v>8327</v>
      </c>
      <c r="B4083" t="s">
        <v>8328</v>
      </c>
      <c r="C4083" t="s">
        <v>10222</v>
      </c>
      <c r="E4083">
        <v>17.475259439999999</v>
      </c>
      <c r="F4083">
        <v>32.799999999999997</v>
      </c>
      <c r="G4083">
        <v>110.126548282309</v>
      </c>
      <c r="H4083">
        <v>-0.77259678341606197</v>
      </c>
      <c r="I4083">
        <v>23.133971122639601</v>
      </c>
      <c r="J4083">
        <v>-3.4106422787901298</v>
      </c>
      <c r="K4083">
        <v>29.409832271181099</v>
      </c>
      <c r="L4083">
        <v>23.641921557627001</v>
      </c>
      <c r="M4083">
        <v>59.896093086084399</v>
      </c>
      <c r="N4083">
        <v>0.37666428443809102</v>
      </c>
      <c r="O4083">
        <v>19.512195121951201</v>
      </c>
      <c r="P4083">
        <v>176.79324894514701</v>
      </c>
      <c r="Q4083">
        <v>6.6524244751639997E-2</v>
      </c>
    </row>
    <row r="4084" spans="1:17" hidden="1" x14ac:dyDescent="0.3">
      <c r="A4084" t="s">
        <v>8329</v>
      </c>
      <c r="B4084" t="s">
        <v>8330</v>
      </c>
      <c r="C4084" t="s">
        <v>10222</v>
      </c>
      <c r="D4084" t="s">
        <v>54</v>
      </c>
      <c r="E4084">
        <v>17.437300944</v>
      </c>
      <c r="F4084">
        <v>12.12</v>
      </c>
      <c r="G4084">
        <v>61.381288374259199</v>
      </c>
      <c r="H4084">
        <v>4.54101669516767</v>
      </c>
      <c r="I4084">
        <v>-25.250910505841201</v>
      </c>
      <c r="J4084">
        <v>4.5470552803158899</v>
      </c>
      <c r="K4084">
        <v>11.4884335693846</v>
      </c>
      <c r="L4084">
        <v>10.410656604952701</v>
      </c>
      <c r="M4084">
        <v>63.119799868437198</v>
      </c>
      <c r="N4084">
        <v>0.68718352711072395</v>
      </c>
      <c r="O4084">
        <v>41.8316831683168</v>
      </c>
      <c r="P4084">
        <v>119.168173598553</v>
      </c>
      <c r="Q4084">
        <v>8.9417070372974999E-2</v>
      </c>
    </row>
    <row r="4085" spans="1:17" hidden="1" x14ac:dyDescent="0.3">
      <c r="A4085" t="s">
        <v>8331</v>
      </c>
      <c r="B4085" t="s">
        <v>8332</v>
      </c>
      <c r="C4085" t="s">
        <v>10222</v>
      </c>
      <c r="D4085" t="s">
        <v>398</v>
      </c>
      <c r="E4085">
        <v>17.436419999999998</v>
      </c>
      <c r="F4085">
        <v>15.7</v>
      </c>
      <c r="G4085">
        <v>-28.7063737281822</v>
      </c>
      <c r="H4085">
        <v>-4.88438388271517</v>
      </c>
      <c r="I4085">
        <v>-53.9280015954416</v>
      </c>
      <c r="J4085">
        <v>0.36806645240876701</v>
      </c>
      <c r="K4085">
        <v>15.7741382008873</v>
      </c>
      <c r="L4085">
        <v>17.265168457459101</v>
      </c>
      <c r="M4085">
        <v>53.8467744002091</v>
      </c>
      <c r="N4085">
        <v>0.53452100895007704</v>
      </c>
      <c r="O4085">
        <v>119.108280254777</v>
      </c>
      <c r="P4085">
        <v>16.296296296296202</v>
      </c>
      <c r="Q4085">
        <v>-6.7390973698800002E-4</v>
      </c>
    </row>
    <row r="4086" spans="1:17" hidden="1" x14ac:dyDescent="0.3">
      <c r="A4086" t="s">
        <v>8333</v>
      </c>
      <c r="B4086" t="s">
        <v>8334</v>
      </c>
      <c r="C4086" t="s">
        <v>10222</v>
      </c>
      <c r="D4086" t="s">
        <v>420</v>
      </c>
      <c r="E4086">
        <v>17.434999999999999</v>
      </c>
      <c r="F4086">
        <v>34.869999999999997</v>
      </c>
      <c r="G4086">
        <v>43.571872605682898</v>
      </c>
      <c r="H4086">
        <v>0.53213081162702802</v>
      </c>
      <c r="I4086">
        <v>26.829901565822802</v>
      </c>
      <c r="J4086">
        <v>-5.5110484819152896</v>
      </c>
      <c r="K4086">
        <v>33.548375897234102</v>
      </c>
      <c r="L4086">
        <v>28.8719359010625</v>
      </c>
      <c r="M4086">
        <v>43.544089514291798</v>
      </c>
      <c r="N4086">
        <v>1.2898745997865499</v>
      </c>
      <c r="O4086">
        <v>8.7467737310008697</v>
      </c>
      <c r="P4086">
        <v>93.185595567866997</v>
      </c>
      <c r="Q4086">
        <v>0.112570544744658</v>
      </c>
    </row>
    <row r="4087" spans="1:17" hidden="1" x14ac:dyDescent="0.3">
      <c r="A4087" t="s">
        <v>8335</v>
      </c>
      <c r="B4087" t="s">
        <v>8336</v>
      </c>
      <c r="C4087" t="s">
        <v>10222</v>
      </c>
      <c r="D4087" t="s">
        <v>121</v>
      </c>
      <c r="E4087">
        <v>17.362400000000001</v>
      </c>
      <c r="F4087">
        <v>19.73</v>
      </c>
      <c r="G4087">
        <v>-6.9499307941691999</v>
      </c>
      <c r="H4087">
        <v>-16.1875009961453</v>
      </c>
      <c r="I4087">
        <v>-49.377326097360303</v>
      </c>
      <c r="J4087">
        <v>-6.6002539087687397</v>
      </c>
      <c r="K4087">
        <v>20.599741565962201</v>
      </c>
      <c r="L4087">
        <v>22.115987197615901</v>
      </c>
      <c r="M4087">
        <v>59.176655257801798</v>
      </c>
      <c r="N4087">
        <v>0.13373286409198101</v>
      </c>
      <c r="O4087">
        <v>86.923466801824603</v>
      </c>
      <c r="P4087">
        <v>24.088050314465399</v>
      </c>
      <c r="Q4087">
        <v>2.3206390261156999E-2</v>
      </c>
    </row>
    <row r="4088" spans="1:17" hidden="1" x14ac:dyDescent="0.3">
      <c r="A4088" t="s">
        <v>8337</v>
      </c>
      <c r="B4088" t="s">
        <v>8338</v>
      </c>
      <c r="C4088" t="s">
        <v>10222</v>
      </c>
      <c r="E4088">
        <v>17.336801999999999</v>
      </c>
      <c r="F4088">
        <v>31.51</v>
      </c>
      <c r="G4088">
        <v>111.106287497343</v>
      </c>
      <c r="H4088">
        <v>35.367257829919403</v>
      </c>
      <c r="I4088">
        <v>55.7533709535779</v>
      </c>
      <c r="J4088">
        <v>2.56963368217147</v>
      </c>
      <c r="K4088">
        <v>27.584909444251299</v>
      </c>
      <c r="L4088">
        <v>21.766641546398301</v>
      </c>
      <c r="M4088">
        <v>46.270872112878898</v>
      </c>
      <c r="N4088">
        <v>1.90202088434799</v>
      </c>
      <c r="O4088">
        <v>18.0577594414471</v>
      </c>
      <c r="P4088">
        <v>189.34802571166199</v>
      </c>
      <c r="Q4088">
        <v>7.5802059501467997E-2</v>
      </c>
    </row>
    <row r="4089" spans="1:17" hidden="1" x14ac:dyDescent="0.3">
      <c r="A4089" t="s">
        <v>8339</v>
      </c>
      <c r="B4089" t="s">
        <v>8340</v>
      </c>
      <c r="C4089" t="s">
        <v>10222</v>
      </c>
      <c r="E4089">
        <v>17.295342479999999</v>
      </c>
      <c r="F4089">
        <v>38.86</v>
      </c>
      <c r="G4089">
        <v>1147.5726722858101</v>
      </c>
      <c r="H4089">
        <v>-4.4500857682903803</v>
      </c>
      <c r="I4089">
        <v>5.7892635877851797</v>
      </c>
      <c r="J4089">
        <v>0.77150869602739203</v>
      </c>
      <c r="K4089">
        <v>36.7625446102777</v>
      </c>
      <c r="L4089">
        <v>30.131494863179</v>
      </c>
      <c r="M4089">
        <v>77.415060539767794</v>
      </c>
      <c r="N4089">
        <v>1.0024543714329901</v>
      </c>
      <c r="O4089">
        <v>77.792074112197596</v>
      </c>
      <c r="P4089">
        <v>1174.0983606557299</v>
      </c>
    </row>
    <row r="4090" spans="1:17" hidden="1" x14ac:dyDescent="0.3">
      <c r="A4090" t="s">
        <v>8341</v>
      </c>
      <c r="B4090" t="s">
        <v>8342</v>
      </c>
      <c r="C4090" t="s">
        <v>10222</v>
      </c>
      <c r="E4090">
        <v>17.2603662</v>
      </c>
      <c r="F4090">
        <v>38.29</v>
      </c>
      <c r="G4090">
        <v>25.1178759865088</v>
      </c>
      <c r="H4090">
        <v>33.3078493607808</v>
      </c>
      <c r="I4090">
        <v>-9.4888771084375492</v>
      </c>
      <c r="J4090">
        <v>20.054801146286302</v>
      </c>
      <c r="K4090">
        <v>31.254037718073398</v>
      </c>
      <c r="L4090">
        <v>31.7164879812671</v>
      </c>
      <c r="M4090">
        <v>84.188617093127803</v>
      </c>
      <c r="N4090">
        <v>1.4120550763722499</v>
      </c>
      <c r="O4090">
        <v>33.638025594149902</v>
      </c>
      <c r="P4090">
        <v>81.900237529691196</v>
      </c>
      <c r="Q4090">
        <v>9.4100553699874995E-2</v>
      </c>
    </row>
    <row r="4091" spans="1:17" hidden="1" x14ac:dyDescent="0.3">
      <c r="A4091" t="s">
        <v>8343</v>
      </c>
      <c r="B4091" t="s">
        <v>3522</v>
      </c>
      <c r="C4091" t="s">
        <v>10222</v>
      </c>
      <c r="D4091" t="s">
        <v>261</v>
      </c>
      <c r="E4091">
        <v>17.249310000000001</v>
      </c>
      <c r="F4091">
        <v>6.9</v>
      </c>
      <c r="G4091">
        <v>15.7423528671866</v>
      </c>
      <c r="H4091">
        <v>-18.160505532820501</v>
      </c>
      <c r="I4091">
        <v>-38.829962379755301</v>
      </c>
      <c r="J4091">
        <v>-9.5923491394850499E-2</v>
      </c>
      <c r="K4091">
        <v>7.7387623211786902</v>
      </c>
      <c r="L4091">
        <v>7.7785820683539502</v>
      </c>
      <c r="M4091">
        <v>43.235963228608703</v>
      </c>
      <c r="N4091">
        <v>0.654090382387022</v>
      </c>
      <c r="O4091">
        <v>81.159420289855007</v>
      </c>
      <c r="P4091">
        <v>48.387096774193502</v>
      </c>
      <c r="Q4091">
        <v>3.4925820799925997E-2</v>
      </c>
    </row>
    <row r="4092" spans="1:17" hidden="1" x14ac:dyDescent="0.3">
      <c r="A4092" t="s">
        <v>8344</v>
      </c>
      <c r="B4092" t="s">
        <v>8345</v>
      </c>
      <c r="C4092" t="s">
        <v>10222</v>
      </c>
      <c r="D4092" t="s">
        <v>722</v>
      </c>
      <c r="E4092">
        <v>17.228399594999999</v>
      </c>
      <c r="F4092">
        <v>83.1</v>
      </c>
      <c r="G4092">
        <v>-16.0644362098842</v>
      </c>
      <c r="H4092">
        <v>-9.4139996407953497</v>
      </c>
      <c r="I4092">
        <v>-1.90996966971347</v>
      </c>
      <c r="J4092">
        <v>-8.1568612463995898</v>
      </c>
      <c r="K4092">
        <v>88.523451693266395</v>
      </c>
      <c r="L4092">
        <v>81.558206845348295</v>
      </c>
      <c r="M4092">
        <v>59.689646094536798</v>
      </c>
      <c r="N4092">
        <v>1.5702234558514101</v>
      </c>
      <c r="O4092">
        <v>16.582430806257499</v>
      </c>
      <c r="P4092">
        <v>20.960698689956299</v>
      </c>
    </row>
    <row r="4093" spans="1:17" hidden="1" x14ac:dyDescent="0.3">
      <c r="A4093" t="s">
        <v>8346</v>
      </c>
      <c r="B4093" t="s">
        <v>8347</v>
      </c>
      <c r="C4093" t="s">
        <v>10222</v>
      </c>
      <c r="E4093">
        <v>17.19995162</v>
      </c>
      <c r="F4093">
        <v>41.48</v>
      </c>
      <c r="G4093">
        <v>-24.958597282757299</v>
      </c>
      <c r="H4093">
        <v>58.694993956863399</v>
      </c>
      <c r="I4093">
        <v>2.34428004448701</v>
      </c>
      <c r="J4093">
        <v>8.6859996581119692</v>
      </c>
      <c r="K4093">
        <v>32.956107097007603</v>
      </c>
      <c r="L4093">
        <v>34.086576613890003</v>
      </c>
      <c r="M4093">
        <v>93.175034079914994</v>
      </c>
      <c r="N4093">
        <v>4.0819875776397501</v>
      </c>
      <c r="O4093">
        <v>33.6306653809064</v>
      </c>
      <c r="P4093">
        <v>97.523809523809504</v>
      </c>
      <c r="Q4093">
        <v>9.3244005867585994E-2</v>
      </c>
    </row>
    <row r="4094" spans="1:17" hidden="1" x14ac:dyDescent="0.3">
      <c r="A4094" t="s">
        <v>8348</v>
      </c>
      <c r="B4094" t="s">
        <v>8349</v>
      </c>
      <c r="C4094" t="s">
        <v>10222</v>
      </c>
      <c r="D4094" t="s">
        <v>722</v>
      </c>
      <c r="E4094">
        <v>17.1837348</v>
      </c>
      <c r="F4094">
        <v>138.76</v>
      </c>
      <c r="G4094">
        <v>17.237262313869302</v>
      </c>
      <c r="H4094">
        <v>5.4118391053847796</v>
      </c>
      <c r="I4094">
        <v>7.3759468855711896</v>
      </c>
      <c r="J4094">
        <v>2.8654646179053098</v>
      </c>
      <c r="K4094">
        <v>129.45693334495999</v>
      </c>
      <c r="L4094">
        <v>117.228640097</v>
      </c>
      <c r="M4094">
        <v>42.376869448986099</v>
      </c>
      <c r="N4094">
        <v>0.92297248840803703</v>
      </c>
      <c r="O4094">
        <v>1.9169789564716</v>
      </c>
      <c r="P4094">
        <v>50.596917733883203</v>
      </c>
    </row>
    <row r="4095" spans="1:17" hidden="1" x14ac:dyDescent="0.3">
      <c r="A4095" t="s">
        <v>8350</v>
      </c>
      <c r="B4095" t="s">
        <v>8351</v>
      </c>
      <c r="C4095" t="s">
        <v>10222</v>
      </c>
      <c r="D4095" t="s">
        <v>253</v>
      </c>
      <c r="E4095">
        <v>17.171695952</v>
      </c>
      <c r="F4095">
        <v>29.78</v>
      </c>
      <c r="G4095">
        <v>282.54024569600699</v>
      </c>
      <c r="H4095">
        <v>145.620398487823</v>
      </c>
      <c r="I4095">
        <v>200.30400722081001</v>
      </c>
      <c r="J4095">
        <v>13.099481161990999</v>
      </c>
      <c r="K4095">
        <v>17.515600175261699</v>
      </c>
      <c r="L4095">
        <v>12.8114875474706</v>
      </c>
      <c r="M4095">
        <v>99.230674693802598</v>
      </c>
      <c r="N4095">
        <v>3.3854876992726801</v>
      </c>
      <c r="O4095">
        <v>0</v>
      </c>
      <c r="P4095">
        <v>337.941176470588</v>
      </c>
      <c r="Q4095">
        <v>8.8271062577387996E-2</v>
      </c>
    </row>
    <row r="4096" spans="1:17" hidden="1" x14ac:dyDescent="0.3">
      <c r="A4096" t="s">
        <v>8352</v>
      </c>
      <c r="B4096" t="s">
        <v>8353</v>
      </c>
      <c r="C4096" t="s">
        <v>10222</v>
      </c>
      <c r="D4096" t="s">
        <v>130</v>
      </c>
      <c r="E4096">
        <v>17.097999999999999</v>
      </c>
      <c r="F4096">
        <v>25.75</v>
      </c>
      <c r="G4096">
        <v>-23.443222397148499</v>
      </c>
      <c r="H4096">
        <v>-6.9427579051835098</v>
      </c>
      <c r="I4096">
        <v>-44.929350339927097</v>
      </c>
      <c r="J4096">
        <v>-12.1478774251422</v>
      </c>
      <c r="K4096">
        <v>25.178410436267502</v>
      </c>
      <c r="L4096">
        <v>26.425295982446698</v>
      </c>
      <c r="M4096">
        <v>58.642734051175097</v>
      </c>
      <c r="N4096">
        <v>2.3155344230418602</v>
      </c>
      <c r="O4096">
        <v>59.223300970873701</v>
      </c>
      <c r="P4096">
        <v>26.101860920665999</v>
      </c>
      <c r="Q4096">
        <v>7.6612183047772994E-2</v>
      </c>
    </row>
    <row r="4097" spans="1:17" hidden="1" x14ac:dyDescent="0.3">
      <c r="A4097" t="s">
        <v>8354</v>
      </c>
      <c r="B4097" t="s">
        <v>8355</v>
      </c>
      <c r="C4097" t="s">
        <v>10222</v>
      </c>
      <c r="D4097" t="s">
        <v>420</v>
      </c>
      <c r="E4097">
        <v>17.095680000000002</v>
      </c>
      <c r="F4097">
        <v>12.72</v>
      </c>
      <c r="G4097">
        <v>-21.5751933204218</v>
      </c>
      <c r="H4097">
        <v>-3.5263591913571499</v>
      </c>
      <c r="I4097">
        <v>-15.496629046421999</v>
      </c>
      <c r="J4097">
        <v>-1.54519885371368</v>
      </c>
      <c r="K4097">
        <v>12.7172927006292</v>
      </c>
      <c r="L4097">
        <v>12.599574490768299</v>
      </c>
      <c r="M4097">
        <v>100</v>
      </c>
      <c r="O4097">
        <v>0</v>
      </c>
      <c r="P4097">
        <v>4.9504950495049496</v>
      </c>
    </row>
    <row r="4098" spans="1:17" hidden="1" x14ac:dyDescent="0.3">
      <c r="A4098" t="s">
        <v>8356</v>
      </c>
      <c r="B4098" t="s">
        <v>8357</v>
      </c>
      <c r="C4098" t="s">
        <v>10222</v>
      </c>
      <c r="D4098" t="s">
        <v>133</v>
      </c>
      <c r="E4098">
        <v>17.067485999999999</v>
      </c>
      <c r="F4098">
        <v>8.6999999999999993</v>
      </c>
      <c r="G4098">
        <v>-38.824075466700897</v>
      </c>
      <c r="H4098">
        <v>5.72585880610798</v>
      </c>
      <c r="I4098">
        <v>-44.243557793350803</v>
      </c>
      <c r="J4098">
        <v>-3.2555751364958998</v>
      </c>
      <c r="K4098">
        <v>8.2925881216888104</v>
      </c>
      <c r="L4098">
        <v>8.2940785657565694</v>
      </c>
      <c r="M4098">
        <v>54.255176111045401</v>
      </c>
      <c r="N4098">
        <v>1.56645525300085</v>
      </c>
      <c r="O4098">
        <v>82.758620689655103</v>
      </c>
      <c r="P4098">
        <v>39.199999999999903</v>
      </c>
      <c r="Q4098">
        <v>8.1476749761521999E-2</v>
      </c>
    </row>
    <row r="4099" spans="1:17" hidden="1" x14ac:dyDescent="0.3">
      <c r="A4099" t="s">
        <v>8358</v>
      </c>
      <c r="B4099" t="s">
        <v>8359</v>
      </c>
      <c r="C4099" t="s">
        <v>10222</v>
      </c>
      <c r="D4099" t="s">
        <v>722</v>
      </c>
      <c r="E4099">
        <v>17.035611191999902</v>
      </c>
      <c r="F4099">
        <v>27.04</v>
      </c>
      <c r="G4099">
        <v>43.644229817612498</v>
      </c>
      <c r="H4099">
        <v>1.07044641830392</v>
      </c>
      <c r="I4099">
        <v>25.322035676002599</v>
      </c>
      <c r="J4099">
        <v>2.3634698769364699</v>
      </c>
      <c r="K4099">
        <v>25.227275203575399</v>
      </c>
      <c r="L4099">
        <v>21.631410995914599</v>
      </c>
      <c r="M4099">
        <v>32.576819102165203</v>
      </c>
      <c r="N4099">
        <v>1.2294799104151499</v>
      </c>
      <c r="O4099">
        <v>0.59171597633136397</v>
      </c>
      <c r="P4099">
        <v>76.259696238836995</v>
      </c>
    </row>
    <row r="4100" spans="1:17" hidden="1" x14ac:dyDescent="0.3">
      <c r="A4100" t="s">
        <v>8360</v>
      </c>
      <c r="B4100" t="s">
        <v>8361</v>
      </c>
      <c r="C4100" t="s">
        <v>10222</v>
      </c>
      <c r="D4100" t="s">
        <v>398</v>
      </c>
      <c r="E4100">
        <v>17.018995199999999</v>
      </c>
      <c r="F4100">
        <v>9.6</v>
      </c>
      <c r="G4100">
        <v>71.821419068089696</v>
      </c>
      <c r="H4100">
        <v>-5.5851827207689002</v>
      </c>
      <c r="I4100">
        <v>-62.778342390738302</v>
      </c>
      <c r="J4100">
        <v>-6.2207713727976497</v>
      </c>
      <c r="K4100">
        <v>9.97649090644639</v>
      </c>
      <c r="L4100">
        <v>9.64243681556224</v>
      </c>
      <c r="M4100">
        <v>38.586825738799703</v>
      </c>
      <c r="N4100">
        <v>0.62464237866804895</v>
      </c>
      <c r="O4100">
        <v>93.4375</v>
      </c>
      <c r="P4100">
        <v>119.679633867276</v>
      </c>
      <c r="Q4100">
        <v>5.1151237383975999E-2</v>
      </c>
    </row>
    <row r="4101" spans="1:17" hidden="1" x14ac:dyDescent="0.3">
      <c r="A4101" t="s">
        <v>8362</v>
      </c>
      <c r="B4101" t="s">
        <v>8363</v>
      </c>
      <c r="C4101" t="s">
        <v>10222</v>
      </c>
      <c r="D4101" t="s">
        <v>133</v>
      </c>
      <c r="E4101">
        <v>16.985272375999902</v>
      </c>
      <c r="F4101">
        <v>42.82</v>
      </c>
      <c r="G4101">
        <v>378.42714181875198</v>
      </c>
      <c r="H4101">
        <v>181.92571422808501</v>
      </c>
      <c r="I4101">
        <v>389.45620114225699</v>
      </c>
      <c r="J4101">
        <v>9.8341114911138892</v>
      </c>
      <c r="M4101">
        <v>100</v>
      </c>
      <c r="O4101">
        <v>0</v>
      </c>
      <c r="P4101">
        <v>404.952830188679</v>
      </c>
    </row>
    <row r="4102" spans="1:17" hidden="1" x14ac:dyDescent="0.3">
      <c r="A4102" t="s">
        <v>8364</v>
      </c>
      <c r="B4102" t="s">
        <v>8365</v>
      </c>
      <c r="C4102" t="s">
        <v>10222</v>
      </c>
      <c r="D4102" t="s">
        <v>95</v>
      </c>
      <c r="E4102">
        <v>16.983470304000001</v>
      </c>
      <c r="F4102">
        <v>16.920000000000002</v>
      </c>
      <c r="G4102">
        <v>-9.83603319751297</v>
      </c>
      <c r="H4102">
        <v>-8.0277836927816502</v>
      </c>
      <c r="I4102">
        <v>-30.981144530937499</v>
      </c>
      <c r="J4102">
        <v>-4.3857785638586</v>
      </c>
      <c r="K4102">
        <v>17.517007752537001</v>
      </c>
      <c r="L4102">
        <v>18.8902629563738</v>
      </c>
      <c r="M4102">
        <v>43.0361099525974</v>
      </c>
      <c r="N4102">
        <v>1.4176254814189</v>
      </c>
      <c r="O4102">
        <v>41.134751773049601</v>
      </c>
      <c r="P4102">
        <v>25.705794947994001</v>
      </c>
      <c r="Q4102">
        <v>-0.106341291407838</v>
      </c>
    </row>
    <row r="4103" spans="1:17" hidden="1" x14ac:dyDescent="0.3">
      <c r="A4103" t="s">
        <v>8366</v>
      </c>
      <c r="B4103" t="s">
        <v>8367</v>
      </c>
      <c r="C4103" t="s">
        <v>10222</v>
      </c>
      <c r="D4103" t="s">
        <v>420</v>
      </c>
      <c r="E4103">
        <v>16.914455801999999</v>
      </c>
      <c r="F4103">
        <v>13.14</v>
      </c>
      <c r="G4103">
        <v>311.47431163007298</v>
      </c>
      <c r="H4103">
        <v>-26.5275892036572</v>
      </c>
      <c r="I4103">
        <v>142.15042977710701</v>
      </c>
      <c r="J4103">
        <v>-12.244200280247201</v>
      </c>
      <c r="K4103">
        <v>12.3061615177084</v>
      </c>
      <c r="L4103">
        <v>7.7890192273545402</v>
      </c>
      <c r="M4103">
        <v>30.711403401861599</v>
      </c>
      <c r="N4103">
        <v>0.94471021012511103</v>
      </c>
      <c r="O4103">
        <v>33.789954337899502</v>
      </c>
      <c r="P4103">
        <v>361.052631578947</v>
      </c>
      <c r="Q4103">
        <v>7.6005423911177997E-2</v>
      </c>
    </row>
    <row r="4104" spans="1:17" hidden="1" x14ac:dyDescent="0.3">
      <c r="A4104" t="s">
        <v>8368</v>
      </c>
      <c r="B4104" t="s">
        <v>8369</v>
      </c>
      <c r="C4104" t="s">
        <v>10222</v>
      </c>
      <c r="D4104" t="s">
        <v>60</v>
      </c>
      <c r="E4104">
        <v>16.906143629999999</v>
      </c>
      <c r="F4104">
        <v>42.05</v>
      </c>
      <c r="G4104">
        <v>-64.913966758205106</v>
      </c>
      <c r="H4104">
        <v>-3.99147547042692</v>
      </c>
      <c r="I4104">
        <v>-29.855081184914901</v>
      </c>
      <c r="J4104">
        <v>2.9725056639908098</v>
      </c>
      <c r="K4104">
        <v>43.264936334347198</v>
      </c>
      <c r="M4104">
        <v>43.062758173045502</v>
      </c>
      <c r="N4104">
        <v>0.94290123456790098</v>
      </c>
      <c r="O4104">
        <v>97.146254458977396</v>
      </c>
      <c r="P4104">
        <v>27.039274924471201</v>
      </c>
    </row>
    <row r="4105" spans="1:17" hidden="1" x14ac:dyDescent="0.3">
      <c r="A4105" t="s">
        <v>8370</v>
      </c>
      <c r="B4105" t="s">
        <v>8371</v>
      </c>
      <c r="C4105" t="s">
        <v>10222</v>
      </c>
      <c r="D4105" t="s">
        <v>118</v>
      </c>
      <c r="E4105">
        <v>16.902248019999998</v>
      </c>
      <c r="F4105">
        <v>11.8</v>
      </c>
      <c r="G4105">
        <v>-47.490189374615298</v>
      </c>
      <c r="H4105">
        <v>-1.52809681081848</v>
      </c>
      <c r="I4105">
        <v>-64.809343823054306</v>
      </c>
      <c r="J4105">
        <v>3.18272264494821</v>
      </c>
      <c r="K4105">
        <v>12.1639034581847</v>
      </c>
      <c r="L4105">
        <v>14.4694000761775</v>
      </c>
      <c r="M4105">
        <v>49.749534061400098</v>
      </c>
      <c r="N4105">
        <v>0.69358131167607795</v>
      </c>
      <c r="O4105">
        <v>155.93220338982999</v>
      </c>
      <c r="P4105">
        <v>19.191919191919201</v>
      </c>
      <c r="Q4105">
        <v>1.9564623602897999E-2</v>
      </c>
    </row>
    <row r="4106" spans="1:17" hidden="1" x14ac:dyDescent="0.3">
      <c r="A4106" t="s">
        <v>8372</v>
      </c>
      <c r="B4106" t="s">
        <v>8373</v>
      </c>
      <c r="C4106" t="s">
        <v>10222</v>
      </c>
      <c r="D4106" t="s">
        <v>1139</v>
      </c>
      <c r="E4106">
        <v>16.850471800000001</v>
      </c>
      <c r="F4106">
        <v>6.74</v>
      </c>
      <c r="G4106">
        <v>-86.808540461853696</v>
      </c>
      <c r="H4106">
        <v>4.2785188574233199</v>
      </c>
      <c r="I4106">
        <v>-60.386244745522603</v>
      </c>
      <c r="J4106">
        <v>-2.7374492262919201</v>
      </c>
      <c r="K4106">
        <v>6.7761577649649398</v>
      </c>
      <c r="L4106">
        <v>11.1808395737698</v>
      </c>
      <c r="M4106">
        <v>61.2687088923415</v>
      </c>
      <c r="N4106">
        <v>0.39523591367648703</v>
      </c>
      <c r="O4106">
        <v>200.44510385756601</v>
      </c>
      <c r="P4106">
        <v>43.404255319148902</v>
      </c>
      <c r="Q4106">
        <v>-1.5360834159846E-2</v>
      </c>
    </row>
    <row r="4107" spans="1:17" hidden="1" x14ac:dyDescent="0.3">
      <c r="A4107" t="s">
        <v>8374</v>
      </c>
      <c r="B4107" t="s">
        <v>8375</v>
      </c>
      <c r="C4107" t="s">
        <v>10222</v>
      </c>
      <c r="D4107" t="s">
        <v>1777</v>
      </c>
      <c r="E4107">
        <v>16.831800000000001</v>
      </c>
      <c r="F4107">
        <v>20.78</v>
      </c>
      <c r="G4107">
        <v>-4.9729757632189099E-2</v>
      </c>
      <c r="H4107">
        <v>-1.0339888963418999</v>
      </c>
      <c r="I4107">
        <v>-15.0130700522247</v>
      </c>
      <c r="J4107">
        <v>-3.30044019939873</v>
      </c>
      <c r="K4107">
        <v>19.878770496693701</v>
      </c>
      <c r="L4107">
        <v>19.306361222686501</v>
      </c>
      <c r="M4107">
        <v>62.806588366729798</v>
      </c>
      <c r="N4107">
        <v>1.12991676677535</v>
      </c>
      <c r="O4107">
        <v>11.068334937439801</v>
      </c>
      <c r="P4107">
        <v>35.198438516590699</v>
      </c>
      <c r="Q4107">
        <v>-2.6570697084700001E-4</v>
      </c>
    </row>
    <row r="4108" spans="1:17" hidden="1" x14ac:dyDescent="0.3">
      <c r="A4108" t="s">
        <v>8376</v>
      </c>
      <c r="B4108" t="s">
        <v>8377</v>
      </c>
      <c r="C4108" t="s">
        <v>10222</v>
      </c>
      <c r="D4108" t="s">
        <v>622</v>
      </c>
      <c r="E4108">
        <v>16.807500000000001</v>
      </c>
      <c r="F4108">
        <v>45</v>
      </c>
      <c r="G4108">
        <v>-28.2294891562963</v>
      </c>
      <c r="H4108">
        <v>-21.565645549259401</v>
      </c>
      <c r="I4108">
        <v>-13.223901773694701</v>
      </c>
      <c r="J4108">
        <v>-2.65413557908877</v>
      </c>
      <c r="K4108">
        <v>49.233082648539003</v>
      </c>
      <c r="L4108">
        <v>48.843717634324697</v>
      </c>
      <c r="M4108">
        <v>29.055101452541699</v>
      </c>
      <c r="N4108">
        <v>2.2733333333333299</v>
      </c>
      <c r="O4108">
        <v>34.933333333333302</v>
      </c>
      <c r="P4108">
        <v>22.9508196721311</v>
      </c>
      <c r="Q4108">
        <v>0.146830001392148</v>
      </c>
    </row>
    <row r="4109" spans="1:17" hidden="1" x14ac:dyDescent="0.3">
      <c r="A4109" t="s">
        <v>8378</v>
      </c>
      <c r="B4109" t="s">
        <v>8379</v>
      </c>
      <c r="C4109" t="s">
        <v>10222</v>
      </c>
      <c r="D4109" t="s">
        <v>231</v>
      </c>
      <c r="E4109">
        <v>16.795583499999999</v>
      </c>
      <c r="F4109">
        <v>23.29</v>
      </c>
      <c r="G4109">
        <v>232.334095913586</v>
      </c>
      <c r="H4109">
        <v>44.3053560189988</v>
      </c>
      <c r="I4109">
        <v>71.421508995311399</v>
      </c>
      <c r="J4109">
        <v>6.5987405402257</v>
      </c>
      <c r="K4109">
        <v>16.0995191735589</v>
      </c>
      <c r="L4109">
        <v>11.131177559053899</v>
      </c>
      <c r="M4109">
        <v>99.989891068026495</v>
      </c>
      <c r="N4109">
        <v>3.5375152455707002</v>
      </c>
      <c r="O4109">
        <v>0</v>
      </c>
      <c r="P4109">
        <v>305.04347826086899</v>
      </c>
      <c r="Q4109">
        <v>0.123879106653508</v>
      </c>
    </row>
    <row r="4110" spans="1:17" hidden="1" x14ac:dyDescent="0.3">
      <c r="A4110" t="s">
        <v>8380</v>
      </c>
      <c r="B4110" t="s">
        <v>8381</v>
      </c>
      <c r="C4110" t="s">
        <v>10222</v>
      </c>
      <c r="E4110">
        <v>16.781198566</v>
      </c>
      <c r="F4110">
        <v>12.43</v>
      </c>
      <c r="G4110">
        <v>23.958573131283799</v>
      </c>
      <c r="H4110">
        <v>10.2985256012695</v>
      </c>
      <c r="I4110">
        <v>-10.2468407314347</v>
      </c>
      <c r="J4110">
        <v>-6.5451988537136803</v>
      </c>
      <c r="K4110">
        <v>11.8245775430275</v>
      </c>
      <c r="L4110">
        <v>11.5812083972625</v>
      </c>
      <c r="M4110">
        <v>57.002929127319902</v>
      </c>
      <c r="N4110">
        <v>1.5142282193016099</v>
      </c>
      <c r="O4110">
        <v>28.7208366854384</v>
      </c>
      <c r="P4110">
        <v>65.733333333333306</v>
      </c>
      <c r="Q4110">
        <v>8.6957182675219992E-3</v>
      </c>
    </row>
    <row r="4111" spans="1:17" hidden="1" x14ac:dyDescent="0.3">
      <c r="A4111" t="s">
        <v>8382</v>
      </c>
      <c r="B4111" t="s">
        <v>8383</v>
      </c>
      <c r="C4111" t="s">
        <v>10222</v>
      </c>
      <c r="D4111" t="s">
        <v>922</v>
      </c>
      <c r="E4111">
        <v>16.759314992</v>
      </c>
      <c r="F4111">
        <v>27.64</v>
      </c>
      <c r="G4111">
        <v>-16.886656239819601</v>
      </c>
      <c r="H4111">
        <v>10.9990090574153</v>
      </c>
      <c r="I4111">
        <v>-29.229463003975098</v>
      </c>
      <c r="J4111">
        <v>-0.78925932887568195</v>
      </c>
      <c r="K4111">
        <v>24.855500917063001</v>
      </c>
      <c r="L4111">
        <v>25.790152633900899</v>
      </c>
      <c r="M4111">
        <v>60.668615479464002</v>
      </c>
      <c r="N4111">
        <v>2.12356745338744</v>
      </c>
      <c r="O4111">
        <v>41.8234442836469</v>
      </c>
      <c r="P4111">
        <v>45.015739769150002</v>
      </c>
      <c r="Q4111">
        <v>0.110597150658825</v>
      </c>
    </row>
    <row r="4112" spans="1:17" hidden="1" x14ac:dyDescent="0.3">
      <c r="A4112" t="s">
        <v>8384</v>
      </c>
      <c r="B4112" t="s">
        <v>8385</v>
      </c>
      <c r="C4112" t="s">
        <v>10222</v>
      </c>
      <c r="D4112" t="s">
        <v>622</v>
      </c>
      <c r="E4112">
        <v>16.721452019999901</v>
      </c>
      <c r="F4112">
        <v>0.91</v>
      </c>
      <c r="G4112">
        <v>-86.960470978622396</v>
      </c>
      <c r="H4112">
        <v>-19.2670999320978</v>
      </c>
      <c r="I4112">
        <v>-50.496629046422001</v>
      </c>
      <c r="J4112">
        <v>-1.54519885371368</v>
      </c>
      <c r="K4112">
        <v>1.0418213358670501</v>
      </c>
      <c r="L4112">
        <v>1.6258942633729501</v>
      </c>
      <c r="M4112">
        <v>10.9119964137941</v>
      </c>
      <c r="N4112">
        <v>0.141090766803807</v>
      </c>
      <c r="O4112">
        <v>163.736263736263</v>
      </c>
      <c r="P4112">
        <v>39.999999999999901</v>
      </c>
      <c r="Q4112">
        <v>-6.7580342260110005E-2</v>
      </c>
    </row>
    <row r="4113" spans="1:17" hidden="1" x14ac:dyDescent="0.3">
      <c r="A4113" t="s">
        <v>8386</v>
      </c>
      <c r="B4113" t="s">
        <v>8387</v>
      </c>
      <c r="C4113" t="s">
        <v>10222</v>
      </c>
      <c r="D4113" t="s">
        <v>133</v>
      </c>
      <c r="E4113">
        <v>16.7184864</v>
      </c>
      <c r="F4113">
        <v>21.6</v>
      </c>
      <c r="G4113">
        <v>109.539885400565</v>
      </c>
      <c r="H4113">
        <v>-13.5263591913571</v>
      </c>
      <c r="I4113">
        <v>2.5361578388238502</v>
      </c>
      <c r="K4113">
        <v>20.341677027107501</v>
      </c>
      <c r="L4113">
        <v>15.082294379876499</v>
      </c>
      <c r="M4113">
        <v>5.7938228146950004E-3</v>
      </c>
      <c r="N4113">
        <v>0.90909090909090895</v>
      </c>
      <c r="O4113">
        <v>34.0277777777777</v>
      </c>
      <c r="P4113">
        <v>149.71098265895901</v>
      </c>
    </row>
    <row r="4114" spans="1:17" hidden="1" x14ac:dyDescent="0.3">
      <c r="A4114" t="s">
        <v>8388</v>
      </c>
      <c r="B4114" t="s">
        <v>8389</v>
      </c>
      <c r="C4114" t="s">
        <v>10222</v>
      </c>
      <c r="E4114">
        <v>16.683492640000001</v>
      </c>
      <c r="F4114">
        <v>9.01</v>
      </c>
      <c r="G4114">
        <v>35.5246713423034</v>
      </c>
      <c r="H4114">
        <v>-23.410847640202</v>
      </c>
      <c r="I4114">
        <v>-12.877039069201</v>
      </c>
      <c r="J4114">
        <v>-19.9485601982514</v>
      </c>
      <c r="K4114">
        <v>11.3188729056084</v>
      </c>
      <c r="L4114">
        <v>10.335074691590799</v>
      </c>
      <c r="M4114">
        <v>7.8706122636408899</v>
      </c>
      <c r="N4114">
        <v>0.83783783783783705</v>
      </c>
      <c r="O4114">
        <v>97.558268590455</v>
      </c>
      <c r="P4114">
        <v>62.050359712230197</v>
      </c>
    </row>
    <row r="4115" spans="1:17" hidden="1" x14ac:dyDescent="0.3">
      <c r="A4115" t="s">
        <v>8390</v>
      </c>
      <c r="B4115" t="s">
        <v>8391</v>
      </c>
      <c r="C4115" t="s">
        <v>10222</v>
      </c>
      <c r="D4115" t="s">
        <v>186</v>
      </c>
      <c r="E4115">
        <v>16.656828011999998</v>
      </c>
      <c r="F4115">
        <v>35.64</v>
      </c>
      <c r="G4115">
        <v>-20.643335428750198</v>
      </c>
      <c r="H4115">
        <v>4.5168580955576099</v>
      </c>
      <c r="I4115">
        <v>-26.352056760278899</v>
      </c>
      <c r="J4115">
        <v>-9.0715281627298694</v>
      </c>
      <c r="K4115">
        <v>34.806914153711503</v>
      </c>
      <c r="L4115">
        <v>37.575606178280303</v>
      </c>
      <c r="M4115">
        <v>53.885428935438298</v>
      </c>
      <c r="N4115">
        <v>1.32850930984502</v>
      </c>
      <c r="O4115">
        <v>25</v>
      </c>
      <c r="P4115">
        <v>22.558459422283299</v>
      </c>
      <c r="Q4115">
        <v>-9.3096648000422E-2</v>
      </c>
    </row>
    <row r="4116" spans="1:17" hidden="1" x14ac:dyDescent="0.3">
      <c r="A4116" t="s">
        <v>8392</v>
      </c>
      <c r="B4116" t="s">
        <v>8393</v>
      </c>
      <c r="C4116" t="s">
        <v>10222</v>
      </c>
      <c r="D4116" t="s">
        <v>523</v>
      </c>
      <c r="E4116">
        <v>16.539459999999998</v>
      </c>
      <c r="F4116">
        <v>96.44</v>
      </c>
      <c r="G4116">
        <v>-17.873142177948399</v>
      </c>
      <c r="H4116">
        <v>-6.0869492861938301</v>
      </c>
      <c r="I4116">
        <v>-12.900884365570899</v>
      </c>
      <c r="J4116">
        <v>-12.2798257482015</v>
      </c>
      <c r="K4116">
        <v>94.068400819878306</v>
      </c>
      <c r="L4116">
        <v>93.444540029138807</v>
      </c>
      <c r="M4116">
        <v>56.461538245448303</v>
      </c>
      <c r="N4116">
        <v>3.8927648731927</v>
      </c>
      <c r="O4116">
        <v>16.642472003318101</v>
      </c>
      <c r="P4116">
        <v>19.4155522535908</v>
      </c>
      <c r="Q4116">
        <v>0.10281334895507301</v>
      </c>
    </row>
    <row r="4117" spans="1:17" hidden="1" x14ac:dyDescent="0.3">
      <c r="A4117" t="s">
        <v>8394</v>
      </c>
      <c r="B4117" t="s">
        <v>8395</v>
      </c>
      <c r="C4117" t="s">
        <v>10222</v>
      </c>
      <c r="D4117" t="s">
        <v>622</v>
      </c>
      <c r="E4117">
        <v>16.511900000000001</v>
      </c>
      <c r="F4117">
        <v>10.130000000000001</v>
      </c>
      <c r="G4117">
        <v>-8.0461562061840901</v>
      </c>
      <c r="H4117">
        <v>13.3288444285523</v>
      </c>
      <c r="I4117">
        <v>1.4779667965340699</v>
      </c>
      <c r="J4117">
        <v>-5.4521755978997302</v>
      </c>
      <c r="K4117">
        <v>10.5997432609709</v>
      </c>
      <c r="L4117">
        <v>9.7204787838094102</v>
      </c>
      <c r="M4117">
        <v>27.110902303171098</v>
      </c>
      <c r="N4117">
        <v>0.198465713586163</v>
      </c>
      <c r="O4117">
        <v>41.855873642645498</v>
      </c>
      <c r="P4117">
        <v>63.915857605177997</v>
      </c>
      <c r="Q4117">
        <v>7.4536253175411002E-2</v>
      </c>
    </row>
    <row r="4118" spans="1:17" hidden="1" x14ac:dyDescent="0.3">
      <c r="A4118" t="s">
        <v>8396</v>
      </c>
      <c r="B4118" t="s">
        <v>8397</v>
      </c>
      <c r="C4118" t="s">
        <v>10222</v>
      </c>
      <c r="D4118" t="s">
        <v>21</v>
      </c>
      <c r="E4118">
        <v>16.478999999999999</v>
      </c>
      <c r="F4118">
        <v>90</v>
      </c>
      <c r="G4118">
        <v>63.307680117734002</v>
      </c>
      <c r="H4118">
        <v>-6.8561121451702496</v>
      </c>
      <c r="I4118">
        <v>23.1996261546875</v>
      </c>
      <c r="J4118">
        <v>5.5976582891434497</v>
      </c>
      <c r="K4118">
        <v>89.081849816471404</v>
      </c>
      <c r="L4118">
        <v>72.606348080114699</v>
      </c>
      <c r="M4118">
        <v>60.176921047261601</v>
      </c>
      <c r="N4118">
        <v>0.55642936037754798</v>
      </c>
      <c r="O4118">
        <v>38.322222222222202</v>
      </c>
      <c r="P4118">
        <v>98.6316486426837</v>
      </c>
      <c r="Q4118">
        <v>6.6970237281683997E-2</v>
      </c>
    </row>
    <row r="4119" spans="1:17" hidden="1" x14ac:dyDescent="0.3">
      <c r="A4119" t="s">
        <v>8398</v>
      </c>
      <c r="B4119" t="s">
        <v>8399</v>
      </c>
      <c r="C4119" t="s">
        <v>10222</v>
      </c>
      <c r="E4119">
        <v>16.475000000000001</v>
      </c>
      <c r="F4119">
        <v>32.950000000000003</v>
      </c>
      <c r="G4119">
        <v>-6.8815344120473103</v>
      </c>
      <c r="H4119">
        <v>-13.842091363376699</v>
      </c>
      <c r="I4119">
        <v>-28.6489748555944</v>
      </c>
      <c r="J4119">
        <v>-12.9461130779675</v>
      </c>
      <c r="K4119">
        <v>36.681417286014501</v>
      </c>
      <c r="L4119">
        <v>35.3021629198673</v>
      </c>
      <c r="M4119">
        <v>20.408623606427</v>
      </c>
      <c r="N4119">
        <v>4.6243696111924502</v>
      </c>
      <c r="O4119">
        <v>31.866464339908902</v>
      </c>
      <c r="P4119">
        <v>85.633802816901394</v>
      </c>
    </row>
    <row r="4120" spans="1:17" hidden="1" x14ac:dyDescent="0.3">
      <c r="A4120" t="s">
        <v>8400</v>
      </c>
      <c r="B4120" t="s">
        <v>8401</v>
      </c>
      <c r="C4120" t="s">
        <v>10222</v>
      </c>
      <c r="D4120" t="s">
        <v>922</v>
      </c>
      <c r="E4120">
        <v>16.427447999999998</v>
      </c>
      <c r="F4120">
        <v>5.0199999999999996</v>
      </c>
      <c r="G4120">
        <v>-64.854926699165105</v>
      </c>
      <c r="H4120">
        <v>-9.7081773731753298</v>
      </c>
      <c r="I4120">
        <v>-49.961381004646597</v>
      </c>
      <c r="J4120">
        <v>0.22994907528039399</v>
      </c>
      <c r="K4120">
        <v>5.5671977687483896</v>
      </c>
      <c r="L4120">
        <v>11.046838940320701</v>
      </c>
      <c r="M4120">
        <v>46.135061601849003</v>
      </c>
      <c r="N4120">
        <v>1.26987551344024</v>
      </c>
      <c r="O4120">
        <v>81.075697211155401</v>
      </c>
      <c r="P4120">
        <v>13.063063063063</v>
      </c>
      <c r="Q4120">
        <v>-0.122727858816124</v>
      </c>
    </row>
    <row r="4121" spans="1:17" hidden="1" x14ac:dyDescent="0.3">
      <c r="A4121" t="s">
        <v>8402</v>
      </c>
      <c r="B4121" t="s">
        <v>8403</v>
      </c>
      <c r="C4121" t="s">
        <v>10222</v>
      </c>
      <c r="E4121">
        <v>16.415994000000001</v>
      </c>
      <c r="F4121">
        <v>37.659999999999997</v>
      </c>
      <c r="G4121">
        <v>-7.68693797548059</v>
      </c>
      <c r="H4121">
        <v>-7.5689638875566203</v>
      </c>
      <c r="I4121">
        <v>-37.557887324567702</v>
      </c>
      <c r="J4121">
        <v>-8.7114752003178992</v>
      </c>
      <c r="K4121">
        <v>40.058353318918698</v>
      </c>
      <c r="L4121">
        <v>38.110287807372202</v>
      </c>
      <c r="M4121">
        <v>28.420931599811698</v>
      </c>
      <c r="N4121">
        <v>1.3356821369507399</v>
      </c>
      <c r="O4121">
        <v>51.752522570366402</v>
      </c>
      <c r="P4121">
        <v>33.356940509914999</v>
      </c>
      <c r="Q4121">
        <v>0.18125159568509899</v>
      </c>
    </row>
    <row r="4122" spans="1:17" hidden="1" x14ac:dyDescent="0.3">
      <c r="A4122" t="s">
        <v>8404</v>
      </c>
      <c r="B4122" t="s">
        <v>8405</v>
      </c>
      <c r="C4122" t="s">
        <v>10222</v>
      </c>
      <c r="D4122" t="s">
        <v>722</v>
      </c>
      <c r="E4122">
        <v>16.390346701999999</v>
      </c>
      <c r="F4122">
        <v>119.56</v>
      </c>
      <c r="G4122">
        <v>14.298811041144999</v>
      </c>
      <c r="H4122">
        <v>4.06567885690776</v>
      </c>
      <c r="I4122">
        <v>8.0795983437588195</v>
      </c>
      <c r="J4122">
        <v>3.2142557385168198</v>
      </c>
      <c r="K4122">
        <v>113.554512523352</v>
      </c>
      <c r="L4122">
        <v>102.514616847171</v>
      </c>
      <c r="M4122">
        <v>36.790095614213499</v>
      </c>
      <c r="N4122">
        <v>0.94523351366697606</v>
      </c>
      <c r="O4122">
        <v>11.2412177985948</v>
      </c>
      <c r="P4122">
        <v>46.250764525993802</v>
      </c>
    </row>
    <row r="4123" spans="1:17" hidden="1" x14ac:dyDescent="0.3">
      <c r="A4123" t="s">
        <v>8406</v>
      </c>
      <c r="B4123" t="s">
        <v>8407</v>
      </c>
      <c r="C4123" t="s">
        <v>10222</v>
      </c>
      <c r="D4123" t="s">
        <v>290</v>
      </c>
      <c r="E4123">
        <v>16.363724000000001</v>
      </c>
      <c r="F4123">
        <v>72.760000000000005</v>
      </c>
      <c r="G4123">
        <v>-9.0950879825800897</v>
      </c>
      <c r="H4123">
        <v>-11.198140378815401</v>
      </c>
      <c r="I4123">
        <v>-17.3844391866593</v>
      </c>
      <c r="J4123">
        <v>-5.4340877426025704</v>
      </c>
      <c r="K4123">
        <v>72.410682222919107</v>
      </c>
      <c r="L4123">
        <v>73.025973145378401</v>
      </c>
      <c r="M4123">
        <v>59.060490222682297</v>
      </c>
      <c r="N4123">
        <v>0.99548925339366501</v>
      </c>
      <c r="O4123">
        <v>19.736118746563999</v>
      </c>
      <c r="P4123">
        <v>29.466192170818498</v>
      </c>
      <c r="Q4123">
        <v>3.7416246328471001E-2</v>
      </c>
    </row>
    <row r="4124" spans="1:17" hidden="1" x14ac:dyDescent="0.3">
      <c r="A4124" t="s">
        <v>8408</v>
      </c>
      <c r="B4124" t="s">
        <v>8409</v>
      </c>
      <c r="C4124" t="s">
        <v>10222</v>
      </c>
      <c r="D4124" t="s">
        <v>1549</v>
      </c>
      <c r="E4124">
        <v>16.353439999999999</v>
      </c>
      <c r="F4124">
        <v>35.799999999999997</v>
      </c>
      <c r="G4124">
        <v>-39.208615199195002</v>
      </c>
      <c r="H4124">
        <v>-1.38655890605044</v>
      </c>
      <c r="I4124">
        <v>-24.748847043887199</v>
      </c>
      <c r="J4124">
        <v>-1.54519885371368</v>
      </c>
      <c r="K4124">
        <v>36.648167697337598</v>
      </c>
      <c r="L4124">
        <v>37.2027831671437</v>
      </c>
      <c r="M4124">
        <v>27.579018632363201</v>
      </c>
      <c r="N4124">
        <v>0.74725274725274704</v>
      </c>
      <c r="O4124">
        <v>41.061452513966401</v>
      </c>
      <c r="P4124">
        <v>19.134775374376002</v>
      </c>
    </row>
    <row r="4125" spans="1:17" hidden="1" x14ac:dyDescent="0.3">
      <c r="A4125" t="s">
        <v>8410</v>
      </c>
      <c r="B4125" t="s">
        <v>8411</v>
      </c>
      <c r="C4125" t="s">
        <v>10222</v>
      </c>
      <c r="D4125" t="s">
        <v>420</v>
      </c>
      <c r="E4125">
        <v>16.322937599999999</v>
      </c>
      <c r="F4125">
        <v>32.64</v>
      </c>
      <c r="G4125">
        <v>52.814970970732503</v>
      </c>
      <c r="H4125">
        <v>20.2188145538165</v>
      </c>
      <c r="I4125">
        <v>51.289267734364799</v>
      </c>
      <c r="J4125">
        <v>-4.4239867325015698</v>
      </c>
      <c r="K4125">
        <v>24.9718330579427</v>
      </c>
      <c r="L4125">
        <v>21.046892489531501</v>
      </c>
      <c r="M4125">
        <v>72.892366162415001</v>
      </c>
      <c r="N4125">
        <v>2.3383009153318</v>
      </c>
      <c r="O4125">
        <v>5.7904411764705799</v>
      </c>
      <c r="P4125">
        <v>117.021276595744</v>
      </c>
      <c r="Q4125">
        <v>0.14684947356619499</v>
      </c>
    </row>
    <row r="4126" spans="1:17" hidden="1" x14ac:dyDescent="0.3">
      <c r="A4126" t="s">
        <v>8412</v>
      </c>
      <c r="B4126" t="s">
        <v>8413</v>
      </c>
      <c r="C4126" t="s">
        <v>10222</v>
      </c>
      <c r="D4126" t="s">
        <v>27</v>
      </c>
      <c r="E4126">
        <v>16.3215</v>
      </c>
      <c r="F4126">
        <v>81</v>
      </c>
      <c r="G4126">
        <v>-54.812540959568203</v>
      </c>
      <c r="H4126">
        <v>8.5843674522414606</v>
      </c>
      <c r="I4126">
        <v>-25.496629046422001</v>
      </c>
      <c r="J4126">
        <v>-1.54519885371368</v>
      </c>
      <c r="K4126">
        <v>82.499264572844098</v>
      </c>
      <c r="L4126">
        <v>104.534993841843</v>
      </c>
      <c r="M4126">
        <v>67.434125705679605</v>
      </c>
      <c r="N4126">
        <v>1.44444444444444</v>
      </c>
      <c r="O4126">
        <v>47.160493827160501</v>
      </c>
      <c r="P4126">
        <v>16.379310344827601</v>
      </c>
      <c r="Q4126">
        <v>-0.125819007830066</v>
      </c>
    </row>
    <row r="4127" spans="1:17" hidden="1" x14ac:dyDescent="0.3">
      <c r="A4127" t="s">
        <v>8414</v>
      </c>
      <c r="B4127" t="s">
        <v>8415</v>
      </c>
      <c r="C4127" t="s">
        <v>10222</v>
      </c>
      <c r="D4127" t="s">
        <v>523</v>
      </c>
      <c r="E4127">
        <v>16.2337685</v>
      </c>
      <c r="F4127">
        <v>15.91</v>
      </c>
      <c r="G4127">
        <v>0.958285989047578</v>
      </c>
      <c r="H4127">
        <v>-3.4631879974215898</v>
      </c>
      <c r="I4127">
        <v>-24.944551641755002</v>
      </c>
      <c r="J4127">
        <v>-2.2348540261274699</v>
      </c>
      <c r="K4127">
        <v>16.7028209371339</v>
      </c>
      <c r="L4127">
        <v>17.961973678887301</v>
      </c>
      <c r="M4127">
        <v>43.831761960185098</v>
      </c>
      <c r="N4127">
        <v>0.37378877601967803</v>
      </c>
      <c r="O4127">
        <v>66.561910747957199</v>
      </c>
      <c r="P4127">
        <v>32.5833333333333</v>
      </c>
      <c r="Q4127">
        <v>-7.1881932331604004E-2</v>
      </c>
    </row>
    <row r="4128" spans="1:17" hidden="1" x14ac:dyDescent="0.3">
      <c r="A4128" t="s">
        <v>8416</v>
      </c>
      <c r="B4128" t="s">
        <v>8417</v>
      </c>
      <c r="C4128" t="s">
        <v>10222</v>
      </c>
      <c r="D4128" t="s">
        <v>722</v>
      </c>
      <c r="E4128">
        <v>16.197496464</v>
      </c>
      <c r="F4128">
        <v>258.73</v>
      </c>
      <c r="G4128">
        <v>15.096732123805699</v>
      </c>
      <c r="H4128">
        <v>-0.32635919135715302</v>
      </c>
      <c r="I4128">
        <v>8.1201889182220004</v>
      </c>
      <c r="J4128">
        <v>1.0596927748406999</v>
      </c>
      <c r="K4128">
        <v>245.00336875455699</v>
      </c>
      <c r="L4128">
        <v>219.20636629121799</v>
      </c>
      <c r="M4128">
        <v>41.917729329093497</v>
      </c>
      <c r="N4128">
        <v>0.84684019645087505</v>
      </c>
      <c r="O4128">
        <v>1.9982220847987999</v>
      </c>
      <c r="P4128">
        <v>44.437001060682199</v>
      </c>
    </row>
    <row r="4129" spans="1:17" hidden="1" x14ac:dyDescent="0.3">
      <c r="A4129" t="s">
        <v>8418</v>
      </c>
      <c r="B4129" t="s">
        <v>8419</v>
      </c>
      <c r="C4129" t="s">
        <v>10222</v>
      </c>
      <c r="D4129" t="s">
        <v>497</v>
      </c>
      <c r="E4129">
        <v>16.188849999999999</v>
      </c>
      <c r="F4129">
        <v>53</v>
      </c>
      <c r="G4129">
        <v>117.376750654463</v>
      </c>
      <c r="H4129">
        <v>-18.5590389299192</v>
      </c>
      <c r="I4129">
        <v>28.290674263398799</v>
      </c>
      <c r="J4129">
        <v>-2.6858832643600699</v>
      </c>
      <c r="K4129">
        <v>46.842523799223997</v>
      </c>
      <c r="L4129">
        <v>37.085522043663197</v>
      </c>
      <c r="M4129">
        <v>58.357203483029501</v>
      </c>
      <c r="N4129">
        <v>1.12572500208195</v>
      </c>
      <c r="O4129">
        <v>21.132075471698101</v>
      </c>
      <c r="P4129">
        <v>156.658595641646</v>
      </c>
    </row>
    <row r="4130" spans="1:17" hidden="1" x14ac:dyDescent="0.3">
      <c r="A4130" t="s">
        <v>8420</v>
      </c>
      <c r="B4130" t="s">
        <v>8421</v>
      </c>
      <c r="C4130" t="s">
        <v>10222</v>
      </c>
      <c r="D4130" t="s">
        <v>95</v>
      </c>
      <c r="E4130">
        <v>16.148525580000001</v>
      </c>
      <c r="F4130">
        <v>27.9</v>
      </c>
      <c r="G4130">
        <v>-7.03960699947711</v>
      </c>
      <c r="H4130">
        <v>-0.39453107773734503</v>
      </c>
      <c r="I4130">
        <v>-20.4693810900187</v>
      </c>
      <c r="J4130">
        <v>-2.3508030568660501</v>
      </c>
      <c r="K4130">
        <v>28.405199790224099</v>
      </c>
      <c r="L4130">
        <v>27.301673584623899</v>
      </c>
      <c r="M4130">
        <v>43.706214026226803</v>
      </c>
      <c r="N4130">
        <v>2.0697827401697402</v>
      </c>
      <c r="O4130">
        <v>35.448028673835097</v>
      </c>
      <c r="P4130">
        <v>26.818181818181799</v>
      </c>
      <c r="Q4130">
        <v>8.9514723585289002E-2</v>
      </c>
    </row>
    <row r="4131" spans="1:17" hidden="1" x14ac:dyDescent="0.3">
      <c r="A4131" t="s">
        <v>8422</v>
      </c>
      <c r="B4131" t="s">
        <v>8423</v>
      </c>
      <c r="C4131" t="s">
        <v>10222</v>
      </c>
      <c r="D4131" t="s">
        <v>70</v>
      </c>
      <c r="E4131">
        <v>16.09225</v>
      </c>
      <c r="F4131">
        <v>10.91</v>
      </c>
      <c r="G4131">
        <v>66.830954986716506</v>
      </c>
      <c r="H4131">
        <v>-1.11895178394974</v>
      </c>
      <c r="I4131">
        <v>-38.827619910793103</v>
      </c>
      <c r="J4131">
        <v>14.998531388646599</v>
      </c>
      <c r="K4131">
        <v>10.7373430112346</v>
      </c>
      <c r="L4131">
        <v>10.3513893974888</v>
      </c>
      <c r="M4131">
        <v>64.664113834801796</v>
      </c>
      <c r="N4131">
        <v>1.2383782292505801</v>
      </c>
      <c r="O4131">
        <v>92.025664527955996</v>
      </c>
      <c r="P4131">
        <v>117.33067729083599</v>
      </c>
      <c r="Q4131">
        <v>1.0010894526357001E-2</v>
      </c>
    </row>
    <row r="4132" spans="1:17" hidden="1" x14ac:dyDescent="0.3">
      <c r="A4132" t="s">
        <v>8424</v>
      </c>
      <c r="B4132" t="s">
        <v>8425</v>
      </c>
      <c r="C4132" t="s">
        <v>10222</v>
      </c>
      <c r="E4132">
        <v>16.07026965</v>
      </c>
      <c r="F4132">
        <v>23.91</v>
      </c>
      <c r="G4132">
        <v>-46.9318135363715</v>
      </c>
      <c r="H4132">
        <v>3.2697573134972102</v>
      </c>
      <c r="I4132">
        <v>-34.197751113746001</v>
      </c>
      <c r="J4132">
        <v>-0.62776766105313997</v>
      </c>
      <c r="K4132">
        <v>24.343935770947201</v>
      </c>
      <c r="L4132">
        <v>28.751603098365699</v>
      </c>
      <c r="M4132">
        <v>55.397455925845101</v>
      </c>
      <c r="N4132">
        <v>0.48077727536512199</v>
      </c>
      <c r="O4132">
        <v>125.805102467586</v>
      </c>
      <c r="P4132">
        <v>21.9897959183673</v>
      </c>
      <c r="Q4132">
        <v>0.11121616607335399</v>
      </c>
    </row>
    <row r="4133" spans="1:17" hidden="1" x14ac:dyDescent="0.3">
      <c r="A4133" t="s">
        <v>8426</v>
      </c>
      <c r="B4133" t="s">
        <v>8427</v>
      </c>
      <c r="C4133" t="s">
        <v>10222</v>
      </c>
      <c r="D4133" t="s">
        <v>70</v>
      </c>
      <c r="E4133">
        <v>16.03</v>
      </c>
      <c r="F4133">
        <v>11.45</v>
      </c>
      <c r="G4133">
        <v>37.514426243253702</v>
      </c>
      <c r="H4133">
        <v>-8.6139321688383799</v>
      </c>
      <c r="I4133">
        <v>21.958352946375001</v>
      </c>
      <c r="J4133">
        <v>-2.15655256550406</v>
      </c>
      <c r="K4133">
        <v>11.506874445638401</v>
      </c>
      <c r="L4133">
        <v>9.9339388482877595</v>
      </c>
      <c r="M4133">
        <v>55.033347964900699</v>
      </c>
      <c r="N4133">
        <v>0.30556906201052297</v>
      </c>
      <c r="O4133">
        <v>60.6113537117904</v>
      </c>
      <c r="P4133">
        <v>82.907348242811494</v>
      </c>
      <c r="Q4133">
        <v>4.863288653829E-3</v>
      </c>
    </row>
    <row r="4134" spans="1:17" hidden="1" x14ac:dyDescent="0.3">
      <c r="A4134" t="s">
        <v>8428</v>
      </c>
      <c r="B4134" t="s">
        <v>8429</v>
      </c>
      <c r="C4134" t="s">
        <v>10222</v>
      </c>
      <c r="E4134">
        <v>15.981071721999999</v>
      </c>
      <c r="F4134">
        <v>29.26</v>
      </c>
      <c r="G4134">
        <v>135.66069155838801</v>
      </c>
      <c r="H4134">
        <v>1.210482913906</v>
      </c>
      <c r="I4134">
        <v>76.372223412594295</v>
      </c>
      <c r="J4134">
        <v>-9.1303381725991208</v>
      </c>
      <c r="K4134">
        <v>28.777862017457402</v>
      </c>
      <c r="L4134">
        <v>20.6874673396524</v>
      </c>
      <c r="M4134">
        <v>16.937540324634199</v>
      </c>
      <c r="N4134">
        <v>0.76013004108660098</v>
      </c>
      <c r="O4134">
        <v>24.1626794258373</v>
      </c>
      <c r="P4134">
        <v>232.49999999999901</v>
      </c>
      <c r="Q4134">
        <v>7.5181822079296995E-2</v>
      </c>
    </row>
    <row r="4135" spans="1:17" hidden="1" x14ac:dyDescent="0.3">
      <c r="A4135" t="s">
        <v>8430</v>
      </c>
      <c r="B4135" t="s">
        <v>8431</v>
      </c>
      <c r="C4135" t="s">
        <v>10222</v>
      </c>
      <c r="D4135" t="s">
        <v>722</v>
      </c>
      <c r="E4135">
        <v>15.966448</v>
      </c>
      <c r="F4135">
        <v>144.63</v>
      </c>
      <c r="G4135">
        <v>13.1594574674307</v>
      </c>
      <c r="H4135">
        <v>4.8206129854022501</v>
      </c>
      <c r="I4135">
        <v>4.7178169680405704</v>
      </c>
      <c r="J4135">
        <v>1.2498322021869199</v>
      </c>
      <c r="K4135">
        <v>135.87877184404999</v>
      </c>
      <c r="L4135">
        <v>123.67562293634001</v>
      </c>
      <c r="M4135">
        <v>48.680230268627398</v>
      </c>
      <c r="N4135">
        <v>0.93049231638261098</v>
      </c>
      <c r="O4135">
        <v>1.63866417755653</v>
      </c>
      <c r="P4135">
        <v>44.890803446203101</v>
      </c>
    </row>
    <row r="4136" spans="1:17" hidden="1" x14ac:dyDescent="0.3">
      <c r="A4136" t="s">
        <v>8432</v>
      </c>
      <c r="B4136" t="s">
        <v>8433</v>
      </c>
      <c r="C4136" t="s">
        <v>10222</v>
      </c>
      <c r="D4136" t="s">
        <v>622</v>
      </c>
      <c r="E4136">
        <v>15.924173904</v>
      </c>
      <c r="F4136">
        <v>13.68</v>
      </c>
      <c r="G4136">
        <v>-9.2015031212132303</v>
      </c>
      <c r="H4136">
        <v>1.5505638855659201</v>
      </c>
      <c r="I4136">
        <v>-16.509653648448101</v>
      </c>
      <c r="J4136">
        <v>7.6474470295796797</v>
      </c>
      <c r="K4136">
        <v>13.051085798558301</v>
      </c>
      <c r="L4136">
        <v>12.5248082355411</v>
      </c>
      <c r="M4136">
        <v>62.624919461637198</v>
      </c>
      <c r="N4136">
        <v>0.59469859915075995</v>
      </c>
      <c r="O4136">
        <v>15.4239766081871</v>
      </c>
      <c r="P4136">
        <v>36.663336663336601</v>
      </c>
      <c r="Q4136">
        <v>3.4750099402725998E-2</v>
      </c>
    </row>
    <row r="4137" spans="1:17" hidden="1" x14ac:dyDescent="0.3">
      <c r="A4137" t="s">
        <v>8434</v>
      </c>
      <c r="B4137" t="s">
        <v>8435</v>
      </c>
      <c r="C4137" t="s">
        <v>10222</v>
      </c>
      <c r="D4137" t="s">
        <v>60</v>
      </c>
      <c r="E4137">
        <v>15.889636100000001</v>
      </c>
      <c r="F4137">
        <v>31.33</v>
      </c>
      <c r="G4137">
        <v>75.603343888137701</v>
      </c>
      <c r="H4137">
        <v>-8.1880133266955006</v>
      </c>
      <c r="I4137">
        <v>-22.280324375193199</v>
      </c>
      <c r="J4137">
        <v>3.8404394441586498</v>
      </c>
      <c r="K4137">
        <v>32.711968062614702</v>
      </c>
      <c r="L4137">
        <v>29.777757046004702</v>
      </c>
      <c r="M4137">
        <v>50.0150457494276</v>
      </c>
      <c r="N4137">
        <v>0.28838323686664502</v>
      </c>
      <c r="O4137">
        <v>43.568464730290401</v>
      </c>
      <c r="P4137">
        <v>112.406779661016</v>
      </c>
      <c r="Q4137">
        <v>9.5030864172616997E-2</v>
      </c>
    </row>
    <row r="4138" spans="1:17" hidden="1" x14ac:dyDescent="0.3">
      <c r="A4138" t="s">
        <v>8436</v>
      </c>
      <c r="B4138" t="s">
        <v>8437</v>
      </c>
      <c r="C4138" t="s">
        <v>10222</v>
      </c>
      <c r="D4138" t="s">
        <v>420</v>
      </c>
      <c r="E4138">
        <v>15.855</v>
      </c>
      <c r="F4138">
        <v>52.85</v>
      </c>
      <c r="G4138">
        <v>21.638034646613701</v>
      </c>
      <c r="H4138">
        <v>4.6533191138605803</v>
      </c>
      <c r="I4138">
        <v>19.290415074975499</v>
      </c>
      <c r="J4138">
        <v>4.3902602319566801</v>
      </c>
      <c r="K4138">
        <v>49.140208439445701</v>
      </c>
      <c r="L4138">
        <v>39.963682847677099</v>
      </c>
      <c r="M4138">
        <v>49.293160317501901</v>
      </c>
      <c r="N4138">
        <v>0.40682095088997</v>
      </c>
      <c r="O4138">
        <v>18.732261116366999</v>
      </c>
      <c r="P4138">
        <v>137.63489208633001</v>
      </c>
      <c r="Q4138">
        <v>0.14066695837995799</v>
      </c>
    </row>
    <row r="4139" spans="1:17" hidden="1" x14ac:dyDescent="0.3">
      <c r="A4139" t="s">
        <v>8438</v>
      </c>
      <c r="B4139" t="s">
        <v>8439</v>
      </c>
      <c r="C4139" t="s">
        <v>10222</v>
      </c>
      <c r="D4139" t="s">
        <v>108</v>
      </c>
      <c r="E4139">
        <v>15.85233</v>
      </c>
      <c r="F4139">
        <v>51</v>
      </c>
      <c r="G4139">
        <v>25.7131176002224</v>
      </c>
      <c r="H4139">
        <v>0.29201026168720901</v>
      </c>
      <c r="I4139">
        <v>-7.33119956604029</v>
      </c>
      <c r="J4139">
        <v>5.0451804639383502</v>
      </c>
      <c r="K4139">
        <v>45.960584646422603</v>
      </c>
      <c r="L4139">
        <v>43.278473117515603</v>
      </c>
      <c r="M4139">
        <v>75.544483353204399</v>
      </c>
      <c r="N4139">
        <v>0.96290520294197701</v>
      </c>
      <c r="O4139">
        <v>26.2745098039215</v>
      </c>
      <c r="P4139">
        <v>68.039538714991707</v>
      </c>
      <c r="Q4139">
        <v>8.8514021501888002E-2</v>
      </c>
    </row>
    <row r="4140" spans="1:17" hidden="1" x14ac:dyDescent="0.3">
      <c r="A4140" t="s">
        <v>8440</v>
      </c>
      <c r="B4140" t="s">
        <v>8441</v>
      </c>
      <c r="C4140" t="s">
        <v>10222</v>
      </c>
      <c r="D4140" t="s">
        <v>98</v>
      </c>
      <c r="E4140">
        <v>15.809699999999999</v>
      </c>
      <c r="F4140">
        <v>17.45</v>
      </c>
      <c r="G4140">
        <v>385.20451690866503</v>
      </c>
      <c r="H4140">
        <v>3.4923143437362199</v>
      </c>
      <c r="I4140">
        <v>-41.930018591109999</v>
      </c>
      <c r="J4140">
        <v>9.7742921040893993</v>
      </c>
      <c r="K4140">
        <v>17.837845312523999</v>
      </c>
      <c r="L4140">
        <v>18.271902362153501</v>
      </c>
      <c r="M4140">
        <v>73.607720022866602</v>
      </c>
      <c r="N4140">
        <v>0.53026327499646597</v>
      </c>
      <c r="O4140">
        <v>126.59025787965599</v>
      </c>
      <c r="P4140">
        <v>411.730205278592</v>
      </c>
      <c r="Q4140">
        <v>0.15332288491677401</v>
      </c>
    </row>
    <row r="4141" spans="1:17" hidden="1" x14ac:dyDescent="0.3">
      <c r="A4141" t="s">
        <v>8442</v>
      </c>
      <c r="B4141" t="s">
        <v>8443</v>
      </c>
      <c r="C4141" t="s">
        <v>10222</v>
      </c>
      <c r="D4141" t="s">
        <v>95</v>
      </c>
      <c r="E4141">
        <v>15.782712</v>
      </c>
      <c r="F4141">
        <v>3.82</v>
      </c>
      <c r="G4141">
        <v>-53.902114225440002</v>
      </c>
      <c r="H4141">
        <v>-3.5263591913571499</v>
      </c>
      <c r="I4141">
        <v>-41.465621294484002</v>
      </c>
      <c r="J4141">
        <v>4.7561710093000098</v>
      </c>
      <c r="K4141">
        <v>3.89153899017606</v>
      </c>
      <c r="L4141">
        <v>4.1700064122865497</v>
      </c>
      <c r="M4141">
        <v>47.1377803771327</v>
      </c>
      <c r="N4141">
        <v>2.2215150248100799</v>
      </c>
      <c r="O4141">
        <v>62.0418848167539</v>
      </c>
      <c r="P4141">
        <v>19.374999999999901</v>
      </c>
      <c r="Q4141">
        <v>1.7401744499996E-2</v>
      </c>
    </row>
    <row r="4142" spans="1:17" hidden="1" x14ac:dyDescent="0.3">
      <c r="A4142" t="s">
        <v>8444</v>
      </c>
      <c r="B4142" t="s">
        <v>8445</v>
      </c>
      <c r="C4142" t="s">
        <v>10222</v>
      </c>
      <c r="D4142" t="s">
        <v>622</v>
      </c>
      <c r="E4142">
        <v>15.781000000000001</v>
      </c>
      <c r="F4142">
        <v>36.700000000000003</v>
      </c>
      <c r="G4142">
        <v>-23.4936838780682</v>
      </c>
      <c r="H4142">
        <v>-2.2976521262915299</v>
      </c>
      <c r="I4142">
        <v>-10.9680047228675</v>
      </c>
      <c r="J4142">
        <v>0.28064384291552302</v>
      </c>
      <c r="K4142">
        <v>36.711682432946702</v>
      </c>
      <c r="L4142">
        <v>36.059853783130499</v>
      </c>
      <c r="M4142">
        <v>56.214139633148697</v>
      </c>
      <c r="N4142">
        <v>0.193771416835118</v>
      </c>
      <c r="O4142">
        <v>49.863760217983597</v>
      </c>
      <c r="P4142">
        <v>31.212012870933101</v>
      </c>
      <c r="Q4142">
        <v>-6.6317730596474E-2</v>
      </c>
    </row>
    <row r="4143" spans="1:17" hidden="1" x14ac:dyDescent="0.3">
      <c r="A4143" t="s">
        <v>8446</v>
      </c>
      <c r="B4143" t="s">
        <v>8447</v>
      </c>
      <c r="C4143" t="s">
        <v>10222</v>
      </c>
      <c r="D4143" t="s">
        <v>523</v>
      </c>
      <c r="E4143">
        <v>15.7111812</v>
      </c>
      <c r="F4143">
        <v>51.48</v>
      </c>
      <c r="G4143">
        <v>225.59469466700801</v>
      </c>
      <c r="H4143">
        <v>20.015503461512001</v>
      </c>
      <c r="I4143">
        <v>258.903370953577</v>
      </c>
      <c r="J4143">
        <v>-5.5473918361698198</v>
      </c>
      <c r="K4143">
        <v>46.9825398820308</v>
      </c>
      <c r="L4143">
        <v>30.7251397603379</v>
      </c>
      <c r="M4143">
        <v>39.675735424822001</v>
      </c>
      <c r="N4143">
        <v>0.14718217191604299</v>
      </c>
      <c r="O4143">
        <v>17.540792540792498</v>
      </c>
      <c r="P4143">
        <v>547.54716981132003</v>
      </c>
      <c r="Q4143">
        <v>0.13176820669449901</v>
      </c>
    </row>
    <row r="4144" spans="1:17" hidden="1" x14ac:dyDescent="0.3">
      <c r="A4144" t="s">
        <v>8448</v>
      </c>
      <c r="B4144" t="s">
        <v>8449</v>
      </c>
      <c r="C4144" t="s">
        <v>10222</v>
      </c>
      <c r="D4144" t="s">
        <v>622</v>
      </c>
      <c r="E4144">
        <v>15.66175</v>
      </c>
      <c r="F4144">
        <v>10.27</v>
      </c>
      <c r="G4144">
        <v>70.974311630073203</v>
      </c>
      <c r="H4144">
        <v>-22.426436650690999</v>
      </c>
      <c r="I4144">
        <v>13.039040540561601</v>
      </c>
      <c r="J4144">
        <v>32.513699993917498</v>
      </c>
      <c r="K4144">
        <v>10.959485267772299</v>
      </c>
      <c r="L4144">
        <v>8.9867079657868896</v>
      </c>
      <c r="M4144">
        <v>53.904236186400802</v>
      </c>
      <c r="N4144">
        <v>1.01329031735035</v>
      </c>
      <c r="O4144">
        <v>66.017526777020393</v>
      </c>
      <c r="P4144">
        <v>126.710816777041</v>
      </c>
      <c r="Q4144">
        <v>9.8912393578110006E-2</v>
      </c>
    </row>
    <row r="4145" spans="1:17" hidden="1" x14ac:dyDescent="0.3">
      <c r="A4145" t="s">
        <v>8450</v>
      </c>
      <c r="B4145" t="s">
        <v>8451</v>
      </c>
      <c r="C4145" t="s">
        <v>10222</v>
      </c>
      <c r="D4145" t="s">
        <v>21</v>
      </c>
      <c r="E4145">
        <v>15.626955000000001</v>
      </c>
      <c r="F4145">
        <v>37.61</v>
      </c>
      <c r="G4145">
        <v>-64.154212416361204</v>
      </c>
      <c r="H4145">
        <v>0.418413984185248</v>
      </c>
      <c r="I4145">
        <v>-35.287629259687101</v>
      </c>
      <c r="J4145">
        <v>2.3995743218287102</v>
      </c>
      <c r="K4145">
        <v>36.589945348227097</v>
      </c>
      <c r="L4145">
        <v>44.833753641340898</v>
      </c>
      <c r="M4145">
        <v>61.316397980718101</v>
      </c>
      <c r="N4145">
        <v>0.83586265684432204</v>
      </c>
      <c r="O4145">
        <v>85.854825844190401</v>
      </c>
      <c r="P4145">
        <v>32.897526501766698</v>
      </c>
      <c r="Q4145">
        <v>8.4966044449596004E-2</v>
      </c>
    </row>
    <row r="4146" spans="1:17" hidden="1" x14ac:dyDescent="0.3">
      <c r="A4146" t="s">
        <v>8452</v>
      </c>
      <c r="B4146" t="s">
        <v>8453</v>
      </c>
      <c r="C4146" t="s">
        <v>10222</v>
      </c>
      <c r="D4146" t="s">
        <v>60</v>
      </c>
      <c r="E4146">
        <v>15.62</v>
      </c>
      <c r="F4146">
        <v>35.5</v>
      </c>
      <c r="G4146">
        <v>8.9704948361800891</v>
      </c>
      <c r="H4146">
        <v>36.457867937980303</v>
      </c>
      <c r="I4146">
        <v>-29.892577925129501</v>
      </c>
      <c r="J4146">
        <v>-5.4954153039301303</v>
      </c>
      <c r="K4146">
        <v>32.418423429025097</v>
      </c>
      <c r="L4146">
        <v>30.323774917402801</v>
      </c>
      <c r="M4146">
        <v>56.122868991046097</v>
      </c>
      <c r="N4146">
        <v>0.50030541713550802</v>
      </c>
      <c r="O4146">
        <v>16.816901408450601</v>
      </c>
      <c r="P4146">
        <v>76.616915422885498</v>
      </c>
      <c r="Q4146">
        <v>0.124998657003328</v>
      </c>
    </row>
    <row r="4147" spans="1:17" hidden="1" x14ac:dyDescent="0.3">
      <c r="A4147" t="s">
        <v>8454</v>
      </c>
      <c r="B4147" t="s">
        <v>8455</v>
      </c>
      <c r="C4147" t="s">
        <v>10222</v>
      </c>
      <c r="D4147" t="s">
        <v>420</v>
      </c>
      <c r="E4147">
        <v>15.5688</v>
      </c>
      <c r="F4147">
        <v>14.97</v>
      </c>
      <c r="G4147">
        <v>96.907147450968694</v>
      </c>
      <c r="H4147">
        <v>4.40221223721427</v>
      </c>
      <c r="I4147">
        <v>31.701011071572001</v>
      </c>
      <c r="J4147">
        <v>-4.0613278859717497</v>
      </c>
      <c r="K4147">
        <v>14.306895326616401</v>
      </c>
      <c r="L4147">
        <v>12.104973452917701</v>
      </c>
      <c r="M4147">
        <v>53.4586067483649</v>
      </c>
      <c r="N4147">
        <v>1.49208469358478</v>
      </c>
      <c r="O4147">
        <v>18.570474281897098</v>
      </c>
      <c r="P4147">
        <v>143.414634146341</v>
      </c>
      <c r="Q4147">
        <v>9.3087913566192004E-2</v>
      </c>
    </row>
    <row r="4148" spans="1:17" hidden="1" x14ac:dyDescent="0.3">
      <c r="A4148" t="s">
        <v>8456</v>
      </c>
      <c r="B4148" t="s">
        <v>8457</v>
      </c>
      <c r="C4148" t="s">
        <v>10222</v>
      </c>
      <c r="D4148" t="s">
        <v>523</v>
      </c>
      <c r="E4148">
        <v>15.543755875</v>
      </c>
      <c r="F4148">
        <v>53.03</v>
      </c>
      <c r="G4148">
        <v>168.085422741184</v>
      </c>
      <c r="H4148">
        <v>6.0121023471043804</v>
      </c>
      <c r="I4148">
        <v>81.421306341621005</v>
      </c>
      <c r="J4148">
        <v>1.147108838594</v>
      </c>
      <c r="K4148">
        <v>50.071611876168703</v>
      </c>
      <c r="L4148">
        <v>38.838839505279097</v>
      </c>
      <c r="M4148">
        <v>50.035742930600598</v>
      </c>
      <c r="N4148">
        <v>0.15734036927686901</v>
      </c>
      <c r="O4148">
        <v>30.7750330001885</v>
      </c>
      <c r="P4148">
        <v>203.20182961692299</v>
      </c>
      <c r="Q4148">
        <v>0.12031641072051601</v>
      </c>
    </row>
    <row r="4149" spans="1:17" hidden="1" x14ac:dyDescent="0.3">
      <c r="A4149" t="s">
        <v>8458</v>
      </c>
      <c r="B4149" t="s">
        <v>8459</v>
      </c>
      <c r="C4149" t="s">
        <v>10222</v>
      </c>
      <c r="E4149">
        <v>15.524699999999999</v>
      </c>
      <c r="F4149">
        <v>30</v>
      </c>
      <c r="G4149">
        <v>-38.290394252279697</v>
      </c>
      <c r="H4149">
        <v>-3.8585851049784199</v>
      </c>
      <c r="I4149">
        <v>-30.870394913840901</v>
      </c>
      <c r="J4149">
        <v>-1.54519885371368</v>
      </c>
      <c r="K4149">
        <v>30.509124030735599</v>
      </c>
      <c r="L4149">
        <v>31.578524757699999</v>
      </c>
      <c r="M4149">
        <v>39.898294647261203</v>
      </c>
      <c r="N4149">
        <v>0.30392156862745001</v>
      </c>
      <c r="O4149">
        <v>43.1</v>
      </c>
      <c r="P4149">
        <v>19.047619047619001</v>
      </c>
    </row>
    <row r="4150" spans="1:17" hidden="1" x14ac:dyDescent="0.3">
      <c r="A4150" t="s">
        <v>8460</v>
      </c>
      <c r="B4150" t="s">
        <v>8461</v>
      </c>
      <c r="C4150" t="s">
        <v>10222</v>
      </c>
      <c r="D4150" t="s">
        <v>722</v>
      </c>
      <c r="E4150">
        <v>15.501888424000001</v>
      </c>
      <c r="F4150">
        <v>92.39</v>
      </c>
      <c r="G4150">
        <v>22.202579498714499</v>
      </c>
      <c r="H4150">
        <v>4.2000130263330799</v>
      </c>
      <c r="I4150">
        <v>3.6855174964056001</v>
      </c>
      <c r="J4150">
        <v>3.7218728703893998E-2</v>
      </c>
      <c r="K4150">
        <v>85.768072411766099</v>
      </c>
      <c r="L4150">
        <v>77.675763985847396</v>
      </c>
      <c r="M4150">
        <v>40.888200527429397</v>
      </c>
      <c r="N4150">
        <v>0.84330407615590397</v>
      </c>
      <c r="O4150">
        <v>0.66024461521809696</v>
      </c>
      <c r="P4150">
        <v>52.685506527846599</v>
      </c>
    </row>
    <row r="4151" spans="1:17" hidden="1" x14ac:dyDescent="0.3">
      <c r="A4151" t="s">
        <v>8462</v>
      </c>
      <c r="B4151" t="s">
        <v>8463</v>
      </c>
      <c r="C4151" t="s">
        <v>10222</v>
      </c>
      <c r="D4151" t="s">
        <v>523</v>
      </c>
      <c r="E4151">
        <v>15.495593</v>
      </c>
      <c r="F4151">
        <v>4.6100000000000003</v>
      </c>
      <c r="G4151">
        <v>560.50858882828402</v>
      </c>
      <c r="H4151">
        <v>60.637105705604</v>
      </c>
      <c r="I4151">
        <v>126.371156892717</v>
      </c>
      <c r="J4151">
        <v>-8.8430292284671399</v>
      </c>
      <c r="K4151">
        <v>3.6131750208769402</v>
      </c>
      <c r="L4151">
        <v>2.4128286465979101</v>
      </c>
      <c r="M4151">
        <v>48.047670239431397</v>
      </c>
      <c r="N4151">
        <v>0.90224047918377304</v>
      </c>
      <c r="O4151">
        <v>16.485900216919699</v>
      </c>
      <c r="P4151">
        <v>761.682242990654</v>
      </c>
      <c r="Q4151">
        <v>5.1066108428674997E-2</v>
      </c>
    </row>
    <row r="4152" spans="1:17" hidden="1" x14ac:dyDescent="0.3">
      <c r="A4152" t="s">
        <v>8464</v>
      </c>
      <c r="B4152" t="s">
        <v>8465</v>
      </c>
      <c r="C4152" t="s">
        <v>10222</v>
      </c>
      <c r="D4152" t="s">
        <v>388</v>
      </c>
      <c r="E4152">
        <v>15.490910094</v>
      </c>
      <c r="F4152">
        <v>3.53</v>
      </c>
      <c r="G4152">
        <v>-88.363526207764593</v>
      </c>
      <c r="H4152">
        <v>2.7989420134621201</v>
      </c>
      <c r="I4152">
        <v>-82.811443861236796</v>
      </c>
      <c r="J4152">
        <v>-1.54519885371368</v>
      </c>
      <c r="K4152">
        <v>4.2795372420904698</v>
      </c>
      <c r="L4152">
        <v>8.6640260360812498</v>
      </c>
      <c r="M4152">
        <v>37.176141308408702</v>
      </c>
      <c r="N4152">
        <v>0.37631445630317001</v>
      </c>
      <c r="O4152">
        <v>296.60056657223799</v>
      </c>
      <c r="P4152">
        <v>20.890410958904098</v>
      </c>
      <c r="Q4152">
        <v>-0.197448548788108</v>
      </c>
    </row>
    <row r="4153" spans="1:17" hidden="1" x14ac:dyDescent="0.3">
      <c r="A4153" t="s">
        <v>8466</v>
      </c>
      <c r="B4153" t="s">
        <v>8467</v>
      </c>
      <c r="C4153" t="s">
        <v>10222</v>
      </c>
      <c r="D4153" t="s">
        <v>523</v>
      </c>
      <c r="E4153">
        <v>15.421028</v>
      </c>
      <c r="F4153">
        <v>51.4</v>
      </c>
      <c r="G4153">
        <v>50.715690940418</v>
      </c>
      <c r="H4153">
        <v>-15.7442022583582</v>
      </c>
      <c r="I4153">
        <v>-7.9202372506916197</v>
      </c>
      <c r="J4153">
        <v>-19.053616362131098</v>
      </c>
      <c r="K4153">
        <v>55.869106203344302</v>
      </c>
      <c r="L4153">
        <v>52.049818782055901</v>
      </c>
      <c r="M4153">
        <v>36.067970539665701</v>
      </c>
      <c r="N4153">
        <v>0.63891092263781202</v>
      </c>
      <c r="O4153">
        <v>22.568093385213999</v>
      </c>
      <c r="P4153">
        <v>86.909090909090907</v>
      </c>
    </row>
    <row r="4154" spans="1:17" hidden="1" x14ac:dyDescent="0.3">
      <c r="A4154" t="s">
        <v>8468</v>
      </c>
      <c r="B4154" t="s">
        <v>8469</v>
      </c>
      <c r="C4154" t="s">
        <v>10222</v>
      </c>
      <c r="D4154" t="s">
        <v>108</v>
      </c>
      <c r="E4154">
        <v>15.409716299999999</v>
      </c>
      <c r="F4154">
        <v>29.07</v>
      </c>
      <c r="G4154">
        <v>11.836996066056001</v>
      </c>
      <c r="H4154">
        <v>-15.909098403364601</v>
      </c>
      <c r="I4154">
        <v>-14.0306604600346</v>
      </c>
      <c r="J4154">
        <v>-3.3672030583387702</v>
      </c>
      <c r="K4154">
        <v>30.4569172384141</v>
      </c>
      <c r="L4154">
        <v>30.330266006634901</v>
      </c>
      <c r="M4154">
        <v>52.490968460946597</v>
      </c>
      <c r="N4154">
        <v>1.3910177808881601</v>
      </c>
      <c r="O4154">
        <v>53.250773993807996</v>
      </c>
      <c r="P4154">
        <v>54.135737009544002</v>
      </c>
      <c r="Q4154">
        <v>9.8021955776186998E-2</v>
      </c>
    </row>
    <row r="4155" spans="1:17" hidden="1" x14ac:dyDescent="0.3">
      <c r="A4155" t="s">
        <v>8470</v>
      </c>
      <c r="B4155" t="s">
        <v>8471</v>
      </c>
      <c r="C4155" t="s">
        <v>10222</v>
      </c>
      <c r="D4155" t="s">
        <v>46</v>
      </c>
      <c r="E4155">
        <v>15.4055</v>
      </c>
      <c r="F4155">
        <v>550</v>
      </c>
      <c r="G4155">
        <v>9.6972218467914892</v>
      </c>
      <c r="H4155">
        <v>-11.545424330582801</v>
      </c>
      <c r="I4155">
        <v>62.496898461668501</v>
      </c>
      <c r="J4155">
        <v>-1.7357441762796799</v>
      </c>
      <c r="K4155">
        <v>530.90176591067802</v>
      </c>
      <c r="L4155">
        <v>459.07552913051501</v>
      </c>
      <c r="M4155">
        <v>41.616232048751399</v>
      </c>
      <c r="N4155">
        <v>2.9948320413436602</v>
      </c>
      <c r="O4155">
        <v>14.3545454545454</v>
      </c>
      <c r="P4155">
        <v>86.630471666101101</v>
      </c>
    </row>
    <row r="4156" spans="1:17" hidden="1" x14ac:dyDescent="0.3">
      <c r="A4156" t="s">
        <v>8472</v>
      </c>
      <c r="B4156" t="s">
        <v>8473</v>
      </c>
      <c r="C4156" t="s">
        <v>10222</v>
      </c>
      <c r="E4156">
        <v>15.3995625</v>
      </c>
      <c r="F4156">
        <v>39.11</v>
      </c>
      <c r="G4156">
        <v>-34.588687899781</v>
      </c>
      <c r="H4156">
        <v>-12.931121096119</v>
      </c>
      <c r="I4156">
        <v>11.690362823496599</v>
      </c>
      <c r="J4156">
        <v>-8.7403208049331997</v>
      </c>
      <c r="K4156">
        <v>37.488683161363497</v>
      </c>
      <c r="M4156">
        <v>45.3021484221035</v>
      </c>
      <c r="N4156">
        <v>0.97053406998158298</v>
      </c>
      <c r="O4156">
        <v>12.477627205318299</v>
      </c>
      <c r="P4156">
        <v>73.436807095343596</v>
      </c>
    </row>
    <row r="4157" spans="1:17" hidden="1" x14ac:dyDescent="0.3">
      <c r="A4157" t="s">
        <v>8474</v>
      </c>
      <c r="B4157" t="s">
        <v>8475</v>
      </c>
      <c r="C4157" t="s">
        <v>10222</v>
      </c>
      <c r="D4157" t="s">
        <v>622</v>
      </c>
      <c r="E4157">
        <v>15.318</v>
      </c>
      <c r="F4157">
        <v>11.1</v>
      </c>
      <c r="G4157">
        <v>38.7773419331035</v>
      </c>
      <c r="H4157">
        <v>13.733055034584201</v>
      </c>
      <c r="I4157">
        <v>46.310951128505003</v>
      </c>
      <c r="J4157">
        <v>-8.0506200380339408</v>
      </c>
      <c r="K4157">
        <v>9.7893304178735896</v>
      </c>
      <c r="L4157">
        <v>8.2215170867401905</v>
      </c>
      <c r="M4157">
        <v>58.725116999457804</v>
      </c>
      <c r="N4157">
        <v>2.09941606419321</v>
      </c>
      <c r="O4157">
        <v>13.423423423423399</v>
      </c>
      <c r="P4157">
        <v>84.692179700499096</v>
      </c>
      <c r="Q4157">
        <v>7.8463988489190006E-2</v>
      </c>
    </row>
    <row r="4158" spans="1:17" hidden="1" x14ac:dyDescent="0.3">
      <c r="A4158" t="s">
        <v>8476</v>
      </c>
      <c r="B4158" t="s">
        <v>8477</v>
      </c>
      <c r="C4158" t="s">
        <v>10222</v>
      </c>
      <c r="D4158" t="s">
        <v>133</v>
      </c>
      <c r="E4158">
        <v>15.2906</v>
      </c>
      <c r="F4158">
        <v>26</v>
      </c>
      <c r="G4158">
        <v>-36.653583288696197</v>
      </c>
      <c r="H4158">
        <v>19.547035304055601</v>
      </c>
      <c r="I4158">
        <v>53.006287350207799</v>
      </c>
      <c r="J4158">
        <v>7.7419701890561603</v>
      </c>
      <c r="K4158">
        <v>24.011286497885202</v>
      </c>
      <c r="L4158">
        <v>21.033215064734001</v>
      </c>
      <c r="M4158">
        <v>53.1513265244416</v>
      </c>
      <c r="N4158">
        <v>0.26782434332397298</v>
      </c>
      <c r="O4158">
        <v>12.576923076923</v>
      </c>
      <c r="P4158">
        <v>99.692780337941599</v>
      </c>
      <c r="Q4158">
        <v>6.6433475425204003E-2</v>
      </c>
    </row>
    <row r="4159" spans="1:17" hidden="1" x14ac:dyDescent="0.3">
      <c r="A4159" t="s">
        <v>8478</v>
      </c>
      <c r="B4159" t="s">
        <v>8479</v>
      </c>
      <c r="C4159" t="s">
        <v>10222</v>
      </c>
      <c r="D4159" t="s">
        <v>922</v>
      </c>
      <c r="E4159">
        <v>15.2522264</v>
      </c>
      <c r="F4159">
        <v>29.36</v>
      </c>
      <c r="G4159">
        <v>-13.609021703260099</v>
      </c>
      <c r="H4159">
        <v>-6.2910008792436498</v>
      </c>
      <c r="I4159">
        <v>-14.2552497360772</v>
      </c>
      <c r="J4159">
        <v>-5.3941197170230302</v>
      </c>
      <c r="K4159">
        <v>27.0767623185357</v>
      </c>
      <c r="L4159">
        <v>27.067370224227702</v>
      </c>
      <c r="M4159">
        <v>61.019407216807998</v>
      </c>
      <c r="N4159">
        <v>3.9731857581472898</v>
      </c>
      <c r="O4159">
        <v>14.441416893732899</v>
      </c>
      <c r="P4159">
        <v>27.652173913043399</v>
      </c>
      <c r="Q4159">
        <v>-8.8689742146434006E-2</v>
      </c>
    </row>
    <row r="4160" spans="1:17" hidden="1" x14ac:dyDescent="0.3">
      <c r="A4160" t="s">
        <v>8480</v>
      </c>
      <c r="B4160" t="s">
        <v>8481</v>
      </c>
      <c r="C4160" t="s">
        <v>10222</v>
      </c>
      <c r="D4160" t="s">
        <v>54</v>
      </c>
      <c r="E4160">
        <v>15.2495616</v>
      </c>
      <c r="F4160">
        <v>49.92</v>
      </c>
      <c r="G4160">
        <v>50.435617984350799</v>
      </c>
      <c r="H4160">
        <v>30.852019187021199</v>
      </c>
      <c r="I4160">
        <v>57.896910376988799</v>
      </c>
      <c r="J4160">
        <v>-10.6494036069129</v>
      </c>
      <c r="K4160">
        <v>41.377545580667302</v>
      </c>
      <c r="L4160">
        <v>33.0939351467064</v>
      </c>
      <c r="M4160">
        <v>59.7621925938601</v>
      </c>
      <c r="N4160">
        <v>1.67090101862025</v>
      </c>
      <c r="O4160">
        <v>11.658653846153801</v>
      </c>
      <c r="P4160">
        <v>132.18604651162701</v>
      </c>
      <c r="Q4160">
        <v>0.108487540161888</v>
      </c>
    </row>
    <row r="4161" spans="1:17" hidden="1" x14ac:dyDescent="0.3">
      <c r="A4161" t="s">
        <v>8482</v>
      </c>
      <c r="B4161" t="s">
        <v>8483</v>
      </c>
      <c r="C4161" t="s">
        <v>10222</v>
      </c>
      <c r="D4161" t="s">
        <v>722</v>
      </c>
      <c r="E4161">
        <v>15.224317124999899</v>
      </c>
      <c r="F4161">
        <v>26.4</v>
      </c>
      <c r="G4161">
        <v>6.2167166054712499</v>
      </c>
      <c r="H4161">
        <v>-0.233532848746413</v>
      </c>
      <c r="I4161">
        <v>3.6907298700564999</v>
      </c>
      <c r="J4161">
        <v>-0.16005071981602101</v>
      </c>
      <c r="K4161">
        <v>25.2589316696194</v>
      </c>
      <c r="L4161">
        <v>23.122669647811399</v>
      </c>
      <c r="M4161">
        <v>59.890528015670299</v>
      </c>
      <c r="N4161">
        <v>0.85856160454368002</v>
      </c>
      <c r="O4161">
        <v>4.9242424242424301</v>
      </c>
      <c r="P4161">
        <v>39.6086726599682</v>
      </c>
    </row>
    <row r="4162" spans="1:17" hidden="1" x14ac:dyDescent="0.3">
      <c r="A4162" t="s">
        <v>8484</v>
      </c>
      <c r="B4162" t="s">
        <v>8485</v>
      </c>
      <c r="C4162" t="s">
        <v>10222</v>
      </c>
      <c r="E4162">
        <v>15.2163375</v>
      </c>
      <c r="F4162">
        <v>42.25</v>
      </c>
      <c r="G4162">
        <v>-72.793016361787394</v>
      </c>
      <c r="H4162">
        <v>-6.1673618771225902</v>
      </c>
      <c r="I4162">
        <v>-61.763957038282598</v>
      </c>
      <c r="J4162">
        <v>-3.7923898649496399</v>
      </c>
      <c r="K4162">
        <v>47.118007514412902</v>
      </c>
      <c r="M4162">
        <v>30.7076043359708</v>
      </c>
      <c r="N4162">
        <v>0.15265151515151501</v>
      </c>
      <c r="O4162">
        <v>86.390532544378701</v>
      </c>
      <c r="P4162">
        <v>2.5485436893203799</v>
      </c>
    </row>
    <row r="4163" spans="1:17" hidden="1" x14ac:dyDescent="0.3">
      <c r="A4163" t="s">
        <v>8486</v>
      </c>
      <c r="B4163" t="s">
        <v>8487</v>
      </c>
      <c r="C4163" t="s">
        <v>10222</v>
      </c>
      <c r="D4163" t="s">
        <v>722</v>
      </c>
      <c r="E4163">
        <v>15.1879762019999</v>
      </c>
      <c r="F4163">
        <v>167.95</v>
      </c>
      <c r="G4163">
        <v>28.138645362460998</v>
      </c>
      <c r="H4163">
        <v>2.12772885895731</v>
      </c>
      <c r="I4163">
        <v>7.3187274435230902</v>
      </c>
      <c r="J4163">
        <v>3.27167267558062</v>
      </c>
      <c r="K4163">
        <v>157.19844142537599</v>
      </c>
      <c r="L4163">
        <v>139.665220748998</v>
      </c>
      <c r="M4163">
        <v>55.3773054855941</v>
      </c>
      <c r="N4163">
        <v>1.0352035686479799</v>
      </c>
      <c r="O4163">
        <v>0.26793688597797</v>
      </c>
      <c r="P4163">
        <v>60.564053537284799</v>
      </c>
    </row>
    <row r="4164" spans="1:17" hidden="1" x14ac:dyDescent="0.3">
      <c r="A4164" t="s">
        <v>8488</v>
      </c>
      <c r="B4164" t="s">
        <v>8489</v>
      </c>
      <c r="C4164" t="s">
        <v>10222</v>
      </c>
      <c r="D4164" t="s">
        <v>420</v>
      </c>
      <c r="E4164">
        <v>15.185748500000001</v>
      </c>
      <c r="F4164">
        <v>49.01</v>
      </c>
      <c r="G4164">
        <v>-39.319282675976602</v>
      </c>
      <c r="H4164">
        <v>-2.8795286609561201</v>
      </c>
      <c r="I4164">
        <v>-12.1871855388335</v>
      </c>
      <c r="J4164">
        <v>5.7651459738725199</v>
      </c>
      <c r="K4164">
        <v>45.370837455934598</v>
      </c>
      <c r="L4164">
        <v>50.051395311630202</v>
      </c>
      <c r="M4164">
        <v>78.649401627482106</v>
      </c>
      <c r="N4164">
        <v>0.36137349743063402</v>
      </c>
      <c r="O4164">
        <v>28.035094878596201</v>
      </c>
      <c r="P4164">
        <v>21.012345679012299</v>
      </c>
      <c r="Q4164">
        <v>4.2757317309187998E-2</v>
      </c>
    </row>
    <row r="4165" spans="1:17" hidden="1" x14ac:dyDescent="0.3">
      <c r="A4165" t="s">
        <v>8490</v>
      </c>
      <c r="B4165" t="s">
        <v>8491</v>
      </c>
      <c r="C4165" t="s">
        <v>10222</v>
      </c>
      <c r="D4165" t="s">
        <v>373</v>
      </c>
      <c r="E4165">
        <v>15.18040416</v>
      </c>
      <c r="F4165">
        <v>12.16</v>
      </c>
      <c r="G4165">
        <v>516.86055501631597</v>
      </c>
      <c r="H4165">
        <v>40.729989055317503</v>
      </c>
      <c r="I4165">
        <v>527.88961433982104</v>
      </c>
      <c r="J4165">
        <v>6.5163953491848696</v>
      </c>
      <c r="K4165">
        <v>8.2560252769435998</v>
      </c>
      <c r="M4165">
        <v>100</v>
      </c>
      <c r="N4165">
        <v>1.93800901215476</v>
      </c>
      <c r="O4165">
        <v>0</v>
      </c>
      <c r="P4165">
        <v>575.55555555555497</v>
      </c>
    </row>
    <row r="4166" spans="1:17" hidden="1" x14ac:dyDescent="0.3">
      <c r="A4166" t="s">
        <v>8492</v>
      </c>
      <c r="B4166" t="s">
        <v>8493</v>
      </c>
      <c r="C4166" t="s">
        <v>10222</v>
      </c>
      <c r="E4166">
        <v>15.129243600000001</v>
      </c>
      <c r="F4166">
        <v>4.3600000000000003</v>
      </c>
      <c r="G4166">
        <v>95.923291221909906</v>
      </c>
      <c r="H4166">
        <v>50.060138698938196</v>
      </c>
      <c r="I4166">
        <v>85.425029939753003</v>
      </c>
      <c r="J4166">
        <v>29.390052944847401</v>
      </c>
      <c r="K4166">
        <v>2.7256127874901099</v>
      </c>
      <c r="L4166">
        <v>2.44540607466989</v>
      </c>
      <c r="M4166">
        <v>94.602880791872806</v>
      </c>
      <c r="N4166">
        <v>3.05986005924199</v>
      </c>
      <c r="O4166">
        <v>0</v>
      </c>
      <c r="P4166">
        <v>181.29032258064501</v>
      </c>
      <c r="Q4166">
        <v>9.2385455274730993E-2</v>
      </c>
    </row>
    <row r="4167" spans="1:17" hidden="1" x14ac:dyDescent="0.3">
      <c r="A4167" t="s">
        <v>8494</v>
      </c>
      <c r="B4167" t="s">
        <v>8495</v>
      </c>
      <c r="C4167" t="s">
        <v>10222</v>
      </c>
      <c r="D4167" t="s">
        <v>523</v>
      </c>
      <c r="E4167">
        <v>15.12</v>
      </c>
      <c r="F4167">
        <v>50.4</v>
      </c>
      <c r="G4167">
        <v>-51.380317861502697</v>
      </c>
      <c r="H4167">
        <v>-7.4531605638314202</v>
      </c>
      <c r="I4167">
        <v>-39.260053641793398</v>
      </c>
      <c r="J4167">
        <v>-3.5288627977043499</v>
      </c>
      <c r="K4167">
        <v>52.899866170362699</v>
      </c>
      <c r="L4167">
        <v>54.464440774007997</v>
      </c>
      <c r="M4167">
        <v>9.7472161372137691</v>
      </c>
      <c r="N4167">
        <v>0.39875357753729901</v>
      </c>
      <c r="O4167">
        <v>103.37301587301501</v>
      </c>
      <c r="P4167">
        <v>51.305914139897901</v>
      </c>
    </row>
    <row r="4168" spans="1:17" hidden="1" x14ac:dyDescent="0.3">
      <c r="A4168" t="s">
        <v>8496</v>
      </c>
      <c r="B4168" t="s">
        <v>8497</v>
      </c>
      <c r="C4168" t="s">
        <v>10222</v>
      </c>
      <c r="D4168" t="s">
        <v>523</v>
      </c>
      <c r="E4168">
        <v>15.077915000000001</v>
      </c>
      <c r="F4168">
        <v>35.5</v>
      </c>
      <c r="G4168">
        <v>88.756300714366702</v>
      </c>
      <c r="H4168">
        <v>17.5350006759728</v>
      </c>
      <c r="I4168">
        <v>-41.538295713088701</v>
      </c>
      <c r="J4168">
        <v>8.7267044695491496</v>
      </c>
      <c r="K4168">
        <v>35.664491844599198</v>
      </c>
      <c r="L4168">
        <v>33.422214217717404</v>
      </c>
      <c r="M4168">
        <v>55.787550872519901</v>
      </c>
      <c r="N4168">
        <v>1.8845966666094101</v>
      </c>
      <c r="O4168">
        <v>46.422535211267601</v>
      </c>
      <c r="P4168">
        <v>146.356696738376</v>
      </c>
      <c r="Q4168">
        <v>0.13660707227920799</v>
      </c>
    </row>
    <row r="4169" spans="1:17" hidden="1" x14ac:dyDescent="0.3">
      <c r="A4169" t="s">
        <v>8498</v>
      </c>
      <c r="B4169" t="s">
        <v>8499</v>
      </c>
      <c r="C4169" t="s">
        <v>10222</v>
      </c>
      <c r="D4169" t="s">
        <v>523</v>
      </c>
      <c r="E4169">
        <v>15.071999999999999</v>
      </c>
      <c r="F4169">
        <v>6.28</v>
      </c>
      <c r="G4169">
        <v>-77.735608094800298</v>
      </c>
      <c r="H4169">
        <v>-12.686619767983901</v>
      </c>
      <c r="I4169">
        <v>-79.955905782714098</v>
      </c>
      <c r="J4169">
        <v>3.1589343403354002</v>
      </c>
      <c r="K4169">
        <v>12.122728681510401</v>
      </c>
      <c r="L4169">
        <v>12.752184328328299</v>
      </c>
      <c r="M4169">
        <v>4.7315853407999999E-5</v>
      </c>
      <c r="N4169">
        <v>0.95160034737701704</v>
      </c>
      <c r="O4169">
        <v>200.31847133757901</v>
      </c>
      <c r="P4169">
        <v>5.1926298157453896</v>
      </c>
      <c r="Q4169">
        <v>-0.119664408525355</v>
      </c>
    </row>
    <row r="4170" spans="1:17" hidden="1" x14ac:dyDescent="0.3">
      <c r="A4170" t="s">
        <v>8500</v>
      </c>
      <c r="B4170" t="s">
        <v>8501</v>
      </c>
      <c r="C4170" t="s">
        <v>10222</v>
      </c>
      <c r="D4170" t="s">
        <v>261</v>
      </c>
      <c r="E4170">
        <v>15.064794719999901</v>
      </c>
      <c r="F4170">
        <v>4.96</v>
      </c>
      <c r="G4170">
        <v>89.126485543116701</v>
      </c>
      <c r="H4170">
        <v>20.473640808642799</v>
      </c>
      <c r="I4170">
        <v>24.221680812732799</v>
      </c>
      <c r="J4170">
        <v>-1.54519885371368</v>
      </c>
      <c r="K4170">
        <v>4.1244956282141301</v>
      </c>
      <c r="L4170">
        <v>3.45470944004109</v>
      </c>
      <c r="M4170">
        <v>35.226301646446899</v>
      </c>
      <c r="N4170">
        <v>8.3596325489045206E-2</v>
      </c>
      <c r="O4170">
        <v>16.935483870967701</v>
      </c>
      <c r="P4170">
        <v>168.10810810810801</v>
      </c>
      <c r="Q4170">
        <v>5.7425979896346999E-2</v>
      </c>
    </row>
    <row r="4171" spans="1:17" hidden="1" x14ac:dyDescent="0.3">
      <c r="A4171" t="s">
        <v>8502</v>
      </c>
      <c r="B4171" t="s">
        <v>8503</v>
      </c>
      <c r="C4171" t="s">
        <v>10222</v>
      </c>
      <c r="D4171" t="s">
        <v>622</v>
      </c>
      <c r="E4171">
        <v>15.062477700000001</v>
      </c>
      <c r="F4171">
        <v>25.93</v>
      </c>
      <c r="G4171">
        <v>72.782536072809506</v>
      </c>
      <c r="H4171">
        <v>28.559202305968999</v>
      </c>
      <c r="I4171">
        <v>37.032782718283798</v>
      </c>
      <c r="J4171">
        <v>19.890396033208599</v>
      </c>
      <c r="K4171">
        <v>19.1251126099177</v>
      </c>
      <c r="L4171">
        <v>16.653925242636902</v>
      </c>
      <c r="M4171">
        <v>88.341839622971605</v>
      </c>
      <c r="N4171">
        <v>1.65098863257673</v>
      </c>
      <c r="O4171">
        <v>0</v>
      </c>
      <c r="P4171">
        <v>137.671860678276</v>
      </c>
      <c r="Q4171">
        <v>3.9354284053469003E-2</v>
      </c>
    </row>
    <row r="4172" spans="1:17" hidden="1" x14ac:dyDescent="0.3">
      <c r="A4172" t="s">
        <v>8504</v>
      </c>
      <c r="B4172" t="s">
        <v>8505</v>
      </c>
      <c r="C4172" t="s">
        <v>10222</v>
      </c>
      <c r="D4172" t="s">
        <v>21</v>
      </c>
      <c r="E4172">
        <v>15.021505100000001</v>
      </c>
      <c r="F4172">
        <v>14.29</v>
      </c>
      <c r="G4172">
        <v>-42.958436907938399</v>
      </c>
      <c r="H4172">
        <v>-2.60763127616281</v>
      </c>
      <c r="I4172">
        <v>-49.946170330825701</v>
      </c>
      <c r="J4172">
        <v>-4.2699944940406596</v>
      </c>
      <c r="K4172">
        <v>14.834270737756199</v>
      </c>
      <c r="L4172">
        <v>16.509309770990601</v>
      </c>
      <c r="M4172">
        <v>50.313992335610401</v>
      </c>
      <c r="N4172">
        <v>1.21401065562151</v>
      </c>
      <c r="O4172">
        <v>90.692792162351296</v>
      </c>
      <c r="P4172">
        <v>16.557911908645899</v>
      </c>
      <c r="Q4172">
        <v>9.9047159184889003E-2</v>
      </c>
    </row>
    <row r="4173" spans="1:17" hidden="1" x14ac:dyDescent="0.3">
      <c r="A4173" t="s">
        <v>8506</v>
      </c>
      <c r="B4173" t="s">
        <v>8507</v>
      </c>
      <c r="C4173" t="s">
        <v>10222</v>
      </c>
      <c r="D4173" t="s">
        <v>261</v>
      </c>
      <c r="E4173">
        <v>15.019154586000001</v>
      </c>
      <c r="F4173">
        <v>68.790000000000006</v>
      </c>
      <c r="G4173">
        <v>9.6921334122514509</v>
      </c>
      <c r="H4173">
        <v>0.25947955408874002</v>
      </c>
      <c r="I4173">
        <v>40.844280044487</v>
      </c>
      <c r="J4173">
        <v>-2.1218301131977602</v>
      </c>
      <c r="K4173">
        <v>62.6568841999078</v>
      </c>
      <c r="L4173">
        <v>52.775707884884902</v>
      </c>
      <c r="M4173">
        <v>67.810814148195803</v>
      </c>
      <c r="N4173">
        <v>1.4534284619804601</v>
      </c>
      <c r="O4173">
        <v>6.2363715656345198</v>
      </c>
      <c r="P4173">
        <v>106.88721804511199</v>
      </c>
      <c r="Q4173">
        <v>0.24263439864723599</v>
      </c>
    </row>
    <row r="4174" spans="1:17" hidden="1" x14ac:dyDescent="0.3">
      <c r="A4174" t="s">
        <v>8508</v>
      </c>
      <c r="B4174" t="s">
        <v>8509</v>
      </c>
      <c r="C4174" t="s">
        <v>10222</v>
      </c>
      <c r="D4174" t="s">
        <v>523</v>
      </c>
      <c r="E4174">
        <v>14.975</v>
      </c>
      <c r="F4174">
        <v>29.95</v>
      </c>
      <c r="G4174">
        <v>80.740747616232397</v>
      </c>
      <c r="H4174">
        <v>43.176937511939499</v>
      </c>
      <c r="I4174">
        <v>150.72559317579999</v>
      </c>
      <c r="J4174">
        <v>6.6315967263968201</v>
      </c>
      <c r="K4174">
        <v>22.693899237456399</v>
      </c>
      <c r="L4174">
        <v>16.473917410290198</v>
      </c>
      <c r="M4174">
        <v>92.237192112326895</v>
      </c>
      <c r="N4174">
        <v>0.35874659774479001</v>
      </c>
      <c r="O4174">
        <v>0</v>
      </c>
      <c r="P4174">
        <v>289.97395833333297</v>
      </c>
      <c r="Q4174">
        <v>0.16921272395599801</v>
      </c>
    </row>
    <row r="4175" spans="1:17" hidden="1" x14ac:dyDescent="0.3">
      <c r="A4175" t="s">
        <v>8510</v>
      </c>
      <c r="B4175" t="s">
        <v>8511</v>
      </c>
      <c r="C4175" t="s">
        <v>10222</v>
      </c>
      <c r="D4175" t="s">
        <v>523</v>
      </c>
      <c r="E4175">
        <v>14.931356859999999</v>
      </c>
      <c r="F4175">
        <v>473.9</v>
      </c>
      <c r="G4175">
        <v>22.359011598656299</v>
      </c>
      <c r="H4175">
        <v>-0.95461526199733504</v>
      </c>
      <c r="I4175">
        <v>-32.063530454872698</v>
      </c>
      <c r="J4175">
        <v>-0.53432928849629902</v>
      </c>
      <c r="K4175">
        <v>461.50842054995002</v>
      </c>
      <c r="L4175">
        <v>429.65568807925303</v>
      </c>
      <c r="M4175">
        <v>68.501616383666104</v>
      </c>
      <c r="N4175">
        <v>2.0708470290771102</v>
      </c>
      <c r="O4175">
        <v>29.721460223675798</v>
      </c>
      <c r="P4175">
        <v>82.972972972972897</v>
      </c>
      <c r="Q4175">
        <v>4.1724095899880999E-2</v>
      </c>
    </row>
    <row r="4176" spans="1:17" hidden="1" x14ac:dyDescent="0.3">
      <c r="A4176" t="s">
        <v>8512</v>
      </c>
      <c r="B4176" t="s">
        <v>8513</v>
      </c>
      <c r="C4176" t="s">
        <v>10222</v>
      </c>
      <c r="D4176" t="s">
        <v>622</v>
      </c>
      <c r="E4176">
        <v>14.9107235</v>
      </c>
      <c r="F4176">
        <v>44.74</v>
      </c>
      <c r="G4176">
        <v>-12.8569891829349</v>
      </c>
      <c r="H4176">
        <v>-7.7529579964025102</v>
      </c>
      <c r="I4176">
        <v>-11.9557820202706</v>
      </c>
      <c r="J4176">
        <v>7.4899760984594693E-2</v>
      </c>
      <c r="K4176">
        <v>44.096724635863197</v>
      </c>
      <c r="L4176">
        <v>42.516112661638601</v>
      </c>
      <c r="M4176">
        <v>56.698028938125901</v>
      </c>
      <c r="N4176">
        <v>0.33392021729044202</v>
      </c>
      <c r="O4176">
        <v>29.637907912382602</v>
      </c>
      <c r="P4176">
        <v>29.982568274259101</v>
      </c>
      <c r="Q4176">
        <v>0.12669724814921299</v>
      </c>
    </row>
    <row r="4177" spans="1:17" hidden="1" x14ac:dyDescent="0.3">
      <c r="A4177" t="s">
        <v>8514</v>
      </c>
      <c r="B4177" t="s">
        <v>8515</v>
      </c>
      <c r="C4177" t="s">
        <v>10222</v>
      </c>
      <c r="E4177">
        <v>14.903018286</v>
      </c>
      <c r="F4177">
        <v>15.42</v>
      </c>
      <c r="G4177">
        <v>-69.223570198243394</v>
      </c>
      <c r="H4177">
        <v>-9.3125227133697308</v>
      </c>
      <c r="I4177">
        <v>-45.628029137042802</v>
      </c>
      <c r="J4177">
        <v>-0.32898263749747098</v>
      </c>
      <c r="K4177">
        <v>16.2456759750104</v>
      </c>
      <c r="L4177">
        <v>19.391218101987398</v>
      </c>
      <c r="M4177">
        <v>54.879089032900197</v>
      </c>
      <c r="N4177">
        <v>0.65664068036853296</v>
      </c>
      <c r="O4177">
        <v>74.5136186770428</v>
      </c>
      <c r="P4177">
        <v>10.1428571428571</v>
      </c>
      <c r="Q4177">
        <v>-5.6078754200724001E-2</v>
      </c>
    </row>
    <row r="4178" spans="1:17" hidden="1" x14ac:dyDescent="0.3">
      <c r="A4178" t="s">
        <v>8516</v>
      </c>
      <c r="B4178" t="s">
        <v>8517</v>
      </c>
      <c r="C4178" t="s">
        <v>10222</v>
      </c>
      <c r="D4178" t="s">
        <v>420</v>
      </c>
      <c r="E4178">
        <v>14.883729300000001</v>
      </c>
      <c r="F4178">
        <v>30.69</v>
      </c>
      <c r="G4178">
        <v>-3.32215565214275</v>
      </c>
      <c r="H4178">
        <v>0.63734187625849703</v>
      </c>
      <c r="I4178">
        <v>-4.8621661769195104</v>
      </c>
      <c r="J4178">
        <v>4.6979953386637998</v>
      </c>
      <c r="K4178">
        <v>28.097348413461798</v>
      </c>
      <c r="L4178">
        <v>25.7020996371294</v>
      </c>
      <c r="M4178">
        <v>59.531662077465597</v>
      </c>
      <c r="N4178">
        <v>0.42483490432917498</v>
      </c>
      <c r="O4178">
        <v>24.470511567285701</v>
      </c>
      <c r="P4178">
        <v>118.43416370106701</v>
      </c>
      <c r="Q4178">
        <v>0.10256461980027901</v>
      </c>
    </row>
    <row r="4179" spans="1:17" hidden="1" x14ac:dyDescent="0.3">
      <c r="A4179" t="s">
        <v>8518</v>
      </c>
      <c r="B4179" t="s">
        <v>8519</v>
      </c>
      <c r="C4179" t="s">
        <v>10222</v>
      </c>
      <c r="D4179" t="s">
        <v>228</v>
      </c>
      <c r="E4179">
        <v>14.875500000000001</v>
      </c>
      <c r="F4179">
        <v>12.66</v>
      </c>
      <c r="G4179">
        <v>33.727476187035201</v>
      </c>
      <c r="H4179">
        <v>-6.6420861943245102</v>
      </c>
      <c r="I4179">
        <v>-6.35869801193929</v>
      </c>
      <c r="J4179">
        <v>3.7773817914476</v>
      </c>
      <c r="K4179">
        <v>12.5995500787916</v>
      </c>
      <c r="L4179">
        <v>11.927493492769299</v>
      </c>
      <c r="M4179">
        <v>49.573291110019099</v>
      </c>
      <c r="N4179">
        <v>1.4392584190267199</v>
      </c>
      <c r="O4179">
        <v>25.987361769352201</v>
      </c>
      <c r="Q4179">
        <v>5.7434109590181998E-2</v>
      </c>
    </row>
    <row r="4180" spans="1:17" hidden="1" x14ac:dyDescent="0.3">
      <c r="A4180" t="s">
        <v>8520</v>
      </c>
      <c r="B4180" t="s">
        <v>8521</v>
      </c>
      <c r="C4180" t="s">
        <v>10222</v>
      </c>
      <c r="D4180" t="s">
        <v>21</v>
      </c>
      <c r="E4180">
        <v>14.826685366</v>
      </c>
      <c r="F4180">
        <v>14.86</v>
      </c>
      <c r="G4180">
        <v>-21.877801045983102</v>
      </c>
      <c r="H4180">
        <v>-11.2903343466366</v>
      </c>
      <c r="I4180">
        <v>-18.3724460398861</v>
      </c>
      <c r="J4180">
        <v>10.6149219922077</v>
      </c>
      <c r="K4180">
        <v>14.2021830795911</v>
      </c>
      <c r="L4180">
        <v>14.323879879044499</v>
      </c>
      <c r="M4180">
        <v>57.009380663120297</v>
      </c>
      <c r="N4180">
        <v>1.4303502570694</v>
      </c>
      <c r="O4180">
        <v>37.819650067294702</v>
      </c>
      <c r="P4180">
        <v>60.648648648648603</v>
      </c>
      <c r="Q4180">
        <v>2.5366775731440999E-2</v>
      </c>
    </row>
    <row r="4181" spans="1:17" hidden="1" x14ac:dyDescent="0.3">
      <c r="A4181" t="s">
        <v>8522</v>
      </c>
      <c r="B4181" t="s">
        <v>8523</v>
      </c>
      <c r="C4181" t="s">
        <v>10222</v>
      </c>
      <c r="D4181" t="s">
        <v>420</v>
      </c>
      <c r="E4181">
        <v>14.823648</v>
      </c>
      <c r="F4181">
        <v>1.1399999999999999</v>
      </c>
      <c r="G4181">
        <v>108.168189181093</v>
      </c>
      <c r="H4181">
        <v>7.7244412246432401E-2</v>
      </c>
      <c r="I4181">
        <v>11.170037620244599</v>
      </c>
      <c r="J4181">
        <v>13.4548011462863</v>
      </c>
      <c r="K4181">
        <v>0.97177722247461296</v>
      </c>
      <c r="L4181">
        <v>0.80677679931068802</v>
      </c>
      <c r="M4181">
        <v>64.796446926491896</v>
      </c>
      <c r="N4181">
        <v>1.0589792349509</v>
      </c>
      <c r="O4181">
        <v>21.9298245614035</v>
      </c>
      <c r="P4181">
        <v>147.82608695652101</v>
      </c>
      <c r="Q4181">
        <v>9.0977018828986997E-2</v>
      </c>
    </row>
    <row r="4182" spans="1:17" hidden="1" x14ac:dyDescent="0.3">
      <c r="A4182" t="s">
        <v>8524</v>
      </c>
      <c r="B4182" t="s">
        <v>8525</v>
      </c>
      <c r="C4182" t="s">
        <v>10222</v>
      </c>
      <c r="D4182" t="s">
        <v>622</v>
      </c>
      <c r="E4182">
        <v>14.819964000000001</v>
      </c>
      <c r="F4182">
        <v>27.48</v>
      </c>
      <c r="G4182">
        <v>61.436007936502698</v>
      </c>
      <c r="H4182">
        <v>-18.530906023730601</v>
      </c>
      <c r="I4182">
        <v>45.581917260729199</v>
      </c>
      <c r="J4182">
        <v>-11.0935859504878</v>
      </c>
      <c r="K4182">
        <v>38.225266695568799</v>
      </c>
      <c r="L4182">
        <v>31.9914052735555</v>
      </c>
      <c r="M4182">
        <v>12.7293779370653</v>
      </c>
      <c r="N4182">
        <v>0.152307322440911</v>
      </c>
      <c r="O4182">
        <v>142.17612809315801</v>
      </c>
      <c r="P4182">
        <v>121.07803700724</v>
      </c>
      <c r="Q4182">
        <v>0.124285876247791</v>
      </c>
    </row>
    <row r="4183" spans="1:17" hidden="1" x14ac:dyDescent="0.3">
      <c r="A4183" t="s">
        <v>8526</v>
      </c>
      <c r="B4183" t="s">
        <v>8527</v>
      </c>
      <c r="C4183" t="s">
        <v>10222</v>
      </c>
      <c r="D4183" t="s">
        <v>922</v>
      </c>
      <c r="E4183">
        <v>14.7922352</v>
      </c>
      <c r="F4183">
        <v>40.54</v>
      </c>
      <c r="G4183">
        <v>-26.2288056386056</v>
      </c>
      <c r="H4183">
        <v>-23.004982757571899</v>
      </c>
      <c r="I4183">
        <v>-26.397727947520899</v>
      </c>
      <c r="J4183">
        <v>-27.8057030553943</v>
      </c>
      <c r="K4183">
        <v>44.063278010765501</v>
      </c>
      <c r="L4183">
        <v>43.6760708672482</v>
      </c>
      <c r="M4183">
        <v>40.005713770057802</v>
      </c>
      <c r="N4183">
        <v>5.2180836437560902</v>
      </c>
      <c r="O4183">
        <v>47.977306364084797</v>
      </c>
      <c r="P4183">
        <v>22.736905843172799</v>
      </c>
      <c r="Q4183">
        <v>1.8908608628152E-2</v>
      </c>
    </row>
    <row r="4184" spans="1:17" hidden="1" x14ac:dyDescent="0.3">
      <c r="A4184" t="s">
        <v>8528</v>
      </c>
      <c r="B4184" t="s">
        <v>8529</v>
      </c>
      <c r="C4184" t="s">
        <v>10222</v>
      </c>
      <c r="E4184">
        <v>14.739022715999999</v>
      </c>
      <c r="F4184">
        <v>0.94</v>
      </c>
      <c r="G4184">
        <v>57.788037120269202</v>
      </c>
      <c r="H4184">
        <v>-27.148406435451601</v>
      </c>
      <c r="I4184">
        <v>-30.042083591876601</v>
      </c>
      <c r="J4184">
        <v>-2.5656070169789902</v>
      </c>
      <c r="K4184">
        <v>0.98034085483838196</v>
      </c>
      <c r="L4184">
        <v>0.87196230256449103</v>
      </c>
      <c r="M4184">
        <v>40.886175284817803</v>
      </c>
      <c r="N4184">
        <v>0.50501383463190597</v>
      </c>
      <c r="O4184">
        <v>54.255319148936103</v>
      </c>
      <c r="P4184">
        <v>118.60465116279001</v>
      </c>
      <c r="Q4184">
        <v>4.6545408424443997E-2</v>
      </c>
    </row>
    <row r="4185" spans="1:17" hidden="1" x14ac:dyDescent="0.3">
      <c r="A4185" t="s">
        <v>8530</v>
      </c>
      <c r="B4185" t="s">
        <v>8531</v>
      </c>
      <c r="C4185" t="s">
        <v>10222</v>
      </c>
      <c r="D4185" t="s">
        <v>133</v>
      </c>
      <c r="E4185">
        <v>14.68251714</v>
      </c>
      <c r="F4185">
        <v>55.67</v>
      </c>
      <c r="G4185">
        <v>62.828053126671797</v>
      </c>
      <c r="H4185">
        <v>-4.97617331775119</v>
      </c>
      <c r="I4185">
        <v>52.690682131825596</v>
      </c>
      <c r="J4185">
        <v>-10.445542496325301</v>
      </c>
      <c r="K4185">
        <v>52.216078910360899</v>
      </c>
      <c r="L4185">
        <v>44.735064578111903</v>
      </c>
      <c r="M4185">
        <v>56.981221264782</v>
      </c>
      <c r="N4185">
        <v>1.1761472785485501</v>
      </c>
      <c r="O4185">
        <v>5.9816777438476798</v>
      </c>
      <c r="P4185">
        <v>99.177101967799601</v>
      </c>
      <c r="Q4185">
        <v>4.3596776882344E-2</v>
      </c>
    </row>
    <row r="4186" spans="1:17" hidden="1" x14ac:dyDescent="0.3">
      <c r="A4186" t="s">
        <v>8532</v>
      </c>
      <c r="B4186" t="s">
        <v>8533</v>
      </c>
      <c r="C4186" t="s">
        <v>10222</v>
      </c>
      <c r="E4186">
        <v>14.6511502</v>
      </c>
      <c r="F4186">
        <v>21.02</v>
      </c>
      <c r="G4186">
        <v>27.466985622747199</v>
      </c>
      <c r="H4186">
        <v>-15.0187114030148</v>
      </c>
      <c r="I4186">
        <v>-29.207630688458099</v>
      </c>
      <c r="J4186">
        <v>-11.5872156604363</v>
      </c>
      <c r="K4186">
        <v>22.468006407814901</v>
      </c>
      <c r="L4186">
        <v>19.9647299959177</v>
      </c>
      <c r="M4186">
        <v>34.409753193193701</v>
      </c>
      <c r="N4186">
        <v>1.41173538116636</v>
      </c>
      <c r="O4186">
        <v>39.3434823977164</v>
      </c>
      <c r="P4186">
        <v>80.274442538593405</v>
      </c>
      <c r="Q4186">
        <v>6.1215974934632003E-2</v>
      </c>
    </row>
    <row r="4187" spans="1:17" hidden="1" x14ac:dyDescent="0.3">
      <c r="A4187" t="s">
        <v>8534</v>
      </c>
      <c r="B4187" t="s">
        <v>8535</v>
      </c>
      <c r="C4187" t="s">
        <v>10222</v>
      </c>
      <c r="D4187" t="s">
        <v>54</v>
      </c>
      <c r="E4187">
        <v>14.651</v>
      </c>
      <c r="F4187">
        <v>1.96</v>
      </c>
      <c r="G4187">
        <v>115.44962027204799</v>
      </c>
      <c r="H4187">
        <v>1.52982058392374</v>
      </c>
      <c r="I4187">
        <v>71.1700376202445</v>
      </c>
      <c r="J4187">
        <v>5.9260655141024099</v>
      </c>
      <c r="K4187">
        <v>1.7657299575462</v>
      </c>
      <c r="L4187">
        <v>1.4467777005025799</v>
      </c>
      <c r="M4187">
        <v>75.447202322903394</v>
      </c>
      <c r="N4187">
        <v>0.97721011923647705</v>
      </c>
      <c r="O4187">
        <v>17.857142857142801</v>
      </c>
      <c r="P4187">
        <v>157.894736842105</v>
      </c>
      <c r="Q4187">
        <v>1.9185016448161001E-2</v>
      </c>
    </row>
    <row r="4188" spans="1:17" hidden="1" x14ac:dyDescent="0.3">
      <c r="A4188" t="s">
        <v>8536</v>
      </c>
      <c r="B4188" t="s">
        <v>8537</v>
      </c>
      <c r="C4188" t="s">
        <v>10222</v>
      </c>
      <c r="D4188" t="s">
        <v>370</v>
      </c>
      <c r="E4188">
        <v>14.6483898</v>
      </c>
      <c r="F4188">
        <v>27.06</v>
      </c>
      <c r="G4188">
        <v>-19.059445319887001</v>
      </c>
      <c r="H4188">
        <v>-9.1975001309544702</v>
      </c>
      <c r="I4188">
        <v>-15.274406824199801</v>
      </c>
      <c r="J4188">
        <v>2.45036163463259</v>
      </c>
      <c r="K4188">
        <v>26.637637720426401</v>
      </c>
      <c r="L4188">
        <v>27.045158357885899</v>
      </c>
      <c r="M4188">
        <v>45.370163985518197</v>
      </c>
      <c r="N4188">
        <v>0.25984517300097498</v>
      </c>
      <c r="O4188">
        <v>37.8418329637841</v>
      </c>
      <c r="P4188">
        <v>41.675392670157002</v>
      </c>
    </row>
    <row r="4189" spans="1:17" hidden="1" x14ac:dyDescent="0.3">
      <c r="A4189" t="s">
        <v>8538</v>
      </c>
      <c r="B4189" t="s">
        <v>8539</v>
      </c>
      <c r="C4189" t="s">
        <v>10222</v>
      </c>
      <c r="D4189" t="s">
        <v>130</v>
      </c>
      <c r="E4189">
        <v>14.6012013</v>
      </c>
      <c r="F4189">
        <v>12.18</v>
      </c>
      <c r="G4189">
        <v>-69.127007879823097</v>
      </c>
      <c r="H4189">
        <v>24.440617072832701</v>
      </c>
      <c r="I4189">
        <v>-7.5179056421667303</v>
      </c>
      <c r="J4189">
        <v>25.503981474155101</v>
      </c>
      <c r="K4189">
        <v>10.311297819790299</v>
      </c>
      <c r="L4189">
        <v>11.1919209528621</v>
      </c>
      <c r="M4189">
        <v>65.635027561426298</v>
      </c>
      <c r="N4189">
        <v>3.9295603842693598</v>
      </c>
      <c r="O4189">
        <v>74.220032840722496</v>
      </c>
      <c r="P4189">
        <v>43.801652892561897</v>
      </c>
    </row>
    <row r="4190" spans="1:17" hidden="1" x14ac:dyDescent="0.3">
      <c r="A4190" t="s">
        <v>8540</v>
      </c>
      <c r="B4190" t="s">
        <v>5445</v>
      </c>
      <c r="C4190" t="s">
        <v>10222</v>
      </c>
      <c r="D4190" t="s">
        <v>261</v>
      </c>
      <c r="E4190">
        <v>14.581578500000001</v>
      </c>
      <c r="F4190">
        <v>20.77</v>
      </c>
      <c r="G4190">
        <v>32.753452734367698</v>
      </c>
      <c r="H4190">
        <v>4.31372388237076</v>
      </c>
      <c r="I4190">
        <v>21.148107795683199</v>
      </c>
      <c r="J4190">
        <v>0.36844197062390199</v>
      </c>
      <c r="K4190">
        <v>19.8473831460276</v>
      </c>
      <c r="L4190">
        <v>17.0344480089196</v>
      </c>
      <c r="M4190">
        <v>66.755045925907993</v>
      </c>
      <c r="N4190">
        <v>0.171164855222766</v>
      </c>
      <c r="O4190">
        <v>12.9032258064516</v>
      </c>
      <c r="P4190">
        <v>95.943396226415103</v>
      </c>
    </row>
    <row r="4191" spans="1:17" hidden="1" x14ac:dyDescent="0.3">
      <c r="A4191" t="s">
        <v>8541</v>
      </c>
      <c r="B4191" t="s">
        <v>8542</v>
      </c>
      <c r="C4191" t="s">
        <v>10222</v>
      </c>
      <c r="D4191" t="s">
        <v>54</v>
      </c>
      <c r="E4191">
        <v>14.5484268</v>
      </c>
      <c r="F4191">
        <v>34.119999999999997</v>
      </c>
      <c r="G4191">
        <v>1.02571349923209</v>
      </c>
      <c r="H4191">
        <v>-11.3101429751409</v>
      </c>
      <c r="I4191">
        <v>-21.112120056103901</v>
      </c>
      <c r="J4191">
        <v>3.4394165309016902</v>
      </c>
      <c r="K4191">
        <v>35.729969439534898</v>
      </c>
      <c r="L4191">
        <v>32.841118158524402</v>
      </c>
      <c r="M4191">
        <v>49.7080067995687</v>
      </c>
      <c r="N4191">
        <v>3.52576617480136</v>
      </c>
      <c r="O4191">
        <v>28.135990621336401</v>
      </c>
      <c r="P4191">
        <v>67.254901960784295</v>
      </c>
      <c r="Q4191">
        <v>0.116305562558398</v>
      </c>
    </row>
    <row r="4192" spans="1:17" hidden="1" x14ac:dyDescent="0.3">
      <c r="A4192" t="s">
        <v>8543</v>
      </c>
      <c r="B4192" t="s">
        <v>8544</v>
      </c>
      <c r="C4192" t="s">
        <v>10222</v>
      </c>
      <c r="D4192" t="s">
        <v>523</v>
      </c>
      <c r="E4192">
        <v>14.4938713</v>
      </c>
      <c r="F4192">
        <v>48.17</v>
      </c>
      <c r="G4192">
        <v>12.4930706488322</v>
      </c>
      <c r="H4192">
        <v>-6.5542634066747798</v>
      </c>
      <c r="I4192">
        <v>7.5743980358467198</v>
      </c>
      <c r="J4192">
        <v>-3.7408076361488098</v>
      </c>
      <c r="K4192">
        <v>49.7056785293397</v>
      </c>
      <c r="L4192">
        <v>42.830399923567803</v>
      </c>
      <c r="M4192">
        <v>33.997068825424499</v>
      </c>
      <c r="N4192">
        <v>0.25589149139579298</v>
      </c>
      <c r="O4192">
        <v>30.786796761469699</v>
      </c>
      <c r="P4192">
        <v>71.912919343326195</v>
      </c>
      <c r="Q4192">
        <v>0.12868627337393301</v>
      </c>
    </row>
    <row r="4193" spans="1:17" hidden="1" x14ac:dyDescent="0.3">
      <c r="A4193" t="s">
        <v>8545</v>
      </c>
      <c r="B4193" t="s">
        <v>8546</v>
      </c>
      <c r="C4193" t="s">
        <v>10222</v>
      </c>
      <c r="E4193">
        <v>14.48832</v>
      </c>
      <c r="F4193">
        <v>30.8</v>
      </c>
      <c r="G4193">
        <v>51.098302402852902</v>
      </c>
      <c r="H4193">
        <v>20.886596274229799</v>
      </c>
      <c r="I4193">
        <v>-29.9173014554245</v>
      </c>
      <c r="J4193">
        <v>15.7448774821641</v>
      </c>
      <c r="K4193">
        <v>25.997604386505799</v>
      </c>
      <c r="L4193">
        <v>27.277062840604401</v>
      </c>
      <c r="M4193">
        <v>87.898086663090496</v>
      </c>
      <c r="N4193">
        <v>2.70704225352112</v>
      </c>
      <c r="O4193">
        <v>74.448051948051898</v>
      </c>
      <c r="P4193">
        <v>77.623990772779706</v>
      </c>
    </row>
    <row r="4194" spans="1:17" hidden="1" x14ac:dyDescent="0.3">
      <c r="A4194" t="s">
        <v>8547</v>
      </c>
      <c r="B4194" t="s">
        <v>8548</v>
      </c>
      <c r="C4194" t="s">
        <v>10222</v>
      </c>
      <c r="D4194" t="s">
        <v>95</v>
      </c>
      <c r="E4194">
        <v>14.463745866673699</v>
      </c>
      <c r="F4194">
        <v>43</v>
      </c>
      <c r="M4194" s="1">
        <v>9.8126000000000006E-11</v>
      </c>
      <c r="N4194">
        <v>1</v>
      </c>
    </row>
    <row r="4195" spans="1:17" hidden="1" x14ac:dyDescent="0.3">
      <c r="A4195" t="s">
        <v>8549</v>
      </c>
      <c r="B4195" t="s">
        <v>8550</v>
      </c>
      <c r="C4195" t="s">
        <v>10222</v>
      </c>
      <c r="D4195" t="s">
        <v>108</v>
      </c>
      <c r="E4195">
        <v>14.456670000000001</v>
      </c>
      <c r="F4195">
        <v>44.21</v>
      </c>
      <c r="G4195">
        <v>7.5252515936875399</v>
      </c>
      <c r="H4195">
        <v>43.223810070660399</v>
      </c>
      <c r="I4195">
        <v>85.457916408123396</v>
      </c>
      <c r="J4195">
        <v>0.45480114628631702</v>
      </c>
      <c r="K4195">
        <v>32.035347963988201</v>
      </c>
      <c r="L4195">
        <v>25.082841176887499</v>
      </c>
      <c r="M4195">
        <v>96.012779246131302</v>
      </c>
      <c r="N4195">
        <v>0.77527968242511702</v>
      </c>
      <c r="O4195">
        <v>0</v>
      </c>
      <c r="P4195">
        <v>190.855263157894</v>
      </c>
    </row>
    <row r="4196" spans="1:17" hidden="1" x14ac:dyDescent="0.3">
      <c r="A4196" t="s">
        <v>8551</v>
      </c>
      <c r="B4196" t="s">
        <v>8552</v>
      </c>
      <c r="C4196" t="s">
        <v>10222</v>
      </c>
      <c r="E4196">
        <v>14.4409256</v>
      </c>
      <c r="F4196">
        <v>24.11</v>
      </c>
      <c r="G4196">
        <v>52.066904222665798</v>
      </c>
      <c r="H4196">
        <v>-13.2919841913571</v>
      </c>
      <c r="I4196">
        <v>-4.8495432272389403</v>
      </c>
      <c r="J4196">
        <v>3.4548011462863202</v>
      </c>
      <c r="K4196">
        <v>21.4225404291033</v>
      </c>
      <c r="L4196">
        <v>19.3431744578916</v>
      </c>
      <c r="M4196">
        <v>71.444987216369995</v>
      </c>
      <c r="N4196">
        <v>1.4896920061693</v>
      </c>
      <c r="O4196">
        <v>12.774782248029799</v>
      </c>
      <c r="P4196">
        <v>97.622950819672099</v>
      </c>
      <c r="Q4196">
        <v>5.9637779708275003E-2</v>
      </c>
    </row>
    <row r="4197" spans="1:17" hidden="1" x14ac:dyDescent="0.3">
      <c r="A4197" t="s">
        <v>8553</v>
      </c>
      <c r="B4197" t="s">
        <v>8554</v>
      </c>
      <c r="C4197" t="s">
        <v>10222</v>
      </c>
      <c r="D4197" t="s">
        <v>212</v>
      </c>
      <c r="E4197">
        <v>14.418860759999999</v>
      </c>
      <c r="F4197">
        <v>2.5499999999999998</v>
      </c>
      <c r="G4197">
        <v>-53.668545512783901</v>
      </c>
      <c r="H4197">
        <v>-25.305500295651601</v>
      </c>
      <c r="I4197">
        <v>-42.639486189279197</v>
      </c>
      <c r="J4197">
        <v>0.45480114628630702</v>
      </c>
      <c r="K4197">
        <v>2.8837779665480401</v>
      </c>
      <c r="L4197">
        <v>2.3324093297578399</v>
      </c>
      <c r="M4197">
        <v>12.1793444421407</v>
      </c>
      <c r="N4197">
        <v>0.59604145628128202</v>
      </c>
      <c r="O4197">
        <v>76.470588235294102</v>
      </c>
      <c r="P4197">
        <v>19.7183098591549</v>
      </c>
    </row>
    <row r="4198" spans="1:17" hidden="1" x14ac:dyDescent="0.3">
      <c r="A4198" t="s">
        <v>8555</v>
      </c>
      <c r="B4198" t="s">
        <v>8556</v>
      </c>
      <c r="C4198" t="s">
        <v>10222</v>
      </c>
      <c r="D4198" t="s">
        <v>420</v>
      </c>
      <c r="E4198">
        <v>14.40476</v>
      </c>
      <c r="F4198">
        <v>109.96</v>
      </c>
      <c r="G4198">
        <v>-12.411948228789299</v>
      </c>
      <c r="H4198">
        <v>-3.5263591913571499</v>
      </c>
      <c r="I4198">
        <v>-10.772819522612499</v>
      </c>
      <c r="J4198">
        <v>-1.54519885371368</v>
      </c>
      <c r="K4198">
        <v>108.030180009682</v>
      </c>
      <c r="L4198">
        <v>97.925384382172695</v>
      </c>
      <c r="M4198">
        <v>97.628116521938296</v>
      </c>
      <c r="O4198">
        <v>3.6376864314302503E-2</v>
      </c>
      <c r="P4198">
        <v>14.1374299356445</v>
      </c>
    </row>
    <row r="4199" spans="1:17" hidden="1" x14ac:dyDescent="0.3">
      <c r="A4199" t="s">
        <v>8557</v>
      </c>
      <c r="B4199" t="s">
        <v>8558</v>
      </c>
      <c r="C4199" t="s">
        <v>10222</v>
      </c>
      <c r="E4199">
        <v>14.378150400000001</v>
      </c>
      <c r="F4199">
        <v>32.14</v>
      </c>
      <c r="G4199">
        <v>43.797576070984697</v>
      </c>
      <c r="H4199">
        <v>40.588518398096703</v>
      </c>
      <c r="I4199">
        <v>12.5511797185181</v>
      </c>
      <c r="J4199">
        <v>31.541757668025401</v>
      </c>
      <c r="K4199">
        <v>23.5003131941037</v>
      </c>
      <c r="L4199">
        <v>22.093520906510399</v>
      </c>
      <c r="M4199">
        <v>87.382739232305397</v>
      </c>
      <c r="N4199">
        <v>2.9105474394902902</v>
      </c>
      <c r="O4199">
        <v>0</v>
      </c>
      <c r="P4199">
        <v>102.265575833857</v>
      </c>
      <c r="Q4199">
        <v>7.2245542810805002E-2</v>
      </c>
    </row>
    <row r="4200" spans="1:17" hidden="1" x14ac:dyDescent="0.3">
      <c r="A4200" t="s">
        <v>8559</v>
      </c>
      <c r="B4200" t="s">
        <v>8560</v>
      </c>
      <c r="C4200" t="s">
        <v>10222</v>
      </c>
      <c r="D4200" t="s">
        <v>722</v>
      </c>
      <c r="E4200">
        <v>14.354740187999999</v>
      </c>
      <c r="F4200">
        <v>13.48</v>
      </c>
      <c r="G4200">
        <v>-42.433361482839999</v>
      </c>
      <c r="H4200">
        <v>-5.0371505582636296</v>
      </c>
      <c r="I4200">
        <v>-10.9194374250101</v>
      </c>
      <c r="J4200">
        <v>-1.25215856067339</v>
      </c>
      <c r="K4200">
        <v>13.798046776286499</v>
      </c>
      <c r="L4200">
        <v>13.635852252966499</v>
      </c>
      <c r="M4200">
        <v>58.520367008885003</v>
      </c>
      <c r="N4200">
        <v>0.393722007053187</v>
      </c>
      <c r="O4200">
        <v>21.5133531157269</v>
      </c>
      <c r="P4200">
        <v>15.708154506437699</v>
      </c>
    </row>
    <row r="4201" spans="1:17" hidden="1" x14ac:dyDescent="0.3">
      <c r="A4201" t="s">
        <v>8561</v>
      </c>
      <c r="B4201" t="s">
        <v>8562</v>
      </c>
      <c r="C4201" t="s">
        <v>10222</v>
      </c>
      <c r="D4201" t="s">
        <v>420</v>
      </c>
      <c r="E4201">
        <v>14.343037199999999</v>
      </c>
      <c r="F4201">
        <v>42.43</v>
      </c>
      <c r="G4201">
        <v>47.439051277469602</v>
      </c>
      <c r="H4201">
        <v>13.883988468100799</v>
      </c>
      <c r="I4201">
        <v>-19.8042519602696</v>
      </c>
      <c r="J4201">
        <v>-0.627551794890155</v>
      </c>
      <c r="K4201">
        <v>38.871920465490703</v>
      </c>
      <c r="L4201">
        <v>35.042611927887997</v>
      </c>
      <c r="M4201">
        <v>61.480097965279803</v>
      </c>
      <c r="N4201">
        <v>1.14014800657807</v>
      </c>
      <c r="O4201">
        <v>25.382983737921201</v>
      </c>
      <c r="P4201">
        <v>80.322991925201805</v>
      </c>
      <c r="Q4201">
        <v>3.4260459891741001E-2</v>
      </c>
    </row>
    <row r="4202" spans="1:17" hidden="1" x14ac:dyDescent="0.3">
      <c r="A4202" t="s">
        <v>8563</v>
      </c>
      <c r="B4202" t="s">
        <v>8564</v>
      </c>
      <c r="C4202" t="s">
        <v>10222</v>
      </c>
      <c r="D4202" t="s">
        <v>606</v>
      </c>
      <c r="E4202">
        <v>14.304767999999999</v>
      </c>
      <c r="F4202">
        <v>4.0199999999999996</v>
      </c>
      <c r="G4202">
        <v>-10.3407172716608</v>
      </c>
      <c r="H4202">
        <v>-1.0011066661046299</v>
      </c>
      <c r="I4202">
        <v>-30.865050099053601</v>
      </c>
      <c r="J4202">
        <v>7.8887634104372397</v>
      </c>
      <c r="K4202">
        <v>4.1199113935037097</v>
      </c>
      <c r="L4202">
        <v>4.1637172919965897</v>
      </c>
      <c r="M4202">
        <v>49.951648072469602</v>
      </c>
      <c r="N4202">
        <v>0.64952454416191396</v>
      </c>
      <c r="O4202">
        <v>63.432835820895498</v>
      </c>
      <c r="P4202">
        <v>21.818181818181799</v>
      </c>
      <c r="Q4202">
        <v>2.5868732454531002E-2</v>
      </c>
    </row>
    <row r="4203" spans="1:17" hidden="1" x14ac:dyDescent="0.3">
      <c r="A4203" t="s">
        <v>8565</v>
      </c>
      <c r="B4203" t="s">
        <v>8566</v>
      </c>
      <c r="C4203" t="s">
        <v>10222</v>
      </c>
      <c r="D4203" t="s">
        <v>231</v>
      </c>
      <c r="E4203">
        <v>14.2990368</v>
      </c>
      <c r="F4203">
        <v>51.5</v>
      </c>
      <c r="G4203">
        <v>13.801287106912399</v>
      </c>
      <c r="H4203">
        <v>4.4627370552354204</v>
      </c>
      <c r="I4203">
        <v>7.12241857262556</v>
      </c>
      <c r="J4203">
        <v>-5.4810317207161097</v>
      </c>
      <c r="K4203">
        <v>57.843182273501903</v>
      </c>
      <c r="L4203">
        <v>55.812844195272298</v>
      </c>
      <c r="M4203">
        <v>22.5015010818639</v>
      </c>
      <c r="N4203">
        <v>9.6428977595814799E-2</v>
      </c>
      <c r="O4203">
        <v>115.96116504854299</v>
      </c>
      <c r="P4203">
        <v>83.143669985775205</v>
      </c>
      <c r="Q4203">
        <v>9.2278906657407997E-2</v>
      </c>
    </row>
    <row r="4204" spans="1:17" hidden="1" x14ac:dyDescent="0.3">
      <c r="A4204" t="s">
        <v>8567</v>
      </c>
      <c r="B4204" t="s">
        <v>8568</v>
      </c>
      <c r="C4204" t="s">
        <v>10222</v>
      </c>
      <c r="D4204" t="s">
        <v>622</v>
      </c>
      <c r="E4204">
        <v>14.2975589</v>
      </c>
      <c r="F4204">
        <v>32.590000000000003</v>
      </c>
      <c r="G4204">
        <v>123.78153129213101</v>
      </c>
      <c r="H4204">
        <v>18.168935804908699</v>
      </c>
      <c r="I4204">
        <v>36.0142961046704</v>
      </c>
      <c r="J4204">
        <v>-15.7820409589768</v>
      </c>
      <c r="K4204">
        <v>29.556617123535499</v>
      </c>
      <c r="L4204">
        <v>23.0975643427909</v>
      </c>
      <c r="M4204">
        <v>30.9873892419387</v>
      </c>
      <c r="N4204">
        <v>1.7403508771929801</v>
      </c>
      <c r="O4204">
        <v>27.278306228904501</v>
      </c>
      <c r="P4204">
        <v>150.307219662058</v>
      </c>
    </row>
    <row r="4205" spans="1:17" hidden="1" x14ac:dyDescent="0.3">
      <c r="A4205" t="s">
        <v>8569</v>
      </c>
      <c r="B4205" t="s">
        <v>8570</v>
      </c>
      <c r="C4205" t="s">
        <v>10222</v>
      </c>
      <c r="D4205" t="s">
        <v>228</v>
      </c>
      <c r="E4205">
        <v>14.287312</v>
      </c>
      <c r="F4205">
        <v>47.68</v>
      </c>
      <c r="G4205">
        <v>64.194311630073202</v>
      </c>
      <c r="H4205">
        <v>11.2147721605124</v>
      </c>
      <c r="I4205">
        <v>26.323715986296499</v>
      </c>
      <c r="J4205">
        <v>2.5200185375906501</v>
      </c>
      <c r="K4205">
        <v>44.296950544337598</v>
      </c>
      <c r="L4205">
        <v>39.005477065529497</v>
      </c>
      <c r="M4205">
        <v>71.375576113500699</v>
      </c>
      <c r="N4205">
        <v>1.7689448391314799</v>
      </c>
      <c r="O4205">
        <v>36.199664429530202</v>
      </c>
      <c r="P4205">
        <v>107.034303082935</v>
      </c>
      <c r="Q4205">
        <v>7.5779491858925005E-2</v>
      </c>
    </row>
    <row r="4206" spans="1:17" hidden="1" x14ac:dyDescent="0.3">
      <c r="A4206" t="s">
        <v>8571</v>
      </c>
      <c r="B4206" t="s">
        <v>8572</v>
      </c>
      <c r="C4206" t="s">
        <v>10222</v>
      </c>
      <c r="D4206" t="s">
        <v>70</v>
      </c>
      <c r="E4206">
        <v>14.260752</v>
      </c>
      <c r="F4206">
        <v>23.76</v>
      </c>
      <c r="G4206">
        <v>-44.566392060854596</v>
      </c>
      <c r="H4206">
        <v>15.5212598562618</v>
      </c>
      <c r="I4206">
        <v>-20.074942299433999</v>
      </c>
      <c r="J4206">
        <v>6.3063973499101298</v>
      </c>
      <c r="K4206">
        <v>24.080452301111301</v>
      </c>
      <c r="L4206">
        <v>25.314431124155298</v>
      </c>
      <c r="M4206">
        <v>52.7324473695706</v>
      </c>
      <c r="N4206">
        <v>1.9950010426079099</v>
      </c>
      <c r="O4206">
        <v>32.365319865319798</v>
      </c>
      <c r="P4206">
        <v>19.396984924623101</v>
      </c>
      <c r="Q4206">
        <v>8.2373594261463998E-2</v>
      </c>
    </row>
    <row r="4207" spans="1:17" hidden="1" x14ac:dyDescent="0.3">
      <c r="A4207" t="s">
        <v>8573</v>
      </c>
      <c r="B4207" t="s">
        <v>8574</v>
      </c>
      <c r="C4207" t="s">
        <v>10222</v>
      </c>
      <c r="D4207" t="s">
        <v>70</v>
      </c>
      <c r="E4207">
        <v>14.25276</v>
      </c>
      <c r="F4207">
        <v>2.4900000000000002</v>
      </c>
      <c r="G4207">
        <v>-28.4941923069346</v>
      </c>
      <c r="H4207">
        <v>5.3625296975317402</v>
      </c>
      <c r="I4207">
        <v>-40.042083591876498</v>
      </c>
      <c r="J4207">
        <v>-8.7421685506833793</v>
      </c>
      <c r="K4207">
        <v>2.4908899219978</v>
      </c>
      <c r="L4207">
        <v>2.4612118913301901</v>
      </c>
      <c r="M4207">
        <v>32.013949054797898</v>
      </c>
      <c r="N4207">
        <v>0.55017092505654297</v>
      </c>
      <c r="O4207">
        <v>88.755020080321202</v>
      </c>
      <c r="P4207">
        <v>94.53125</v>
      </c>
      <c r="Q4207">
        <v>-6.4354542733532E-2</v>
      </c>
    </row>
    <row r="4208" spans="1:17" hidden="1" x14ac:dyDescent="0.3">
      <c r="A4208" t="s">
        <v>8575</v>
      </c>
      <c r="B4208" t="s">
        <v>8576</v>
      </c>
      <c r="C4208" t="s">
        <v>10222</v>
      </c>
      <c r="D4208" t="s">
        <v>388</v>
      </c>
      <c r="E4208">
        <v>14.24783</v>
      </c>
      <c r="F4208">
        <v>81.5</v>
      </c>
      <c r="G4208">
        <v>-19.288846264663601</v>
      </c>
      <c r="H4208">
        <v>-2.2443079093058702</v>
      </c>
      <c r="I4208">
        <v>-13.621629046421999</v>
      </c>
      <c r="J4208">
        <v>-1.54519885371368</v>
      </c>
      <c r="K4208">
        <v>78.918047231031807</v>
      </c>
      <c r="L4208">
        <v>81.881685508952401</v>
      </c>
      <c r="M4208">
        <v>64.771716535639797</v>
      </c>
      <c r="N4208">
        <v>0.49189189189189098</v>
      </c>
      <c r="O4208">
        <v>19.018404907975398</v>
      </c>
      <c r="P4208">
        <v>34.710743801652796</v>
      </c>
    </row>
    <row r="4209" spans="1:17" hidden="1" x14ac:dyDescent="0.3">
      <c r="A4209" t="s">
        <v>8577</v>
      </c>
      <c r="B4209" t="s">
        <v>8578</v>
      </c>
      <c r="C4209" t="s">
        <v>10222</v>
      </c>
      <c r="E4209">
        <v>14.204627199999999</v>
      </c>
      <c r="F4209">
        <v>12.49</v>
      </c>
      <c r="G4209">
        <v>4.9479958405995301</v>
      </c>
      <c r="H4209">
        <v>13.7530525733487</v>
      </c>
      <c r="I4209">
        <v>-16.605100938741899</v>
      </c>
      <c r="J4209">
        <v>1.3580269527379201</v>
      </c>
      <c r="K4209">
        <v>11.447596377608001</v>
      </c>
      <c r="L4209">
        <v>10.920523945888799</v>
      </c>
      <c r="M4209">
        <v>63.8804120449213</v>
      </c>
      <c r="N4209">
        <v>1.4463120268503999</v>
      </c>
      <c r="O4209">
        <v>18.895116092874201</v>
      </c>
      <c r="P4209">
        <v>53.063725490195999</v>
      </c>
      <c r="Q4209">
        <v>-1.5990209381527998E-2</v>
      </c>
    </row>
    <row r="4210" spans="1:17" hidden="1" x14ac:dyDescent="0.3">
      <c r="A4210" t="s">
        <v>8579</v>
      </c>
      <c r="B4210" t="s">
        <v>8580</v>
      </c>
      <c r="C4210" t="s">
        <v>10222</v>
      </c>
      <c r="D4210" t="s">
        <v>622</v>
      </c>
      <c r="E4210">
        <v>14.190693216</v>
      </c>
      <c r="F4210">
        <v>28.91</v>
      </c>
      <c r="G4210">
        <v>9.58542274118434</v>
      </c>
      <c r="H4210">
        <v>9.7145953890893395</v>
      </c>
      <c r="I4210">
        <v>-16.928609953343202</v>
      </c>
      <c r="J4210">
        <v>9.2645939899774596</v>
      </c>
      <c r="K4210">
        <v>25.492369651686001</v>
      </c>
      <c r="L4210">
        <v>24.881432785229698</v>
      </c>
      <c r="M4210">
        <v>69.871317851024202</v>
      </c>
      <c r="N4210">
        <v>2.9381189109322299</v>
      </c>
      <c r="O4210">
        <v>31.096506399169801</v>
      </c>
      <c r="P4210">
        <v>49.020618556701002</v>
      </c>
      <c r="Q4210">
        <v>5.8730990829840998E-2</v>
      </c>
    </row>
    <row r="4211" spans="1:17" hidden="1" x14ac:dyDescent="0.3">
      <c r="A4211" t="s">
        <v>8581</v>
      </c>
      <c r="B4211" t="s">
        <v>8582</v>
      </c>
      <c r="C4211" t="s">
        <v>10222</v>
      </c>
      <c r="D4211" t="s">
        <v>133</v>
      </c>
      <c r="E4211">
        <v>14.088854</v>
      </c>
      <c r="F4211">
        <v>11.42</v>
      </c>
      <c r="G4211">
        <v>105.588132768284</v>
      </c>
      <c r="H4211">
        <v>-14.7666692688765</v>
      </c>
      <c r="I4211">
        <v>0.442457247994193</v>
      </c>
      <c r="J4211">
        <v>-2.8383023019895499</v>
      </c>
      <c r="K4211">
        <v>11.611446456254001</v>
      </c>
      <c r="L4211">
        <v>10.227678617112099</v>
      </c>
      <c r="M4211">
        <v>45.068407118714298</v>
      </c>
      <c r="N4211">
        <v>0.64527383410164296</v>
      </c>
      <c r="O4211">
        <v>18.301225919439499</v>
      </c>
      <c r="P4211">
        <v>136.43892339544499</v>
      </c>
      <c r="Q4211">
        <v>8.4517181972847993E-2</v>
      </c>
    </row>
    <row r="4212" spans="1:17" hidden="1" x14ac:dyDescent="0.3">
      <c r="A4212" t="s">
        <v>8583</v>
      </c>
      <c r="B4212" t="s">
        <v>8584</v>
      </c>
      <c r="C4212" t="s">
        <v>10222</v>
      </c>
      <c r="D4212" t="s">
        <v>523</v>
      </c>
      <c r="E4212">
        <v>14.0632492</v>
      </c>
      <c r="F4212">
        <v>10.01</v>
      </c>
      <c r="G4212">
        <v>-32.886773496213003</v>
      </c>
      <c r="H4212">
        <v>-3.7263591913571399</v>
      </c>
      <c r="I4212">
        <v>-41.128129789364102</v>
      </c>
      <c r="J4212">
        <v>-1.74519885371368</v>
      </c>
      <c r="K4212">
        <v>10.114673273956001</v>
      </c>
      <c r="L4212">
        <v>11.2305374741719</v>
      </c>
      <c r="M4212">
        <v>47.149152880076997</v>
      </c>
      <c r="N4212">
        <v>0.427165496167491</v>
      </c>
      <c r="O4212">
        <v>67.932067932067895</v>
      </c>
      <c r="P4212">
        <v>16.260162601626</v>
      </c>
      <c r="Q4212">
        <v>1.8769031145829E-2</v>
      </c>
    </row>
    <row r="4213" spans="1:17" hidden="1" x14ac:dyDescent="0.3">
      <c r="A4213" t="s">
        <v>8585</v>
      </c>
      <c r="B4213" t="s">
        <v>8586</v>
      </c>
      <c r="C4213" t="s">
        <v>10222</v>
      </c>
      <c r="D4213" t="s">
        <v>622</v>
      </c>
      <c r="E4213">
        <v>13.953295744999901</v>
      </c>
      <c r="F4213">
        <v>26</v>
      </c>
      <c r="M4213">
        <v>50</v>
      </c>
      <c r="N4213">
        <v>1</v>
      </c>
    </row>
    <row r="4214" spans="1:17" hidden="1" x14ac:dyDescent="0.3">
      <c r="A4214" t="s">
        <v>8587</v>
      </c>
      <c r="B4214" t="s">
        <v>8588</v>
      </c>
      <c r="C4214" t="s">
        <v>10222</v>
      </c>
      <c r="D4214" t="s">
        <v>420</v>
      </c>
      <c r="E4214">
        <v>13.893504</v>
      </c>
      <c r="F4214">
        <v>14.92</v>
      </c>
      <c r="G4214">
        <v>-30.453569889566101</v>
      </c>
      <c r="H4214">
        <v>-0.87690266961803198</v>
      </c>
      <c r="I4214">
        <v>-21.006445385877399</v>
      </c>
      <c r="J4214">
        <v>3.38535670184186</v>
      </c>
      <c r="K4214">
        <v>14.9817236423866</v>
      </c>
      <c r="L4214">
        <v>15.485716497224001</v>
      </c>
      <c r="M4214">
        <v>49.725692659893703</v>
      </c>
      <c r="N4214">
        <v>1.1881841615058</v>
      </c>
      <c r="O4214">
        <v>52.479892761394098</v>
      </c>
      <c r="P4214">
        <v>16.653635652853801</v>
      </c>
      <c r="Q4214">
        <v>-4.6882375113532E-2</v>
      </c>
    </row>
    <row r="4215" spans="1:17" hidden="1" x14ac:dyDescent="0.3">
      <c r="A4215" t="s">
        <v>8589</v>
      </c>
      <c r="B4215" t="s">
        <v>8590</v>
      </c>
      <c r="C4215" t="s">
        <v>10222</v>
      </c>
      <c r="D4215" t="s">
        <v>46</v>
      </c>
      <c r="E4215">
        <v>13.877079999999999</v>
      </c>
      <c r="F4215">
        <v>20.3</v>
      </c>
      <c r="G4215">
        <v>-19.1182809625193</v>
      </c>
      <c r="H4215">
        <v>-3.5263591913571499</v>
      </c>
      <c r="I4215">
        <v>-1.7711388503436201</v>
      </c>
      <c r="K4215">
        <v>18.6937985357009</v>
      </c>
      <c r="L4215">
        <v>11.4478124197352</v>
      </c>
      <c r="M4215">
        <v>96.313514182769097</v>
      </c>
      <c r="N4215">
        <v>1.35</v>
      </c>
      <c r="O4215">
        <v>15.7635467980295</v>
      </c>
      <c r="P4215">
        <v>62.4</v>
      </c>
    </row>
    <row r="4216" spans="1:17" hidden="1" x14ac:dyDescent="0.3">
      <c r="A4216" t="s">
        <v>8591</v>
      </c>
      <c r="B4216" t="s">
        <v>8592</v>
      </c>
      <c r="C4216" t="s">
        <v>10222</v>
      </c>
      <c r="D4216" t="s">
        <v>46</v>
      </c>
      <c r="E4216">
        <v>13.84623</v>
      </c>
      <c r="F4216">
        <v>20.7</v>
      </c>
      <c r="G4216">
        <v>103.474311630073</v>
      </c>
      <c r="H4216">
        <v>-8.5722307509901796</v>
      </c>
      <c r="I4216">
        <v>-24.707155362211498</v>
      </c>
      <c r="J4216">
        <v>-6.3727850606102399</v>
      </c>
      <c r="K4216">
        <v>23.4527650203724</v>
      </c>
      <c r="L4216">
        <v>19.3660205082282</v>
      </c>
      <c r="M4216">
        <v>40.267045833902799</v>
      </c>
      <c r="N4216">
        <v>0.98339719029374195</v>
      </c>
      <c r="O4216">
        <v>92.753623188405697</v>
      </c>
      <c r="P4216">
        <v>153.987730061349</v>
      </c>
      <c r="Q4216">
        <v>0.19980402607311701</v>
      </c>
    </row>
    <row r="4217" spans="1:17" hidden="1" x14ac:dyDescent="0.3">
      <c r="A4217" t="s">
        <v>8593</v>
      </c>
      <c r="B4217" t="s">
        <v>8594</v>
      </c>
      <c r="C4217" t="s">
        <v>10222</v>
      </c>
      <c r="E4217">
        <v>13.84281</v>
      </c>
      <c r="F4217">
        <v>37</v>
      </c>
      <c r="G4217">
        <v>-9.8064454677185697</v>
      </c>
      <c r="H4217">
        <v>29.521586014122299</v>
      </c>
      <c r="I4217">
        <v>0.12837095357794501</v>
      </c>
      <c r="J4217">
        <v>-4.1767778010820997</v>
      </c>
      <c r="K4217">
        <v>33.827928196724002</v>
      </c>
      <c r="L4217">
        <v>31.9451983503055</v>
      </c>
      <c r="M4217">
        <v>49.332105966973501</v>
      </c>
      <c r="N4217">
        <v>1.48820676780464</v>
      </c>
      <c r="O4217">
        <v>29.108108108108102</v>
      </c>
      <c r="P4217">
        <v>53.019023986765902</v>
      </c>
      <c r="Q4217">
        <v>-1.7052850694543001E-2</v>
      </c>
    </row>
    <row r="4218" spans="1:17" hidden="1" x14ac:dyDescent="0.3">
      <c r="A4218" t="s">
        <v>8595</v>
      </c>
      <c r="B4218" t="s">
        <v>8596</v>
      </c>
      <c r="C4218" t="s">
        <v>10222</v>
      </c>
      <c r="D4218" t="s">
        <v>130</v>
      </c>
      <c r="E4218">
        <v>13.841940419999901</v>
      </c>
      <c r="F4218">
        <v>25</v>
      </c>
      <c r="G4218">
        <v>-43.606948734769198</v>
      </c>
      <c r="H4218">
        <v>-3.5263591913571499</v>
      </c>
      <c r="I4218">
        <v>-5.2673521504784899</v>
      </c>
      <c r="J4218">
        <v>-1.54519885371368</v>
      </c>
      <c r="K4218">
        <v>25.435019263824699</v>
      </c>
      <c r="L4218">
        <v>27.445755915586101</v>
      </c>
      <c r="M4218">
        <v>5.7435922009098999</v>
      </c>
      <c r="N4218">
        <v>0</v>
      </c>
      <c r="O4218">
        <v>40.559999999999903</v>
      </c>
      <c r="P4218">
        <v>40.924464487034903</v>
      </c>
    </row>
    <row r="4219" spans="1:17" hidden="1" x14ac:dyDescent="0.3">
      <c r="A4219" t="s">
        <v>8597</v>
      </c>
      <c r="B4219" t="s">
        <v>8598</v>
      </c>
      <c r="C4219" t="s">
        <v>10222</v>
      </c>
      <c r="D4219" t="s">
        <v>1139</v>
      </c>
      <c r="E4219">
        <v>13.840192500000001</v>
      </c>
      <c r="F4219">
        <v>6.9</v>
      </c>
      <c r="G4219">
        <v>62.515407520484104</v>
      </c>
      <c r="H4219">
        <v>-5.0669754378557403</v>
      </c>
      <c r="I4219">
        <v>8.8276952779022793</v>
      </c>
      <c r="J4219">
        <v>12.578177769662901</v>
      </c>
      <c r="K4219">
        <v>6.4695485412185603</v>
      </c>
      <c r="L4219">
        <v>5.4351223527556796</v>
      </c>
      <c r="M4219">
        <v>67.033342055920002</v>
      </c>
      <c r="N4219">
        <v>0.59614905811058305</v>
      </c>
      <c r="O4219">
        <v>17.391304347826001</v>
      </c>
      <c r="Q4219">
        <v>6.2205212596586998E-2</v>
      </c>
    </row>
    <row r="4220" spans="1:17" hidden="1" x14ac:dyDescent="0.3">
      <c r="A4220" t="s">
        <v>8599</v>
      </c>
      <c r="B4220" t="s">
        <v>8600</v>
      </c>
      <c r="C4220" t="s">
        <v>10222</v>
      </c>
      <c r="D4220" t="s">
        <v>622</v>
      </c>
      <c r="E4220">
        <v>13.817022</v>
      </c>
      <c r="F4220">
        <v>34</v>
      </c>
      <c r="G4220">
        <v>-20.606685254661901</v>
      </c>
      <c r="I4220">
        <v>-15.496629046421999</v>
      </c>
      <c r="K4220">
        <v>71.000791228306696</v>
      </c>
      <c r="M4220">
        <v>99.985344065864695</v>
      </c>
      <c r="N4220">
        <v>1</v>
      </c>
      <c r="O4220">
        <v>9.1176470588235397</v>
      </c>
      <c r="P4220">
        <v>5.91900311526478</v>
      </c>
    </row>
    <row r="4221" spans="1:17" hidden="1" x14ac:dyDescent="0.3">
      <c r="A4221" t="s">
        <v>8601</v>
      </c>
      <c r="B4221" t="s">
        <v>8602</v>
      </c>
      <c r="C4221" t="s">
        <v>10222</v>
      </c>
      <c r="D4221" t="s">
        <v>722</v>
      </c>
      <c r="E4221">
        <v>13.801773789</v>
      </c>
      <c r="F4221">
        <v>15.75</v>
      </c>
      <c r="G4221">
        <v>15.2257291442483</v>
      </c>
      <c r="H4221">
        <v>4.1448736853551802</v>
      </c>
      <c r="I4221">
        <v>4.7691009474691901</v>
      </c>
      <c r="J4221">
        <v>-0.38689769541251701</v>
      </c>
      <c r="K4221">
        <v>14.729320874448501</v>
      </c>
      <c r="L4221">
        <v>13.4096636863848</v>
      </c>
      <c r="M4221">
        <v>59.192142314001003</v>
      </c>
      <c r="N4221">
        <v>1.3294465532311699</v>
      </c>
      <c r="O4221">
        <v>3.4920634920635001</v>
      </c>
      <c r="P4221">
        <v>46.784715750232898</v>
      </c>
      <c r="Q4221">
        <v>3.6626942849021002E-2</v>
      </c>
    </row>
    <row r="4222" spans="1:17" hidden="1" x14ac:dyDescent="0.3">
      <c r="A4222" t="s">
        <v>8603</v>
      </c>
      <c r="B4222" t="s">
        <v>8604</v>
      </c>
      <c r="C4222" t="s">
        <v>10222</v>
      </c>
      <c r="E4222">
        <v>13.752556999999999</v>
      </c>
      <c r="F4222">
        <v>10.27</v>
      </c>
      <c r="G4222">
        <v>145.16743332319399</v>
      </c>
      <c r="H4222">
        <v>33.214854866150802</v>
      </c>
      <c r="I4222">
        <v>56.818807195188597</v>
      </c>
      <c r="J4222">
        <v>46.041008042838001</v>
      </c>
      <c r="K4222">
        <v>6.6596473335866904</v>
      </c>
      <c r="L4222">
        <v>6.0165062132228799</v>
      </c>
      <c r="M4222">
        <v>86.974416250571807</v>
      </c>
      <c r="N4222">
        <v>2.07616761239633</v>
      </c>
      <c r="O4222">
        <v>0</v>
      </c>
      <c r="P4222">
        <v>185.277777777777</v>
      </c>
      <c r="Q4222">
        <v>-1.6524374689799001E-2</v>
      </c>
    </row>
    <row r="4223" spans="1:17" hidden="1" x14ac:dyDescent="0.3">
      <c r="A4223" t="s">
        <v>8605</v>
      </c>
      <c r="B4223" t="s">
        <v>8606</v>
      </c>
      <c r="C4223" t="s">
        <v>10222</v>
      </c>
      <c r="D4223" t="s">
        <v>929</v>
      </c>
      <c r="E4223">
        <v>13.748525600000001</v>
      </c>
      <c r="F4223">
        <v>25.21</v>
      </c>
      <c r="G4223">
        <v>72.762849179480298</v>
      </c>
      <c r="H4223">
        <v>-12.6781449056428</v>
      </c>
      <c r="I4223">
        <v>-20.004204803997801</v>
      </c>
      <c r="J4223">
        <v>3.7134218359414901</v>
      </c>
      <c r="K4223">
        <v>24.731434732844601</v>
      </c>
      <c r="L4223">
        <v>21.6078883835557</v>
      </c>
      <c r="M4223">
        <v>48.916954714918198</v>
      </c>
      <c r="N4223">
        <v>0.57120332487265701</v>
      </c>
      <c r="O4223">
        <v>63.347877826259399</v>
      </c>
      <c r="P4223">
        <v>115.28608027327</v>
      </c>
      <c r="Q4223">
        <v>6.5635391758614006E-2</v>
      </c>
    </row>
    <row r="4224" spans="1:17" hidden="1" x14ac:dyDescent="0.3">
      <c r="A4224" t="s">
        <v>8607</v>
      </c>
      <c r="B4224" t="s">
        <v>8608</v>
      </c>
      <c r="C4224" t="s">
        <v>10222</v>
      </c>
      <c r="D4224" t="s">
        <v>1139</v>
      </c>
      <c r="E4224">
        <v>13.70286962</v>
      </c>
      <c r="F4224">
        <v>2.5299999999999998</v>
      </c>
      <c r="G4224">
        <v>31.599311630073199</v>
      </c>
      <c r="H4224">
        <v>28.934373792936</v>
      </c>
      <c r="I4224">
        <v>37.8367042869112</v>
      </c>
      <c r="K4224">
        <v>2.1520869497177202</v>
      </c>
      <c r="L4224">
        <v>1.89938348901842</v>
      </c>
      <c r="M4224">
        <v>52.522152061207699</v>
      </c>
      <c r="N4224">
        <v>0.90702624732021997</v>
      </c>
      <c r="O4224">
        <v>13.8339920948616</v>
      </c>
      <c r="P4224">
        <v>80.714285714285694</v>
      </c>
      <c r="Q4224">
        <v>0.13182848784640799</v>
      </c>
    </row>
    <row r="4225" spans="1:17" hidden="1" x14ac:dyDescent="0.3">
      <c r="A4225" t="s">
        <v>8609</v>
      </c>
      <c r="B4225" t="s">
        <v>8610</v>
      </c>
      <c r="C4225" t="s">
        <v>10222</v>
      </c>
      <c r="D4225" t="s">
        <v>1458</v>
      </c>
      <c r="E4225">
        <v>13.702680000000001</v>
      </c>
      <c r="F4225">
        <v>2</v>
      </c>
      <c r="G4225">
        <v>16.331454487216</v>
      </c>
      <c r="K4225">
        <v>1.8164878752898299</v>
      </c>
      <c r="L4225">
        <v>1.8009664774797101</v>
      </c>
      <c r="M4225">
        <v>73.414657253377001</v>
      </c>
      <c r="N4225">
        <v>1</v>
      </c>
      <c r="O4225">
        <v>5</v>
      </c>
      <c r="P4225">
        <v>66.6666666666666</v>
      </c>
      <c r="Q4225">
        <v>-2.1676028175539999E-2</v>
      </c>
    </row>
    <row r="4226" spans="1:17" hidden="1" x14ac:dyDescent="0.3">
      <c r="A4226" t="s">
        <v>8611</v>
      </c>
      <c r="B4226" t="s">
        <v>8612</v>
      </c>
      <c r="C4226" t="s">
        <v>10222</v>
      </c>
      <c r="E4226">
        <v>13.685700000000001</v>
      </c>
      <c r="F4226">
        <v>2.1</v>
      </c>
      <c r="G4226">
        <v>22.760025915787502</v>
      </c>
      <c r="H4226">
        <v>-14.823430321064199</v>
      </c>
      <c r="I4226">
        <v>1.1700376202446101</v>
      </c>
      <c r="J4226">
        <v>2.3763697737372902</v>
      </c>
      <c r="K4226">
        <v>2.0961275120740299</v>
      </c>
      <c r="L4226">
        <v>1.8200225171737501</v>
      </c>
      <c r="M4226">
        <v>39.4580061607234</v>
      </c>
      <c r="N4226">
        <v>0.97397417001971598</v>
      </c>
      <c r="O4226">
        <v>35.714285714285701</v>
      </c>
      <c r="P4226">
        <v>76.470588235294102</v>
      </c>
      <c r="Q4226">
        <v>5.6348594432938E-2</v>
      </c>
    </row>
    <row r="4227" spans="1:17" hidden="1" x14ac:dyDescent="0.3">
      <c r="A4227" t="s">
        <v>8613</v>
      </c>
      <c r="B4227" t="s">
        <v>8614</v>
      </c>
      <c r="C4227" t="s">
        <v>10222</v>
      </c>
      <c r="E4227">
        <v>13.663240500000001</v>
      </c>
      <c r="F4227">
        <v>15.09</v>
      </c>
      <c r="G4227">
        <v>-74.527066729678594</v>
      </c>
      <c r="H4227">
        <v>2.8366682701297901</v>
      </c>
      <c r="I4227">
        <v>-13.191544300659301</v>
      </c>
      <c r="J4227">
        <v>4.3214678129529798</v>
      </c>
      <c r="K4227">
        <v>15.176280958531599</v>
      </c>
      <c r="L4227">
        <v>15.6475766848792</v>
      </c>
      <c r="M4227">
        <v>53.0761689569811</v>
      </c>
      <c r="N4227">
        <v>0.24496602204486201</v>
      </c>
      <c r="O4227">
        <v>99.469847581179593</v>
      </c>
      <c r="P4227">
        <v>45.656370656370598</v>
      </c>
      <c r="Q4227">
        <v>5.7569189505650001E-2</v>
      </c>
    </row>
    <row r="4228" spans="1:17" hidden="1" x14ac:dyDescent="0.3">
      <c r="A4228" t="s">
        <v>8615</v>
      </c>
      <c r="B4228" t="s">
        <v>8616</v>
      </c>
      <c r="C4228" t="s">
        <v>10222</v>
      </c>
      <c r="D4228" t="s">
        <v>922</v>
      </c>
      <c r="E4228">
        <v>13.654783999999999</v>
      </c>
      <c r="F4228">
        <v>0.88</v>
      </c>
      <c r="G4228">
        <v>60.708354183264703</v>
      </c>
      <c r="H4228">
        <v>3.7907139793745599</v>
      </c>
      <c r="I4228">
        <v>-14.3472037590657</v>
      </c>
      <c r="J4228">
        <v>-0.39577356635736199</v>
      </c>
      <c r="K4228">
        <v>0.88650803597099503</v>
      </c>
      <c r="L4228">
        <v>0.78211779693844596</v>
      </c>
      <c r="M4228">
        <v>39.035246826633902</v>
      </c>
      <c r="N4228">
        <v>0.93774365032486695</v>
      </c>
      <c r="O4228">
        <v>50</v>
      </c>
      <c r="P4228">
        <v>91.304347826086897</v>
      </c>
      <c r="Q4228">
        <v>-7.6867136982599997E-4</v>
      </c>
    </row>
    <row r="4229" spans="1:17" hidden="1" x14ac:dyDescent="0.3">
      <c r="A4229" t="s">
        <v>8617</v>
      </c>
      <c r="B4229" t="s">
        <v>8618</v>
      </c>
      <c r="C4229" t="s">
        <v>10222</v>
      </c>
      <c r="D4229" t="s">
        <v>523</v>
      </c>
      <c r="E4229">
        <v>13.62</v>
      </c>
      <c r="F4229">
        <v>90.8</v>
      </c>
      <c r="G4229">
        <v>125.696533852295</v>
      </c>
      <c r="H4229">
        <v>-35.524210139242598</v>
      </c>
      <c r="I4229">
        <v>51.415135659460198</v>
      </c>
      <c r="J4229">
        <v>-9.6841309428790598</v>
      </c>
      <c r="K4229">
        <v>97.959167208979295</v>
      </c>
      <c r="L4229">
        <v>71.3527262353456</v>
      </c>
      <c r="M4229">
        <v>20.35359634316</v>
      </c>
      <c r="N4229">
        <v>0.56338120104438605</v>
      </c>
      <c r="O4229">
        <v>55.539647577092502</v>
      </c>
      <c r="P4229">
        <v>176.23973227867299</v>
      </c>
      <c r="Q4229">
        <v>6.5735426752931994E-2</v>
      </c>
    </row>
    <row r="4230" spans="1:17" hidden="1" x14ac:dyDescent="0.3">
      <c r="A4230" t="s">
        <v>8619</v>
      </c>
      <c r="B4230" t="s">
        <v>8620</v>
      </c>
      <c r="C4230" t="s">
        <v>10222</v>
      </c>
      <c r="D4230" t="s">
        <v>70</v>
      </c>
      <c r="E4230">
        <v>13.5939</v>
      </c>
      <c r="F4230">
        <v>1.1299999999999999</v>
      </c>
      <c r="G4230">
        <v>37.242427572102201</v>
      </c>
      <c r="H4230">
        <v>9.3449279373557008</v>
      </c>
      <c r="I4230">
        <v>-19.733917182015201</v>
      </c>
      <c r="J4230">
        <v>-2.4147640711049898</v>
      </c>
      <c r="K4230">
        <v>1.10750076739431</v>
      </c>
      <c r="L4230">
        <v>1.02452042808584</v>
      </c>
      <c r="M4230">
        <v>45.931209885968599</v>
      </c>
      <c r="N4230">
        <v>0.66341771495095103</v>
      </c>
      <c r="O4230">
        <v>49.557522123893797</v>
      </c>
      <c r="P4230">
        <v>71.212121212121104</v>
      </c>
      <c r="Q4230">
        <v>7.3896640795218002E-2</v>
      </c>
    </row>
    <row r="4231" spans="1:17" hidden="1" x14ac:dyDescent="0.3">
      <c r="A4231" t="s">
        <v>8621</v>
      </c>
      <c r="B4231" t="s">
        <v>8622</v>
      </c>
      <c r="C4231" t="s">
        <v>10222</v>
      </c>
      <c r="E4231">
        <v>13.583</v>
      </c>
      <c r="F4231">
        <v>7.99</v>
      </c>
      <c r="G4231">
        <v>-54.737727902720998</v>
      </c>
      <c r="H4231">
        <v>-11.0408100584091</v>
      </c>
      <c r="I4231">
        <v>-43.644111060810502</v>
      </c>
      <c r="J4231">
        <v>-0.91626803610362495</v>
      </c>
      <c r="K4231">
        <v>8.4916436643452808</v>
      </c>
      <c r="L4231">
        <v>9.6759489619876895</v>
      </c>
      <c r="M4231">
        <v>42.671651416799797</v>
      </c>
      <c r="N4231">
        <v>0.98254718315837097</v>
      </c>
      <c r="O4231">
        <v>67.083854818523093</v>
      </c>
      <c r="P4231">
        <v>4.7182175622542504</v>
      </c>
      <c r="Q4231">
        <v>8.6663025378880001E-2</v>
      </c>
    </row>
    <row r="4232" spans="1:17" hidden="1" x14ac:dyDescent="0.3">
      <c r="A4232" t="s">
        <v>8623</v>
      </c>
      <c r="B4232" t="s">
        <v>8624</v>
      </c>
      <c r="C4232" t="s">
        <v>10222</v>
      </c>
      <c r="E4232">
        <v>13.566000000000001</v>
      </c>
      <c r="F4232">
        <v>96.9</v>
      </c>
      <c r="G4232">
        <v>-15.1463780250991</v>
      </c>
      <c r="H4232">
        <v>-9.7763591913571393</v>
      </c>
      <c r="I4232">
        <v>-56.230574000550398</v>
      </c>
      <c r="J4232">
        <v>-9.2594845679993902</v>
      </c>
      <c r="K4232">
        <v>105.18892878680499</v>
      </c>
      <c r="L4232">
        <v>108.984537435432</v>
      </c>
      <c r="M4232">
        <v>18.528757769718698</v>
      </c>
      <c r="N4232">
        <v>0.446846846846846</v>
      </c>
      <c r="O4232">
        <v>74.324045407636703</v>
      </c>
      <c r="P4232">
        <v>21.125</v>
      </c>
      <c r="Q4232">
        <v>-9.6356164235740002E-3</v>
      </c>
    </row>
    <row r="4233" spans="1:17" hidden="1" x14ac:dyDescent="0.3">
      <c r="A4233" t="s">
        <v>8625</v>
      </c>
      <c r="B4233" t="s">
        <v>8626</v>
      </c>
      <c r="C4233" t="s">
        <v>10222</v>
      </c>
      <c r="E4233">
        <v>13.563774</v>
      </c>
      <c r="F4233">
        <v>17.010000000000002</v>
      </c>
      <c r="G4233">
        <v>-26.525688369926701</v>
      </c>
      <c r="H4233">
        <v>-3.5263591913571499</v>
      </c>
      <c r="I4233">
        <v>-15.496629046421999</v>
      </c>
      <c r="J4233">
        <v>-1.54519885371368</v>
      </c>
      <c r="K4233">
        <v>17.0099970011143</v>
      </c>
      <c r="L4233">
        <v>16.933626849947299</v>
      </c>
      <c r="M4233">
        <v>100</v>
      </c>
      <c r="O4233">
        <v>0</v>
      </c>
      <c r="P4233">
        <v>0</v>
      </c>
    </row>
    <row r="4234" spans="1:17" hidden="1" x14ac:dyDescent="0.3">
      <c r="A4234" t="s">
        <v>8627</v>
      </c>
      <c r="B4234" t="s">
        <v>8628</v>
      </c>
      <c r="C4234" t="s">
        <v>10222</v>
      </c>
      <c r="D4234" t="s">
        <v>118</v>
      </c>
      <c r="E4234">
        <v>13.524267719999999</v>
      </c>
      <c r="F4234">
        <v>9.1999999999999993</v>
      </c>
      <c r="G4234">
        <v>12.028528497543</v>
      </c>
      <c r="H4234">
        <v>-10.433266098263999</v>
      </c>
      <c r="I4234">
        <v>-26.176240696907499</v>
      </c>
      <c r="J4234">
        <v>0.99063356083979104</v>
      </c>
      <c r="K4234">
        <v>9.4724121914180692</v>
      </c>
      <c r="L4234">
        <v>9.2506914209076907</v>
      </c>
      <c r="M4234">
        <v>47.579768713256598</v>
      </c>
      <c r="N4234">
        <v>0.59247477249615399</v>
      </c>
      <c r="O4234">
        <v>55.434782608695599</v>
      </c>
      <c r="P4234">
        <v>76.583493282149703</v>
      </c>
      <c r="Q4234">
        <v>3.0538757163111E-2</v>
      </c>
    </row>
    <row r="4235" spans="1:17" hidden="1" x14ac:dyDescent="0.3">
      <c r="A4235" t="s">
        <v>8629</v>
      </c>
      <c r="B4235" t="s">
        <v>8630</v>
      </c>
      <c r="C4235" t="s">
        <v>10222</v>
      </c>
      <c r="D4235" t="s">
        <v>127</v>
      </c>
      <c r="E4235">
        <v>13.5198024</v>
      </c>
      <c r="F4235">
        <v>22.53</v>
      </c>
      <c r="G4235">
        <v>-24.116597460835798</v>
      </c>
      <c r="H4235">
        <v>-11.5263591913571</v>
      </c>
      <c r="I4235">
        <v>-31.990328082745201</v>
      </c>
      <c r="J4235">
        <v>-2.6204676709179799</v>
      </c>
      <c r="K4235">
        <v>24.144568502065901</v>
      </c>
      <c r="L4235">
        <v>23.9675091933535</v>
      </c>
      <c r="M4235">
        <v>40.234961758899601</v>
      </c>
      <c r="N4235">
        <v>1.3454269489270201</v>
      </c>
      <c r="O4235">
        <v>60.6746560142033</v>
      </c>
      <c r="P4235">
        <v>32.4514991181657</v>
      </c>
      <c r="Q4235">
        <v>6.0577870115369997E-2</v>
      </c>
    </row>
    <row r="4236" spans="1:17" hidden="1" x14ac:dyDescent="0.3">
      <c r="A4236" t="s">
        <v>8631</v>
      </c>
      <c r="B4236" t="s">
        <v>8632</v>
      </c>
      <c r="C4236" t="s">
        <v>10222</v>
      </c>
      <c r="D4236" t="s">
        <v>301</v>
      </c>
      <c r="E4236">
        <v>13.498290000000001</v>
      </c>
      <c r="F4236">
        <v>18.07</v>
      </c>
      <c r="G4236">
        <v>27.786865003258502</v>
      </c>
      <c r="H4236">
        <v>-2.8830843375559798</v>
      </c>
      <c r="I4236">
        <v>-20.3913658885273</v>
      </c>
      <c r="J4236">
        <v>-3.7055172164197598</v>
      </c>
      <c r="K4236">
        <v>18.884147284269101</v>
      </c>
      <c r="L4236">
        <v>17.330149943304502</v>
      </c>
      <c r="M4236">
        <v>54.775807859658798</v>
      </c>
      <c r="N4236">
        <v>1.8759309641217401</v>
      </c>
      <c r="O4236">
        <v>26.674045379081299</v>
      </c>
      <c r="P4236">
        <v>84.576098059244103</v>
      </c>
      <c r="Q4236">
        <v>8.8593682351793004E-2</v>
      </c>
    </row>
    <row r="4237" spans="1:17" hidden="1" x14ac:dyDescent="0.3">
      <c r="A4237" t="s">
        <v>8633</v>
      </c>
      <c r="B4237" t="s">
        <v>8634</v>
      </c>
      <c r="C4237" t="s">
        <v>10222</v>
      </c>
      <c r="D4237" t="s">
        <v>420</v>
      </c>
      <c r="E4237">
        <v>13.497460800000001</v>
      </c>
      <c r="F4237">
        <v>18.61</v>
      </c>
      <c r="G4237">
        <v>27.022166415551698</v>
      </c>
      <c r="H4237">
        <v>-9.7259559655506997</v>
      </c>
      <c r="I4237">
        <v>-23.047548072750899</v>
      </c>
      <c r="J4237">
        <v>-1.54519885371368</v>
      </c>
      <c r="K4237">
        <v>18.5360462969827</v>
      </c>
      <c r="L4237">
        <v>15.252639165560099</v>
      </c>
      <c r="M4237">
        <v>14.079203571840999</v>
      </c>
      <c r="N4237">
        <v>0</v>
      </c>
      <c r="O4237">
        <v>15.099408919935501</v>
      </c>
      <c r="P4237">
        <v>106.777777777777</v>
      </c>
      <c r="Q4237">
        <v>0.10796207101446099</v>
      </c>
    </row>
    <row r="4238" spans="1:17" hidden="1" x14ac:dyDescent="0.3">
      <c r="A4238" t="s">
        <v>8635</v>
      </c>
      <c r="B4238" t="s">
        <v>8636</v>
      </c>
      <c r="C4238" t="s">
        <v>10222</v>
      </c>
      <c r="E4238">
        <v>13.471622999999999</v>
      </c>
      <c r="F4238">
        <v>29.48</v>
      </c>
      <c r="G4238">
        <v>-51.892776977521699</v>
      </c>
      <c r="H4238">
        <v>-4.0713183194225397</v>
      </c>
      <c r="I4238">
        <v>-21.311325532045</v>
      </c>
      <c r="J4238">
        <v>6.0054457135054697</v>
      </c>
      <c r="K4238">
        <v>29.274991703525501</v>
      </c>
      <c r="L4238">
        <v>31.1336238069165</v>
      </c>
      <c r="M4238">
        <v>53.021448102242701</v>
      </c>
      <c r="N4238">
        <v>1.4264180495990999</v>
      </c>
      <c r="O4238">
        <v>42.0284938941655</v>
      </c>
      <c r="P4238">
        <v>30.731707317073099</v>
      </c>
      <c r="Q4238">
        <v>-2.073727433385E-2</v>
      </c>
    </row>
    <row r="4239" spans="1:17" hidden="1" x14ac:dyDescent="0.3">
      <c r="A4239" t="s">
        <v>8637</v>
      </c>
      <c r="B4239" t="s">
        <v>8638</v>
      </c>
      <c r="C4239" t="s">
        <v>10222</v>
      </c>
      <c r="D4239" t="s">
        <v>557</v>
      </c>
      <c r="E4239">
        <v>13.4382246</v>
      </c>
      <c r="F4239">
        <v>17.510000000000002</v>
      </c>
      <c r="G4239">
        <v>106.940978296739</v>
      </c>
      <c r="H4239">
        <v>-0.58518272076891797</v>
      </c>
      <c r="I4239">
        <v>24.583370953577901</v>
      </c>
      <c r="J4239">
        <v>1.5779596613128299</v>
      </c>
      <c r="K4239">
        <v>15.370677750653901</v>
      </c>
      <c r="L4239">
        <v>11.832169533293399</v>
      </c>
      <c r="M4239">
        <v>63.066472482977197</v>
      </c>
      <c r="N4239">
        <v>0.882322247819323</v>
      </c>
      <c r="O4239">
        <v>4.4545973729297401</v>
      </c>
      <c r="P4239">
        <v>185.644371941272</v>
      </c>
      <c r="Q4239">
        <v>6.7759308639074006E-2</v>
      </c>
    </row>
    <row r="4240" spans="1:17" hidden="1" x14ac:dyDescent="0.3">
      <c r="A4240" t="s">
        <v>8639</v>
      </c>
      <c r="B4240" t="s">
        <v>8640</v>
      </c>
      <c r="C4240" t="s">
        <v>10222</v>
      </c>
      <c r="D4240" t="s">
        <v>133</v>
      </c>
      <c r="E4240">
        <v>13.433</v>
      </c>
      <c r="F4240">
        <v>35.35</v>
      </c>
      <c r="G4240">
        <v>219.02660879527301</v>
      </c>
      <c r="H4240">
        <v>14.904875419968899</v>
      </c>
      <c r="I4240">
        <v>-27.099529771603301</v>
      </c>
      <c r="J4240">
        <v>2.6317813443061202</v>
      </c>
      <c r="K4240">
        <v>30.610237657191099</v>
      </c>
      <c r="L4240">
        <v>26.9424338327699</v>
      </c>
      <c r="M4240">
        <v>70.585891530279397</v>
      </c>
      <c r="N4240">
        <v>0.59618950442446705</v>
      </c>
      <c r="O4240">
        <v>20.254596888260199</v>
      </c>
      <c r="P4240">
        <v>271.71398527865398</v>
      </c>
    </row>
    <row r="4241" spans="1:17" hidden="1" x14ac:dyDescent="0.3">
      <c r="A4241" t="s">
        <v>8641</v>
      </c>
      <c r="B4241" t="s">
        <v>8642</v>
      </c>
      <c r="C4241" t="s">
        <v>10222</v>
      </c>
      <c r="E4241">
        <v>13.391999999999999</v>
      </c>
      <c r="F4241">
        <v>1.86</v>
      </c>
      <c r="G4241">
        <v>-4.1572673172951902</v>
      </c>
      <c r="H4241">
        <v>2.65341608954171</v>
      </c>
      <c r="I4241">
        <v>-36.009449559242498</v>
      </c>
      <c r="J4241">
        <v>3.4548011462863002</v>
      </c>
      <c r="K4241">
        <v>1.86056505823578</v>
      </c>
      <c r="L4241">
        <v>1.8873759110906001</v>
      </c>
      <c r="M4241">
        <v>48.988242167544897</v>
      </c>
      <c r="N4241">
        <v>0.92807974655866698</v>
      </c>
      <c r="O4241">
        <v>65.053763440860195</v>
      </c>
      <c r="P4241">
        <v>32.857142857142797</v>
      </c>
      <c r="Q4241">
        <v>3.6771649793674997E-2</v>
      </c>
    </row>
    <row r="4242" spans="1:17" hidden="1" x14ac:dyDescent="0.3">
      <c r="A4242" t="s">
        <v>8643</v>
      </c>
      <c r="B4242" t="s">
        <v>8644</v>
      </c>
      <c r="C4242" t="s">
        <v>10222</v>
      </c>
      <c r="D4242" t="s">
        <v>677</v>
      </c>
      <c r="E4242">
        <v>13.356719999999999</v>
      </c>
      <c r="F4242">
        <v>46.8</v>
      </c>
      <c r="G4242">
        <v>133.474311630073</v>
      </c>
      <c r="H4242">
        <v>-10.547876745150999</v>
      </c>
      <c r="I4242">
        <v>165.24722218333099</v>
      </c>
      <c r="J4242">
        <v>-11.490354246766699</v>
      </c>
      <c r="K4242">
        <v>52.575494742939703</v>
      </c>
      <c r="L4242">
        <v>39.040781238125902</v>
      </c>
      <c r="M4242">
        <v>28.518854388165</v>
      </c>
      <c r="N4242">
        <v>0.53550624133148395</v>
      </c>
      <c r="O4242">
        <v>32.8632478632478</v>
      </c>
      <c r="P4242">
        <v>180.912364945978</v>
      </c>
      <c r="Q4242">
        <v>1.0819177529373E-2</v>
      </c>
    </row>
    <row r="4243" spans="1:17" hidden="1" x14ac:dyDescent="0.3">
      <c r="A4243" t="s">
        <v>8645</v>
      </c>
      <c r="B4243" t="s">
        <v>8646</v>
      </c>
      <c r="C4243" t="s">
        <v>10222</v>
      </c>
      <c r="E4243">
        <v>13.3507286</v>
      </c>
      <c r="F4243">
        <v>26.62</v>
      </c>
      <c r="G4243">
        <v>272.57476140518497</v>
      </c>
      <c r="H4243">
        <v>-9.9444301845446699</v>
      </c>
      <c r="I4243">
        <v>3.07798119856681</v>
      </c>
      <c r="J4243">
        <v>4.5523621218960697</v>
      </c>
      <c r="K4243">
        <v>24.533760282629402</v>
      </c>
      <c r="L4243">
        <v>20.610710050326102</v>
      </c>
      <c r="M4243">
        <v>75.236795347520996</v>
      </c>
      <c r="N4243">
        <v>0.47298532923916697</v>
      </c>
      <c r="O4243">
        <v>41.6228399699474</v>
      </c>
      <c r="P4243">
        <v>366.19964973730299</v>
      </c>
    </row>
    <row r="4244" spans="1:17" hidden="1" x14ac:dyDescent="0.3">
      <c r="A4244" t="s">
        <v>8647</v>
      </c>
      <c r="B4244" t="s">
        <v>8648</v>
      </c>
      <c r="C4244" t="s">
        <v>10222</v>
      </c>
      <c r="E4244">
        <v>13.25444304</v>
      </c>
      <c r="F4244">
        <v>7.9</v>
      </c>
      <c r="G4244">
        <v>7.3726167148189701</v>
      </c>
      <c r="H4244">
        <v>17.096786209236299</v>
      </c>
      <c r="I4244">
        <v>-38.871992770961299</v>
      </c>
      <c r="J4244">
        <v>1.36619355134961</v>
      </c>
      <c r="K4244">
        <v>7.2947758974371997</v>
      </c>
      <c r="L4244">
        <v>7.6948718448109101</v>
      </c>
      <c r="M4244">
        <v>61.796347276833401</v>
      </c>
      <c r="N4244">
        <v>1.96096972957523</v>
      </c>
      <c r="O4244">
        <v>67.468354430379705</v>
      </c>
      <c r="P4244">
        <v>59.595959595959599</v>
      </c>
      <c r="Q4244">
        <v>3.7442188248413999E-2</v>
      </c>
    </row>
    <row r="4245" spans="1:17" hidden="1" x14ac:dyDescent="0.3">
      <c r="A4245" t="s">
        <v>8649</v>
      </c>
      <c r="B4245" t="s">
        <v>8387</v>
      </c>
      <c r="C4245" t="s">
        <v>10222</v>
      </c>
      <c r="E4245">
        <v>13.2483705</v>
      </c>
      <c r="F4245">
        <v>18.11</v>
      </c>
      <c r="G4245">
        <v>109.96248099495401</v>
      </c>
      <c r="H4245">
        <v>-4.75403776278573</v>
      </c>
      <c r="I4245">
        <v>-15.330699842882201</v>
      </c>
      <c r="J4245">
        <v>-13.0009267176456</v>
      </c>
      <c r="K4245">
        <v>17.767026780944601</v>
      </c>
      <c r="L4245">
        <v>16.42905669097</v>
      </c>
      <c r="M4245">
        <v>48.833371167734903</v>
      </c>
      <c r="N4245">
        <v>0.60984549307401303</v>
      </c>
      <c r="O4245">
        <v>24.5720596355604</v>
      </c>
      <c r="P4245">
        <v>155.79096045197701</v>
      </c>
      <c r="Q4245">
        <v>7.1907285784122005E-2</v>
      </c>
    </row>
    <row r="4246" spans="1:17" hidden="1" x14ac:dyDescent="0.3">
      <c r="A4246" t="s">
        <v>8650</v>
      </c>
      <c r="B4246" t="s">
        <v>8651</v>
      </c>
      <c r="C4246" t="s">
        <v>10222</v>
      </c>
      <c r="D4246" t="s">
        <v>843</v>
      </c>
      <c r="E4246">
        <v>13.243499999999999</v>
      </c>
      <c r="F4246">
        <v>29.43</v>
      </c>
      <c r="G4246">
        <v>-31.221284224849001</v>
      </c>
      <c r="H4246">
        <v>-15.9326091913571</v>
      </c>
      <c r="I4246">
        <v>-2.6082516010825798</v>
      </c>
      <c r="J4246">
        <v>-6.5282497011713003</v>
      </c>
      <c r="K4246">
        <v>29.8068056383011</v>
      </c>
      <c r="L4246">
        <v>29.229952195347298</v>
      </c>
      <c r="M4246">
        <v>51.772139907735301</v>
      </c>
      <c r="N4246">
        <v>2.80998797259844</v>
      </c>
      <c r="O4246">
        <v>15.698267074413801</v>
      </c>
      <c r="P4246">
        <v>20.171498570845198</v>
      </c>
    </row>
    <row r="4247" spans="1:17" hidden="1" x14ac:dyDescent="0.3">
      <c r="A4247" t="s">
        <v>8652</v>
      </c>
      <c r="B4247" t="s">
        <v>8653</v>
      </c>
      <c r="C4247" t="s">
        <v>10222</v>
      </c>
      <c r="D4247" t="s">
        <v>622</v>
      </c>
      <c r="E4247">
        <v>13.21229615</v>
      </c>
      <c r="F4247">
        <v>15.1</v>
      </c>
      <c r="G4247">
        <v>-5.2405478076777703</v>
      </c>
      <c r="H4247">
        <v>-2.5452800042513299</v>
      </c>
      <c r="I4247">
        <v>1.5576345194694099</v>
      </c>
      <c r="J4247">
        <v>2.72397625482466</v>
      </c>
      <c r="K4247">
        <v>14.2826652790369</v>
      </c>
      <c r="L4247">
        <v>13.6338843704751</v>
      </c>
      <c r="M4247">
        <v>58.771187309211399</v>
      </c>
      <c r="N4247">
        <v>1.3111662290311199</v>
      </c>
      <c r="O4247">
        <v>46.026490066225101</v>
      </c>
      <c r="Q4247">
        <v>7.1836160386095999E-2</v>
      </c>
    </row>
    <row r="4248" spans="1:17" hidden="1" x14ac:dyDescent="0.3">
      <c r="A4248" t="s">
        <v>8654</v>
      </c>
      <c r="B4248" t="s">
        <v>8655</v>
      </c>
      <c r="C4248" t="s">
        <v>10222</v>
      </c>
      <c r="D4248" t="s">
        <v>261</v>
      </c>
      <c r="E4248">
        <v>13.188000000000001</v>
      </c>
      <c r="F4248">
        <v>18.84</v>
      </c>
      <c r="G4248">
        <v>3.13707831968093</v>
      </c>
      <c r="H4248">
        <v>7.3080119169865698</v>
      </c>
      <c r="I4248">
        <v>18.882828870838999</v>
      </c>
      <c r="J4248">
        <v>-4.2774392908721497</v>
      </c>
      <c r="K4248">
        <v>17.003798652017601</v>
      </c>
      <c r="L4248">
        <v>16.1560343329331</v>
      </c>
      <c r="M4248">
        <v>65.346910443726401</v>
      </c>
      <c r="N4248">
        <v>1.3472589584590899</v>
      </c>
      <c r="O4248">
        <v>20.382165605095501</v>
      </c>
      <c r="P4248">
        <v>53.670473083197301</v>
      </c>
      <c r="Q4248">
        <v>2.4910091971241E-2</v>
      </c>
    </row>
    <row r="4249" spans="1:17" hidden="1" x14ac:dyDescent="0.3">
      <c r="A4249" t="s">
        <v>8656</v>
      </c>
      <c r="B4249" t="s">
        <v>8657</v>
      </c>
      <c r="C4249" t="s">
        <v>10222</v>
      </c>
      <c r="D4249" t="s">
        <v>469</v>
      </c>
      <c r="E4249">
        <v>13.16085743</v>
      </c>
      <c r="F4249">
        <v>17.95</v>
      </c>
      <c r="G4249">
        <v>-26.803466147704501</v>
      </c>
      <c r="H4249">
        <v>1.4444010425609599</v>
      </c>
      <c r="I4249">
        <v>-15.217299437483501</v>
      </c>
      <c r="J4249">
        <v>-1.54519885371368</v>
      </c>
      <c r="K4249">
        <v>17.562770736573899</v>
      </c>
      <c r="L4249">
        <v>17.314901614975401</v>
      </c>
      <c r="M4249">
        <v>99.8052603467236</v>
      </c>
      <c r="N4249">
        <v>2.1851851851851798</v>
      </c>
      <c r="O4249">
        <v>0.27855153203342198</v>
      </c>
      <c r="P4249">
        <v>4.9707602339181101</v>
      </c>
    </row>
    <row r="4250" spans="1:17" hidden="1" x14ac:dyDescent="0.3">
      <c r="A4250" t="s">
        <v>8658</v>
      </c>
      <c r="B4250" t="s">
        <v>8659</v>
      </c>
      <c r="C4250" t="s">
        <v>10222</v>
      </c>
      <c r="E4250">
        <v>13.132258503999999</v>
      </c>
      <c r="F4250">
        <v>39.28</v>
      </c>
      <c r="G4250">
        <v>60.166326839198703</v>
      </c>
      <c r="H4250">
        <v>1.4723042676110401</v>
      </c>
      <c r="I4250">
        <v>-25.8367340452807</v>
      </c>
      <c r="J4250">
        <v>3.4534646052545099</v>
      </c>
      <c r="K4250">
        <v>36.724627372483901</v>
      </c>
      <c r="L4250">
        <v>30.425681454060701</v>
      </c>
      <c r="M4250">
        <v>98.988324292940803</v>
      </c>
      <c r="N4250">
        <v>0.24763135228251501</v>
      </c>
      <c r="O4250">
        <v>16.878818737270802</v>
      </c>
      <c r="P4250">
        <v>96.399999999999906</v>
      </c>
      <c r="Q4250">
        <v>1.0370219453393E-2</v>
      </c>
    </row>
    <row r="4251" spans="1:17" hidden="1" x14ac:dyDescent="0.3">
      <c r="A4251" t="s">
        <v>8660</v>
      </c>
      <c r="B4251" t="s">
        <v>8661</v>
      </c>
      <c r="C4251" t="s">
        <v>10222</v>
      </c>
      <c r="D4251" t="s">
        <v>722</v>
      </c>
      <c r="E4251">
        <v>13.10207943</v>
      </c>
      <c r="F4251">
        <v>119.77</v>
      </c>
      <c r="G4251">
        <v>13.605351761113299</v>
      </c>
      <c r="H4251">
        <v>2.72638516624361</v>
      </c>
      <c r="I4251">
        <v>8.0540208401056894</v>
      </c>
      <c r="J4251">
        <v>1.3812154380770301</v>
      </c>
      <c r="K4251">
        <v>113.856070357365</v>
      </c>
      <c r="L4251">
        <v>102.758993149811</v>
      </c>
      <c r="M4251">
        <v>34.201172078942697</v>
      </c>
      <c r="N4251">
        <v>0.76326922622572302</v>
      </c>
      <c r="O4251">
        <v>1.0186190197879199</v>
      </c>
      <c r="P4251">
        <v>45.122985581000798</v>
      </c>
    </row>
    <row r="4252" spans="1:17" hidden="1" x14ac:dyDescent="0.3">
      <c r="A4252" t="s">
        <v>8662</v>
      </c>
      <c r="B4252" t="s">
        <v>8663</v>
      </c>
      <c r="C4252" t="s">
        <v>10222</v>
      </c>
      <c r="D4252" t="s">
        <v>124</v>
      </c>
      <c r="E4252">
        <v>13.060374884345199</v>
      </c>
      <c r="F4252">
        <v>99.6</v>
      </c>
      <c r="G4252">
        <v>-5.5931859894901201</v>
      </c>
      <c r="H4252">
        <v>-1.87035303188851</v>
      </c>
      <c r="I4252">
        <v>-12.2495918825592</v>
      </c>
      <c r="J4252">
        <v>1.0670674632677399</v>
      </c>
      <c r="K4252">
        <v>88.622837348358701</v>
      </c>
      <c r="L4252">
        <v>75.642478964540601</v>
      </c>
      <c r="M4252">
        <v>75.835066412166697</v>
      </c>
      <c r="N4252">
        <v>1</v>
      </c>
      <c r="Q4252">
        <v>-4.6725400847372998E-2</v>
      </c>
    </row>
    <row r="4253" spans="1:17" hidden="1" x14ac:dyDescent="0.3">
      <c r="A4253" t="s">
        <v>8664</v>
      </c>
      <c r="B4253" t="s">
        <v>8665</v>
      </c>
      <c r="C4253" t="s">
        <v>10222</v>
      </c>
      <c r="D4253" t="s">
        <v>1458</v>
      </c>
      <c r="E4253">
        <v>13.039140400000001</v>
      </c>
      <c r="F4253">
        <v>13</v>
      </c>
      <c r="G4253">
        <v>4.7874429432045202</v>
      </c>
      <c r="H4253">
        <v>2.6719879160808602</v>
      </c>
      <c r="I4253">
        <v>-9.80557213585295</v>
      </c>
      <c r="J4253">
        <v>-5.6496764656539797</v>
      </c>
      <c r="K4253">
        <v>12.773820993336701</v>
      </c>
      <c r="L4253">
        <v>11.6590147309737</v>
      </c>
      <c r="M4253">
        <v>40.267218448049</v>
      </c>
      <c r="N4253">
        <v>0.50328947368420995</v>
      </c>
      <c r="O4253">
        <v>27.692307692307701</v>
      </c>
      <c r="P4253">
        <v>71.052631578947299</v>
      </c>
      <c r="Q4253">
        <v>0.15500374422274099</v>
      </c>
    </row>
    <row r="4254" spans="1:17" hidden="1" x14ac:dyDescent="0.3">
      <c r="A4254" t="s">
        <v>8666</v>
      </c>
      <c r="B4254" t="s">
        <v>8667</v>
      </c>
      <c r="C4254" t="s">
        <v>10222</v>
      </c>
      <c r="D4254" t="s">
        <v>398</v>
      </c>
      <c r="E4254">
        <v>13.022512499999999</v>
      </c>
      <c r="F4254">
        <v>217.95</v>
      </c>
      <c r="G4254">
        <v>10.6360485715458</v>
      </c>
      <c r="H4254">
        <v>-14.5308508205935</v>
      </c>
      <c r="I4254">
        <v>6.4675567398118501</v>
      </c>
      <c r="J4254">
        <v>-1.77408418216413</v>
      </c>
      <c r="K4254">
        <v>230.24273025561399</v>
      </c>
      <c r="L4254">
        <v>203.97043633597099</v>
      </c>
      <c r="M4254">
        <v>50.229388845451503</v>
      </c>
      <c r="N4254">
        <v>3.06138078245425</v>
      </c>
      <c r="O4254">
        <v>22.849277357192001</v>
      </c>
      <c r="P4254">
        <v>50.465999309630597</v>
      </c>
    </row>
    <row r="4255" spans="1:17" hidden="1" x14ac:dyDescent="0.3">
      <c r="A4255" t="s">
        <v>8668</v>
      </c>
      <c r="B4255" t="s">
        <v>8669</v>
      </c>
      <c r="C4255" t="s">
        <v>10222</v>
      </c>
      <c r="D4255" t="s">
        <v>622</v>
      </c>
      <c r="E4255">
        <v>13.019104</v>
      </c>
      <c r="F4255">
        <v>22.54</v>
      </c>
      <c r="G4255">
        <v>-56.088188369926698</v>
      </c>
      <c r="H4255">
        <v>-10.2598261252248</v>
      </c>
      <c r="I4255">
        <v>-19.581735429400702</v>
      </c>
      <c r="J4255">
        <v>-1.5881541801741701</v>
      </c>
      <c r="K4255">
        <v>24.5825200008574</v>
      </c>
      <c r="L4255">
        <v>25.811533179199898</v>
      </c>
      <c r="M4255">
        <v>32.740884617891503</v>
      </c>
      <c r="N4255">
        <v>0.378851314431424</v>
      </c>
      <c r="O4255">
        <v>68.589174800354897</v>
      </c>
      <c r="P4255">
        <v>18.6315789473684</v>
      </c>
      <c r="Q4255">
        <v>0.14661841769932701</v>
      </c>
    </row>
    <row r="4256" spans="1:17" hidden="1" x14ac:dyDescent="0.3">
      <c r="A4256" t="s">
        <v>8670</v>
      </c>
      <c r="B4256" t="s">
        <v>8671</v>
      </c>
      <c r="C4256" t="s">
        <v>10222</v>
      </c>
      <c r="D4256" t="s">
        <v>370</v>
      </c>
      <c r="E4256">
        <v>12.9365586</v>
      </c>
      <c r="F4256">
        <v>26.46</v>
      </c>
      <c r="G4256">
        <v>38.3341247141853</v>
      </c>
      <c r="H4256">
        <v>29.4293058332733</v>
      </c>
      <c r="I4256">
        <v>54.336490337403298</v>
      </c>
      <c r="J4256">
        <v>-1.9143387577373101</v>
      </c>
      <c r="K4256">
        <v>21.7934690834634</v>
      </c>
      <c r="L4256">
        <v>17.205739873625902</v>
      </c>
      <c r="M4256">
        <v>46.750502951162098</v>
      </c>
      <c r="N4256">
        <v>0.49259374930287497</v>
      </c>
      <c r="O4256">
        <v>13.303099017384699</v>
      </c>
      <c r="P4256">
        <v>130.08695652173901</v>
      </c>
      <c r="Q4256">
        <v>0.17003969510589201</v>
      </c>
    </row>
    <row r="4257" spans="1:17" hidden="1" x14ac:dyDescent="0.3">
      <c r="A4257" t="s">
        <v>8672</v>
      </c>
      <c r="B4257" t="s">
        <v>8673</v>
      </c>
      <c r="C4257" t="s">
        <v>10222</v>
      </c>
      <c r="D4257" t="s">
        <v>133</v>
      </c>
      <c r="E4257">
        <v>12.905610272000001</v>
      </c>
      <c r="F4257">
        <v>30.44</v>
      </c>
      <c r="G4257">
        <v>-17.811402655641</v>
      </c>
      <c r="H4257">
        <v>-12.135028485082501</v>
      </c>
      <c r="I4257">
        <v>-42.164901751794197</v>
      </c>
      <c r="J4257">
        <v>-1.3790858969030599</v>
      </c>
      <c r="K4257">
        <v>31.096911099271299</v>
      </c>
      <c r="L4257">
        <v>33.317615569682602</v>
      </c>
      <c r="M4257">
        <v>50.540982028196197</v>
      </c>
      <c r="N4257">
        <v>0.94936475114210095</v>
      </c>
      <c r="O4257">
        <v>63.173455978974999</v>
      </c>
      <c r="P4257">
        <v>20.889594916600402</v>
      </c>
      <c r="Q4257">
        <v>7.6561418174154003E-2</v>
      </c>
    </row>
    <row r="4258" spans="1:17" hidden="1" x14ac:dyDescent="0.3">
      <c r="A4258" t="s">
        <v>8674</v>
      </c>
      <c r="B4258" t="s">
        <v>8675</v>
      </c>
      <c r="C4258" t="s">
        <v>10222</v>
      </c>
      <c r="D4258" t="s">
        <v>922</v>
      </c>
      <c r="E4258">
        <v>12.9</v>
      </c>
      <c r="F4258">
        <v>6.45</v>
      </c>
      <c r="G4258">
        <v>-19.382831227069602</v>
      </c>
      <c r="H4258">
        <v>-1.08336244868613</v>
      </c>
      <c r="I4258">
        <v>-25.538470050606101</v>
      </c>
      <c r="J4258">
        <v>6.7164190464584301</v>
      </c>
      <c r="K4258">
        <v>6.1495147568975401</v>
      </c>
      <c r="L4258">
        <v>6.5449606469566</v>
      </c>
      <c r="M4258">
        <v>74.321536759532407</v>
      </c>
      <c r="N4258">
        <v>1.68014052846774</v>
      </c>
      <c r="O4258">
        <v>37.984496124030997</v>
      </c>
      <c r="P4258">
        <v>25.9765625</v>
      </c>
      <c r="Q4258">
        <v>7.6365409313060004E-2</v>
      </c>
    </row>
    <row r="4259" spans="1:17" hidden="1" x14ac:dyDescent="0.3">
      <c r="A4259" t="s">
        <v>8676</v>
      </c>
      <c r="B4259" t="s">
        <v>8677</v>
      </c>
      <c r="C4259" t="s">
        <v>10222</v>
      </c>
      <c r="D4259" t="s">
        <v>420</v>
      </c>
      <c r="E4259">
        <v>12.893625</v>
      </c>
      <c r="F4259">
        <v>1.57</v>
      </c>
      <c r="G4259">
        <v>42.291515931148403</v>
      </c>
      <c r="H4259">
        <v>27.367949751732201</v>
      </c>
      <c r="I4259">
        <v>-1.7285131043930499</v>
      </c>
      <c r="J4259">
        <v>15.121467812952901</v>
      </c>
      <c r="K4259">
        <v>1.4388959258531799</v>
      </c>
      <c r="L4259">
        <v>1.3244036189741399</v>
      </c>
      <c r="M4259">
        <v>49.519209158291503</v>
      </c>
      <c r="N4259">
        <v>1.2533317996777</v>
      </c>
      <c r="O4259">
        <v>28.6624203821656</v>
      </c>
      <c r="P4259">
        <v>89.156626506024097</v>
      </c>
      <c r="Q4259">
        <v>0.113520045385091</v>
      </c>
    </row>
    <row r="4260" spans="1:17" hidden="1" x14ac:dyDescent="0.3">
      <c r="A4260" t="s">
        <v>8678</v>
      </c>
      <c r="B4260" t="s">
        <v>8679</v>
      </c>
      <c r="C4260" t="s">
        <v>10222</v>
      </c>
      <c r="D4260" t="s">
        <v>54</v>
      </c>
      <c r="E4260">
        <v>12.876781427999999</v>
      </c>
      <c r="F4260">
        <v>5.82</v>
      </c>
      <c r="G4260">
        <v>1.3863995421611399</v>
      </c>
      <c r="H4260">
        <v>3.0072161262471999</v>
      </c>
      <c r="I4260">
        <v>0.90337095357795105</v>
      </c>
      <c r="J4260">
        <v>-4.3597683901375204</v>
      </c>
      <c r="K4260">
        <v>5.8925539358719599</v>
      </c>
      <c r="L4260">
        <v>5.4034044730194504</v>
      </c>
      <c r="M4260">
        <v>34.850486676219603</v>
      </c>
      <c r="N4260">
        <v>1.01855503993701</v>
      </c>
      <c r="O4260">
        <v>28.006872852233599</v>
      </c>
      <c r="Q4260">
        <v>7.0723226016137994E-2</v>
      </c>
    </row>
    <row r="4261" spans="1:17" hidden="1" x14ac:dyDescent="0.3">
      <c r="A4261" t="s">
        <v>8680</v>
      </c>
      <c r="B4261" t="s">
        <v>8681</v>
      </c>
      <c r="C4261" t="s">
        <v>10222</v>
      </c>
      <c r="E4261">
        <v>12.874798800000001</v>
      </c>
      <c r="F4261">
        <v>29.94</v>
      </c>
      <c r="G4261">
        <v>-45.497271590495103</v>
      </c>
      <c r="H4261">
        <v>-6.9858892174668199</v>
      </c>
      <c r="I4261">
        <v>-49.665494481778197</v>
      </c>
      <c r="J4261">
        <v>-1.61276642128126</v>
      </c>
      <c r="K4261">
        <v>31.8894024221763</v>
      </c>
      <c r="L4261">
        <v>35.905508571933098</v>
      </c>
      <c r="M4261">
        <v>44.269972319355901</v>
      </c>
      <c r="N4261">
        <v>0.81061310730895797</v>
      </c>
      <c r="O4261">
        <v>85.704742818971198</v>
      </c>
      <c r="P4261">
        <v>7.2349570200572897</v>
      </c>
      <c r="Q4261">
        <v>3.7917564179828001E-2</v>
      </c>
    </row>
    <row r="4262" spans="1:17" hidden="1" x14ac:dyDescent="0.3">
      <c r="A4262" t="s">
        <v>8682</v>
      </c>
      <c r="B4262" t="s">
        <v>8683</v>
      </c>
      <c r="C4262" t="s">
        <v>10222</v>
      </c>
      <c r="D4262" t="s">
        <v>622</v>
      </c>
      <c r="E4262">
        <v>12.868538900000001</v>
      </c>
      <c r="F4262">
        <v>3.29</v>
      </c>
      <c r="G4262">
        <v>51.312149467910999</v>
      </c>
      <c r="H4262">
        <v>-22.690978355976299</v>
      </c>
      <c r="I4262">
        <v>44.991175831626698</v>
      </c>
      <c r="J4262">
        <v>-7.0049689686562102</v>
      </c>
      <c r="K4262">
        <v>3.4610616175803002</v>
      </c>
      <c r="L4262">
        <v>2.8180498601206998</v>
      </c>
      <c r="M4262">
        <v>24.313957831283702</v>
      </c>
      <c r="N4262">
        <v>0.36430590284436098</v>
      </c>
      <c r="O4262">
        <v>32.218844984802402</v>
      </c>
      <c r="P4262">
        <v>93.529411764705799</v>
      </c>
      <c r="Q4262">
        <v>4.4217112547266998E-2</v>
      </c>
    </row>
    <row r="4263" spans="1:17" hidden="1" x14ac:dyDescent="0.3">
      <c r="A4263" t="s">
        <v>8684</v>
      </c>
      <c r="B4263" t="s">
        <v>8685</v>
      </c>
      <c r="C4263" t="s">
        <v>10222</v>
      </c>
      <c r="D4263" t="s">
        <v>398</v>
      </c>
      <c r="E4263">
        <v>12.868287</v>
      </c>
      <c r="F4263">
        <v>19.86</v>
      </c>
      <c r="G4263">
        <v>44.533743154621</v>
      </c>
      <c r="H4263">
        <v>26.6833393669652</v>
      </c>
      <c r="I4263">
        <v>43.637986338193301</v>
      </c>
      <c r="J4263">
        <v>30.921467812952901</v>
      </c>
      <c r="K4263">
        <v>15.2598459829261</v>
      </c>
      <c r="L4263">
        <v>13.254868560343301</v>
      </c>
      <c r="M4263">
        <v>82.863990399887896</v>
      </c>
      <c r="N4263">
        <v>3.4581542217268999</v>
      </c>
      <c r="O4263">
        <v>5.0352467270896302</v>
      </c>
      <c r="P4263">
        <v>108.613445378151</v>
      </c>
      <c r="Q4263">
        <v>6.2925648581019997E-2</v>
      </c>
    </row>
    <row r="4264" spans="1:17" hidden="1" x14ac:dyDescent="0.3">
      <c r="A4264" t="s">
        <v>8686</v>
      </c>
      <c r="B4264" t="s">
        <v>8687</v>
      </c>
      <c r="C4264" t="s">
        <v>10222</v>
      </c>
      <c r="D4264" t="s">
        <v>60</v>
      </c>
      <c r="E4264">
        <v>12.8208974</v>
      </c>
      <c r="F4264">
        <v>12.82</v>
      </c>
      <c r="G4264">
        <v>-21.872627145436901</v>
      </c>
      <c r="H4264">
        <v>5.5800237873662502</v>
      </c>
      <c r="I4264">
        <v>-60.522358034415099</v>
      </c>
      <c r="J4264">
        <v>-3.6826034338663498</v>
      </c>
      <c r="K4264">
        <v>13.086395423247099</v>
      </c>
      <c r="L4264">
        <v>13.846622130058501</v>
      </c>
      <c r="M4264">
        <v>30.460769744454499</v>
      </c>
      <c r="N4264">
        <v>1.0763871038311099</v>
      </c>
      <c r="O4264">
        <v>114.586583463338</v>
      </c>
      <c r="P4264">
        <v>21.401515151515099</v>
      </c>
      <c r="Q4264">
        <v>5.1350944685448E-2</v>
      </c>
    </row>
    <row r="4265" spans="1:17" hidden="1" x14ac:dyDescent="0.3">
      <c r="A4265" t="s">
        <v>8688</v>
      </c>
      <c r="B4265" t="s">
        <v>8689</v>
      </c>
      <c r="C4265" t="s">
        <v>10222</v>
      </c>
      <c r="D4265" t="s">
        <v>285</v>
      </c>
      <c r="E4265">
        <v>12.811781999999999</v>
      </c>
      <c r="F4265">
        <v>23</v>
      </c>
      <c r="G4265">
        <v>-17.572585575042801</v>
      </c>
      <c r="H4265">
        <v>7.0646573571062099</v>
      </c>
      <c r="I4265">
        <v>-34.281939780885303</v>
      </c>
      <c r="J4265">
        <v>0.19468805363734501</v>
      </c>
      <c r="K4265">
        <v>23.149428043198402</v>
      </c>
      <c r="L4265">
        <v>23.816651111613801</v>
      </c>
      <c r="M4265">
        <v>51.633652213055903</v>
      </c>
      <c r="N4265">
        <v>0.99752597723898995</v>
      </c>
      <c r="O4265">
        <v>91.304347826086897</v>
      </c>
      <c r="P4265">
        <v>43.75</v>
      </c>
      <c r="Q4265">
        <v>4.2322135251279001E-2</v>
      </c>
    </row>
    <row r="4266" spans="1:17" hidden="1" x14ac:dyDescent="0.3">
      <c r="A4266" t="s">
        <v>8690</v>
      </c>
      <c r="B4266" t="s">
        <v>8691</v>
      </c>
      <c r="C4266" t="s">
        <v>10222</v>
      </c>
      <c r="D4266" t="s">
        <v>722</v>
      </c>
      <c r="E4266">
        <v>12.801381996</v>
      </c>
      <c r="F4266">
        <v>255.66</v>
      </c>
      <c r="G4266">
        <v>1.0237029691273001</v>
      </c>
      <c r="H4266">
        <v>0.34979779502173203</v>
      </c>
      <c r="I4266">
        <v>0.64383340758239804</v>
      </c>
      <c r="J4266">
        <v>0.232948546389283</v>
      </c>
      <c r="K4266">
        <v>245.26150993899</v>
      </c>
      <c r="L4266">
        <v>227.08735016227499</v>
      </c>
      <c r="M4266">
        <v>61.795021026026802</v>
      </c>
      <c r="N4266">
        <v>0.51770401326488802</v>
      </c>
      <c r="O4266">
        <v>3.1369787999687002</v>
      </c>
      <c r="P4266">
        <v>32.6312512969495</v>
      </c>
    </row>
    <row r="4267" spans="1:17" hidden="1" x14ac:dyDescent="0.3">
      <c r="A4267" t="s">
        <v>8692</v>
      </c>
      <c r="B4267" t="s">
        <v>8693</v>
      </c>
      <c r="C4267" t="s">
        <v>10222</v>
      </c>
      <c r="D4267" t="s">
        <v>722</v>
      </c>
      <c r="E4267">
        <v>12.781170502</v>
      </c>
      <c r="F4267">
        <v>25.99</v>
      </c>
      <c r="G4267">
        <v>-16.379900948329901</v>
      </c>
      <c r="H4267">
        <v>-4.7716422102250702</v>
      </c>
      <c r="I4267">
        <v>-5.1075702628678599</v>
      </c>
      <c r="J4267">
        <v>-2.1151076683033398</v>
      </c>
      <c r="K4267">
        <v>25.678750118015</v>
      </c>
      <c r="L4267">
        <v>24.3720840913894</v>
      </c>
      <c r="N4267">
        <v>1.38527429702391</v>
      </c>
      <c r="O4267">
        <v>9.5421315890727296</v>
      </c>
      <c r="P4267">
        <v>17.868480725623499</v>
      </c>
    </row>
    <row r="4268" spans="1:17" hidden="1" x14ac:dyDescent="0.3">
      <c r="A4268" t="s">
        <v>8694</v>
      </c>
      <c r="B4268" t="s">
        <v>8695</v>
      </c>
      <c r="C4268" t="s">
        <v>10222</v>
      </c>
      <c r="D4268" t="s">
        <v>133</v>
      </c>
      <c r="E4268">
        <v>12.749143399999999</v>
      </c>
      <c r="F4268">
        <v>18.25</v>
      </c>
      <c r="G4268">
        <v>-26.525688369926701</v>
      </c>
      <c r="H4268">
        <v>-3.5263591913571499</v>
      </c>
      <c r="I4268">
        <v>-15.496629046421999</v>
      </c>
      <c r="J4268">
        <v>-1.54519885371368</v>
      </c>
      <c r="K4268">
        <v>18.2499994702778</v>
      </c>
      <c r="L4268">
        <v>18.234003889451799</v>
      </c>
      <c r="M4268">
        <v>100</v>
      </c>
      <c r="O4268">
        <v>0</v>
      </c>
      <c r="P4268">
        <v>0</v>
      </c>
    </row>
    <row r="4269" spans="1:17" hidden="1" x14ac:dyDescent="0.3">
      <c r="A4269" t="s">
        <v>8696</v>
      </c>
      <c r="B4269" t="s">
        <v>8697</v>
      </c>
      <c r="C4269" t="s">
        <v>10222</v>
      </c>
      <c r="E4269">
        <v>12.723000000000001</v>
      </c>
      <c r="F4269">
        <v>42.41</v>
      </c>
      <c r="G4269">
        <v>54.946284244536102</v>
      </c>
      <c r="H4269">
        <v>-9.5276226152358596</v>
      </c>
      <c r="I4269">
        <v>-30.676629046422001</v>
      </c>
      <c r="J4269">
        <v>8.3514038050750905</v>
      </c>
      <c r="K4269">
        <v>45.0995867404949</v>
      </c>
      <c r="L4269">
        <v>41.876769313404303</v>
      </c>
      <c r="M4269">
        <v>49.158808139287899</v>
      </c>
      <c r="N4269">
        <v>0.68854216032955395</v>
      </c>
      <c r="O4269">
        <v>38.316434803112401</v>
      </c>
      <c r="P4269">
        <v>106.87804878048701</v>
      </c>
      <c r="Q4269">
        <v>5.0941747387977999E-2</v>
      </c>
    </row>
    <row r="4270" spans="1:17" hidden="1" x14ac:dyDescent="0.3">
      <c r="A4270" t="s">
        <v>8698</v>
      </c>
      <c r="B4270" t="s">
        <v>8699</v>
      </c>
      <c r="C4270" t="s">
        <v>10222</v>
      </c>
      <c r="D4270" t="s">
        <v>420</v>
      </c>
      <c r="E4270">
        <v>12.7094</v>
      </c>
      <c r="F4270">
        <v>1.0900000000000001</v>
      </c>
      <c r="G4270">
        <v>-22.716164560402898</v>
      </c>
      <c r="H4270">
        <v>-0.69617051211186798</v>
      </c>
      <c r="I4270">
        <v>-26.878742867560199</v>
      </c>
      <c r="J4270">
        <v>-1.54519885371368</v>
      </c>
      <c r="K4270">
        <v>1.0898512542315399</v>
      </c>
      <c r="L4270">
        <v>1.12765374189567</v>
      </c>
      <c r="M4270">
        <v>53.443261735538897</v>
      </c>
      <c r="N4270">
        <v>0.84316202707791998</v>
      </c>
      <c r="O4270">
        <v>47.706422018348597</v>
      </c>
      <c r="P4270">
        <v>19.780219780219699</v>
      </c>
      <c r="Q4270">
        <v>7.9830062330828996E-2</v>
      </c>
    </row>
    <row r="4271" spans="1:17" hidden="1" x14ac:dyDescent="0.3">
      <c r="A4271" t="s">
        <v>8700</v>
      </c>
      <c r="B4271" t="s">
        <v>8701</v>
      </c>
      <c r="C4271" t="s">
        <v>10222</v>
      </c>
      <c r="E4271">
        <v>12.7066245</v>
      </c>
      <c r="F4271">
        <v>16.05</v>
      </c>
      <c r="G4271">
        <v>-46.275688369926698</v>
      </c>
      <c r="H4271">
        <v>-25.737851224191498</v>
      </c>
      <c r="I4271">
        <v>-42.1754778358236</v>
      </c>
      <c r="J4271">
        <v>-6.78049297136074</v>
      </c>
      <c r="K4271">
        <v>18.654767544385599</v>
      </c>
      <c r="L4271">
        <v>19.216970075423099</v>
      </c>
      <c r="M4271">
        <v>40.702655405888898</v>
      </c>
      <c r="N4271">
        <v>1.8627091136079901</v>
      </c>
      <c r="O4271">
        <v>60.062305295950097</v>
      </c>
      <c r="P4271">
        <v>21.590909090909101</v>
      </c>
      <c r="Q4271">
        <v>4.6599581116802E-2</v>
      </c>
    </row>
    <row r="4272" spans="1:17" hidden="1" x14ac:dyDescent="0.3">
      <c r="A4272" t="s">
        <v>8702</v>
      </c>
      <c r="B4272" t="s">
        <v>8703</v>
      </c>
      <c r="C4272" t="s">
        <v>10222</v>
      </c>
      <c r="D4272" t="s">
        <v>420</v>
      </c>
      <c r="E4272">
        <v>12.67435</v>
      </c>
      <c r="F4272">
        <v>6.2</v>
      </c>
      <c r="G4272">
        <v>5.6704736769815201</v>
      </c>
      <c r="H4272">
        <v>-14.5122746843148</v>
      </c>
      <c r="I4272">
        <v>-52.295813552028498</v>
      </c>
      <c r="J4272">
        <v>-4.0143346561828199</v>
      </c>
      <c r="K4272">
        <v>6.8514014462826296</v>
      </c>
      <c r="L4272">
        <v>7.2070436998400398</v>
      </c>
      <c r="M4272">
        <v>20.334382746230901</v>
      </c>
      <c r="N4272">
        <v>0.93760175498451903</v>
      </c>
      <c r="O4272">
        <v>74.677419354838705</v>
      </c>
      <c r="P4272">
        <v>44.522144522144501</v>
      </c>
      <c r="Q4272">
        <v>6.7310442730989004E-2</v>
      </c>
    </row>
    <row r="4273" spans="1:17" hidden="1" x14ac:dyDescent="0.3">
      <c r="A4273" t="s">
        <v>8704</v>
      </c>
      <c r="B4273" t="s">
        <v>8705</v>
      </c>
      <c r="C4273" t="s">
        <v>10222</v>
      </c>
      <c r="D4273" t="s">
        <v>722</v>
      </c>
      <c r="E4273">
        <v>12.67263724</v>
      </c>
      <c r="F4273">
        <v>80.45</v>
      </c>
      <c r="G4273">
        <v>-2.1248842876629701</v>
      </c>
      <c r="H4273">
        <v>0.98943970847654295</v>
      </c>
      <c r="I4273">
        <v>-0.23874939026158801</v>
      </c>
      <c r="J4273">
        <v>-0.66854741526448402</v>
      </c>
      <c r="K4273">
        <v>77.175963463752197</v>
      </c>
      <c r="L4273">
        <v>71.821120619464693</v>
      </c>
      <c r="M4273">
        <v>56.470560257846202</v>
      </c>
      <c r="N4273">
        <v>2.09432470779001</v>
      </c>
      <c r="O4273">
        <v>1.56619018023616</v>
      </c>
      <c r="P4273">
        <v>30.600649350649299</v>
      </c>
    </row>
    <row r="4274" spans="1:17" hidden="1" x14ac:dyDescent="0.3">
      <c r="A4274" t="s">
        <v>8706</v>
      </c>
      <c r="B4274" t="s">
        <v>8707</v>
      </c>
      <c r="C4274" t="s">
        <v>10222</v>
      </c>
      <c r="D4274" t="s">
        <v>840</v>
      </c>
      <c r="E4274">
        <v>12.6267345</v>
      </c>
      <c r="F4274">
        <v>326.5</v>
      </c>
      <c r="G4274">
        <v>117.76911148042799</v>
      </c>
      <c r="H4274">
        <v>10.602428687430701</v>
      </c>
      <c r="I4274">
        <v>-36.8029679232598</v>
      </c>
      <c r="J4274">
        <v>-8.8375065460213698</v>
      </c>
      <c r="K4274">
        <v>322.18060631623598</v>
      </c>
      <c r="L4274">
        <v>295.993912858979</v>
      </c>
      <c r="M4274">
        <v>55.167734363313997</v>
      </c>
      <c r="N4274">
        <v>3.2134146341463401</v>
      </c>
      <c r="O4274">
        <v>48.177641653904999</v>
      </c>
      <c r="P4274">
        <v>171.17940199335499</v>
      </c>
    </row>
    <row r="4275" spans="1:17" hidden="1" x14ac:dyDescent="0.3">
      <c r="A4275" t="s">
        <v>8708</v>
      </c>
      <c r="B4275" t="s">
        <v>8709</v>
      </c>
      <c r="C4275" t="s">
        <v>10222</v>
      </c>
      <c r="D4275" t="s">
        <v>70</v>
      </c>
      <c r="E4275">
        <v>12.604879495999899</v>
      </c>
      <c r="F4275">
        <v>6.82</v>
      </c>
      <c r="G4275">
        <v>-35.954639233140497</v>
      </c>
      <c r="H4275">
        <v>-8.8041369691349303</v>
      </c>
      <c r="I4275">
        <v>-40.469126296147003</v>
      </c>
      <c r="J4275">
        <v>-3.9772446333989402</v>
      </c>
      <c r="K4275">
        <v>7.2257713149715102</v>
      </c>
      <c r="L4275">
        <v>7.7973668195804597</v>
      </c>
      <c r="M4275">
        <v>28.480835700634799</v>
      </c>
      <c r="N4275">
        <v>1.06813801573866</v>
      </c>
      <c r="O4275">
        <v>66.275659824046897</v>
      </c>
      <c r="P4275">
        <v>13.101160862354799</v>
      </c>
      <c r="Q4275">
        <v>2.6018373758394001E-2</v>
      </c>
    </row>
    <row r="4276" spans="1:17" hidden="1" x14ac:dyDescent="0.3">
      <c r="A4276" t="s">
        <v>8710</v>
      </c>
      <c r="B4276" t="s">
        <v>8711</v>
      </c>
      <c r="C4276" t="s">
        <v>10222</v>
      </c>
      <c r="D4276" t="s">
        <v>1339</v>
      </c>
      <c r="E4276">
        <v>12.591982437999899</v>
      </c>
      <c r="F4276">
        <v>26.24</v>
      </c>
      <c r="G4276">
        <v>-18.006250818231099</v>
      </c>
      <c r="H4276">
        <v>-2.29274315434867</v>
      </c>
      <c r="I4276">
        <v>-10.6205299257186</v>
      </c>
      <c r="J4276">
        <v>-0.97070632211658803</v>
      </c>
      <c r="K4276">
        <v>25.942139702259801</v>
      </c>
      <c r="L4276">
        <v>25.299218263132602</v>
      </c>
      <c r="M4276">
        <v>62.670828158080603</v>
      </c>
      <c r="N4276">
        <v>1.39301402582659</v>
      </c>
      <c r="O4276">
        <v>2.5152439024390199</v>
      </c>
      <c r="P4276">
        <v>9.6073517126148609</v>
      </c>
      <c r="Q4276">
        <v>-7.1457502660915995E-2</v>
      </c>
    </row>
    <row r="4277" spans="1:17" hidden="1" x14ac:dyDescent="0.3">
      <c r="A4277" t="s">
        <v>8712</v>
      </c>
      <c r="B4277" t="s">
        <v>8713</v>
      </c>
      <c r="C4277" t="s">
        <v>10222</v>
      </c>
      <c r="D4277" t="s">
        <v>622</v>
      </c>
      <c r="E4277">
        <v>12.580234799999999</v>
      </c>
      <c r="F4277">
        <v>37.409999999999997</v>
      </c>
      <c r="G4277">
        <v>-19.639974084212501</v>
      </c>
      <c r="H4277">
        <v>-13.485266612193501</v>
      </c>
      <c r="I4277">
        <v>-25.352050733169001</v>
      </c>
      <c r="J4277">
        <v>-4.7919521004669301</v>
      </c>
      <c r="K4277">
        <v>39.848677949228303</v>
      </c>
      <c r="L4277">
        <v>41.1347756994017</v>
      </c>
      <c r="M4277">
        <v>31.786902053664502</v>
      </c>
      <c r="N4277">
        <v>0.90032298949262002</v>
      </c>
      <c r="O4277">
        <v>36.059877038224997</v>
      </c>
      <c r="P4277">
        <v>13.157894736842</v>
      </c>
      <c r="Q4277">
        <v>9.2151065651311995E-2</v>
      </c>
    </row>
    <row r="4278" spans="1:17" hidden="1" x14ac:dyDescent="0.3">
      <c r="A4278" t="s">
        <v>8714</v>
      </c>
      <c r="B4278" t="s">
        <v>8715</v>
      </c>
      <c r="C4278" t="s">
        <v>10222</v>
      </c>
      <c r="D4278" t="s">
        <v>440</v>
      </c>
      <c r="E4278">
        <v>12.569003705</v>
      </c>
      <c r="F4278">
        <v>37.39</v>
      </c>
      <c r="G4278">
        <v>-36.624269759683898</v>
      </c>
      <c r="H4278">
        <v>-11.0289285644301</v>
      </c>
      <c r="I4278">
        <v>-18.480541864273601</v>
      </c>
      <c r="J4278">
        <v>-1.54519885371368</v>
      </c>
      <c r="K4278">
        <v>36.5587026368216</v>
      </c>
      <c r="L4278">
        <v>36.409829843897001</v>
      </c>
      <c r="M4278">
        <v>54.846631139408402</v>
      </c>
      <c r="N4278">
        <v>0.476535673085829</v>
      </c>
      <c r="O4278">
        <v>37.469911741107197</v>
      </c>
      <c r="P4278">
        <v>19.839743589743499</v>
      </c>
      <c r="Q4278">
        <v>6.7822560115278999E-2</v>
      </c>
    </row>
    <row r="4279" spans="1:17" hidden="1" x14ac:dyDescent="0.3">
      <c r="A4279" t="s">
        <v>8716</v>
      </c>
      <c r="B4279" t="s">
        <v>8717</v>
      </c>
      <c r="C4279" t="s">
        <v>10222</v>
      </c>
      <c r="D4279" t="s">
        <v>523</v>
      </c>
      <c r="E4279">
        <v>12.5685</v>
      </c>
      <c r="F4279">
        <v>7.35</v>
      </c>
      <c r="G4279">
        <v>-26.525688369926701</v>
      </c>
      <c r="H4279">
        <v>-3.5263591913571499</v>
      </c>
      <c r="I4279">
        <v>-15.496629046421999</v>
      </c>
      <c r="J4279">
        <v>-1.54519885371368</v>
      </c>
      <c r="K4279">
        <v>7.35</v>
      </c>
      <c r="L4279">
        <v>7.3499999999999801</v>
      </c>
      <c r="M4279">
        <v>50</v>
      </c>
      <c r="O4279">
        <v>0</v>
      </c>
      <c r="P4279">
        <v>0</v>
      </c>
    </row>
    <row r="4280" spans="1:17" hidden="1" x14ac:dyDescent="0.3">
      <c r="A4280" t="s">
        <v>8718</v>
      </c>
      <c r="B4280" t="s">
        <v>8719</v>
      </c>
      <c r="C4280" t="s">
        <v>10222</v>
      </c>
      <c r="D4280" t="s">
        <v>469</v>
      </c>
      <c r="E4280">
        <v>12.5685</v>
      </c>
      <c r="F4280">
        <v>9.31</v>
      </c>
      <c r="G4280">
        <v>174.76881001194999</v>
      </c>
      <c r="H4280">
        <v>27.088805329386702</v>
      </c>
      <c r="I4280">
        <v>-20.496629046422001</v>
      </c>
      <c r="J4280">
        <v>9.6606476749099404</v>
      </c>
      <c r="K4280">
        <v>7.71925146086231</v>
      </c>
      <c r="L4280">
        <v>7.9557895742264302</v>
      </c>
      <c r="M4280">
        <v>94.2118855224589</v>
      </c>
      <c r="N4280">
        <v>4.5873786407766903E-2</v>
      </c>
      <c r="O4280">
        <v>96.025778732545604</v>
      </c>
      <c r="P4280">
        <v>265.09803921568601</v>
      </c>
      <c r="Q4280">
        <v>0.12236519502601099</v>
      </c>
    </row>
    <row r="4281" spans="1:17" hidden="1" x14ac:dyDescent="0.3">
      <c r="A4281" t="s">
        <v>8720</v>
      </c>
      <c r="B4281" t="s">
        <v>8721</v>
      </c>
      <c r="C4281" t="s">
        <v>10222</v>
      </c>
      <c r="D4281" t="s">
        <v>848</v>
      </c>
      <c r="E4281">
        <v>12.5541582</v>
      </c>
      <c r="F4281">
        <v>7.18</v>
      </c>
      <c r="G4281">
        <v>-105.086452777212</v>
      </c>
      <c r="H4281">
        <v>-37.415735837538001</v>
      </c>
      <c r="I4281">
        <v>-94.057393453707803</v>
      </c>
      <c r="J4281">
        <v>-12.432772818210699</v>
      </c>
      <c r="K4281">
        <v>11.2303328237118</v>
      </c>
      <c r="M4281">
        <v>23.409848569028401</v>
      </c>
      <c r="N4281">
        <v>1.3548387096774099</v>
      </c>
      <c r="O4281">
        <v>390.94707520891302</v>
      </c>
      <c r="P4281">
        <v>0.27932960893854902</v>
      </c>
    </row>
    <row r="4282" spans="1:17" hidden="1" x14ac:dyDescent="0.3">
      <c r="A4282" t="s">
        <v>8722</v>
      </c>
      <c r="B4282" t="s">
        <v>8723</v>
      </c>
      <c r="C4282" t="s">
        <v>10222</v>
      </c>
      <c r="D4282" t="s">
        <v>21</v>
      </c>
      <c r="E4282">
        <v>12.55</v>
      </c>
      <c r="F4282">
        <v>25</v>
      </c>
      <c r="G4282">
        <v>52.045740201501701</v>
      </c>
      <c r="H4282">
        <v>24.795319130321101</v>
      </c>
      <c r="I4282">
        <v>23.3922598424668</v>
      </c>
      <c r="J4282">
        <v>-6.74815088323398</v>
      </c>
      <c r="K4282">
        <v>23.209309258237901</v>
      </c>
      <c r="L4282">
        <v>19.257432870754201</v>
      </c>
      <c r="M4282">
        <v>39.577911384598202</v>
      </c>
      <c r="N4282">
        <v>1.2326656374378699</v>
      </c>
      <c r="O4282">
        <v>32.639999999999901</v>
      </c>
      <c r="P4282">
        <v>82.8822238478419</v>
      </c>
      <c r="Q4282">
        <v>2.0231514329738999E-2</v>
      </c>
    </row>
    <row r="4283" spans="1:17" hidden="1" x14ac:dyDescent="0.3">
      <c r="A4283" t="s">
        <v>8724</v>
      </c>
      <c r="B4283" t="s">
        <v>8725</v>
      </c>
      <c r="C4283" t="s">
        <v>10222</v>
      </c>
      <c r="D4283" t="s">
        <v>130</v>
      </c>
      <c r="E4283">
        <v>12.500874749999999</v>
      </c>
      <c r="F4283">
        <v>37.75</v>
      </c>
      <c r="G4283">
        <v>-9.1073368924773206</v>
      </c>
      <c r="H4283">
        <v>-6.8253282635220804</v>
      </c>
      <c r="I4283">
        <v>-19.805881264419501</v>
      </c>
      <c r="J4283">
        <v>2.6770233685085398</v>
      </c>
      <c r="K4283">
        <v>38.9186891052818</v>
      </c>
      <c r="L4283">
        <v>37.980871144568297</v>
      </c>
      <c r="M4283">
        <v>34.097049796576201</v>
      </c>
      <c r="N4283">
        <v>0.32736199391066201</v>
      </c>
      <c r="O4283">
        <v>34.569536423841001</v>
      </c>
      <c r="P4283">
        <v>27.966101694915199</v>
      </c>
      <c r="Q4283">
        <v>4.41129595905E-3</v>
      </c>
    </row>
    <row r="4284" spans="1:17" hidden="1" x14ac:dyDescent="0.3">
      <c r="A4284" t="s">
        <v>8726</v>
      </c>
      <c r="B4284" t="s">
        <v>8727</v>
      </c>
      <c r="C4284" t="s">
        <v>10222</v>
      </c>
      <c r="D4284" t="s">
        <v>523</v>
      </c>
      <c r="E4284">
        <v>12.49201968</v>
      </c>
      <c r="F4284">
        <v>10.64</v>
      </c>
      <c r="G4284">
        <v>-45.919627763866103</v>
      </c>
      <c r="H4284">
        <v>-7.9809046459026103</v>
      </c>
      <c r="I4284">
        <v>-17.881950147339399</v>
      </c>
      <c r="J4284">
        <v>-12.326183573577801</v>
      </c>
      <c r="K4284">
        <v>10.600306959741101</v>
      </c>
      <c r="L4284">
        <v>11.093281365742399</v>
      </c>
      <c r="M4284">
        <v>51.210770291851901</v>
      </c>
      <c r="N4284">
        <v>0.54687108685942898</v>
      </c>
      <c r="O4284">
        <v>45.582706766917198</v>
      </c>
      <c r="P4284">
        <v>25.176470588235301</v>
      </c>
      <c r="Q4284">
        <v>0.106157353426309</v>
      </c>
    </row>
    <row r="4285" spans="1:17" hidden="1" x14ac:dyDescent="0.3">
      <c r="A4285" t="s">
        <v>8728</v>
      </c>
      <c r="B4285" t="s">
        <v>8729</v>
      </c>
      <c r="C4285" t="s">
        <v>10222</v>
      </c>
      <c r="E4285">
        <v>12.48075</v>
      </c>
      <c r="F4285">
        <v>5</v>
      </c>
      <c r="G4285">
        <v>-1.52568836992677</v>
      </c>
      <c r="H4285">
        <v>16.2410826691079</v>
      </c>
      <c r="I4285">
        <v>-33.529415931667899</v>
      </c>
      <c r="J4285">
        <v>12.8992455907307</v>
      </c>
      <c r="K4285">
        <v>4.6632509518252503</v>
      </c>
      <c r="L4285">
        <v>4.8314294790984098</v>
      </c>
      <c r="M4285">
        <v>69.077693160335599</v>
      </c>
      <c r="N4285">
        <v>0.996428571428571</v>
      </c>
      <c r="O4285">
        <v>39</v>
      </c>
      <c r="P4285">
        <v>47.928994082840198</v>
      </c>
      <c r="Q4285">
        <v>4.8999607654253999E-2</v>
      </c>
    </row>
    <row r="4286" spans="1:17" hidden="1" x14ac:dyDescent="0.3">
      <c r="A4286" t="s">
        <v>8730</v>
      </c>
      <c r="B4286" t="s">
        <v>8731</v>
      </c>
      <c r="C4286" t="s">
        <v>10222</v>
      </c>
      <c r="D4286" t="s">
        <v>183</v>
      </c>
      <c r="E4286">
        <v>12.479279999999999</v>
      </c>
      <c r="F4286">
        <v>71.72</v>
      </c>
      <c r="G4286">
        <v>-81.290746711143996</v>
      </c>
      <c r="H4286">
        <v>0.885405514525199</v>
      </c>
      <c r="I4286">
        <v>-41.175385523105902</v>
      </c>
      <c r="J4286">
        <v>12.9709301785443</v>
      </c>
      <c r="K4286">
        <v>68.8545592817608</v>
      </c>
      <c r="L4286">
        <v>85.464327263502099</v>
      </c>
      <c r="M4286">
        <v>69.747483868581796</v>
      </c>
      <c r="N4286">
        <v>1.632951491766</v>
      </c>
      <c r="O4286">
        <v>121.06804238706</v>
      </c>
      <c r="P4286">
        <v>25.362698828875999</v>
      </c>
      <c r="Q4286">
        <v>8.2982610915135993E-2</v>
      </c>
    </row>
    <row r="4287" spans="1:17" hidden="1" x14ac:dyDescent="0.3">
      <c r="A4287" t="s">
        <v>8732</v>
      </c>
      <c r="B4287" t="s">
        <v>8733</v>
      </c>
      <c r="C4287" t="s">
        <v>10222</v>
      </c>
      <c r="E4287">
        <v>12.475008000000001</v>
      </c>
      <c r="F4287">
        <v>74.97</v>
      </c>
      <c r="G4287">
        <v>-11.8049538634233</v>
      </c>
      <c r="H4287">
        <v>-3.56635919135715</v>
      </c>
      <c r="I4287">
        <v>-11.9469052895159</v>
      </c>
      <c r="J4287">
        <v>-1.54519885371368</v>
      </c>
      <c r="K4287">
        <v>75.590878424035793</v>
      </c>
      <c r="L4287">
        <v>74.3203814379454</v>
      </c>
      <c r="M4287">
        <v>46.814303299417602</v>
      </c>
      <c r="N4287">
        <v>1.5</v>
      </c>
      <c r="O4287">
        <v>15.646258503401301</v>
      </c>
      <c r="P4287">
        <v>18.623417721518901</v>
      </c>
    </row>
    <row r="4288" spans="1:17" hidden="1" x14ac:dyDescent="0.3">
      <c r="A4288" t="s">
        <v>8734</v>
      </c>
      <c r="B4288" t="s">
        <v>8735</v>
      </c>
      <c r="C4288" t="s">
        <v>10222</v>
      </c>
      <c r="D4288" t="s">
        <v>777</v>
      </c>
      <c r="E4288">
        <v>12.373984050000001</v>
      </c>
      <c r="F4288">
        <v>15.85</v>
      </c>
      <c r="G4288">
        <v>312.53248337522501</v>
      </c>
      <c r="H4288">
        <v>29.635594536149199</v>
      </c>
      <c r="I4288">
        <v>213.341545227436</v>
      </c>
      <c r="J4288">
        <v>6.5215605343252401</v>
      </c>
      <c r="K4288">
        <v>12.2512921054348</v>
      </c>
      <c r="L4288">
        <v>8.2209003079448699</v>
      </c>
      <c r="M4288">
        <v>90.062803155201394</v>
      </c>
      <c r="N4288">
        <v>0.110749724750405</v>
      </c>
      <c r="O4288">
        <v>0</v>
      </c>
      <c r="P4288">
        <v>462.05673758865203</v>
      </c>
      <c r="Q4288">
        <v>9.8085526411339996E-2</v>
      </c>
    </row>
    <row r="4289" spans="1:17" hidden="1" x14ac:dyDescent="0.3">
      <c r="A4289" t="s">
        <v>8736</v>
      </c>
      <c r="B4289" t="s">
        <v>8737</v>
      </c>
      <c r="C4289" t="s">
        <v>10222</v>
      </c>
      <c r="D4289" t="s">
        <v>293</v>
      </c>
      <c r="E4289">
        <v>12.3639451</v>
      </c>
      <c r="F4289">
        <v>28.99</v>
      </c>
      <c r="G4289">
        <v>-7.1270063270931798</v>
      </c>
      <c r="H4289">
        <v>5.2115048863127402</v>
      </c>
      <c r="I4289">
        <v>3.7547078519736701</v>
      </c>
      <c r="J4289">
        <v>4.1151785047768801</v>
      </c>
      <c r="K4289">
        <v>26.540977055829</v>
      </c>
      <c r="L4289">
        <v>26.4166043011654</v>
      </c>
      <c r="M4289">
        <v>78.982645605264807</v>
      </c>
      <c r="N4289">
        <v>0.54149929808142205</v>
      </c>
      <c r="O4289">
        <v>10.3828906519489</v>
      </c>
      <c r="P4289">
        <v>30.175123484508301</v>
      </c>
      <c r="Q4289">
        <v>2.4874633586000002E-4</v>
      </c>
    </row>
    <row r="4290" spans="1:17" hidden="1" x14ac:dyDescent="0.3">
      <c r="A4290" t="s">
        <v>8738</v>
      </c>
      <c r="B4290" t="s">
        <v>8739</v>
      </c>
      <c r="C4290" t="s">
        <v>10222</v>
      </c>
      <c r="D4290" t="s">
        <v>301</v>
      </c>
      <c r="E4290">
        <v>12.363</v>
      </c>
      <c r="F4290">
        <v>41.21</v>
      </c>
      <c r="G4290">
        <v>-23.242480349876601</v>
      </c>
      <c r="H4290">
        <v>3.5126018476038801</v>
      </c>
      <c r="I4290">
        <v>7.51829632671227</v>
      </c>
      <c r="J4290">
        <v>-1.54519885371368</v>
      </c>
      <c r="K4290">
        <v>39.662916370063698</v>
      </c>
      <c r="L4290">
        <v>38.645550017917003</v>
      </c>
      <c r="M4290">
        <v>69.520779145297098</v>
      </c>
      <c r="N4290">
        <v>2.3676012461059099</v>
      </c>
      <c r="O4290">
        <v>9.4879883523416595</v>
      </c>
      <c r="P4290">
        <v>30.4113924050632</v>
      </c>
    </row>
    <row r="4291" spans="1:17" hidden="1" x14ac:dyDescent="0.3">
      <c r="A4291" t="s">
        <v>8740</v>
      </c>
      <c r="B4291" t="s">
        <v>8741</v>
      </c>
      <c r="C4291" t="s">
        <v>10222</v>
      </c>
      <c r="D4291" t="s">
        <v>133</v>
      </c>
      <c r="E4291">
        <v>12.357390000000001</v>
      </c>
      <c r="F4291">
        <v>103.8</v>
      </c>
      <c r="G4291">
        <v>139.96981869040599</v>
      </c>
      <c r="H4291">
        <v>23.835603998826802</v>
      </c>
      <c r="I4291">
        <v>0.74077296925543801</v>
      </c>
      <c r="J4291">
        <v>-1.54519885371368</v>
      </c>
      <c r="K4291">
        <v>89.1058127869521</v>
      </c>
      <c r="L4291">
        <v>70.016346194613206</v>
      </c>
      <c r="M4291">
        <v>78.283282643221298</v>
      </c>
      <c r="N4291">
        <v>9.6401083177434302E-2</v>
      </c>
      <c r="O4291">
        <v>2.1194605009633798</v>
      </c>
      <c r="P4291">
        <v>219.38461538461499</v>
      </c>
      <c r="Q4291">
        <v>0.10759365040732501</v>
      </c>
    </row>
    <row r="4292" spans="1:17" hidden="1" x14ac:dyDescent="0.3">
      <c r="A4292" t="s">
        <v>8742</v>
      </c>
      <c r="B4292" t="s">
        <v>8743</v>
      </c>
      <c r="C4292" t="s">
        <v>10222</v>
      </c>
      <c r="D4292" t="s">
        <v>1458</v>
      </c>
      <c r="E4292">
        <v>12.325305776</v>
      </c>
      <c r="F4292">
        <v>13.58</v>
      </c>
      <c r="G4292">
        <v>3.4264647401210699</v>
      </c>
      <c r="H4292">
        <v>2.2742944034140802</v>
      </c>
      <c r="I4292">
        <v>-11.5945632468811</v>
      </c>
      <c r="J4292">
        <v>-19.738502707156499</v>
      </c>
      <c r="K4292">
        <v>13.7341688460988</v>
      </c>
      <c r="L4292">
        <v>12.3777159880515</v>
      </c>
      <c r="M4292">
        <v>38.367773254813599</v>
      </c>
      <c r="N4292">
        <v>0.94563729961197696</v>
      </c>
      <c r="O4292">
        <v>29.086892488954302</v>
      </c>
      <c r="P4292">
        <v>83.513513513513502</v>
      </c>
      <c r="Q4292">
        <v>3.9152255212226997E-2</v>
      </c>
    </row>
    <row r="4293" spans="1:17" hidden="1" x14ac:dyDescent="0.3">
      <c r="A4293" t="s">
        <v>8744</v>
      </c>
      <c r="B4293" t="s">
        <v>8745</v>
      </c>
      <c r="C4293" t="s">
        <v>10222</v>
      </c>
      <c r="D4293" t="s">
        <v>130</v>
      </c>
      <c r="E4293">
        <v>12.32517</v>
      </c>
      <c r="F4293">
        <v>3.74</v>
      </c>
      <c r="G4293">
        <v>82.412859116106702</v>
      </c>
      <c r="H4293">
        <v>-7.1346066140375504</v>
      </c>
      <c r="I4293">
        <v>19.035745054297301</v>
      </c>
      <c r="J4293">
        <v>-1.54519885371368</v>
      </c>
      <c r="K4293">
        <v>3.7091635563819101</v>
      </c>
      <c r="L4293">
        <v>2.93409859962585</v>
      </c>
      <c r="M4293">
        <v>36.671376739239797</v>
      </c>
      <c r="N4293">
        <v>0.304202103512137</v>
      </c>
      <c r="O4293">
        <v>33.422459893048099</v>
      </c>
      <c r="P4293">
        <v>130.864197530864</v>
      </c>
      <c r="Q4293">
        <v>-3.8896699048063997E-2</v>
      </c>
    </row>
    <row r="4294" spans="1:17" hidden="1" x14ac:dyDescent="0.3">
      <c r="A4294" t="s">
        <v>8746</v>
      </c>
      <c r="B4294" t="s">
        <v>8747</v>
      </c>
      <c r="C4294" t="s">
        <v>10222</v>
      </c>
      <c r="D4294" t="s">
        <v>54</v>
      </c>
      <c r="E4294">
        <v>12.316231500000001</v>
      </c>
      <c r="F4294">
        <v>41.05</v>
      </c>
      <c r="G4294">
        <v>75.990345177187095</v>
      </c>
      <c r="H4294">
        <v>-3.5263591913571499</v>
      </c>
      <c r="I4294">
        <v>-14.2885422614122</v>
      </c>
      <c r="J4294">
        <v>-2.9308259086690498</v>
      </c>
      <c r="K4294">
        <v>41.245960511670802</v>
      </c>
      <c r="L4294">
        <v>37.2513495889336</v>
      </c>
      <c r="M4294">
        <v>45.277592025129501</v>
      </c>
      <c r="N4294">
        <v>0.93775355196139698</v>
      </c>
      <c r="O4294">
        <v>25.6272838002436</v>
      </c>
      <c r="P4294">
        <v>106.696878147029</v>
      </c>
      <c r="Q4294">
        <v>2.8068285748356001E-2</v>
      </c>
    </row>
    <row r="4295" spans="1:17" hidden="1" x14ac:dyDescent="0.3">
      <c r="A4295" t="s">
        <v>8748</v>
      </c>
      <c r="B4295" t="s">
        <v>8749</v>
      </c>
      <c r="C4295" t="s">
        <v>10222</v>
      </c>
      <c r="D4295" t="s">
        <v>373</v>
      </c>
      <c r="E4295">
        <v>12.3061104</v>
      </c>
      <c r="F4295">
        <v>12</v>
      </c>
      <c r="G4295">
        <v>12.0424409603272</v>
      </c>
      <c r="H4295">
        <v>14.5838770291152</v>
      </c>
      <c r="I4295">
        <v>61.7559558871082</v>
      </c>
      <c r="J4295">
        <v>-1.54519885371368</v>
      </c>
      <c r="K4295">
        <v>9.9115047535418395</v>
      </c>
      <c r="L4295">
        <v>7.9352615425072397</v>
      </c>
      <c r="M4295">
        <v>45.123996915282703</v>
      </c>
      <c r="N4295">
        <v>0.27895981087470401</v>
      </c>
      <c r="O4295">
        <v>36.9166666666666</v>
      </c>
      <c r="P4295">
        <v>106.896551724137</v>
      </c>
    </row>
    <row r="4296" spans="1:17" hidden="1" x14ac:dyDescent="0.3">
      <c r="A4296" t="s">
        <v>8750</v>
      </c>
      <c r="B4296" t="s">
        <v>8751</v>
      </c>
      <c r="C4296" t="s">
        <v>10222</v>
      </c>
      <c r="D4296" t="s">
        <v>622</v>
      </c>
      <c r="E4296">
        <v>12.262484779999999</v>
      </c>
      <c r="F4296">
        <v>4086.95</v>
      </c>
      <c r="G4296">
        <v>33.520912507266203</v>
      </c>
      <c r="H4296">
        <v>11.8344242002971</v>
      </c>
      <c r="I4296">
        <v>-16.680168300272399</v>
      </c>
      <c r="J4296">
        <v>6.0545224941370801</v>
      </c>
      <c r="K4296">
        <v>3902.5088529268101</v>
      </c>
      <c r="L4296">
        <v>3472.3266627087901</v>
      </c>
      <c r="M4296">
        <v>59.123768631048598</v>
      </c>
      <c r="N4296">
        <v>1.3770491803278599</v>
      </c>
      <c r="O4296">
        <v>16.1746534701917</v>
      </c>
      <c r="P4296">
        <v>98.781614785992204</v>
      </c>
      <c r="Q4296">
        <v>8.3710383362598006E-2</v>
      </c>
    </row>
    <row r="4297" spans="1:17" hidden="1" x14ac:dyDescent="0.3">
      <c r="A4297" t="s">
        <v>8752</v>
      </c>
      <c r="B4297" t="s">
        <v>8753</v>
      </c>
      <c r="C4297" t="s">
        <v>10222</v>
      </c>
      <c r="D4297" t="s">
        <v>118</v>
      </c>
      <c r="E4297">
        <v>12.24</v>
      </c>
      <c r="F4297">
        <v>3.4</v>
      </c>
      <c r="G4297">
        <v>527.32046547622701</v>
      </c>
      <c r="H4297">
        <v>59.681187978454098</v>
      </c>
      <c r="I4297">
        <v>85.686802906240601</v>
      </c>
      <c r="J4297">
        <v>-1.83338329175403</v>
      </c>
      <c r="K4297">
        <v>2.68696887439578</v>
      </c>
      <c r="L4297">
        <v>1.9495818489304999</v>
      </c>
      <c r="M4297">
        <v>67.773065981408493</v>
      </c>
      <c r="N4297">
        <v>1.2947517788387599</v>
      </c>
      <c r="O4297">
        <v>5.8823529411764701</v>
      </c>
      <c r="P4297">
        <v>553.84615384615302</v>
      </c>
      <c r="Q4297">
        <v>0.230006022351538</v>
      </c>
    </row>
    <row r="4298" spans="1:17" hidden="1" x14ac:dyDescent="0.3">
      <c r="A4298" t="s">
        <v>8754</v>
      </c>
      <c r="B4298" t="s">
        <v>8755</v>
      </c>
      <c r="C4298" t="s">
        <v>10222</v>
      </c>
      <c r="D4298" t="s">
        <v>21</v>
      </c>
      <c r="E4298">
        <v>12.226050000000001</v>
      </c>
      <c r="F4298">
        <v>24.21</v>
      </c>
      <c r="G4298">
        <v>82.541669143026496</v>
      </c>
      <c r="H4298">
        <v>21.979084043479499</v>
      </c>
      <c r="I4298">
        <v>19.0033709535779</v>
      </c>
      <c r="J4298">
        <v>4.1753251637535698</v>
      </c>
      <c r="K4298">
        <v>20.097958104580599</v>
      </c>
      <c r="L4298">
        <v>16.497377635660701</v>
      </c>
      <c r="M4298">
        <v>82.919993988380696</v>
      </c>
      <c r="N4298">
        <v>0.40560010182003298</v>
      </c>
      <c r="O4298">
        <v>4.2131350681536599</v>
      </c>
      <c r="P4298">
        <v>245.85714285714201</v>
      </c>
    </row>
    <row r="4299" spans="1:17" hidden="1" x14ac:dyDescent="0.3">
      <c r="A4299" t="s">
        <v>8756</v>
      </c>
      <c r="B4299" t="s">
        <v>8757</v>
      </c>
      <c r="C4299" t="s">
        <v>10222</v>
      </c>
      <c r="D4299" t="s">
        <v>722</v>
      </c>
      <c r="E4299">
        <v>12.214835947999999</v>
      </c>
      <c r="F4299">
        <v>2678.1</v>
      </c>
      <c r="G4299">
        <v>0.72474995772847695</v>
      </c>
      <c r="H4299">
        <v>-0.743733708731665</v>
      </c>
      <c r="I4299">
        <v>1.13621332656264</v>
      </c>
      <c r="J4299">
        <v>-0.70959595827011002</v>
      </c>
      <c r="K4299">
        <v>2565.4628916749698</v>
      </c>
      <c r="L4299">
        <v>2374.3151612414499</v>
      </c>
      <c r="M4299">
        <v>57.569699091115801</v>
      </c>
      <c r="N4299">
        <v>0.55335838421794203</v>
      </c>
      <c r="O4299">
        <v>0.81811732198200304</v>
      </c>
      <c r="P4299">
        <v>32.842261904761799</v>
      </c>
      <c r="Q4299">
        <v>2.2268006150822001E-2</v>
      </c>
    </row>
    <row r="4300" spans="1:17" hidden="1" x14ac:dyDescent="0.3">
      <c r="A4300" t="s">
        <v>8758</v>
      </c>
      <c r="B4300" t="s">
        <v>8759</v>
      </c>
      <c r="C4300" t="s">
        <v>10222</v>
      </c>
      <c r="D4300" t="s">
        <v>1391</v>
      </c>
      <c r="E4300">
        <v>12.1749586</v>
      </c>
      <c r="F4300">
        <v>4.6900000000000004</v>
      </c>
      <c r="G4300">
        <v>50.455443705544901</v>
      </c>
      <c r="H4300">
        <v>34.935179270181301</v>
      </c>
      <c r="I4300">
        <v>2.9377143879213898</v>
      </c>
      <c r="J4300">
        <v>15.6423011462863</v>
      </c>
      <c r="K4300">
        <v>3.8744738027883399</v>
      </c>
      <c r="L4300">
        <v>3.5845546636747501</v>
      </c>
      <c r="M4300">
        <v>63.4669357608201</v>
      </c>
      <c r="N4300">
        <v>1.1505948653725699</v>
      </c>
      <c r="O4300">
        <v>15.991471215351799</v>
      </c>
      <c r="P4300">
        <v>92.213114754098299</v>
      </c>
      <c r="Q4300">
        <v>5.0554182561660999E-2</v>
      </c>
    </row>
    <row r="4301" spans="1:17" hidden="1" x14ac:dyDescent="0.3">
      <c r="A4301" t="s">
        <v>8760</v>
      </c>
      <c r="B4301" t="s">
        <v>8761</v>
      </c>
      <c r="C4301" t="s">
        <v>10222</v>
      </c>
      <c r="D4301" t="s">
        <v>523</v>
      </c>
      <c r="E4301">
        <v>12.141360000000001</v>
      </c>
      <c r="F4301">
        <v>39.42</v>
      </c>
      <c r="G4301">
        <v>101.996050760508</v>
      </c>
      <c r="H4301">
        <v>7.8471647365483799</v>
      </c>
      <c r="I4301">
        <v>-10.0391651619918</v>
      </c>
      <c r="J4301">
        <v>10.071120050054599</v>
      </c>
      <c r="K4301">
        <v>35.431634330757802</v>
      </c>
      <c r="L4301">
        <v>34.138605034589197</v>
      </c>
      <c r="M4301">
        <v>74.209854928772302</v>
      </c>
      <c r="N4301">
        <v>0.599579004882422</v>
      </c>
      <c r="O4301">
        <v>36.4282090309487</v>
      </c>
      <c r="P4301">
        <v>138.187311178247</v>
      </c>
    </row>
    <row r="4302" spans="1:17" hidden="1" x14ac:dyDescent="0.3">
      <c r="A4302" t="s">
        <v>8762</v>
      </c>
      <c r="B4302" t="s">
        <v>8763</v>
      </c>
      <c r="C4302" t="s">
        <v>10222</v>
      </c>
      <c r="D4302" t="s">
        <v>722</v>
      </c>
      <c r="E4302">
        <v>12.120252429999899</v>
      </c>
      <c r="F4302">
        <v>38.99</v>
      </c>
      <c r="G4302">
        <v>10.4254883072773</v>
      </c>
      <c r="H4302">
        <v>-2.7364697758753098</v>
      </c>
      <c r="I4302">
        <v>1.48506912339493</v>
      </c>
      <c r="J4302">
        <v>-2.7581020795201301</v>
      </c>
      <c r="K4302">
        <v>37.456029467829801</v>
      </c>
      <c r="L4302">
        <v>34.193836559795798</v>
      </c>
      <c r="M4302">
        <v>57.562155009737999</v>
      </c>
      <c r="N4302">
        <v>1.5438254157133999</v>
      </c>
      <c r="O4302">
        <v>2.4621697871249002</v>
      </c>
      <c r="P4302">
        <v>44.407407407407398</v>
      </c>
    </row>
    <row r="4303" spans="1:17" hidden="1" x14ac:dyDescent="0.3">
      <c r="A4303" t="s">
        <v>8764</v>
      </c>
      <c r="B4303" t="s">
        <v>8765</v>
      </c>
      <c r="C4303" t="s">
        <v>10222</v>
      </c>
      <c r="D4303" t="s">
        <v>523</v>
      </c>
      <c r="E4303">
        <v>12.0876252</v>
      </c>
      <c r="F4303">
        <v>40.28</v>
      </c>
      <c r="G4303">
        <v>64.828230869978199</v>
      </c>
      <c r="H4303">
        <v>-4.2656396250683297</v>
      </c>
      <c r="I4303">
        <v>-50.371325893632999</v>
      </c>
      <c r="J4303">
        <v>3.1325558240409999</v>
      </c>
      <c r="K4303">
        <v>44.156383189175799</v>
      </c>
      <c r="L4303">
        <v>46.7626218363474</v>
      </c>
      <c r="M4303">
        <v>52.670945550009598</v>
      </c>
      <c r="N4303">
        <v>0.97301366044047899</v>
      </c>
      <c r="O4303">
        <v>82.224428997020794</v>
      </c>
      <c r="P4303">
        <v>91.353919239904997</v>
      </c>
    </row>
    <row r="4304" spans="1:17" hidden="1" x14ac:dyDescent="0.3">
      <c r="A4304" t="s">
        <v>8766</v>
      </c>
      <c r="B4304" t="s">
        <v>8767</v>
      </c>
      <c r="C4304" t="s">
        <v>10222</v>
      </c>
      <c r="E4304">
        <v>12.028368</v>
      </c>
      <c r="F4304">
        <v>20.71</v>
      </c>
      <c r="G4304">
        <v>-5.0594127101027304</v>
      </c>
      <c r="H4304">
        <v>-5.2596283295372102</v>
      </c>
      <c r="I4304">
        <v>11.871144631314699</v>
      </c>
      <c r="J4304">
        <v>-20.424372144651599</v>
      </c>
      <c r="K4304">
        <v>20.7790672921839</v>
      </c>
      <c r="L4304">
        <v>18.862758538028299</v>
      </c>
      <c r="M4304">
        <v>43.4905548154766</v>
      </c>
      <c r="N4304">
        <v>0.83192580164056595</v>
      </c>
      <c r="O4304">
        <v>26.315789473684202</v>
      </c>
      <c r="P4304">
        <v>97.426120114394607</v>
      </c>
    </row>
    <row r="4305" spans="1:17" hidden="1" x14ac:dyDescent="0.3">
      <c r="A4305" t="s">
        <v>8768</v>
      </c>
      <c r="B4305" t="s">
        <v>8769</v>
      </c>
      <c r="C4305" t="s">
        <v>10222</v>
      </c>
      <c r="D4305" t="s">
        <v>622</v>
      </c>
      <c r="E4305">
        <v>12.0069509</v>
      </c>
      <c r="F4305">
        <v>16.03</v>
      </c>
      <c r="G4305">
        <v>-4.4388643029046904</v>
      </c>
      <c r="H4305">
        <v>-8.2692163342142795</v>
      </c>
      <c r="I4305">
        <v>-16.2396631021495</v>
      </c>
      <c r="J4305">
        <v>14.1383542344195</v>
      </c>
      <c r="K4305">
        <v>16.923683270030999</v>
      </c>
      <c r="L4305">
        <v>16.742525525662099</v>
      </c>
      <c r="M4305">
        <v>45.762991774325101</v>
      </c>
      <c r="N4305">
        <v>1.01449524051425</v>
      </c>
      <c r="O4305">
        <v>45.0405489706799</v>
      </c>
      <c r="P4305">
        <v>45.727272727272698</v>
      </c>
      <c r="Q4305">
        <v>5.6305788951749002E-2</v>
      </c>
    </row>
    <row r="4306" spans="1:17" hidden="1" x14ac:dyDescent="0.3">
      <c r="A4306" t="s">
        <v>8770</v>
      </c>
      <c r="B4306" t="s">
        <v>8771</v>
      </c>
      <c r="C4306" t="s">
        <v>10222</v>
      </c>
      <c r="D4306" t="s">
        <v>523</v>
      </c>
      <c r="E4306">
        <v>11.980449999999999</v>
      </c>
      <c r="F4306">
        <v>38</v>
      </c>
      <c r="G4306">
        <v>-12.411574255812599</v>
      </c>
      <c r="H4306">
        <v>1.4170266136690699</v>
      </c>
      <c r="I4306">
        <v>-8.5447573886680406</v>
      </c>
      <c r="J4306">
        <v>-1.0958200538194101</v>
      </c>
      <c r="K4306">
        <v>37.178395377534301</v>
      </c>
      <c r="L4306">
        <v>35.925252995573899</v>
      </c>
      <c r="M4306">
        <v>83.381686995204106</v>
      </c>
      <c r="N4306">
        <v>0.67777777777777704</v>
      </c>
      <c r="O4306">
        <v>24.078947368421002</v>
      </c>
      <c r="P4306">
        <v>97.710718002081094</v>
      </c>
    </row>
    <row r="4307" spans="1:17" hidden="1" x14ac:dyDescent="0.3">
      <c r="A4307" t="s">
        <v>8772</v>
      </c>
      <c r="B4307" t="s">
        <v>8773</v>
      </c>
      <c r="C4307" t="s">
        <v>10222</v>
      </c>
      <c r="D4307" t="s">
        <v>622</v>
      </c>
      <c r="E4307">
        <v>11.9650926</v>
      </c>
      <c r="F4307">
        <v>10.55</v>
      </c>
      <c r="G4307">
        <v>-17.874812983726901</v>
      </c>
      <c r="H4307">
        <v>-10.030424232007499</v>
      </c>
      <c r="I4307">
        <v>-38.489329776349003</v>
      </c>
      <c r="J4307">
        <v>2.3704637968887101</v>
      </c>
      <c r="K4307">
        <v>10.491360724252701</v>
      </c>
      <c r="L4307">
        <v>11.0657161682647</v>
      </c>
      <c r="M4307">
        <v>65.348172630682399</v>
      </c>
      <c r="N4307">
        <v>0.19733151507755001</v>
      </c>
      <c r="O4307">
        <v>77.914691943127906</v>
      </c>
      <c r="P4307">
        <v>21.125143513203199</v>
      </c>
      <c r="Q4307">
        <v>1.6877152657537999E-2</v>
      </c>
    </row>
    <row r="4308" spans="1:17" hidden="1" x14ac:dyDescent="0.3">
      <c r="A4308" t="s">
        <v>8774</v>
      </c>
      <c r="B4308" t="s">
        <v>8775</v>
      </c>
      <c r="C4308" t="s">
        <v>10222</v>
      </c>
      <c r="D4308" t="s">
        <v>60</v>
      </c>
      <c r="E4308">
        <v>11.9316455</v>
      </c>
      <c r="F4308">
        <v>24.67</v>
      </c>
      <c r="G4308">
        <v>110.685850091611</v>
      </c>
      <c r="H4308">
        <v>-3.5263591913571499</v>
      </c>
      <c r="I4308">
        <v>-19.690803803703599</v>
      </c>
      <c r="J4308">
        <v>-1.54519885371368</v>
      </c>
      <c r="K4308">
        <v>24.556000361504999</v>
      </c>
      <c r="L4308">
        <v>21.841601820867599</v>
      </c>
      <c r="M4308">
        <v>97.755691246373402</v>
      </c>
      <c r="N4308">
        <v>2.2222222222222201</v>
      </c>
      <c r="O4308">
        <v>15.4843940008106</v>
      </c>
      <c r="P4308">
        <v>228.933333333333</v>
      </c>
    </row>
    <row r="4309" spans="1:17" hidden="1" x14ac:dyDescent="0.3">
      <c r="A4309" t="s">
        <v>8776</v>
      </c>
      <c r="B4309" t="s">
        <v>4291</v>
      </c>
      <c r="C4309" t="s">
        <v>10222</v>
      </c>
      <c r="D4309" t="s">
        <v>54</v>
      </c>
      <c r="E4309">
        <v>11.93</v>
      </c>
      <c r="F4309">
        <v>119.3</v>
      </c>
      <c r="M4309">
        <v>100</v>
      </c>
      <c r="N4309">
        <v>1</v>
      </c>
      <c r="Q4309">
        <v>5.4726977498741003E-2</v>
      </c>
    </row>
    <row r="4310" spans="1:17" hidden="1" x14ac:dyDescent="0.3">
      <c r="A4310" t="s">
        <v>8777</v>
      </c>
      <c r="B4310" t="s">
        <v>8778</v>
      </c>
      <c r="C4310" t="s">
        <v>10222</v>
      </c>
      <c r="D4310" t="s">
        <v>677</v>
      </c>
      <c r="E4310">
        <v>11.921079300000001</v>
      </c>
      <c r="F4310">
        <v>85.02</v>
      </c>
      <c r="G4310">
        <v>219.82952709523599</v>
      </c>
      <c r="H4310">
        <v>14.392230821231999</v>
      </c>
      <c r="I4310">
        <v>226.91174791692799</v>
      </c>
      <c r="J4310">
        <v>-3.1443584194893401</v>
      </c>
      <c r="K4310">
        <v>78.955344270497307</v>
      </c>
      <c r="M4310">
        <v>64.342073103904298</v>
      </c>
      <c r="N4310">
        <v>0.96283697208753105</v>
      </c>
      <c r="O4310">
        <v>16.725476358503801</v>
      </c>
      <c r="P4310">
        <v>259.49260042283299</v>
      </c>
    </row>
    <row r="4311" spans="1:17" hidden="1" x14ac:dyDescent="0.3">
      <c r="A4311" t="s">
        <v>8779</v>
      </c>
      <c r="B4311" t="s">
        <v>8780</v>
      </c>
      <c r="C4311" t="s">
        <v>10222</v>
      </c>
      <c r="D4311" t="s">
        <v>290</v>
      </c>
      <c r="E4311">
        <v>11.898176400000001</v>
      </c>
      <c r="F4311">
        <v>11.88</v>
      </c>
      <c r="G4311">
        <v>33.3666400284581</v>
      </c>
      <c r="H4311">
        <v>-13.7982625146199</v>
      </c>
      <c r="I4311">
        <v>6.4746235203130604</v>
      </c>
      <c r="J4311">
        <v>-6.5051988537136696</v>
      </c>
      <c r="K4311">
        <v>12.952242807145</v>
      </c>
      <c r="L4311">
        <v>11.791420960868001</v>
      </c>
      <c r="M4311">
        <v>8.2445500201357493</v>
      </c>
      <c r="N4311">
        <v>1.50617283950617</v>
      </c>
      <c r="O4311">
        <v>23.821548821548799</v>
      </c>
      <c r="P4311">
        <v>59.892328398384898</v>
      </c>
    </row>
    <row r="4312" spans="1:17" hidden="1" x14ac:dyDescent="0.3">
      <c r="A4312" t="s">
        <v>8781</v>
      </c>
      <c r="B4312" t="s">
        <v>8782</v>
      </c>
      <c r="C4312" t="s">
        <v>10222</v>
      </c>
      <c r="D4312" t="s">
        <v>523</v>
      </c>
      <c r="E4312">
        <v>11.897264085512999</v>
      </c>
      <c r="F4312">
        <v>41.6</v>
      </c>
      <c r="G4312">
        <v>-16.297813436169399</v>
      </c>
      <c r="H4312">
        <v>-3.5263591913571499</v>
      </c>
      <c r="I4312">
        <v>-10.499153024210999</v>
      </c>
      <c r="J4312">
        <v>-1.54519885371368</v>
      </c>
      <c r="K4312">
        <v>41.001773001656801</v>
      </c>
      <c r="L4312">
        <v>39.722306002934701</v>
      </c>
      <c r="M4312">
        <v>100</v>
      </c>
      <c r="N4312">
        <v>0</v>
      </c>
      <c r="O4312">
        <v>0</v>
      </c>
      <c r="P4312">
        <v>10.227874933757199</v>
      </c>
    </row>
    <row r="4313" spans="1:17" hidden="1" x14ac:dyDescent="0.3">
      <c r="A4313" t="s">
        <v>8783</v>
      </c>
      <c r="B4313" t="s">
        <v>8784</v>
      </c>
      <c r="C4313" t="s">
        <v>10222</v>
      </c>
      <c r="D4313" t="s">
        <v>420</v>
      </c>
      <c r="E4313">
        <v>11.8879476</v>
      </c>
      <c r="F4313">
        <v>11.72</v>
      </c>
      <c r="G4313">
        <v>11.5190701695314</v>
      </c>
      <c r="H4313">
        <v>-10.279014730052101</v>
      </c>
      <c r="I4313">
        <v>-31.422023594485101</v>
      </c>
      <c r="J4313">
        <v>-3.6948803823761098</v>
      </c>
      <c r="K4313">
        <v>12.3775937670153</v>
      </c>
      <c r="L4313">
        <v>11.3758512035664</v>
      </c>
      <c r="M4313">
        <v>30.088997184721801</v>
      </c>
      <c r="N4313">
        <v>0.92987739610019704</v>
      </c>
      <c r="O4313">
        <v>71.928327645051098</v>
      </c>
      <c r="P4313">
        <v>61.655172413793103</v>
      </c>
      <c r="Q4313">
        <v>6.9371622257234006E-2</v>
      </c>
    </row>
    <row r="4314" spans="1:17" hidden="1" x14ac:dyDescent="0.3">
      <c r="A4314" t="s">
        <v>8785</v>
      </c>
      <c r="B4314" t="s">
        <v>8786</v>
      </c>
      <c r="C4314" t="s">
        <v>10222</v>
      </c>
      <c r="E4314">
        <v>11.85366</v>
      </c>
      <c r="F4314">
        <v>11.69</v>
      </c>
      <c r="G4314">
        <v>203.70030033063799</v>
      </c>
      <c r="H4314">
        <v>-8.3946752328575407</v>
      </c>
      <c r="I4314">
        <v>48.919686002804298</v>
      </c>
      <c r="J4314">
        <v>-4.3184451832406001</v>
      </c>
      <c r="K4314">
        <v>11.3034692085022</v>
      </c>
      <c r="L4314">
        <v>8.9094895486185504</v>
      </c>
      <c r="M4314">
        <v>34.478098000461401</v>
      </c>
      <c r="N4314">
        <v>0.75356393045123904</v>
      </c>
      <c r="O4314">
        <v>19.1616766467065</v>
      </c>
      <c r="P4314">
        <v>253.17220543806599</v>
      </c>
      <c r="Q4314">
        <v>1.3821793500511E-2</v>
      </c>
    </row>
    <row r="4315" spans="1:17" hidden="1" x14ac:dyDescent="0.3">
      <c r="A4315" t="s">
        <v>8787</v>
      </c>
      <c r="B4315" t="s">
        <v>8788</v>
      </c>
      <c r="C4315" t="s">
        <v>10222</v>
      </c>
      <c r="D4315" t="s">
        <v>523</v>
      </c>
      <c r="E4315">
        <v>11.8482</v>
      </c>
      <c r="F4315">
        <v>8.68</v>
      </c>
      <c r="G4315">
        <v>100.699442520125</v>
      </c>
      <c r="H4315">
        <v>11.785293925174001</v>
      </c>
      <c r="I4315">
        <v>-30.731004046422001</v>
      </c>
      <c r="J4315">
        <v>7.5573652488504104</v>
      </c>
      <c r="K4315">
        <v>7.2083651756254996</v>
      </c>
      <c r="L4315">
        <v>7.6677154534675998</v>
      </c>
      <c r="M4315">
        <v>92.936436183880701</v>
      </c>
      <c r="N4315">
        <v>0.40739949186667002</v>
      </c>
      <c r="O4315">
        <v>46.543778801843303</v>
      </c>
      <c r="P4315">
        <v>131.46666666666599</v>
      </c>
      <c r="Q4315">
        <v>8.3707511762395007E-2</v>
      </c>
    </row>
    <row r="4316" spans="1:17" hidden="1" x14ac:dyDescent="0.3">
      <c r="A4316" t="s">
        <v>8789</v>
      </c>
      <c r="B4316" t="s">
        <v>8790</v>
      </c>
      <c r="C4316" t="s">
        <v>10222</v>
      </c>
      <c r="E4316">
        <v>11.830977359999901</v>
      </c>
      <c r="F4316">
        <v>4.72</v>
      </c>
      <c r="G4316">
        <v>43.258484291943702</v>
      </c>
      <c r="H4316">
        <v>36.8245180016253</v>
      </c>
      <c r="I4316">
        <v>-4.4378055170102897</v>
      </c>
      <c r="J4316">
        <v>19.9737884880584</v>
      </c>
      <c r="K4316">
        <v>3.73117955360344</v>
      </c>
      <c r="L4316">
        <v>3.58475867575225</v>
      </c>
      <c r="M4316">
        <v>79.591755132818406</v>
      </c>
      <c r="N4316">
        <v>3.1610406021980899</v>
      </c>
      <c r="O4316">
        <v>9.9576271186440692</v>
      </c>
      <c r="P4316">
        <v>119.53488372093</v>
      </c>
      <c r="Q4316">
        <v>3.8572382394650002E-2</v>
      </c>
    </row>
    <row r="4317" spans="1:17" hidden="1" x14ac:dyDescent="0.3">
      <c r="A4317" t="s">
        <v>8791</v>
      </c>
      <c r="B4317" t="s">
        <v>8792</v>
      </c>
      <c r="C4317" t="s">
        <v>10222</v>
      </c>
      <c r="D4317" t="s">
        <v>1444</v>
      </c>
      <c r="E4317">
        <v>11.828519999999999</v>
      </c>
      <c r="F4317">
        <v>4.8</v>
      </c>
      <c r="G4317">
        <v>-32.775688369926698</v>
      </c>
      <c r="H4317">
        <v>12.833087813251099</v>
      </c>
      <c r="I4317">
        <v>-42.879382450355401</v>
      </c>
      <c r="J4317">
        <v>-1.93967617126793</v>
      </c>
      <c r="K4317">
        <v>4.8710857366266902</v>
      </c>
      <c r="L4317">
        <v>5.31649588441823</v>
      </c>
      <c r="M4317">
        <v>36.415324984914797</v>
      </c>
      <c r="N4317">
        <v>0.41435108153078198</v>
      </c>
      <c r="O4317">
        <v>64.5833333333333</v>
      </c>
      <c r="P4317">
        <v>21.827411167512601</v>
      </c>
      <c r="Q4317">
        <v>-1.0499361451629E-2</v>
      </c>
    </row>
    <row r="4318" spans="1:17" hidden="1" x14ac:dyDescent="0.3">
      <c r="A4318" t="s">
        <v>8793</v>
      </c>
      <c r="B4318" t="s">
        <v>8794</v>
      </c>
      <c r="C4318" t="s">
        <v>10222</v>
      </c>
      <c r="E4318">
        <v>11.8030185</v>
      </c>
      <c r="F4318">
        <v>0.74</v>
      </c>
      <c r="G4318">
        <v>17.705080860842401</v>
      </c>
      <c r="H4318">
        <v>10.1100044450064</v>
      </c>
      <c r="I4318">
        <v>-31.4057199555129</v>
      </c>
      <c r="J4318">
        <v>2.62146781295298</v>
      </c>
      <c r="K4318">
        <v>0.683036201468735</v>
      </c>
      <c r="L4318">
        <v>0.68746081323494301</v>
      </c>
      <c r="M4318">
        <v>67.136611389857705</v>
      </c>
      <c r="N4318">
        <v>0.95767838772982605</v>
      </c>
      <c r="O4318">
        <v>66.216216216216196</v>
      </c>
      <c r="P4318">
        <v>54.1666666666666</v>
      </c>
      <c r="Q4318">
        <v>6.4424683925183995E-2</v>
      </c>
    </row>
    <row r="4319" spans="1:17" hidden="1" x14ac:dyDescent="0.3">
      <c r="A4319" t="s">
        <v>8795</v>
      </c>
      <c r="B4319" t="s">
        <v>8796</v>
      </c>
      <c r="C4319" t="s">
        <v>10222</v>
      </c>
      <c r="D4319" t="s">
        <v>261</v>
      </c>
      <c r="E4319">
        <v>11.75142924</v>
      </c>
      <c r="F4319">
        <v>43.02</v>
      </c>
      <c r="G4319">
        <v>53.474311630073203</v>
      </c>
      <c r="H4319">
        <v>4.9934964043107302</v>
      </c>
      <c r="I4319">
        <v>-1.47595584207536</v>
      </c>
      <c r="J4319">
        <v>-13.9918007954612</v>
      </c>
      <c r="K4319">
        <v>46.826062505422399</v>
      </c>
      <c r="L4319">
        <v>41.4614887955236</v>
      </c>
      <c r="M4319">
        <v>30.0009090248363</v>
      </c>
      <c r="N4319">
        <v>1.58137243238722</v>
      </c>
      <c r="O4319">
        <v>39.214318921431797</v>
      </c>
      <c r="P4319">
        <v>108.329297820823</v>
      </c>
      <c r="Q4319">
        <v>0.11166919806902301</v>
      </c>
    </row>
    <row r="4320" spans="1:17" hidden="1" x14ac:dyDescent="0.3">
      <c r="A4320" t="s">
        <v>8797</v>
      </c>
      <c r="B4320" t="s">
        <v>8798</v>
      </c>
      <c r="C4320" t="s">
        <v>10222</v>
      </c>
      <c r="D4320" t="s">
        <v>301</v>
      </c>
      <c r="E4320">
        <v>11.741328897000001</v>
      </c>
      <c r="F4320">
        <v>9.2100000000000009</v>
      </c>
      <c r="G4320">
        <v>22.022698726847398</v>
      </c>
      <c r="H4320">
        <v>-8.5779055831097093</v>
      </c>
      <c r="I4320">
        <v>38.0033709535779</v>
      </c>
      <c r="K4320">
        <v>7.5246027658444099</v>
      </c>
      <c r="L4320">
        <v>6.1570502388896298</v>
      </c>
      <c r="M4320">
        <v>12.136929132962999</v>
      </c>
      <c r="N4320">
        <v>1.55190790876145</v>
      </c>
      <c r="O4320">
        <v>5.3203040173723997</v>
      </c>
      <c r="P4320">
        <v>84.2</v>
      </c>
    </row>
    <row r="4321" spans="1:17" hidden="1" x14ac:dyDescent="0.3">
      <c r="A4321" t="s">
        <v>8799</v>
      </c>
      <c r="B4321" t="s">
        <v>8800</v>
      </c>
      <c r="C4321" t="s">
        <v>10222</v>
      </c>
      <c r="D4321" t="s">
        <v>622</v>
      </c>
      <c r="E4321">
        <v>11.711690847</v>
      </c>
      <c r="F4321">
        <v>14.11</v>
      </c>
      <c r="G4321">
        <v>51.406215791485501</v>
      </c>
      <c r="H4321">
        <v>-14.109375667909701</v>
      </c>
      <c r="I4321">
        <v>-24.051392494250901</v>
      </c>
      <c r="J4321">
        <v>-1.54519885371368</v>
      </c>
      <c r="K4321">
        <v>14.037899277007901</v>
      </c>
      <c r="L4321">
        <v>12.0500422323859</v>
      </c>
      <c r="M4321">
        <v>0.46178403304846</v>
      </c>
      <c r="N4321">
        <v>0</v>
      </c>
      <c r="O4321">
        <v>18.284904323174999</v>
      </c>
      <c r="P4321">
        <v>95.9722222222222</v>
      </c>
    </row>
    <row r="4322" spans="1:17" hidden="1" x14ac:dyDescent="0.3">
      <c r="A4322" t="s">
        <v>8801</v>
      </c>
      <c r="B4322" t="s">
        <v>8802</v>
      </c>
      <c r="C4322" t="s">
        <v>10222</v>
      </c>
      <c r="D4322" t="s">
        <v>915</v>
      </c>
      <c r="E4322">
        <v>11.70456534</v>
      </c>
      <c r="F4322">
        <v>2.34</v>
      </c>
      <c r="G4322">
        <v>25.422363578125101</v>
      </c>
      <c r="H4322">
        <v>-15.6018308894703</v>
      </c>
      <c r="I4322">
        <v>-6.6594197440964704</v>
      </c>
      <c r="J4322">
        <v>-10.8837202544918</v>
      </c>
      <c r="K4322">
        <v>2.6251251467533301</v>
      </c>
      <c r="L4322">
        <v>2.4285698435337202</v>
      </c>
      <c r="M4322">
        <v>35.765798609335</v>
      </c>
      <c r="N4322">
        <v>0.36807886798618</v>
      </c>
      <c r="O4322">
        <v>81.196581196581207</v>
      </c>
      <c r="P4322">
        <v>64.788732394366207</v>
      </c>
      <c r="Q4322">
        <v>2.0218362257161001E-2</v>
      </c>
    </row>
    <row r="4323" spans="1:17" hidden="1" x14ac:dyDescent="0.3">
      <c r="A4323" t="s">
        <v>8803</v>
      </c>
      <c r="B4323" t="s">
        <v>8804</v>
      </c>
      <c r="C4323" t="s">
        <v>10222</v>
      </c>
      <c r="D4323" t="s">
        <v>915</v>
      </c>
      <c r="E4323">
        <v>11.6371764</v>
      </c>
      <c r="F4323">
        <v>12.06</v>
      </c>
      <c r="G4323">
        <v>0.82383644527913003</v>
      </c>
      <c r="H4323">
        <v>-3.1770142131912</v>
      </c>
      <c r="I4323">
        <v>-21.8630886737512</v>
      </c>
      <c r="J4323">
        <v>-7.6726498341058402</v>
      </c>
      <c r="K4323">
        <v>11.741896518324801</v>
      </c>
      <c r="L4323">
        <v>11.1367401818557</v>
      </c>
      <c r="M4323">
        <v>51.8110220318054</v>
      </c>
      <c r="N4323">
        <v>1.76360512425775</v>
      </c>
      <c r="O4323">
        <v>29.353233830845699</v>
      </c>
      <c r="P4323">
        <v>46.004842615012102</v>
      </c>
    </row>
    <row r="4324" spans="1:17" hidden="1" x14ac:dyDescent="0.3">
      <c r="A4324" t="s">
        <v>8805</v>
      </c>
      <c r="B4324" t="s">
        <v>8806</v>
      </c>
      <c r="C4324" t="s">
        <v>10222</v>
      </c>
      <c r="D4324" t="s">
        <v>523</v>
      </c>
      <c r="E4324">
        <v>11.6235</v>
      </c>
      <c r="F4324">
        <v>11.07</v>
      </c>
      <c r="G4324">
        <v>-10.972452461784799</v>
      </c>
      <c r="H4324">
        <v>-5.0760401393972598</v>
      </c>
      <c r="I4324">
        <v>-16.2141178356597</v>
      </c>
      <c r="J4324">
        <v>10.3718995918821</v>
      </c>
      <c r="K4324">
        <v>10.4681973179609</v>
      </c>
      <c r="L4324">
        <v>10.020517801027401</v>
      </c>
      <c r="M4324">
        <v>62.618045072547702</v>
      </c>
      <c r="N4324">
        <v>0.805748293042996</v>
      </c>
      <c r="O4324">
        <v>5.42005420054201</v>
      </c>
      <c r="P4324">
        <v>38.202247191011203</v>
      </c>
      <c r="Q4324">
        <v>3.3563459642350003E-2</v>
      </c>
    </row>
    <row r="4325" spans="1:17" hidden="1" x14ac:dyDescent="0.3">
      <c r="A4325" t="s">
        <v>8807</v>
      </c>
      <c r="B4325" t="s">
        <v>8808</v>
      </c>
      <c r="C4325" t="s">
        <v>10222</v>
      </c>
      <c r="D4325" t="s">
        <v>420</v>
      </c>
      <c r="E4325">
        <v>11.5960892</v>
      </c>
      <c r="F4325">
        <v>8.92</v>
      </c>
      <c r="G4325">
        <v>65.3022686193205</v>
      </c>
      <c r="H4325">
        <v>29.514576481157398</v>
      </c>
      <c r="I4325">
        <v>-0.25115101024634701</v>
      </c>
      <c r="J4325">
        <v>-9.1594120516832298</v>
      </c>
      <c r="K4325">
        <v>8.1727960690283403</v>
      </c>
      <c r="L4325">
        <v>7.1667849682050599</v>
      </c>
      <c r="M4325">
        <v>45.580623501439803</v>
      </c>
      <c r="N4325">
        <v>1.3570018432000399</v>
      </c>
      <c r="O4325">
        <v>30.044843049327302</v>
      </c>
      <c r="P4325">
        <v>91.827956989247298</v>
      </c>
      <c r="Q4325">
        <v>2.2590417718934001E-2</v>
      </c>
    </row>
    <row r="4326" spans="1:17" hidden="1" x14ac:dyDescent="0.3">
      <c r="A4326" t="s">
        <v>8809</v>
      </c>
      <c r="B4326" t="s">
        <v>8810</v>
      </c>
      <c r="C4326" t="s">
        <v>10222</v>
      </c>
      <c r="D4326" t="s">
        <v>722</v>
      </c>
      <c r="E4326">
        <v>11.560360832000001</v>
      </c>
      <c r="F4326">
        <v>57.19</v>
      </c>
      <c r="G4326">
        <v>47.356950730103598</v>
      </c>
      <c r="H4326">
        <v>2.20213592744925</v>
      </c>
      <c r="I4326">
        <v>13.1937399904816</v>
      </c>
      <c r="J4326">
        <v>1.3221846588311099</v>
      </c>
      <c r="K4326">
        <v>53.879400515947502</v>
      </c>
      <c r="L4326">
        <v>46.224858359372703</v>
      </c>
      <c r="M4326">
        <v>44.735305969102399</v>
      </c>
      <c r="N4326">
        <v>1.38572363955369</v>
      </c>
      <c r="O4326">
        <v>1.1890190592760801</v>
      </c>
      <c r="P4326">
        <v>78.71875</v>
      </c>
    </row>
    <row r="4327" spans="1:17" hidden="1" x14ac:dyDescent="0.3">
      <c r="A4327" t="s">
        <v>8811</v>
      </c>
      <c r="B4327" t="s">
        <v>8812</v>
      </c>
      <c r="C4327" t="s">
        <v>10222</v>
      </c>
      <c r="D4327" t="s">
        <v>622</v>
      </c>
      <c r="E4327">
        <v>11.484</v>
      </c>
      <c r="F4327">
        <v>191.4</v>
      </c>
      <c r="G4327">
        <v>-21.5339165652092</v>
      </c>
      <c r="I4327">
        <v>-10.504857241704499</v>
      </c>
      <c r="M4327">
        <v>100</v>
      </c>
      <c r="N4327">
        <v>1</v>
      </c>
      <c r="O4327">
        <v>0</v>
      </c>
      <c r="P4327">
        <v>4.9917718047174997</v>
      </c>
      <c r="Q4327">
        <v>3.0346719918976001E-2</v>
      </c>
    </row>
    <row r="4328" spans="1:17" hidden="1" x14ac:dyDescent="0.3">
      <c r="A4328" t="s">
        <v>8813</v>
      </c>
      <c r="B4328" t="s">
        <v>8814</v>
      </c>
      <c r="C4328" t="s">
        <v>10222</v>
      </c>
      <c r="D4328" t="s">
        <v>301</v>
      </c>
      <c r="E4328">
        <v>11.4439172</v>
      </c>
      <c r="F4328">
        <v>7.99</v>
      </c>
      <c r="G4328">
        <v>27.128157783919299</v>
      </c>
      <c r="H4328">
        <v>1.46707050640894</v>
      </c>
      <c r="I4328">
        <v>4.6537468934275701</v>
      </c>
      <c r="J4328">
        <v>-1.54519885371368</v>
      </c>
      <c r="K4328">
        <v>6.6860846943814503</v>
      </c>
      <c r="L4328">
        <v>5.3949324751533796</v>
      </c>
      <c r="M4328">
        <v>99.999983397573999</v>
      </c>
      <c r="N4328">
        <v>0.774399680495232</v>
      </c>
      <c r="O4328">
        <v>0</v>
      </c>
      <c r="P4328">
        <v>113.06666666666599</v>
      </c>
      <c r="Q4328">
        <v>0.100347349759074</v>
      </c>
    </row>
    <row r="4329" spans="1:17" hidden="1" x14ac:dyDescent="0.3">
      <c r="A4329" t="s">
        <v>8815</v>
      </c>
      <c r="B4329" t="s">
        <v>8816</v>
      </c>
      <c r="C4329" t="s">
        <v>10222</v>
      </c>
      <c r="D4329" t="s">
        <v>1667</v>
      </c>
      <c r="E4329">
        <v>11.3156952</v>
      </c>
      <c r="F4329">
        <v>22.57</v>
      </c>
      <c r="G4329">
        <v>-8.2342837577674306</v>
      </c>
      <c r="H4329">
        <v>-9.6470488465295592</v>
      </c>
      <c r="I4329">
        <v>-44.965379046422001</v>
      </c>
      <c r="J4329">
        <v>4.6987035853107102</v>
      </c>
      <c r="K4329">
        <v>23.2607361141791</v>
      </c>
      <c r="L4329">
        <v>23.4907131879194</v>
      </c>
      <c r="M4329">
        <v>64.340606529466498</v>
      </c>
      <c r="N4329">
        <v>0.46737534752618998</v>
      </c>
      <c r="O4329">
        <v>47.496677004873703</v>
      </c>
      <c r="P4329">
        <v>25.598219254312699</v>
      </c>
      <c r="Q4329">
        <v>0.12340885644625101</v>
      </c>
    </row>
    <row r="4330" spans="1:17" hidden="1" x14ac:dyDescent="0.3">
      <c r="A4330" t="s">
        <v>8817</v>
      </c>
      <c r="B4330" t="s">
        <v>8818</v>
      </c>
      <c r="C4330" t="s">
        <v>10222</v>
      </c>
      <c r="D4330" t="s">
        <v>722</v>
      </c>
      <c r="E4330">
        <v>11.309675944999899</v>
      </c>
      <c r="F4330">
        <v>20.72</v>
      </c>
      <c r="G4330">
        <v>9.1652088140941608</v>
      </c>
      <c r="H4330">
        <v>2.5327039450990401</v>
      </c>
      <c r="I4330">
        <v>1.2357653197751199</v>
      </c>
      <c r="J4330">
        <v>1.1162107076465799</v>
      </c>
      <c r="K4330">
        <v>19.666458735814299</v>
      </c>
      <c r="L4330">
        <v>18.0709423713914</v>
      </c>
      <c r="M4330">
        <v>51.507867780463002</v>
      </c>
      <c r="N4330">
        <v>0.93405562294748701</v>
      </c>
      <c r="O4330">
        <v>1.35135135135135</v>
      </c>
      <c r="P4330">
        <v>39.434724091520799</v>
      </c>
    </row>
    <row r="4331" spans="1:17" hidden="1" x14ac:dyDescent="0.3">
      <c r="A4331" t="s">
        <v>8819</v>
      </c>
      <c r="B4331" t="s">
        <v>8820</v>
      </c>
      <c r="C4331" t="s">
        <v>10222</v>
      </c>
      <c r="D4331" t="s">
        <v>722</v>
      </c>
      <c r="E4331">
        <v>11.262924035999999</v>
      </c>
      <c r="F4331">
        <v>271.73</v>
      </c>
      <c r="G4331">
        <v>3.8504751460505799</v>
      </c>
      <c r="H4331">
        <v>-0.105437029730965</v>
      </c>
      <c r="I4331">
        <v>3.3028288296764101</v>
      </c>
      <c r="J4331">
        <v>-0.98898408064931298</v>
      </c>
      <c r="K4331">
        <v>260.218026206753</v>
      </c>
      <c r="L4331">
        <v>238.24399198210699</v>
      </c>
      <c r="M4331">
        <v>55.874429077666797</v>
      </c>
      <c r="N4331">
        <v>0.86040923528507596</v>
      </c>
      <c r="O4331">
        <v>4.8246421079748103</v>
      </c>
      <c r="P4331">
        <v>38.637755102040799</v>
      </c>
      <c r="Q4331">
        <v>3.1845093282099998E-4</v>
      </c>
    </row>
    <row r="4332" spans="1:17" hidden="1" x14ac:dyDescent="0.3">
      <c r="A4332" t="s">
        <v>8821</v>
      </c>
      <c r="B4332" t="s">
        <v>8822</v>
      </c>
      <c r="C4332" t="s">
        <v>10222</v>
      </c>
      <c r="D4332" t="s">
        <v>420</v>
      </c>
      <c r="E4332">
        <v>11.251799999999999</v>
      </c>
      <c r="F4332">
        <v>0.75</v>
      </c>
      <c r="G4332">
        <v>-31.588979509167199</v>
      </c>
      <c r="H4332">
        <v>3.5158943297696101</v>
      </c>
      <c r="I4332">
        <v>-24.033214412275701</v>
      </c>
      <c r="J4332">
        <v>1.1575038489890099</v>
      </c>
      <c r="K4332">
        <v>0.73420757892915101</v>
      </c>
      <c r="M4332">
        <v>51.625990822755902</v>
      </c>
      <c r="N4332">
        <v>0.77421863331020402</v>
      </c>
      <c r="O4332">
        <v>63.999999999999901</v>
      </c>
      <c r="P4332">
        <v>92.307692307692193</v>
      </c>
    </row>
    <row r="4333" spans="1:17" hidden="1" x14ac:dyDescent="0.3">
      <c r="A4333" t="s">
        <v>8823</v>
      </c>
      <c r="B4333" t="s">
        <v>8824</v>
      </c>
      <c r="C4333" t="s">
        <v>10222</v>
      </c>
      <c r="D4333" t="s">
        <v>420</v>
      </c>
      <c r="E4333">
        <v>11.226522959999899</v>
      </c>
      <c r="F4333">
        <v>9.76</v>
      </c>
      <c r="G4333">
        <v>-31.306176174804801</v>
      </c>
      <c r="H4333">
        <v>-3.5263591913571499</v>
      </c>
      <c r="I4333">
        <v>-10.550392487282201</v>
      </c>
      <c r="J4333">
        <v>-1.54519885371368</v>
      </c>
      <c r="K4333">
        <v>9.7424593996679398</v>
      </c>
      <c r="L4333">
        <v>10.1519393946433</v>
      </c>
      <c r="M4333">
        <v>99.999990417572306</v>
      </c>
      <c r="O4333">
        <v>5.0204918032786798</v>
      </c>
      <c r="P4333">
        <v>6.0869565217391397</v>
      </c>
    </row>
    <row r="4334" spans="1:17" hidden="1" x14ac:dyDescent="0.3">
      <c r="A4334" t="s">
        <v>8825</v>
      </c>
      <c r="B4334" t="s">
        <v>8826</v>
      </c>
      <c r="C4334" t="s">
        <v>10222</v>
      </c>
      <c r="D4334" t="s">
        <v>420</v>
      </c>
      <c r="E4334">
        <v>11.135</v>
      </c>
      <c r="F4334">
        <v>22.27</v>
      </c>
      <c r="G4334">
        <v>88.021517795776404</v>
      </c>
      <c r="H4334">
        <v>5.3526090626110898</v>
      </c>
      <c r="I4334">
        <v>-18.628425479653799</v>
      </c>
      <c r="J4334">
        <v>-1.77247158098641</v>
      </c>
      <c r="K4334">
        <v>21.425351539107901</v>
      </c>
      <c r="L4334">
        <v>19.260595702611401</v>
      </c>
      <c r="M4334">
        <v>52.929871223481598</v>
      </c>
      <c r="N4334">
        <v>0.41213928206324402</v>
      </c>
      <c r="O4334">
        <v>25.280646609788899</v>
      </c>
      <c r="P4334">
        <v>140.756756756756</v>
      </c>
      <c r="Q4334">
        <v>5.7567989457738E-2</v>
      </c>
    </row>
    <row r="4335" spans="1:17" hidden="1" x14ac:dyDescent="0.3">
      <c r="A4335" t="s">
        <v>8827</v>
      </c>
      <c r="B4335" t="s">
        <v>8828</v>
      </c>
      <c r="C4335" t="s">
        <v>10222</v>
      </c>
      <c r="D4335" t="s">
        <v>370</v>
      </c>
      <c r="E4335">
        <v>11.076355</v>
      </c>
      <c r="F4335">
        <v>2.0499999999999998</v>
      </c>
      <c r="G4335">
        <v>-28.439563968012902</v>
      </c>
      <c r="H4335">
        <v>-40.053305299141499</v>
      </c>
      <c r="I4335">
        <v>-30.4343883825216</v>
      </c>
      <c r="J4335">
        <v>3.40529619579126</v>
      </c>
      <c r="K4335">
        <v>2.4079561702381098</v>
      </c>
      <c r="L4335">
        <v>2.2913039283164198</v>
      </c>
      <c r="M4335">
        <v>34.620590366846301</v>
      </c>
      <c r="N4335">
        <v>0.48316750586287699</v>
      </c>
      <c r="O4335">
        <v>77.073170731707293</v>
      </c>
      <c r="P4335">
        <v>43.356643356643303</v>
      </c>
    </row>
    <row r="4336" spans="1:17" hidden="1" x14ac:dyDescent="0.3">
      <c r="A4336" t="s">
        <v>8829</v>
      </c>
      <c r="B4336" t="s">
        <v>8830</v>
      </c>
      <c r="C4336" t="s">
        <v>10222</v>
      </c>
      <c r="E4336">
        <v>11.075194</v>
      </c>
      <c r="F4336">
        <v>22.1</v>
      </c>
      <c r="G4336">
        <v>-17.712295952398399</v>
      </c>
      <c r="H4336">
        <v>-8.7872287565745495</v>
      </c>
      <c r="I4336">
        <v>-23.947333271774099</v>
      </c>
      <c r="J4336">
        <v>0.37248122112261001</v>
      </c>
      <c r="K4336">
        <v>22.807417411528299</v>
      </c>
      <c r="L4336">
        <v>22.935461429945502</v>
      </c>
      <c r="M4336">
        <v>47.219455922154403</v>
      </c>
      <c r="N4336">
        <v>1.33342741731032</v>
      </c>
      <c r="O4336">
        <v>35.294117647058798</v>
      </c>
      <c r="P4336">
        <v>31.547619047619001</v>
      </c>
      <c r="Q4336">
        <v>0.11762792749588701</v>
      </c>
    </row>
    <row r="4337" spans="1:17" hidden="1" x14ac:dyDescent="0.3">
      <c r="A4337" t="s">
        <v>8831</v>
      </c>
      <c r="B4337" t="s">
        <v>8832</v>
      </c>
      <c r="C4337" t="s">
        <v>10222</v>
      </c>
      <c r="E4337">
        <v>11.043638400000001</v>
      </c>
      <c r="F4337">
        <v>39.99</v>
      </c>
      <c r="G4337">
        <v>-49.621842216080601</v>
      </c>
      <c r="H4337">
        <v>-5.0457311842667503</v>
      </c>
      <c r="I4337">
        <v>-25.1237476904898</v>
      </c>
      <c r="J4337">
        <v>-0.68938972508298402</v>
      </c>
      <c r="K4337">
        <v>39.830944823950198</v>
      </c>
      <c r="L4337">
        <v>42.443990580984703</v>
      </c>
      <c r="M4337">
        <v>65.643606499267804</v>
      </c>
      <c r="N4337">
        <v>0.57407407407407396</v>
      </c>
      <c r="O4337">
        <v>30.032508127031701</v>
      </c>
      <c r="P4337">
        <v>9.5316351684470106</v>
      </c>
    </row>
    <row r="4338" spans="1:17" hidden="1" x14ac:dyDescent="0.3">
      <c r="A4338" t="s">
        <v>8833</v>
      </c>
      <c r="B4338" t="s">
        <v>8834</v>
      </c>
      <c r="C4338" t="s">
        <v>10222</v>
      </c>
      <c r="D4338" t="s">
        <v>1549</v>
      </c>
      <c r="E4338">
        <v>11.035826999999999</v>
      </c>
      <c r="F4338">
        <v>31.35</v>
      </c>
      <c r="G4338">
        <v>137.363200518962</v>
      </c>
      <c r="H4338">
        <v>-0.24767066676698901</v>
      </c>
      <c r="I4338">
        <v>72.453011241347696</v>
      </c>
      <c r="J4338">
        <v>2.4495188749096202</v>
      </c>
      <c r="K4338">
        <v>30.8101699382863</v>
      </c>
      <c r="M4338">
        <v>55.103306623516502</v>
      </c>
      <c r="N4338">
        <v>1.18706656702172</v>
      </c>
      <c r="O4338">
        <v>40.956937799042997</v>
      </c>
      <c r="P4338">
        <v>176.94346289752599</v>
      </c>
    </row>
    <row r="4339" spans="1:17" hidden="1" x14ac:dyDescent="0.3">
      <c r="A4339" t="s">
        <v>8835</v>
      </c>
      <c r="B4339" t="s">
        <v>8836</v>
      </c>
      <c r="C4339" t="s">
        <v>10222</v>
      </c>
      <c r="D4339" t="s">
        <v>388</v>
      </c>
      <c r="E4339">
        <v>11.008869142479501</v>
      </c>
      <c r="F4339">
        <v>3.44</v>
      </c>
      <c r="G4339">
        <v>191.992830148591</v>
      </c>
      <c r="H4339">
        <v>6.3777941632754303</v>
      </c>
      <c r="I4339">
        <v>83.347301589416006</v>
      </c>
      <c r="J4339">
        <v>-1.54519885371368</v>
      </c>
      <c r="K4339">
        <v>3.2568788197040099</v>
      </c>
      <c r="L4339">
        <v>2.5312445771633199</v>
      </c>
      <c r="M4339">
        <v>72.517567115718407</v>
      </c>
      <c r="N4339">
        <v>1.4871794871794799</v>
      </c>
      <c r="O4339">
        <v>1.16279069767442</v>
      </c>
      <c r="P4339">
        <v>377.77777777777698</v>
      </c>
    </row>
    <row r="4340" spans="1:17" hidden="1" x14ac:dyDescent="0.3">
      <c r="A4340" t="s">
        <v>8837</v>
      </c>
      <c r="B4340" t="s">
        <v>8838</v>
      </c>
      <c r="C4340" t="s">
        <v>10222</v>
      </c>
      <c r="D4340" t="s">
        <v>722</v>
      </c>
      <c r="E4340">
        <v>10.982502</v>
      </c>
      <c r="F4340">
        <v>289.14999999999998</v>
      </c>
      <c r="G4340">
        <v>-26.2099792386473</v>
      </c>
      <c r="H4340">
        <v>-6.7870495741338397</v>
      </c>
      <c r="I4340">
        <v>8.2780381339212301</v>
      </c>
      <c r="J4340">
        <v>-2.2457301745705598</v>
      </c>
      <c r="K4340">
        <v>296.14630606448299</v>
      </c>
      <c r="L4340">
        <v>278.14995860941798</v>
      </c>
      <c r="M4340">
        <v>56.692276819569898</v>
      </c>
      <c r="N4340">
        <v>0.58312137566019895</v>
      </c>
      <c r="O4340">
        <v>16.918554383537899</v>
      </c>
      <c r="P4340">
        <v>41.048780487804798</v>
      </c>
      <c r="Q4340">
        <v>-0.11226619776288201</v>
      </c>
    </row>
    <row r="4341" spans="1:17" hidden="1" x14ac:dyDescent="0.3">
      <c r="A4341" t="s">
        <v>8839</v>
      </c>
      <c r="B4341" t="s">
        <v>8840</v>
      </c>
      <c r="C4341" t="s">
        <v>10222</v>
      </c>
      <c r="D4341" t="s">
        <v>420</v>
      </c>
      <c r="E4341">
        <v>10.964454</v>
      </c>
      <c r="F4341">
        <v>14.6</v>
      </c>
      <c r="G4341">
        <v>-18.377540221778599</v>
      </c>
      <c r="H4341">
        <v>5.8369366887926599</v>
      </c>
      <c r="I4341">
        <v>9.1831318417077306</v>
      </c>
      <c r="J4341">
        <v>3.2645642475067</v>
      </c>
      <c r="K4341">
        <v>13.2376343802842</v>
      </c>
      <c r="L4341">
        <v>12.428970806747699</v>
      </c>
      <c r="M4341">
        <v>59.983340577305697</v>
      </c>
      <c r="N4341">
        <v>0.88425717334597997</v>
      </c>
      <c r="O4341">
        <v>10.2054794520547</v>
      </c>
      <c r="P4341">
        <v>73.190984578884894</v>
      </c>
      <c r="Q4341">
        <v>9.8135346248762995E-2</v>
      </c>
    </row>
    <row r="4342" spans="1:17" hidden="1" x14ac:dyDescent="0.3">
      <c r="A4342" t="s">
        <v>8841</v>
      </c>
      <c r="B4342" t="s">
        <v>8842</v>
      </c>
      <c r="C4342" t="s">
        <v>10222</v>
      </c>
      <c r="D4342" t="s">
        <v>722</v>
      </c>
      <c r="E4342">
        <v>10.8938445</v>
      </c>
      <c r="F4342">
        <v>63.25</v>
      </c>
      <c r="G4342">
        <v>-9.5693274231812104</v>
      </c>
      <c r="H4342">
        <v>-5.5715038664063998</v>
      </c>
      <c r="I4342">
        <v>-5.0548619781489599</v>
      </c>
      <c r="J4342">
        <v>-14.776546143031901</v>
      </c>
      <c r="K4342">
        <v>66.958285823361507</v>
      </c>
      <c r="L4342">
        <v>61.354276596955401</v>
      </c>
      <c r="M4342">
        <v>65.817523880043396</v>
      </c>
      <c r="N4342">
        <v>5.1153615666295096</v>
      </c>
      <c r="O4342">
        <v>46.482213438735101</v>
      </c>
      <c r="P4342">
        <v>22.815533980582501</v>
      </c>
    </row>
    <row r="4343" spans="1:17" hidden="1" x14ac:dyDescent="0.3">
      <c r="A4343" t="s">
        <v>8843</v>
      </c>
      <c r="B4343" t="s">
        <v>8844</v>
      </c>
      <c r="C4343" t="s">
        <v>10222</v>
      </c>
      <c r="D4343" t="s">
        <v>60</v>
      </c>
      <c r="E4343">
        <v>10.86</v>
      </c>
      <c r="F4343">
        <v>72.400000000000006</v>
      </c>
      <c r="G4343">
        <v>114.08581046689601</v>
      </c>
      <c r="H4343">
        <v>5.5190953540973897</v>
      </c>
      <c r="I4343">
        <v>-22.101376208444702</v>
      </c>
      <c r="J4343">
        <v>3.3061997476849099</v>
      </c>
      <c r="K4343">
        <v>68.372197084892093</v>
      </c>
      <c r="L4343">
        <v>63.485108835740697</v>
      </c>
      <c r="M4343">
        <v>67.588761370751598</v>
      </c>
      <c r="N4343">
        <v>2.29105512539003</v>
      </c>
      <c r="O4343">
        <v>20.165745856353499</v>
      </c>
      <c r="P4343">
        <v>158.57142857142799</v>
      </c>
      <c r="Q4343">
        <v>9.0214197872730995E-2</v>
      </c>
    </row>
    <row r="4344" spans="1:17" hidden="1" x14ac:dyDescent="0.3">
      <c r="A4344" t="s">
        <v>8845</v>
      </c>
      <c r="B4344" t="s">
        <v>8846</v>
      </c>
      <c r="C4344" t="s">
        <v>10222</v>
      </c>
      <c r="D4344" t="s">
        <v>922</v>
      </c>
      <c r="E4344">
        <v>10.796995000000001</v>
      </c>
      <c r="F4344">
        <v>18.010000000000002</v>
      </c>
      <c r="G4344">
        <v>15.285335252120399</v>
      </c>
      <c r="H4344">
        <v>-20.827873647529699</v>
      </c>
      <c r="I4344">
        <v>-0.121869277043435</v>
      </c>
      <c r="J4344">
        <v>-10.0731176354395</v>
      </c>
      <c r="K4344">
        <v>18.256009975387201</v>
      </c>
      <c r="L4344">
        <v>15.6633528171382</v>
      </c>
      <c r="M4344">
        <v>31.3256216225688</v>
      </c>
      <c r="N4344">
        <v>0.46205030913186201</v>
      </c>
      <c r="O4344">
        <v>27.429205996668401</v>
      </c>
      <c r="P4344">
        <v>53.146258503401299</v>
      </c>
      <c r="Q4344">
        <v>4.5562182550871001E-2</v>
      </c>
    </row>
    <row r="4345" spans="1:17" hidden="1" x14ac:dyDescent="0.3">
      <c r="A4345" t="s">
        <v>8847</v>
      </c>
      <c r="B4345" t="s">
        <v>8848</v>
      </c>
      <c r="C4345" t="s">
        <v>10222</v>
      </c>
      <c r="D4345" t="s">
        <v>127</v>
      </c>
      <c r="E4345">
        <v>10.695</v>
      </c>
      <c r="F4345">
        <v>6.9</v>
      </c>
      <c r="G4345">
        <v>-12.8518827686088</v>
      </c>
      <c r="H4345">
        <v>-2.93376659876456</v>
      </c>
      <c r="I4345">
        <v>-19.796212957656401</v>
      </c>
      <c r="J4345">
        <v>-0.35294848113544303</v>
      </c>
      <c r="K4345">
        <v>6.94777066603399</v>
      </c>
      <c r="L4345">
        <v>7.2185538687019299</v>
      </c>
      <c r="M4345">
        <v>55.144372642292304</v>
      </c>
      <c r="N4345">
        <v>1.03264611053632</v>
      </c>
      <c r="O4345">
        <v>88.115942028985501</v>
      </c>
      <c r="P4345">
        <v>33.720930232558104</v>
      </c>
      <c r="Q4345">
        <v>3.6356653990589002E-2</v>
      </c>
    </row>
    <row r="4346" spans="1:17" hidden="1" x14ac:dyDescent="0.3">
      <c r="A4346" t="s">
        <v>8849</v>
      </c>
      <c r="B4346" t="s">
        <v>8850</v>
      </c>
      <c r="C4346" t="s">
        <v>10222</v>
      </c>
      <c r="D4346" t="s">
        <v>70</v>
      </c>
      <c r="E4346">
        <v>10.6677</v>
      </c>
      <c r="F4346">
        <v>24.3</v>
      </c>
      <c r="G4346">
        <v>47.66786001717</v>
      </c>
      <c r="H4346">
        <v>-9.5263591913571499</v>
      </c>
      <c r="I4346">
        <v>10.084766302415099</v>
      </c>
      <c r="J4346">
        <v>-2.9968117569394899</v>
      </c>
      <c r="K4346">
        <v>25.411194794713001</v>
      </c>
      <c r="L4346">
        <v>22.940210661062601</v>
      </c>
      <c r="M4346">
        <v>38.854184938773201</v>
      </c>
      <c r="N4346">
        <v>0.49885749596134199</v>
      </c>
      <c r="O4346">
        <v>26.954732510288</v>
      </c>
      <c r="P4346">
        <v>81.343283582089498</v>
      </c>
      <c r="Q4346">
        <v>3.8609317342004998E-2</v>
      </c>
    </row>
    <row r="4347" spans="1:17" hidden="1" x14ac:dyDescent="0.3">
      <c r="A4347" t="s">
        <v>8851</v>
      </c>
      <c r="B4347" t="s">
        <v>8852</v>
      </c>
      <c r="C4347" t="s">
        <v>10222</v>
      </c>
      <c r="D4347" t="s">
        <v>574</v>
      </c>
      <c r="E4347">
        <v>10.60164</v>
      </c>
      <c r="F4347">
        <v>8.82</v>
      </c>
      <c r="G4347">
        <v>175.529106150621</v>
      </c>
      <c r="H4347">
        <v>-2.9449638425199298</v>
      </c>
      <c r="I4347">
        <v>5.9909742593630702</v>
      </c>
      <c r="J4347">
        <v>-7.00967972803062</v>
      </c>
      <c r="K4347">
        <v>8.9065289969795405</v>
      </c>
      <c r="L4347">
        <v>7.5449368874550702</v>
      </c>
      <c r="M4347">
        <v>38.1933176951406</v>
      </c>
      <c r="N4347">
        <v>1.23505711278312</v>
      </c>
      <c r="O4347">
        <v>37.074829931972701</v>
      </c>
      <c r="P4347">
        <v>239.230769230769</v>
      </c>
      <c r="Q4347">
        <v>0.118100177015015</v>
      </c>
    </row>
    <row r="4348" spans="1:17" hidden="1" x14ac:dyDescent="0.3">
      <c r="A4348" t="s">
        <v>8853</v>
      </c>
      <c r="B4348" t="s">
        <v>8854</v>
      </c>
      <c r="C4348" t="s">
        <v>10222</v>
      </c>
      <c r="E4348">
        <v>10.599169513</v>
      </c>
      <c r="F4348">
        <v>20.329999999999998</v>
      </c>
      <c r="G4348">
        <v>-15.795840875373401</v>
      </c>
      <c r="H4348">
        <v>-7.0391329139848997</v>
      </c>
      <c r="I4348">
        <v>-45.393180770559901</v>
      </c>
      <c r="J4348">
        <v>1.37450917548338</v>
      </c>
      <c r="K4348">
        <v>22.4260396274491</v>
      </c>
      <c r="L4348">
        <v>23.7761969574643</v>
      </c>
      <c r="M4348">
        <v>33.738790487172302</v>
      </c>
      <c r="N4348">
        <v>9.4794094794094799E-2</v>
      </c>
      <c r="O4348">
        <v>49.286768322675798</v>
      </c>
      <c r="P4348">
        <v>24.1147741147741</v>
      </c>
    </row>
    <row r="4349" spans="1:17" hidden="1" x14ac:dyDescent="0.3">
      <c r="A4349" t="s">
        <v>8855</v>
      </c>
      <c r="B4349" t="s">
        <v>8856</v>
      </c>
      <c r="C4349" t="s">
        <v>10222</v>
      </c>
      <c r="D4349" t="s">
        <v>722</v>
      </c>
      <c r="E4349">
        <v>10.576090199999999</v>
      </c>
      <c r="F4349">
        <v>60.82</v>
      </c>
      <c r="G4349">
        <v>12.1744256551587</v>
      </c>
      <c r="H4349">
        <v>3.0350443174147799</v>
      </c>
      <c r="I4349">
        <v>6.2407608655074798</v>
      </c>
      <c r="J4349">
        <v>0.762363888411974</v>
      </c>
      <c r="K4349">
        <v>57.583692645829302</v>
      </c>
      <c r="L4349">
        <v>52.186184705470602</v>
      </c>
      <c r="M4349">
        <v>51.449225640246297</v>
      </c>
      <c r="N4349">
        <v>0.68734851483030401</v>
      </c>
      <c r="O4349">
        <v>1.85794146662283</v>
      </c>
      <c r="P4349">
        <v>44.3626869214336</v>
      </c>
    </row>
    <row r="4350" spans="1:17" hidden="1" x14ac:dyDescent="0.3">
      <c r="A4350" t="s">
        <v>8857</v>
      </c>
      <c r="B4350" t="s">
        <v>8858</v>
      </c>
      <c r="C4350" t="s">
        <v>10222</v>
      </c>
      <c r="D4350" t="s">
        <v>523</v>
      </c>
      <c r="E4350">
        <v>10.478262000000001</v>
      </c>
      <c r="F4350">
        <v>19.05</v>
      </c>
      <c r="G4350">
        <v>196.90385322599801</v>
      </c>
      <c r="H4350">
        <v>88.063384398386404</v>
      </c>
      <c r="I4350">
        <v>147.62491791490299</v>
      </c>
      <c r="J4350">
        <v>6.5566529981381496</v>
      </c>
      <c r="K4350">
        <v>11.829117782415</v>
      </c>
      <c r="L4350">
        <v>7.5142901026991096</v>
      </c>
      <c r="M4350">
        <v>99.9457287356515</v>
      </c>
      <c r="N4350">
        <v>2.04250762944188</v>
      </c>
      <c r="O4350">
        <v>0</v>
      </c>
      <c r="P4350">
        <v>427.70083102492998</v>
      </c>
    </row>
    <row r="4351" spans="1:17" hidden="1" x14ac:dyDescent="0.3">
      <c r="A4351" t="s">
        <v>8859</v>
      </c>
      <c r="B4351" t="s">
        <v>8860</v>
      </c>
      <c r="C4351" t="s">
        <v>10222</v>
      </c>
      <c r="E4351">
        <v>10.4484663</v>
      </c>
      <c r="F4351">
        <v>17.73</v>
      </c>
      <c r="G4351">
        <v>-42.097116941355303</v>
      </c>
      <c r="H4351">
        <v>-4.4760798617482003</v>
      </c>
      <c r="I4351">
        <v>-47.409071442735403</v>
      </c>
      <c r="J4351">
        <v>-1.54519885371368</v>
      </c>
      <c r="K4351">
        <v>18.3907998880298</v>
      </c>
      <c r="L4351">
        <v>21.311532964739101</v>
      </c>
      <c r="M4351">
        <v>7.396256182375E-3</v>
      </c>
      <c r="N4351">
        <v>0.71345029239766</v>
      </c>
      <c r="O4351">
        <v>87.704455724760294</v>
      </c>
      <c r="P4351">
        <v>1.02564102564102</v>
      </c>
    </row>
    <row r="4352" spans="1:17" hidden="1" x14ac:dyDescent="0.3">
      <c r="A4352" t="s">
        <v>8861</v>
      </c>
      <c r="B4352" t="s">
        <v>8862</v>
      </c>
      <c r="C4352" t="s">
        <v>10222</v>
      </c>
      <c r="E4352">
        <v>10.445819999999999</v>
      </c>
      <c r="F4352">
        <v>2.09</v>
      </c>
      <c r="G4352">
        <v>9.6585221563889991</v>
      </c>
      <c r="H4352">
        <v>-19.336635871199</v>
      </c>
      <c r="I4352">
        <v>-37.8014617601767</v>
      </c>
      <c r="J4352">
        <v>-1.0735007405061401</v>
      </c>
      <c r="K4352">
        <v>2.2368240569589002</v>
      </c>
      <c r="L4352">
        <v>2.2250814991199301</v>
      </c>
      <c r="M4352">
        <v>39.031396520067197</v>
      </c>
      <c r="N4352">
        <v>0.57257095548200398</v>
      </c>
      <c r="O4352">
        <v>70.813397129186598</v>
      </c>
      <c r="P4352">
        <v>49.285714285714199</v>
      </c>
      <c r="Q4352">
        <v>2.1111660614024998E-2</v>
      </c>
    </row>
    <row r="4353" spans="1:17" hidden="1" x14ac:dyDescent="0.3">
      <c r="A4353" t="s">
        <v>8863</v>
      </c>
      <c r="B4353" t="s">
        <v>8864</v>
      </c>
      <c r="C4353" t="s">
        <v>10222</v>
      </c>
      <c r="D4353" t="s">
        <v>606</v>
      </c>
      <c r="E4353">
        <v>10.431959726999899</v>
      </c>
      <c r="F4353">
        <v>8.77</v>
      </c>
      <c r="G4353">
        <v>68.363200518962003</v>
      </c>
      <c r="H4353">
        <v>10.4492174707866</v>
      </c>
      <c r="I4353">
        <v>12.345936551245501</v>
      </c>
      <c r="J4353">
        <v>7.5457102371953999</v>
      </c>
      <c r="K4353">
        <v>7.6911270422409403</v>
      </c>
      <c r="L4353">
        <v>7.0635755430631102</v>
      </c>
      <c r="M4353">
        <v>75.383766918665103</v>
      </c>
      <c r="N4353">
        <v>1.2383658243534801</v>
      </c>
      <c r="O4353">
        <v>6.27137970353479</v>
      </c>
      <c r="P4353">
        <v>95.322939866369595</v>
      </c>
      <c r="Q4353">
        <v>0.12367171340389201</v>
      </c>
    </row>
    <row r="4354" spans="1:17" hidden="1" x14ac:dyDescent="0.3">
      <c r="A4354" t="s">
        <v>8865</v>
      </c>
      <c r="B4354" t="s">
        <v>8866</v>
      </c>
      <c r="C4354" t="s">
        <v>10222</v>
      </c>
      <c r="D4354" t="s">
        <v>21</v>
      </c>
      <c r="E4354">
        <v>10.4307699</v>
      </c>
      <c r="F4354">
        <v>9.93</v>
      </c>
      <c r="G4354">
        <v>-29.363261755445301</v>
      </c>
      <c r="H4354">
        <v>-1.3665319775342399</v>
      </c>
      <c r="I4354">
        <v>-4.5469083760309799</v>
      </c>
      <c r="J4354">
        <v>3.3328499267741298</v>
      </c>
      <c r="K4354">
        <v>8.6139833273738606</v>
      </c>
      <c r="L4354">
        <v>8.6597867685403607</v>
      </c>
      <c r="M4354">
        <v>80.103422956531105</v>
      </c>
      <c r="N4354">
        <v>0.85120239932458397</v>
      </c>
      <c r="O4354">
        <v>33.434038267875103</v>
      </c>
      <c r="P4354">
        <v>99.7987927565392</v>
      </c>
    </row>
    <row r="4355" spans="1:17" hidden="1" x14ac:dyDescent="0.3">
      <c r="A4355" t="s">
        <v>8867</v>
      </c>
      <c r="B4355" t="s">
        <v>8868</v>
      </c>
      <c r="C4355" t="s">
        <v>10222</v>
      </c>
      <c r="D4355" t="s">
        <v>133</v>
      </c>
      <c r="E4355">
        <v>10.415609999999999</v>
      </c>
      <c r="F4355">
        <v>8.5500000000000007</v>
      </c>
      <c r="G4355">
        <v>87.224311630073203</v>
      </c>
      <c r="H4355">
        <v>15.837036034106999</v>
      </c>
      <c r="I4355">
        <v>-15.026593793778</v>
      </c>
      <c r="J4355">
        <v>6.2392322840108596</v>
      </c>
      <c r="K4355">
        <v>8.2013204732750893</v>
      </c>
      <c r="L4355">
        <v>7.1913086936475601</v>
      </c>
      <c r="M4355">
        <v>52.517370319167398</v>
      </c>
      <c r="N4355">
        <v>1.78708687407823</v>
      </c>
      <c r="O4355">
        <v>11.111111111111001</v>
      </c>
      <c r="P4355">
        <v>128</v>
      </c>
      <c r="Q4355">
        <v>8.9802360736525005E-2</v>
      </c>
    </row>
    <row r="4356" spans="1:17" hidden="1" x14ac:dyDescent="0.3">
      <c r="A4356" t="s">
        <v>8869</v>
      </c>
      <c r="B4356" t="s">
        <v>8870</v>
      </c>
      <c r="C4356" t="s">
        <v>10222</v>
      </c>
      <c r="D4356" t="s">
        <v>622</v>
      </c>
      <c r="E4356">
        <v>10.410427500000001</v>
      </c>
      <c r="F4356">
        <v>24.55</v>
      </c>
      <c r="G4356">
        <v>68.315581471342995</v>
      </c>
      <c r="H4356">
        <v>6.6621506829695898</v>
      </c>
      <c r="I4356">
        <v>-24.638005804379102</v>
      </c>
      <c r="J4356">
        <v>-1.54519885371368</v>
      </c>
      <c r="K4356">
        <v>23.851614261679099</v>
      </c>
      <c r="L4356">
        <v>23.793623122521499</v>
      </c>
      <c r="M4356">
        <v>84.378877228306195</v>
      </c>
      <c r="N4356">
        <v>0.205641554867561</v>
      </c>
      <c r="O4356">
        <v>35.600814663951098</v>
      </c>
      <c r="P4356">
        <v>94.841269841269806</v>
      </c>
      <c r="Q4356">
        <v>6.2268622941732001E-2</v>
      </c>
    </row>
    <row r="4357" spans="1:17" hidden="1" x14ac:dyDescent="0.3">
      <c r="A4357" t="s">
        <v>8871</v>
      </c>
      <c r="B4357" t="s">
        <v>8872</v>
      </c>
      <c r="C4357" t="s">
        <v>10222</v>
      </c>
      <c r="E4357">
        <v>10.385763839999999</v>
      </c>
      <c r="F4357">
        <v>91.76</v>
      </c>
      <c r="G4357">
        <v>1582.22663937681</v>
      </c>
      <c r="H4357">
        <v>44.865526013986702</v>
      </c>
      <c r="I4357">
        <v>992.71593134005104</v>
      </c>
      <c r="J4357">
        <v>6.6698600830195298</v>
      </c>
      <c r="K4357">
        <v>62.2258314773294</v>
      </c>
      <c r="L4357">
        <v>30.287373893457701</v>
      </c>
      <c r="M4357">
        <v>100</v>
      </c>
      <c r="N4357">
        <v>0.62348240188297099</v>
      </c>
      <c r="O4357">
        <v>0</v>
      </c>
      <c r="P4357">
        <v>1608.7523277467401</v>
      </c>
    </row>
    <row r="4358" spans="1:17" hidden="1" x14ac:dyDescent="0.3">
      <c r="A4358" t="s">
        <v>8873</v>
      </c>
      <c r="B4358" t="s">
        <v>8874</v>
      </c>
      <c r="C4358" t="s">
        <v>10222</v>
      </c>
      <c r="E4358">
        <v>10.383713759999999</v>
      </c>
      <c r="F4358">
        <v>9.8699999999999992</v>
      </c>
      <c r="G4358">
        <v>-72.591262140418493</v>
      </c>
      <c r="H4358">
        <v>13.220628760449999</v>
      </c>
      <c r="I4358">
        <v>-64.090379046422001</v>
      </c>
      <c r="J4358">
        <v>5.40844353039226</v>
      </c>
      <c r="K4358">
        <v>10.069906723651</v>
      </c>
      <c r="L4358">
        <v>13.547735919992</v>
      </c>
      <c r="M4358">
        <v>61.193527942897497</v>
      </c>
      <c r="N4358">
        <v>0.59596322551060998</v>
      </c>
      <c r="O4358">
        <v>163.52583586626099</v>
      </c>
      <c r="P4358">
        <v>23.529411764705799</v>
      </c>
      <c r="Q4358">
        <v>-4.7928883510423001E-2</v>
      </c>
    </row>
    <row r="4359" spans="1:17" hidden="1" x14ac:dyDescent="0.3">
      <c r="A4359" t="s">
        <v>8875</v>
      </c>
      <c r="B4359" t="s">
        <v>8876</v>
      </c>
      <c r="C4359" t="s">
        <v>10222</v>
      </c>
      <c r="E4359">
        <v>10.38194949</v>
      </c>
      <c r="F4359">
        <v>9.98</v>
      </c>
      <c r="G4359">
        <v>93.298100176328703</v>
      </c>
      <c r="H4359">
        <v>19.949645996710199</v>
      </c>
      <c r="I4359">
        <v>15.3028467071821</v>
      </c>
      <c r="J4359">
        <v>-1.1232579254436501</v>
      </c>
      <c r="K4359">
        <v>8.9189730067072102</v>
      </c>
      <c r="L4359">
        <v>7.45694809992185</v>
      </c>
      <c r="M4359">
        <v>58.175936337949601</v>
      </c>
      <c r="N4359">
        <v>0.48639486152111899</v>
      </c>
      <c r="O4359">
        <v>8.2164328657314591</v>
      </c>
      <c r="P4359">
        <v>149.5</v>
      </c>
      <c r="Q4359">
        <v>5.9332709836330003E-2</v>
      </c>
    </row>
    <row r="4360" spans="1:17" hidden="1" x14ac:dyDescent="0.3">
      <c r="A4360" t="s">
        <v>8877</v>
      </c>
      <c r="B4360" t="s">
        <v>8878</v>
      </c>
      <c r="C4360" t="s">
        <v>10222</v>
      </c>
      <c r="D4360" t="s">
        <v>285</v>
      </c>
      <c r="E4360">
        <v>10.352849244</v>
      </c>
      <c r="F4360">
        <v>44.76</v>
      </c>
      <c r="G4360">
        <v>-2.6740004894619198</v>
      </c>
      <c r="H4360">
        <v>-6.1013751521998802</v>
      </c>
      <c r="I4360">
        <v>-33.832699106630002</v>
      </c>
      <c r="J4360">
        <v>-0.12738759983685699</v>
      </c>
      <c r="K4360">
        <v>46.209616902051103</v>
      </c>
      <c r="L4360">
        <v>45.8692030185465</v>
      </c>
      <c r="M4360">
        <v>38.845579507786098</v>
      </c>
      <c r="N4360">
        <v>0.80920589306674195</v>
      </c>
      <c r="O4360">
        <v>54.267202859696098</v>
      </c>
      <c r="P4360">
        <v>29.1774891774891</v>
      </c>
      <c r="Q4360">
        <v>-3.0350556185869998E-3</v>
      </c>
    </row>
    <row r="4361" spans="1:17" hidden="1" x14ac:dyDescent="0.3">
      <c r="A4361" t="s">
        <v>8879</v>
      </c>
      <c r="B4361" t="s">
        <v>8880</v>
      </c>
      <c r="C4361" t="s">
        <v>10222</v>
      </c>
      <c r="D4361" t="s">
        <v>523</v>
      </c>
      <c r="E4361">
        <v>10.308</v>
      </c>
      <c r="F4361">
        <v>17.18</v>
      </c>
      <c r="G4361">
        <v>54.697940322056297</v>
      </c>
      <c r="H4361">
        <v>-27.977913121887301</v>
      </c>
      <c r="I4361">
        <v>-20.316573644759998</v>
      </c>
      <c r="J4361">
        <v>-5.1041253414616401</v>
      </c>
      <c r="K4361">
        <v>17.243491127771499</v>
      </c>
      <c r="L4361">
        <v>15.458683530864</v>
      </c>
      <c r="M4361">
        <v>49.033345269856497</v>
      </c>
      <c r="N4361">
        <v>0.45775580109642799</v>
      </c>
      <c r="O4361">
        <v>37.8346915017462</v>
      </c>
      <c r="P4361">
        <v>108.24242424242399</v>
      </c>
      <c r="Q4361">
        <v>5.7876303264847002E-2</v>
      </c>
    </row>
    <row r="4362" spans="1:17" hidden="1" x14ac:dyDescent="0.3">
      <c r="A4362" t="s">
        <v>8881</v>
      </c>
      <c r="B4362" t="s">
        <v>8882</v>
      </c>
      <c r="C4362" t="s">
        <v>10222</v>
      </c>
      <c r="D4362" t="s">
        <v>60</v>
      </c>
      <c r="E4362">
        <v>10.28983</v>
      </c>
      <c r="F4362">
        <v>17.47</v>
      </c>
      <c r="G4362">
        <v>65.875192687341894</v>
      </c>
      <c r="H4362">
        <v>-20.479342916492701</v>
      </c>
      <c r="I4362">
        <v>128.15748531898899</v>
      </c>
      <c r="J4362">
        <v>-2.0327394820993798</v>
      </c>
      <c r="K4362">
        <v>20.2595027803644</v>
      </c>
      <c r="L4362">
        <v>15.319096033309799</v>
      </c>
      <c r="M4362">
        <v>36.182407143879097</v>
      </c>
      <c r="N4362">
        <v>1.65124592139992</v>
      </c>
      <c r="O4362">
        <v>67.200915855752697</v>
      </c>
      <c r="P4362">
        <v>273.29059829059798</v>
      </c>
      <c r="Q4362">
        <v>0.124403008058176</v>
      </c>
    </row>
    <row r="4363" spans="1:17" hidden="1" x14ac:dyDescent="0.3">
      <c r="A4363" t="s">
        <v>8883</v>
      </c>
      <c r="B4363" t="s">
        <v>8884</v>
      </c>
      <c r="C4363" t="s">
        <v>10222</v>
      </c>
      <c r="D4363" t="s">
        <v>523</v>
      </c>
      <c r="E4363">
        <v>10.262</v>
      </c>
      <c r="F4363">
        <v>256.55</v>
      </c>
      <c r="G4363">
        <v>91.814737161988106</v>
      </c>
      <c r="H4363">
        <v>3.5288555325692199</v>
      </c>
      <c r="I4363">
        <v>86.590806952002495</v>
      </c>
      <c r="J4363">
        <v>-7.3905225947208697</v>
      </c>
      <c r="K4363">
        <v>217.04212068149801</v>
      </c>
      <c r="L4363">
        <v>149.64899643806399</v>
      </c>
      <c r="M4363">
        <v>38.5560320222041</v>
      </c>
      <c r="N4363">
        <v>1.9774251221713199</v>
      </c>
      <c r="O4363">
        <v>13.018904696940099</v>
      </c>
      <c r="P4363">
        <v>188.582677165354</v>
      </c>
      <c r="Q4363">
        <v>0.10213965997854201</v>
      </c>
    </row>
    <row r="4364" spans="1:17" hidden="1" x14ac:dyDescent="0.3">
      <c r="A4364" t="s">
        <v>8885</v>
      </c>
      <c r="B4364" t="s">
        <v>8886</v>
      </c>
      <c r="C4364" t="s">
        <v>10222</v>
      </c>
      <c r="D4364" t="s">
        <v>293</v>
      </c>
      <c r="E4364">
        <v>10.256371956000001</v>
      </c>
      <c r="F4364">
        <v>23.67</v>
      </c>
      <c r="G4364">
        <v>-6.9802338244722204</v>
      </c>
      <c r="H4364">
        <v>2.4736408086428399</v>
      </c>
      <c r="I4364">
        <v>-3.05007322694461</v>
      </c>
      <c r="J4364">
        <v>-11.2915756653078</v>
      </c>
      <c r="K4364">
        <v>23.590528931992299</v>
      </c>
      <c r="L4364">
        <v>23.537582803787998</v>
      </c>
      <c r="M4364">
        <v>29.162210097933201</v>
      </c>
      <c r="N4364">
        <v>1.1272727272727201</v>
      </c>
      <c r="O4364">
        <v>47.866497676383602</v>
      </c>
      <c r="P4364">
        <v>50.956632653061199</v>
      </c>
      <c r="Q4364">
        <v>1.9463940747255999E-2</v>
      </c>
    </row>
    <row r="4365" spans="1:17" hidden="1" x14ac:dyDescent="0.3">
      <c r="A4365" t="s">
        <v>8887</v>
      </c>
      <c r="B4365" t="s">
        <v>8888</v>
      </c>
      <c r="C4365" t="s">
        <v>10222</v>
      </c>
      <c r="E4365">
        <v>10.2249</v>
      </c>
      <c r="F4365">
        <v>32.46</v>
      </c>
      <c r="G4365">
        <v>172.92080609501701</v>
      </c>
      <c r="H4365">
        <v>16.695863030864999</v>
      </c>
      <c r="I4365">
        <v>-50.809502701264599</v>
      </c>
      <c r="J4365">
        <v>-10.211490356245999</v>
      </c>
      <c r="K4365">
        <v>33.147968302738903</v>
      </c>
      <c r="L4365">
        <v>33.019105841027702</v>
      </c>
      <c r="M4365">
        <v>42.292129849987703</v>
      </c>
      <c r="N4365">
        <v>1.33852960389571</v>
      </c>
      <c r="O4365">
        <v>118.02218114602501</v>
      </c>
      <c r="P4365">
        <v>199.44649446494401</v>
      </c>
    </row>
    <row r="4366" spans="1:17" hidden="1" x14ac:dyDescent="0.3">
      <c r="A4366" t="s">
        <v>8889</v>
      </c>
      <c r="B4366" t="s">
        <v>8890</v>
      </c>
      <c r="C4366" t="s">
        <v>10222</v>
      </c>
      <c r="E4366">
        <v>10.2093075</v>
      </c>
      <c r="F4366">
        <v>14</v>
      </c>
      <c r="G4366">
        <v>-81.100639700231696</v>
      </c>
      <c r="H4366">
        <v>-3.5263591913571499</v>
      </c>
      <c r="I4366">
        <v>-59.0450161431962</v>
      </c>
      <c r="J4366">
        <v>-1.54519885371368</v>
      </c>
      <c r="K4366">
        <v>14.456864921931</v>
      </c>
      <c r="L4366">
        <v>17.237233288096299</v>
      </c>
      <c r="M4366">
        <v>44.106863214007703</v>
      </c>
      <c r="N4366">
        <v>0</v>
      </c>
      <c r="O4366">
        <v>138.57142857142799</v>
      </c>
      <c r="P4366">
        <v>22.9148375768217</v>
      </c>
    </row>
    <row r="4367" spans="1:17" hidden="1" x14ac:dyDescent="0.3">
      <c r="A4367" t="s">
        <v>8891</v>
      </c>
      <c r="B4367" t="s">
        <v>8892</v>
      </c>
      <c r="C4367" t="s">
        <v>10222</v>
      </c>
      <c r="D4367" t="s">
        <v>420</v>
      </c>
      <c r="E4367">
        <v>10.1501015</v>
      </c>
      <c r="F4367">
        <v>10.15</v>
      </c>
      <c r="G4367">
        <v>76.474311630073203</v>
      </c>
      <c r="H4367">
        <v>-38.125256925588602</v>
      </c>
      <c r="I4367">
        <v>87.5033709535779</v>
      </c>
      <c r="J4367">
        <v>-20.018481296461701</v>
      </c>
      <c r="K4367">
        <v>13.8692317226926</v>
      </c>
      <c r="M4367">
        <v>0.51286220577553399</v>
      </c>
      <c r="N4367">
        <v>1.04670629447448</v>
      </c>
      <c r="O4367">
        <v>92.610837438423601</v>
      </c>
      <c r="P4367">
        <v>103</v>
      </c>
    </row>
    <row r="4368" spans="1:17" hidden="1" x14ac:dyDescent="0.3">
      <c r="A4368" t="s">
        <v>8893</v>
      </c>
      <c r="B4368" t="s">
        <v>8894</v>
      </c>
      <c r="C4368" t="s">
        <v>10222</v>
      </c>
      <c r="D4368" t="s">
        <v>373</v>
      </c>
      <c r="E4368">
        <v>10.110418187999899</v>
      </c>
      <c r="F4368">
        <v>17.420000000000002</v>
      </c>
      <c r="G4368">
        <v>137.014402401631</v>
      </c>
      <c r="H4368">
        <v>-11.7865553710164</v>
      </c>
      <c r="I4368">
        <v>67.871792006209503</v>
      </c>
      <c r="J4368">
        <v>-9.2335105420253694</v>
      </c>
      <c r="K4368">
        <v>17.007848866095799</v>
      </c>
      <c r="L4368">
        <v>12.0945413467261</v>
      </c>
      <c r="M4368">
        <v>18.409759401747898</v>
      </c>
      <c r="N4368">
        <v>9.3929937757096696E-2</v>
      </c>
      <c r="O4368">
        <v>37.715269804822</v>
      </c>
      <c r="P4368">
        <v>220.810313075506</v>
      </c>
      <c r="Q4368">
        <v>0.12713241998425301</v>
      </c>
    </row>
    <row r="4369" spans="1:17" hidden="1" x14ac:dyDescent="0.3">
      <c r="A4369" t="s">
        <v>8895</v>
      </c>
      <c r="B4369" t="s">
        <v>8896</v>
      </c>
      <c r="C4369" t="s">
        <v>10222</v>
      </c>
      <c r="D4369" t="s">
        <v>557</v>
      </c>
      <c r="E4369">
        <v>10.10793</v>
      </c>
      <c r="F4369">
        <v>21</v>
      </c>
      <c r="G4369">
        <v>-29.077892546260799</v>
      </c>
      <c r="H4369">
        <v>-15.549819601914299</v>
      </c>
      <c r="I4369">
        <v>-22.985615830562999</v>
      </c>
      <c r="J4369">
        <v>-3.77983572522206</v>
      </c>
      <c r="K4369">
        <v>20.9931717759473</v>
      </c>
      <c r="L4369">
        <v>21.551768731826499</v>
      </c>
      <c r="M4369">
        <v>43.183411830491899</v>
      </c>
      <c r="N4369">
        <v>0.68444680851063799</v>
      </c>
      <c r="O4369">
        <v>45.095238095238102</v>
      </c>
      <c r="P4369">
        <v>27.659574468085101</v>
      </c>
      <c r="Q4369">
        <v>-9.3452835374509997E-3</v>
      </c>
    </row>
    <row r="4370" spans="1:17" hidden="1" x14ac:dyDescent="0.3">
      <c r="A4370" t="s">
        <v>8897</v>
      </c>
      <c r="B4370" t="s">
        <v>8898</v>
      </c>
      <c r="C4370" t="s">
        <v>10222</v>
      </c>
      <c r="E4370">
        <v>10.0953055</v>
      </c>
      <c r="F4370">
        <v>22.15</v>
      </c>
      <c r="G4370">
        <v>-8.7691758765721808</v>
      </c>
      <c r="H4370">
        <v>-39.232760957361499</v>
      </c>
      <c r="I4370">
        <v>-47.132431515557798</v>
      </c>
      <c r="J4370">
        <v>-14.5399710717868</v>
      </c>
      <c r="K4370">
        <v>31.833039225253401</v>
      </c>
      <c r="L4370">
        <v>31.125863060025001</v>
      </c>
      <c r="M4370">
        <v>16.6822204632685</v>
      </c>
      <c r="N4370">
        <v>1.71308136566687</v>
      </c>
      <c r="O4370">
        <v>89.6162528216704</v>
      </c>
      <c r="P4370">
        <v>31.454005934718001</v>
      </c>
      <c r="Q4370">
        <v>1.8811516997001999E-2</v>
      </c>
    </row>
    <row r="4371" spans="1:17" hidden="1" x14ac:dyDescent="0.3">
      <c r="A4371" t="s">
        <v>8899</v>
      </c>
      <c r="B4371" t="s">
        <v>8900</v>
      </c>
      <c r="C4371" t="s">
        <v>10222</v>
      </c>
      <c r="E4371">
        <v>10.080189000000001</v>
      </c>
      <c r="F4371">
        <v>33</v>
      </c>
      <c r="G4371">
        <v>-28.602839705238299</v>
      </c>
      <c r="H4371">
        <v>-3.5263591913571499</v>
      </c>
      <c r="I4371">
        <v>-10.734724284517201</v>
      </c>
      <c r="J4371">
        <v>-1.54519885371368</v>
      </c>
      <c r="K4371">
        <v>32.639253668477998</v>
      </c>
      <c r="L4371">
        <v>32.270774245636503</v>
      </c>
      <c r="M4371">
        <v>84.7193819831745</v>
      </c>
      <c r="N4371">
        <v>0</v>
      </c>
      <c r="O4371">
        <v>2.1212121212121202</v>
      </c>
      <c r="P4371">
        <v>10</v>
      </c>
    </row>
    <row r="4372" spans="1:17" hidden="1" x14ac:dyDescent="0.3">
      <c r="A4372" t="s">
        <v>8901</v>
      </c>
      <c r="B4372" t="s">
        <v>8902</v>
      </c>
      <c r="C4372" t="s">
        <v>10222</v>
      </c>
      <c r="D4372" t="s">
        <v>290</v>
      </c>
      <c r="E4372">
        <v>10.069342000000001</v>
      </c>
      <c r="F4372">
        <v>2.11</v>
      </c>
      <c r="G4372">
        <v>-18.320560164798501</v>
      </c>
      <c r="H4372">
        <v>-17.460785420865299</v>
      </c>
      <c r="I4372">
        <v>24.238470291326198</v>
      </c>
      <c r="J4372">
        <v>-17.5451988537136</v>
      </c>
      <c r="K4372">
        <v>2.40343643015028</v>
      </c>
      <c r="L4372">
        <v>2.1729218979216198</v>
      </c>
      <c r="M4372">
        <v>22.859289451342701</v>
      </c>
      <c r="N4372">
        <v>1.2643666321468301</v>
      </c>
      <c r="O4372">
        <v>53.080568720379098</v>
      </c>
      <c r="P4372">
        <v>49.645390070921898</v>
      </c>
    </row>
    <row r="4373" spans="1:17" hidden="1" x14ac:dyDescent="0.3">
      <c r="A4373" t="s">
        <v>8903</v>
      </c>
      <c r="B4373" t="s">
        <v>8904</v>
      </c>
      <c r="C4373" t="s">
        <v>10222</v>
      </c>
      <c r="D4373" t="s">
        <v>186</v>
      </c>
      <c r="E4373">
        <v>10.054242</v>
      </c>
      <c r="F4373">
        <v>22.44</v>
      </c>
      <c r="G4373">
        <v>76.735181195290593</v>
      </c>
      <c r="H4373">
        <v>-17.3465839104582</v>
      </c>
      <c r="I4373">
        <v>11.1399398023364</v>
      </c>
      <c r="J4373">
        <v>4.9332833304603101</v>
      </c>
      <c r="K4373">
        <v>23.919320750467701</v>
      </c>
      <c r="L4373">
        <v>20.794021346520299</v>
      </c>
      <c r="M4373">
        <v>43.806514562996597</v>
      </c>
      <c r="N4373">
        <v>0.23259865988391601</v>
      </c>
      <c r="O4373">
        <v>55.9269162210338</v>
      </c>
      <c r="P4373">
        <v>104</v>
      </c>
      <c r="Q4373">
        <v>6.2031313501764003E-2</v>
      </c>
    </row>
    <row r="4374" spans="1:17" hidden="1" x14ac:dyDescent="0.3">
      <c r="A4374" t="s">
        <v>8905</v>
      </c>
      <c r="B4374" t="s">
        <v>8906</v>
      </c>
      <c r="C4374" t="s">
        <v>10222</v>
      </c>
      <c r="D4374" t="s">
        <v>54</v>
      </c>
      <c r="E4374">
        <v>10.037588400000001</v>
      </c>
      <c r="F4374">
        <v>23.24</v>
      </c>
      <c r="G4374">
        <v>10.1801939830143</v>
      </c>
      <c r="H4374">
        <v>-6.7126337011610797</v>
      </c>
      <c r="I4374">
        <v>-32.109474399848601</v>
      </c>
      <c r="J4374">
        <v>-0.90825617855445595</v>
      </c>
      <c r="K4374">
        <v>23.926983556829999</v>
      </c>
      <c r="L4374">
        <v>23.680524797735199</v>
      </c>
      <c r="M4374">
        <v>46.756271286084399</v>
      </c>
      <c r="N4374">
        <v>0.84091234801252501</v>
      </c>
      <c r="O4374">
        <v>65.662650602409599</v>
      </c>
      <c r="P4374">
        <v>45.249999999999901</v>
      </c>
      <c r="Q4374">
        <v>7.0170847873229997E-2</v>
      </c>
    </row>
    <row r="4375" spans="1:17" hidden="1" x14ac:dyDescent="0.3">
      <c r="A4375" t="s">
        <v>8907</v>
      </c>
      <c r="B4375" t="s">
        <v>8908</v>
      </c>
      <c r="C4375" t="s">
        <v>10222</v>
      </c>
      <c r="D4375" t="s">
        <v>54</v>
      </c>
      <c r="E4375">
        <v>10.032918799999999</v>
      </c>
      <c r="F4375">
        <v>32.99</v>
      </c>
      <c r="G4375">
        <v>91.806541941125502</v>
      </c>
      <c r="H4375">
        <v>-5.2910650737100804</v>
      </c>
      <c r="I4375">
        <v>-25.727921563428801</v>
      </c>
      <c r="J4375">
        <v>-10.8362222956805</v>
      </c>
      <c r="K4375">
        <v>31.953613757317701</v>
      </c>
      <c r="L4375">
        <v>30.349647358497698</v>
      </c>
      <c r="M4375">
        <v>61.902404495046603</v>
      </c>
      <c r="N4375">
        <v>1.5189474560514999</v>
      </c>
      <c r="O4375">
        <v>28.826917247650702</v>
      </c>
      <c r="P4375">
        <v>141.33138258961199</v>
      </c>
      <c r="Q4375">
        <v>6.7527417462320993E-2</v>
      </c>
    </row>
    <row r="4376" spans="1:17" hidden="1" x14ac:dyDescent="0.3">
      <c r="A4376" t="s">
        <v>8909</v>
      </c>
      <c r="B4376" t="s">
        <v>8910</v>
      </c>
      <c r="C4376" t="s">
        <v>10222</v>
      </c>
      <c r="D4376" t="s">
        <v>622</v>
      </c>
      <c r="E4376">
        <v>10.000351500000001</v>
      </c>
      <c r="F4376">
        <v>25.98</v>
      </c>
      <c r="G4376">
        <v>46.674311630073198</v>
      </c>
      <c r="H4376">
        <v>-9.1335020485000094</v>
      </c>
      <c r="I4376">
        <v>-3.7066118347180801</v>
      </c>
      <c r="J4376">
        <v>-1.80934979710991</v>
      </c>
      <c r="K4376">
        <v>26.9395347348119</v>
      </c>
      <c r="L4376">
        <v>23.800816648510398</v>
      </c>
      <c r="M4376">
        <v>49.086489391212098</v>
      </c>
      <c r="N4376">
        <v>0.47591749263326999</v>
      </c>
      <c r="O4376">
        <v>39.1839876828329</v>
      </c>
      <c r="P4376">
        <v>116.5</v>
      </c>
      <c r="Q4376">
        <v>9.6603286952163997E-2</v>
      </c>
    </row>
    <row r="4377" spans="1:17" hidden="1" x14ac:dyDescent="0.3">
      <c r="A4377" t="s">
        <v>8911</v>
      </c>
      <c r="B4377" t="s">
        <v>8912</v>
      </c>
      <c r="C4377" t="s">
        <v>10222</v>
      </c>
      <c r="D4377" t="s">
        <v>133</v>
      </c>
      <c r="E4377">
        <v>9.9760069999999992</v>
      </c>
      <c r="F4377">
        <v>7.6</v>
      </c>
      <c r="G4377">
        <v>16.331454487216</v>
      </c>
      <c r="H4377">
        <v>-13.7205339486387</v>
      </c>
      <c r="I4377">
        <v>-23.486943816397801</v>
      </c>
      <c r="J4377">
        <v>-5.6902765739209302</v>
      </c>
      <c r="K4377">
        <v>7.8661492497668899</v>
      </c>
      <c r="L4377">
        <v>7.6758143453482299</v>
      </c>
      <c r="M4377">
        <v>58.6192805679053</v>
      </c>
      <c r="N4377">
        <v>0.78716317584657902</v>
      </c>
      <c r="O4377">
        <v>35.131578947368403</v>
      </c>
      <c r="P4377">
        <v>68.5144124168514</v>
      </c>
      <c r="Q4377">
        <v>5.7067371171887003E-2</v>
      </c>
    </row>
    <row r="4378" spans="1:17" hidden="1" x14ac:dyDescent="0.3">
      <c r="A4378" t="s">
        <v>8913</v>
      </c>
      <c r="B4378" t="s">
        <v>8914</v>
      </c>
      <c r="C4378" t="s">
        <v>10222</v>
      </c>
      <c r="D4378" t="s">
        <v>415</v>
      </c>
      <c r="E4378">
        <v>9.9423200000000005</v>
      </c>
      <c r="F4378">
        <v>7.6</v>
      </c>
      <c r="G4378">
        <v>-23.822985667224</v>
      </c>
      <c r="H4378">
        <v>-22.242936731464098</v>
      </c>
      <c r="I4378">
        <v>-20.496629046422001</v>
      </c>
      <c r="J4378">
        <v>-1.54519885371368</v>
      </c>
      <c r="K4378">
        <v>7.27362827686418</v>
      </c>
      <c r="L4378">
        <v>7.1635023661263597</v>
      </c>
      <c r="M4378">
        <v>8.8139817236964699</v>
      </c>
      <c r="N4378">
        <v>4.05918496595905E-2</v>
      </c>
      <c r="O4378">
        <v>29.605263157894701</v>
      </c>
      <c r="P4378">
        <v>92.4050632911392</v>
      </c>
      <c r="Q4378">
        <v>8.8980911794579991E-3</v>
      </c>
    </row>
    <row r="4379" spans="1:17" hidden="1" x14ac:dyDescent="0.3">
      <c r="A4379" t="s">
        <v>8915</v>
      </c>
      <c r="B4379" t="s">
        <v>8916</v>
      </c>
      <c r="C4379" t="s">
        <v>10222</v>
      </c>
      <c r="D4379" t="s">
        <v>523</v>
      </c>
      <c r="E4379">
        <v>9.9099000000000004</v>
      </c>
      <c r="F4379">
        <v>5.85</v>
      </c>
      <c r="G4379">
        <v>44.028247490131498</v>
      </c>
      <c r="H4379">
        <v>-17.892556374455701</v>
      </c>
      <c r="I4379">
        <v>-26.1836519471854</v>
      </c>
      <c r="J4379">
        <v>-6.0977891205896597</v>
      </c>
      <c r="K4379">
        <v>6.4849075217606602</v>
      </c>
      <c r="L4379">
        <v>6.1902788142450804</v>
      </c>
      <c r="M4379">
        <v>20.426970421077598</v>
      </c>
      <c r="N4379">
        <v>0.69467680608365001</v>
      </c>
      <c r="O4379">
        <v>97.435897435897402</v>
      </c>
      <c r="P4379">
        <v>79.999999999999901</v>
      </c>
      <c r="Q4379">
        <v>9.5111189450584999E-2</v>
      </c>
    </row>
    <row r="4380" spans="1:17" hidden="1" x14ac:dyDescent="0.3">
      <c r="A4380" t="s">
        <v>8917</v>
      </c>
      <c r="B4380" t="s">
        <v>8918</v>
      </c>
      <c r="C4380" t="s">
        <v>10222</v>
      </c>
      <c r="E4380">
        <v>9.8877232999999993</v>
      </c>
      <c r="F4380">
        <v>18.07</v>
      </c>
      <c r="G4380">
        <v>67.984537679588797</v>
      </c>
      <c r="H4380">
        <v>29.6899329434743</v>
      </c>
      <c r="I4380">
        <v>17.959796359781699</v>
      </c>
      <c r="J4380">
        <v>-11.125751761244601</v>
      </c>
      <c r="K4380">
        <v>16.684670488552101</v>
      </c>
      <c r="L4380">
        <v>13.9434789100596</v>
      </c>
      <c r="M4380">
        <v>38.277320779636703</v>
      </c>
      <c r="N4380">
        <v>2.2060897426200201</v>
      </c>
      <c r="O4380">
        <v>19.9778638627559</v>
      </c>
      <c r="P4380">
        <v>123.08641975308601</v>
      </c>
      <c r="Q4380">
        <v>0.14855116948488001</v>
      </c>
    </row>
    <row r="4381" spans="1:17" hidden="1" x14ac:dyDescent="0.3">
      <c r="A4381" t="s">
        <v>8919</v>
      </c>
      <c r="B4381" t="s">
        <v>8920</v>
      </c>
      <c r="C4381" t="s">
        <v>10222</v>
      </c>
      <c r="D4381" t="s">
        <v>622</v>
      </c>
      <c r="E4381">
        <v>9.8770588000000004</v>
      </c>
      <c r="F4381">
        <v>21.47</v>
      </c>
      <c r="G4381">
        <v>-28.712476524824201</v>
      </c>
      <c r="H4381">
        <v>-8.5263591913571606</v>
      </c>
      <c r="I4381">
        <v>12.6824754311898</v>
      </c>
      <c r="J4381">
        <v>-6.54519885371369</v>
      </c>
      <c r="K4381">
        <v>21.980818508905202</v>
      </c>
      <c r="L4381">
        <v>19.884417431255599</v>
      </c>
      <c r="M4381">
        <v>0.95329520039209104</v>
      </c>
      <c r="N4381">
        <v>2.0666666666666602</v>
      </c>
      <c r="O4381">
        <v>5.2631578947368496</v>
      </c>
      <c r="P4381">
        <v>33.354037267080699</v>
      </c>
    </row>
    <row r="4382" spans="1:17" hidden="1" x14ac:dyDescent="0.3">
      <c r="A4382" t="s">
        <v>8921</v>
      </c>
      <c r="B4382" t="s">
        <v>8922</v>
      </c>
      <c r="C4382" t="s">
        <v>10222</v>
      </c>
      <c r="E4382">
        <v>9.8644865759999991</v>
      </c>
      <c r="F4382">
        <v>3.99</v>
      </c>
      <c r="G4382">
        <v>-79.473801577473907</v>
      </c>
      <c r="H4382">
        <v>-19.6411494783328</v>
      </c>
      <c r="I4382">
        <v>-68.720544638450093</v>
      </c>
      <c r="J4382">
        <v>-12.1334341478313</v>
      </c>
      <c r="K4382">
        <v>4.7040946958610297</v>
      </c>
      <c r="L4382">
        <v>6.9514935945176601</v>
      </c>
      <c r="M4382">
        <v>38.429632195126999</v>
      </c>
      <c r="N4382">
        <v>0.78031088082901501</v>
      </c>
      <c r="O4382">
        <v>187.96992481203</v>
      </c>
      <c r="P4382">
        <v>8.4239130434782705</v>
      </c>
      <c r="Q4382">
        <v>-0.21031527315038501</v>
      </c>
    </row>
    <row r="4383" spans="1:17" hidden="1" x14ac:dyDescent="0.3">
      <c r="A4383" t="s">
        <v>8923</v>
      </c>
      <c r="B4383" t="s">
        <v>8924</v>
      </c>
      <c r="C4383" t="s">
        <v>10222</v>
      </c>
      <c r="E4383">
        <v>9.8237294099999897</v>
      </c>
      <c r="F4383">
        <v>65.55</v>
      </c>
      <c r="G4383">
        <v>-58.073307417545799</v>
      </c>
      <c r="H4383">
        <v>32.191032112990598</v>
      </c>
      <c r="I4383">
        <v>15.367814954376399</v>
      </c>
      <c r="J4383">
        <v>10.9412876327728</v>
      </c>
      <c r="K4383">
        <v>51.638122576726502</v>
      </c>
      <c r="L4383">
        <v>51.327849040659899</v>
      </c>
      <c r="M4383">
        <v>81.084718266193093</v>
      </c>
      <c r="N4383">
        <v>2.48</v>
      </c>
      <c r="O4383">
        <v>53.379099923722301</v>
      </c>
      <c r="P4383">
        <v>69.511249030255996</v>
      </c>
    </row>
    <row r="4384" spans="1:17" hidden="1" x14ac:dyDescent="0.3">
      <c r="A4384" t="s">
        <v>8925</v>
      </c>
      <c r="B4384" t="s">
        <v>8926</v>
      </c>
      <c r="C4384" t="s">
        <v>10222</v>
      </c>
      <c r="D4384" t="s">
        <v>523</v>
      </c>
      <c r="E4384">
        <v>9.7622525000000007</v>
      </c>
      <c r="F4384">
        <v>50.05</v>
      </c>
      <c r="G4384">
        <v>29.782868781853299</v>
      </c>
      <c r="H4384">
        <v>-8.3627228277207806</v>
      </c>
      <c r="I4384">
        <v>31.709253306519098</v>
      </c>
      <c r="J4384">
        <v>8.5869107451369303E-2</v>
      </c>
      <c r="K4384">
        <v>51.221269035545198</v>
      </c>
      <c r="L4384">
        <v>43.895704893715497</v>
      </c>
      <c r="M4384">
        <v>37.889533637315999</v>
      </c>
      <c r="N4384">
        <v>0.48729407641079497</v>
      </c>
      <c r="O4384">
        <v>31.7482517482517</v>
      </c>
      <c r="P4384">
        <v>81.999999999999901</v>
      </c>
      <c r="Q4384">
        <v>0.13685774456675401</v>
      </c>
    </row>
    <row r="4385" spans="1:17" hidden="1" x14ac:dyDescent="0.3">
      <c r="A4385" t="s">
        <v>8927</v>
      </c>
      <c r="B4385" t="s">
        <v>8928</v>
      </c>
      <c r="C4385" t="s">
        <v>10222</v>
      </c>
      <c r="D4385" t="s">
        <v>1549</v>
      </c>
      <c r="E4385">
        <v>9.6554978309999999</v>
      </c>
      <c r="F4385">
        <v>9.2100000000000009</v>
      </c>
      <c r="G4385">
        <v>129.30764496340601</v>
      </c>
      <c r="H4385">
        <v>-6.6809333238492501</v>
      </c>
      <c r="I4385">
        <v>-4.5327736247352997</v>
      </c>
      <c r="J4385">
        <v>-11.3395181485226</v>
      </c>
      <c r="K4385">
        <v>9.8754123368006095</v>
      </c>
      <c r="L4385">
        <v>7.9220660313769997</v>
      </c>
      <c r="M4385">
        <v>22.4349394524763</v>
      </c>
      <c r="N4385">
        <v>0.194972517299216</v>
      </c>
      <c r="O4385">
        <v>41.6938110749185</v>
      </c>
      <c r="Q4385">
        <v>8.3295188515595003E-2</v>
      </c>
    </row>
    <row r="4386" spans="1:17" hidden="1" x14ac:dyDescent="0.3">
      <c r="A4386" t="s">
        <v>8929</v>
      </c>
      <c r="B4386" t="s">
        <v>8930</v>
      </c>
      <c r="C4386" t="s">
        <v>10222</v>
      </c>
      <c r="D4386" t="s">
        <v>622</v>
      </c>
      <c r="E4386">
        <v>9.6503131999999994</v>
      </c>
      <c r="F4386">
        <v>21.01</v>
      </c>
      <c r="G4386">
        <v>17.674723435152099</v>
      </c>
      <c r="H4386">
        <v>25.339620190086102</v>
      </c>
      <c r="I4386">
        <v>-13.0088241683732</v>
      </c>
      <c r="J4386">
        <v>-4.9542897628045903</v>
      </c>
      <c r="K4386">
        <v>18.0757498628946</v>
      </c>
      <c r="L4386">
        <v>17.851505041498399</v>
      </c>
      <c r="M4386">
        <v>55.763670509532403</v>
      </c>
      <c r="N4386">
        <v>2.3267176060842898</v>
      </c>
      <c r="O4386">
        <v>42.551166111375501</v>
      </c>
      <c r="P4386">
        <v>64.655172413793096</v>
      </c>
      <c r="Q4386">
        <v>-3.181378297523E-2</v>
      </c>
    </row>
    <row r="4387" spans="1:17" hidden="1" x14ac:dyDescent="0.3">
      <c r="A4387" t="s">
        <v>8931</v>
      </c>
      <c r="B4387" t="s">
        <v>8932</v>
      </c>
      <c r="C4387" t="s">
        <v>10222</v>
      </c>
      <c r="D4387" t="s">
        <v>440</v>
      </c>
      <c r="E4387">
        <v>9.6289235000000009</v>
      </c>
      <c r="F4387">
        <v>21.31</v>
      </c>
      <c r="G4387">
        <v>31.326163481925001</v>
      </c>
      <c r="H4387">
        <v>-4.8273910442059602</v>
      </c>
      <c r="I4387">
        <v>-33.218636768429697</v>
      </c>
      <c r="J4387">
        <v>2.7202039898882</v>
      </c>
      <c r="K4387">
        <v>22.189099118386501</v>
      </c>
      <c r="L4387">
        <v>20.6623179305615</v>
      </c>
      <c r="M4387">
        <v>40.145730213541597</v>
      </c>
      <c r="N4387">
        <v>0.35483573603483998</v>
      </c>
      <c r="O4387">
        <v>50.164242139840397</v>
      </c>
      <c r="P4387">
        <v>77.287853577370996</v>
      </c>
      <c r="Q4387">
        <v>4.5127377029799999E-2</v>
      </c>
    </row>
    <row r="4388" spans="1:17" hidden="1" x14ac:dyDescent="0.3">
      <c r="A4388" t="s">
        <v>8933</v>
      </c>
      <c r="B4388" t="s">
        <v>8934</v>
      </c>
      <c r="C4388" t="s">
        <v>10222</v>
      </c>
      <c r="E4388">
        <v>9.6210390639999996</v>
      </c>
      <c r="F4388">
        <v>63.56</v>
      </c>
      <c r="G4388">
        <v>-22.072114006738602</v>
      </c>
      <c r="H4388">
        <v>-12.257600664754101</v>
      </c>
      <c r="I4388">
        <v>-18.532479542226699</v>
      </c>
      <c r="J4388">
        <v>-6.9868949667878804</v>
      </c>
      <c r="K4388">
        <v>69.900050593566704</v>
      </c>
      <c r="L4388">
        <v>69.9698641003978</v>
      </c>
      <c r="M4388">
        <v>6.55461006342993</v>
      </c>
      <c r="N4388">
        <v>0.34072867901485798</v>
      </c>
      <c r="O4388">
        <v>83.700440528634303</v>
      </c>
      <c r="P4388">
        <v>38.7772925764192</v>
      </c>
      <c r="Q4388">
        <v>8.9173304772876993E-2</v>
      </c>
    </row>
    <row r="4389" spans="1:17" hidden="1" x14ac:dyDescent="0.3">
      <c r="A4389" t="s">
        <v>8935</v>
      </c>
      <c r="B4389" t="s">
        <v>8936</v>
      </c>
      <c r="C4389" t="s">
        <v>10222</v>
      </c>
      <c r="D4389" t="s">
        <v>21</v>
      </c>
      <c r="E4389">
        <v>9.5964088000000007</v>
      </c>
      <c r="F4389">
        <v>7.4</v>
      </c>
      <c r="G4389">
        <v>28.936496504022799</v>
      </c>
      <c r="H4389">
        <v>-10.5527079993872</v>
      </c>
      <c r="I4389">
        <v>-16.4337107063952</v>
      </c>
      <c r="J4389">
        <v>4.3119440034291703</v>
      </c>
      <c r="K4389">
        <v>7.4541574854057702</v>
      </c>
      <c r="L4389">
        <v>6.9032627626663503</v>
      </c>
      <c r="M4389">
        <v>45.9852952211168</v>
      </c>
      <c r="N4389">
        <v>1.1932883849218501</v>
      </c>
      <c r="O4389">
        <v>26.891891891891799</v>
      </c>
      <c r="P4389">
        <v>60.520607375271098</v>
      </c>
      <c r="Q4389">
        <v>2.4830139138297E-2</v>
      </c>
    </row>
    <row r="4390" spans="1:17" hidden="1" x14ac:dyDescent="0.3">
      <c r="A4390" t="s">
        <v>8937</v>
      </c>
      <c r="B4390" t="s">
        <v>8938</v>
      </c>
      <c r="C4390" t="s">
        <v>10222</v>
      </c>
      <c r="D4390" t="s">
        <v>95</v>
      </c>
      <c r="E4390">
        <v>9.5688239999999993</v>
      </c>
      <c r="F4390">
        <v>7.05</v>
      </c>
      <c r="G4390">
        <v>5.4967835401855698</v>
      </c>
      <c r="H4390">
        <v>37.124047312707802</v>
      </c>
      <c r="I4390">
        <v>-44.642357689638096</v>
      </c>
      <c r="J4390">
        <v>6.4111193990164201</v>
      </c>
      <c r="K4390">
        <v>5.4963036371148402</v>
      </c>
      <c r="L4390">
        <v>6.0850890520988496</v>
      </c>
      <c r="M4390">
        <v>99.846653477054701</v>
      </c>
      <c r="N4390">
        <v>0.26337543053960899</v>
      </c>
      <c r="O4390">
        <v>64.822695035460896</v>
      </c>
      <c r="P4390">
        <v>120.3125</v>
      </c>
      <c r="Q4390">
        <v>9.1352107258649996E-3</v>
      </c>
    </row>
    <row r="4391" spans="1:17" hidden="1" x14ac:dyDescent="0.3">
      <c r="A4391" t="s">
        <v>8939</v>
      </c>
      <c r="B4391" t="s">
        <v>8940</v>
      </c>
      <c r="C4391" t="s">
        <v>10222</v>
      </c>
      <c r="E4391">
        <v>9.5605394520000004</v>
      </c>
      <c r="F4391">
        <v>6.42</v>
      </c>
      <c r="G4391">
        <v>-28.957299312176001</v>
      </c>
      <c r="H4391">
        <v>-3.5263591913571499</v>
      </c>
      <c r="I4391">
        <v>-57.2389157977832</v>
      </c>
      <c r="J4391">
        <v>-1.54519885371368</v>
      </c>
      <c r="K4391">
        <v>6.8453510691105803</v>
      </c>
      <c r="L4391">
        <v>7.7371314809480802</v>
      </c>
      <c r="M4391">
        <v>1.3196024510999999E-5</v>
      </c>
      <c r="N4391">
        <v>0</v>
      </c>
      <c r="O4391">
        <v>71.651090342679097</v>
      </c>
      <c r="P4391">
        <v>0</v>
      </c>
    </row>
    <row r="4392" spans="1:17" hidden="1" x14ac:dyDescent="0.3">
      <c r="A4392" t="s">
        <v>8941</v>
      </c>
      <c r="B4392" t="s">
        <v>8942</v>
      </c>
      <c r="C4392" t="s">
        <v>10222</v>
      </c>
      <c r="D4392" t="s">
        <v>420</v>
      </c>
      <c r="E4392">
        <v>9.5266079999999995</v>
      </c>
      <c r="F4392">
        <v>37.44</v>
      </c>
      <c r="G4392">
        <v>27.611816776223801</v>
      </c>
      <c r="H4392">
        <v>-6.14973581473377</v>
      </c>
      <c r="I4392">
        <v>33.074799525006497</v>
      </c>
      <c r="J4392">
        <v>5.5690868605720301</v>
      </c>
      <c r="K4392">
        <v>34.578141234631602</v>
      </c>
      <c r="L4392">
        <v>28.201039514478499</v>
      </c>
      <c r="M4392">
        <v>56.635472014160698</v>
      </c>
      <c r="N4392">
        <v>0.15957625380009999</v>
      </c>
      <c r="O4392">
        <v>18.6965811965811</v>
      </c>
      <c r="P4392">
        <v>97.052631578947299</v>
      </c>
      <c r="Q4392">
        <v>9.8920496486028006E-2</v>
      </c>
    </row>
    <row r="4393" spans="1:17" hidden="1" x14ac:dyDescent="0.3">
      <c r="A4393" t="s">
        <v>8943</v>
      </c>
      <c r="B4393" t="s">
        <v>8944</v>
      </c>
      <c r="C4393" t="s">
        <v>10222</v>
      </c>
      <c r="D4393" t="s">
        <v>557</v>
      </c>
      <c r="E4393">
        <v>9.5108599999999992</v>
      </c>
      <c r="F4393">
        <v>34.14</v>
      </c>
      <c r="G4393">
        <v>44.174311630073198</v>
      </c>
      <c r="H4393">
        <v>-3.5263591913571499</v>
      </c>
      <c r="I4393">
        <v>47.074799525006497</v>
      </c>
      <c r="J4393">
        <v>-1.54519885371368</v>
      </c>
      <c r="K4393">
        <v>31.276878708064199</v>
      </c>
      <c r="L4393">
        <v>24.9614349239985</v>
      </c>
      <c r="M4393">
        <v>100</v>
      </c>
      <c r="N4393">
        <v>0</v>
      </c>
      <c r="O4393">
        <v>0</v>
      </c>
      <c r="P4393">
        <v>70.7</v>
      </c>
    </row>
    <row r="4394" spans="1:17" hidden="1" x14ac:dyDescent="0.3">
      <c r="A4394" t="s">
        <v>8945</v>
      </c>
      <c r="B4394" t="s">
        <v>8946</v>
      </c>
      <c r="C4394" t="s">
        <v>10222</v>
      </c>
      <c r="D4394" t="s">
        <v>722</v>
      </c>
      <c r="E4394">
        <v>9.5089231049999992</v>
      </c>
      <c r="F4394">
        <v>126.26</v>
      </c>
      <c r="G4394">
        <v>2.9850306781807299</v>
      </c>
      <c r="H4394">
        <v>9.6924871318484804</v>
      </c>
      <c r="I4394">
        <v>-0.34843023201256901</v>
      </c>
      <c r="J4394">
        <v>3.9875543887752398</v>
      </c>
      <c r="K4394">
        <v>117.13729993230299</v>
      </c>
      <c r="L4394">
        <v>109.666042266004</v>
      </c>
      <c r="M4394">
        <v>45.884931757483201</v>
      </c>
      <c r="N4394">
        <v>2.3591505316616401</v>
      </c>
      <c r="O4394">
        <v>16.426421669570701</v>
      </c>
      <c r="P4394">
        <v>32.486883525708301</v>
      </c>
    </row>
    <row r="4395" spans="1:17" hidden="1" x14ac:dyDescent="0.3">
      <c r="A4395" t="s">
        <v>8947</v>
      </c>
      <c r="B4395" t="s">
        <v>8948</v>
      </c>
      <c r="C4395" t="s">
        <v>10222</v>
      </c>
      <c r="E4395">
        <v>9.5024560000000005</v>
      </c>
      <c r="F4395">
        <v>10.88</v>
      </c>
      <c r="G4395">
        <v>-19.544370769140102</v>
      </c>
      <c r="H4395">
        <v>-11.8375881922413</v>
      </c>
      <c r="I4395">
        <v>-28.1772068955392</v>
      </c>
      <c r="J4395">
        <v>-3.0646670398485401</v>
      </c>
      <c r="K4395">
        <v>10.701558947648101</v>
      </c>
      <c r="L4395">
        <v>10.475604089119701</v>
      </c>
      <c r="M4395">
        <v>50.3561486618486</v>
      </c>
      <c r="N4395">
        <v>0.9498512623948</v>
      </c>
      <c r="O4395">
        <v>47.886029411764603</v>
      </c>
      <c r="P4395">
        <v>58.369723435225602</v>
      </c>
    </row>
    <row r="4396" spans="1:17" hidden="1" x14ac:dyDescent="0.3">
      <c r="A4396" t="s">
        <v>8949</v>
      </c>
      <c r="B4396" t="s">
        <v>8950</v>
      </c>
      <c r="C4396" t="s">
        <v>10222</v>
      </c>
      <c r="D4396" t="s">
        <v>1124</v>
      </c>
      <c r="E4396">
        <v>9.4740696</v>
      </c>
      <c r="F4396">
        <v>7.74</v>
      </c>
      <c r="G4396">
        <v>106.60684175055501</v>
      </c>
      <c r="H4396">
        <v>-12.4099126127257</v>
      </c>
      <c r="I4396">
        <v>22.717656667863601</v>
      </c>
      <c r="J4396">
        <v>6.1143756143714203</v>
      </c>
      <c r="K4396">
        <v>6.8385936115605199</v>
      </c>
      <c r="L4396">
        <v>5.7144499368862496</v>
      </c>
      <c r="M4396">
        <v>74.851016238530093</v>
      </c>
      <c r="N4396">
        <v>0.98159948774652905</v>
      </c>
      <c r="O4396">
        <v>11.3695090439276</v>
      </c>
      <c r="P4396">
        <v>165.06849315068399</v>
      </c>
      <c r="Q4396">
        <v>9.3390355240720001E-3</v>
      </c>
    </row>
    <row r="4397" spans="1:17" hidden="1" x14ac:dyDescent="0.3">
      <c r="A4397" t="s">
        <v>8951</v>
      </c>
      <c r="B4397" t="s">
        <v>8952</v>
      </c>
      <c r="C4397" t="s">
        <v>10222</v>
      </c>
      <c r="D4397" t="s">
        <v>261</v>
      </c>
      <c r="E4397">
        <v>9.3777190400000006</v>
      </c>
      <c r="F4397">
        <v>6.4</v>
      </c>
      <c r="G4397">
        <v>48.337699608215203</v>
      </c>
      <c r="H4397">
        <v>-13.4573936741157</v>
      </c>
      <c r="I4397">
        <v>-16.425421616081401</v>
      </c>
      <c r="J4397">
        <v>-7.1810370040026896</v>
      </c>
      <c r="K4397">
        <v>6.4927726164227</v>
      </c>
      <c r="L4397">
        <v>5.6096273958938001</v>
      </c>
      <c r="M4397">
        <v>19.477643214908099</v>
      </c>
      <c r="N4397">
        <v>0.35099481541500499</v>
      </c>
      <c r="O4397">
        <v>36.406249999999901</v>
      </c>
      <c r="P4397">
        <v>83.381088825214803</v>
      </c>
      <c r="Q4397">
        <v>6.6637684930101998E-2</v>
      </c>
    </row>
    <row r="4398" spans="1:17" hidden="1" x14ac:dyDescent="0.3">
      <c r="A4398" t="s">
        <v>8953</v>
      </c>
      <c r="B4398" t="s">
        <v>8954</v>
      </c>
      <c r="C4398" t="s">
        <v>10222</v>
      </c>
      <c r="D4398" t="s">
        <v>420</v>
      </c>
      <c r="E4398">
        <v>9.3726804000000001</v>
      </c>
      <c r="F4398">
        <v>19.93</v>
      </c>
      <c r="G4398">
        <v>-15.8034661477045</v>
      </c>
      <c r="H4398">
        <v>6.9681463031483402</v>
      </c>
      <c r="I4398">
        <v>7.5280623116026399</v>
      </c>
      <c r="J4398">
        <v>-6.9099047360666201</v>
      </c>
      <c r="K4398">
        <v>19.428014274059201</v>
      </c>
      <c r="L4398">
        <v>18.47238334475</v>
      </c>
      <c r="M4398">
        <v>44.234094174074897</v>
      </c>
      <c r="N4398">
        <v>1.7950332553270101</v>
      </c>
      <c r="O4398">
        <v>8.7807325639739098</v>
      </c>
      <c r="P4398">
        <v>49.849624060150298</v>
      </c>
      <c r="Q4398">
        <v>2.3003249870377999E-2</v>
      </c>
    </row>
    <row r="4399" spans="1:17" hidden="1" x14ac:dyDescent="0.3">
      <c r="A4399" t="s">
        <v>8955</v>
      </c>
      <c r="B4399" t="s">
        <v>8956</v>
      </c>
      <c r="C4399" t="s">
        <v>10222</v>
      </c>
      <c r="D4399" t="s">
        <v>1458</v>
      </c>
      <c r="E4399">
        <v>9.3713691499999996</v>
      </c>
      <c r="F4399">
        <v>1.43</v>
      </c>
      <c r="G4399">
        <v>64.140978296739803</v>
      </c>
      <c r="H4399">
        <v>-5.5811537119050998</v>
      </c>
      <c r="I4399">
        <v>-51.941073490866501</v>
      </c>
      <c r="J4399">
        <v>-0.84097350160100903</v>
      </c>
      <c r="K4399">
        <v>1.78514155079985</v>
      </c>
      <c r="L4399">
        <v>1.59350692296904</v>
      </c>
      <c r="M4399">
        <v>41.972322824320798</v>
      </c>
      <c r="N4399">
        <v>1.59188214192144</v>
      </c>
      <c r="O4399">
        <v>74.825174825174798</v>
      </c>
      <c r="Q4399">
        <v>3.465842465928E-3</v>
      </c>
    </row>
    <row r="4400" spans="1:17" hidden="1" x14ac:dyDescent="0.3">
      <c r="A4400" t="s">
        <v>8957</v>
      </c>
      <c r="B4400" t="s">
        <v>8958</v>
      </c>
      <c r="C4400" t="s">
        <v>10222</v>
      </c>
      <c r="D4400" t="s">
        <v>133</v>
      </c>
      <c r="E4400">
        <v>9.3665020000000005</v>
      </c>
      <c r="F4400">
        <v>17.649999999999999</v>
      </c>
      <c r="G4400">
        <v>50.861246303439998</v>
      </c>
      <c r="H4400">
        <v>-1.6470881207421</v>
      </c>
      <c r="I4400">
        <v>-8.9788257875204298</v>
      </c>
      <c r="J4400">
        <v>-2.10106322280761</v>
      </c>
      <c r="K4400">
        <v>16.8105636292388</v>
      </c>
      <c r="L4400">
        <v>15.4821987875709</v>
      </c>
      <c r="M4400">
        <v>54.533895746796297</v>
      </c>
      <c r="N4400">
        <v>0.41103526168689403</v>
      </c>
      <c r="O4400">
        <v>6.51558073654392</v>
      </c>
      <c r="P4400">
        <v>92.056583242654995</v>
      </c>
      <c r="Q4400">
        <v>9.6995125237399999E-4</v>
      </c>
    </row>
    <row r="4401" spans="1:17" hidden="1" x14ac:dyDescent="0.3">
      <c r="A4401" t="s">
        <v>8959</v>
      </c>
      <c r="B4401" t="s">
        <v>8960</v>
      </c>
      <c r="C4401" t="s">
        <v>10222</v>
      </c>
      <c r="D4401" t="s">
        <v>622</v>
      </c>
      <c r="E4401">
        <v>9.2610496799999993</v>
      </c>
      <c r="F4401">
        <v>2.96</v>
      </c>
      <c r="G4401">
        <v>-25.501797584943802</v>
      </c>
      <c r="H4401">
        <v>2.6780203706866299</v>
      </c>
      <c r="I4401">
        <v>-26.070647173310199</v>
      </c>
      <c r="J4401">
        <v>2.3833725748577499</v>
      </c>
      <c r="K4401">
        <v>2.8484888733684102</v>
      </c>
      <c r="L4401">
        <v>3.0134138419093999</v>
      </c>
      <c r="M4401">
        <v>57.807266071813999</v>
      </c>
      <c r="N4401">
        <v>0.76903822544579703</v>
      </c>
      <c r="O4401">
        <v>29.729729729729701</v>
      </c>
      <c r="P4401">
        <v>25.9574468085106</v>
      </c>
      <c r="Q4401">
        <v>7.5124980153720003E-2</v>
      </c>
    </row>
    <row r="4402" spans="1:17" hidden="1" x14ac:dyDescent="0.3">
      <c r="A4402" t="s">
        <v>8961</v>
      </c>
      <c r="B4402" t="s">
        <v>8962</v>
      </c>
      <c r="C4402" t="s">
        <v>10222</v>
      </c>
      <c r="E4402">
        <v>9.2466875000000002</v>
      </c>
      <c r="F4402">
        <v>1.97</v>
      </c>
      <c r="G4402">
        <v>-4.3034661477045599</v>
      </c>
      <c r="H4402">
        <v>4.7609336263223998</v>
      </c>
      <c r="I4402">
        <v>-28.328487453501602</v>
      </c>
      <c r="J4402">
        <v>-2.05281306691165</v>
      </c>
      <c r="K4402">
        <v>1.9640836339860099</v>
      </c>
      <c r="L4402">
        <v>1.9471008720863201</v>
      </c>
      <c r="M4402">
        <v>45.206544772743896</v>
      </c>
      <c r="N4402">
        <v>0.89374809217843598</v>
      </c>
      <c r="O4402">
        <v>34.517766497461899</v>
      </c>
      <c r="P4402">
        <v>42.753623188405797</v>
      </c>
      <c r="Q4402">
        <v>-5.7529258494228998E-2</v>
      </c>
    </row>
    <row r="4403" spans="1:17" hidden="1" x14ac:dyDescent="0.3">
      <c r="A4403" t="s">
        <v>8963</v>
      </c>
      <c r="B4403" t="s">
        <v>8964</v>
      </c>
      <c r="C4403" t="s">
        <v>10222</v>
      </c>
      <c r="D4403" t="s">
        <v>622</v>
      </c>
      <c r="E4403">
        <v>9.1997612429999993</v>
      </c>
      <c r="F4403">
        <v>9.2100000000000009</v>
      </c>
      <c r="G4403">
        <v>29.048635954397501</v>
      </c>
      <c r="H4403">
        <v>-23.4919357834397</v>
      </c>
      <c r="I4403">
        <v>-26.597015146808101</v>
      </c>
      <c r="J4403">
        <v>5.3513528704242601</v>
      </c>
      <c r="K4403">
        <v>9.8545591815445395</v>
      </c>
      <c r="L4403">
        <v>9.0556286829404797</v>
      </c>
      <c r="M4403">
        <v>30.922474539893599</v>
      </c>
      <c r="N4403">
        <v>0.31552923626917601</v>
      </c>
      <c r="O4403">
        <v>66.123778501628607</v>
      </c>
      <c r="P4403">
        <v>67.454545454545396</v>
      </c>
      <c r="Q4403">
        <v>6.3113879863650996E-2</v>
      </c>
    </row>
    <row r="4404" spans="1:17" hidden="1" x14ac:dyDescent="0.3">
      <c r="A4404" t="s">
        <v>8965</v>
      </c>
      <c r="B4404" t="s">
        <v>8966</v>
      </c>
      <c r="C4404" t="s">
        <v>10222</v>
      </c>
      <c r="E4404">
        <v>9.1546559999999992</v>
      </c>
      <c r="F4404">
        <v>21.51</v>
      </c>
      <c r="G4404">
        <v>-36.633151056493901</v>
      </c>
      <c r="H4404">
        <v>-11.4085592779747</v>
      </c>
      <c r="I4404">
        <v>-17.679439414771199</v>
      </c>
      <c r="J4404">
        <v>1.9584507813228</v>
      </c>
      <c r="K4404">
        <v>21.392431839797201</v>
      </c>
      <c r="L4404">
        <v>25.5455134822768</v>
      </c>
      <c r="M4404">
        <v>49.905387860533601</v>
      </c>
      <c r="N4404">
        <v>0.56106463878326995</v>
      </c>
      <c r="O4404">
        <v>221.694228597994</v>
      </c>
      <c r="P4404">
        <v>24.048442906574302</v>
      </c>
      <c r="Q4404">
        <v>5.5305978355627998E-2</v>
      </c>
    </row>
    <row r="4405" spans="1:17" hidden="1" x14ac:dyDescent="0.3">
      <c r="A4405" t="s">
        <v>8967</v>
      </c>
      <c r="B4405" t="s">
        <v>8968</v>
      </c>
      <c r="C4405" t="s">
        <v>10222</v>
      </c>
      <c r="E4405">
        <v>9.1363224449999993</v>
      </c>
      <c r="F4405">
        <v>1.29</v>
      </c>
      <c r="G4405">
        <v>-10.3094721537105</v>
      </c>
      <c r="H4405">
        <v>-7.25770247493924</v>
      </c>
      <c r="I4405">
        <v>-22.0183681768568</v>
      </c>
      <c r="J4405">
        <v>-0.76394885371368504</v>
      </c>
      <c r="K4405">
        <v>1.3611078977069699</v>
      </c>
      <c r="L4405">
        <v>1.35988221976223</v>
      </c>
      <c r="M4405">
        <v>43.957398470563199</v>
      </c>
      <c r="N4405">
        <v>1.11585845499073</v>
      </c>
      <c r="O4405">
        <v>97.674418604651095</v>
      </c>
      <c r="P4405">
        <v>57.317073170731703</v>
      </c>
      <c r="Q4405">
        <v>2.2627952231971001E-2</v>
      </c>
    </row>
    <row r="4406" spans="1:17" hidden="1" x14ac:dyDescent="0.3">
      <c r="A4406" t="s">
        <v>8969</v>
      </c>
      <c r="B4406" t="s">
        <v>8970</v>
      </c>
      <c r="C4406" t="s">
        <v>10222</v>
      </c>
      <c r="D4406" t="s">
        <v>27</v>
      </c>
      <c r="E4406">
        <v>9.1313600000000008</v>
      </c>
      <c r="F4406">
        <v>26.3</v>
      </c>
      <c r="G4406">
        <v>-40.2961801732054</v>
      </c>
      <c r="H4406">
        <v>-8.9220426445945602</v>
      </c>
      <c r="I4406">
        <v>-15.3061528559458</v>
      </c>
      <c r="J4406">
        <v>-5.90883521735004</v>
      </c>
      <c r="K4406">
        <v>28.383891966614598</v>
      </c>
      <c r="L4406">
        <v>27.100148720458002</v>
      </c>
      <c r="M4406">
        <v>17.623411116022499</v>
      </c>
      <c r="N4406">
        <v>0.66835443037974596</v>
      </c>
      <c r="O4406">
        <v>29.2775665399239</v>
      </c>
      <c r="P4406">
        <v>11.205073995771601</v>
      </c>
    </row>
    <row r="4407" spans="1:17" hidden="1" x14ac:dyDescent="0.3">
      <c r="A4407" t="s">
        <v>8971</v>
      </c>
      <c r="B4407" t="s">
        <v>8972</v>
      </c>
      <c r="C4407" t="s">
        <v>10222</v>
      </c>
      <c r="E4407">
        <v>9.1201500000000006</v>
      </c>
      <c r="F4407">
        <v>15.59</v>
      </c>
      <c r="G4407">
        <v>27.830747273637499</v>
      </c>
      <c r="H4407">
        <v>15.299860320837899</v>
      </c>
      <c r="I4407">
        <v>-56.555230180637501</v>
      </c>
      <c r="J4407">
        <v>-3.4948843883048801</v>
      </c>
      <c r="K4407">
        <v>16.4731599817394</v>
      </c>
      <c r="L4407">
        <v>17.781421533435701</v>
      </c>
      <c r="M4407">
        <v>61.901976940431801</v>
      </c>
      <c r="N4407">
        <v>0.15492063492063399</v>
      </c>
      <c r="O4407">
        <v>85.824246311738193</v>
      </c>
      <c r="P4407">
        <v>54.356435643564303</v>
      </c>
    </row>
    <row r="4408" spans="1:17" hidden="1" x14ac:dyDescent="0.3">
      <c r="A4408" t="s">
        <v>8973</v>
      </c>
      <c r="B4408" t="s">
        <v>8974</v>
      </c>
      <c r="C4408" t="s">
        <v>10222</v>
      </c>
      <c r="D4408" t="s">
        <v>121</v>
      </c>
      <c r="E4408">
        <v>9.0909700000000004</v>
      </c>
      <c r="F4408">
        <v>0.49</v>
      </c>
      <c r="G4408">
        <v>-26.525688369926701</v>
      </c>
      <c r="H4408">
        <v>-3.5263591913571499</v>
      </c>
      <c r="I4408">
        <v>-21.265859815652799</v>
      </c>
      <c r="J4408">
        <v>-1.54519885371368</v>
      </c>
      <c r="K4408">
        <v>0.49066906011771499</v>
      </c>
      <c r="L4408">
        <v>0.51790239567319096</v>
      </c>
      <c r="M4408">
        <v>42.892589935559599</v>
      </c>
      <c r="N4408">
        <v>1.7293216255458099</v>
      </c>
      <c r="O4408">
        <v>24.4897959183673</v>
      </c>
      <c r="P4408">
        <v>0</v>
      </c>
      <c r="Q4408">
        <v>-0.168210758369462</v>
      </c>
    </row>
    <row r="4409" spans="1:17" hidden="1" x14ac:dyDescent="0.3">
      <c r="A4409" t="s">
        <v>8975</v>
      </c>
      <c r="B4409" t="s">
        <v>8976</v>
      </c>
      <c r="C4409" t="s">
        <v>10222</v>
      </c>
      <c r="E4409">
        <v>9.0800426000000005</v>
      </c>
      <c r="F4409">
        <v>29.98</v>
      </c>
      <c r="G4409">
        <v>-26.791822767797601</v>
      </c>
      <c r="H4409">
        <v>-3.5263591913571499</v>
      </c>
      <c r="I4409">
        <v>-10.524640250903801</v>
      </c>
      <c r="J4409">
        <v>-1.54519885371368</v>
      </c>
      <c r="K4409">
        <v>29.809922082829299</v>
      </c>
      <c r="L4409">
        <v>29.639564864337601</v>
      </c>
      <c r="M4409">
        <v>99.999999998127706</v>
      </c>
      <c r="N4409">
        <v>0</v>
      </c>
      <c r="O4409">
        <v>0.26684456304202298</v>
      </c>
      <c r="P4409">
        <v>4.97198879551821</v>
      </c>
    </row>
    <row r="4410" spans="1:17" hidden="1" x14ac:dyDescent="0.3">
      <c r="A4410" t="s">
        <v>8977</v>
      </c>
      <c r="B4410" t="s">
        <v>8978</v>
      </c>
      <c r="C4410" t="s">
        <v>10222</v>
      </c>
      <c r="D4410" t="s">
        <v>420</v>
      </c>
      <c r="E4410">
        <v>9.0575934500000006</v>
      </c>
      <c r="F4410">
        <v>6.91</v>
      </c>
      <c r="G4410">
        <v>59.727680902310397</v>
      </c>
      <c r="H4410">
        <v>-11.501042735660899</v>
      </c>
      <c r="I4410">
        <v>-21.738148720777499</v>
      </c>
      <c r="J4410">
        <v>7.7781094169629901</v>
      </c>
      <c r="K4410">
        <v>7.6360690403906899</v>
      </c>
      <c r="L4410">
        <v>6.89467532915232</v>
      </c>
      <c r="M4410">
        <v>34.454372216851098</v>
      </c>
      <c r="N4410">
        <v>0.225720048986009</v>
      </c>
      <c r="O4410">
        <v>57.597684515195297</v>
      </c>
      <c r="P4410">
        <v>93.557422969187698</v>
      </c>
      <c r="Q4410">
        <v>0.135746165089452</v>
      </c>
    </row>
    <row r="4411" spans="1:17" hidden="1" x14ac:dyDescent="0.3">
      <c r="A4411" t="s">
        <v>8979</v>
      </c>
      <c r="B4411" t="s">
        <v>8980</v>
      </c>
      <c r="C4411" t="s">
        <v>10222</v>
      </c>
      <c r="D4411" t="s">
        <v>420</v>
      </c>
      <c r="E4411">
        <v>9.0513072000000001</v>
      </c>
      <c r="F4411">
        <v>17.04</v>
      </c>
      <c r="G4411">
        <v>83.068407571032594</v>
      </c>
      <c r="H4411">
        <v>4.22317583654117</v>
      </c>
      <c r="I4411">
        <v>86.399105550734305</v>
      </c>
      <c r="J4411">
        <v>-10.071514643187299</v>
      </c>
      <c r="K4411">
        <v>16.499836756853799</v>
      </c>
      <c r="L4411">
        <v>12.5964705679432</v>
      </c>
      <c r="M4411">
        <v>26.500015049601199</v>
      </c>
      <c r="N4411">
        <v>0.65523030672559202</v>
      </c>
      <c r="O4411">
        <v>19.600938967136099</v>
      </c>
      <c r="P4411">
        <v>160.15267175572501</v>
      </c>
      <c r="Q4411">
        <v>0.14964960735205099</v>
      </c>
    </row>
    <row r="4412" spans="1:17" hidden="1" x14ac:dyDescent="0.3">
      <c r="A4412" t="s">
        <v>8981</v>
      </c>
      <c r="B4412" t="s">
        <v>8982</v>
      </c>
      <c r="C4412" t="s">
        <v>10222</v>
      </c>
      <c r="D4412" t="s">
        <v>490</v>
      </c>
      <c r="E4412">
        <v>9.0052199999999996</v>
      </c>
      <c r="F4412">
        <v>18</v>
      </c>
      <c r="G4412">
        <v>105.13454329030399</v>
      </c>
      <c r="H4412">
        <v>-10.0128456778436</v>
      </c>
      <c r="I4412">
        <v>23.071500283831899</v>
      </c>
      <c r="J4412">
        <v>-5.4340877426025704</v>
      </c>
      <c r="K4412">
        <v>15.8729971356642</v>
      </c>
      <c r="L4412">
        <v>12.437623089992099</v>
      </c>
      <c r="M4412">
        <v>56.521860794086102</v>
      </c>
      <c r="N4412">
        <v>0.69984022717279204</v>
      </c>
      <c r="O4412">
        <v>10.7777777777777</v>
      </c>
      <c r="P4412">
        <v>145.56616643928999</v>
      </c>
      <c r="Q4412">
        <v>0.13126107699773501</v>
      </c>
    </row>
    <row r="4413" spans="1:17" hidden="1" x14ac:dyDescent="0.3">
      <c r="A4413" t="s">
        <v>8983</v>
      </c>
      <c r="B4413" t="s">
        <v>8984</v>
      </c>
      <c r="C4413" t="s">
        <v>10222</v>
      </c>
      <c r="D4413" t="s">
        <v>1667</v>
      </c>
      <c r="E4413">
        <v>8.9928100000000004</v>
      </c>
      <c r="F4413">
        <v>9.9499999999999993</v>
      </c>
      <c r="G4413">
        <v>-6.21129901079739</v>
      </c>
      <c r="H4413">
        <v>8.0828362109417107</v>
      </c>
      <c r="I4413">
        <v>-37.211813940206397</v>
      </c>
      <c r="J4413">
        <v>-6.3491204223411204</v>
      </c>
      <c r="K4413">
        <v>9.3960408533508701</v>
      </c>
      <c r="L4413">
        <v>9.9919541181223597</v>
      </c>
      <c r="M4413">
        <v>62.238915885097597</v>
      </c>
      <c r="N4413">
        <v>0.62361770620895995</v>
      </c>
      <c r="O4413">
        <v>61.8090452261306</v>
      </c>
      <c r="P4413">
        <v>47.189349112426001</v>
      </c>
      <c r="Q4413">
        <v>-5.9081370061928998E-2</v>
      </c>
    </row>
    <row r="4414" spans="1:17" hidden="1" x14ac:dyDescent="0.3">
      <c r="A4414" t="s">
        <v>8985</v>
      </c>
      <c r="B4414" t="s">
        <v>8986</v>
      </c>
      <c r="C4414" t="s">
        <v>10222</v>
      </c>
      <c r="E4414">
        <v>8.9820250000000001</v>
      </c>
      <c r="F4414">
        <v>3.77</v>
      </c>
      <c r="G4414">
        <v>30.557644963406499</v>
      </c>
      <c r="H4414">
        <v>-9.6280035684333395E-2</v>
      </c>
      <c r="I4414">
        <v>-27.8222104417708</v>
      </c>
      <c r="J4414">
        <v>-3.5451988537136798</v>
      </c>
      <c r="K4414">
        <v>4.2023671433507399</v>
      </c>
      <c r="L4414">
        <v>3.9998156571279102</v>
      </c>
      <c r="M4414">
        <v>32.865815361510798</v>
      </c>
      <c r="N4414">
        <v>0.81382448612360703</v>
      </c>
      <c r="O4414">
        <v>59.416445623342099</v>
      </c>
      <c r="P4414">
        <v>63.203463203463102</v>
      </c>
      <c r="Q4414">
        <v>-1.2821740829315E-2</v>
      </c>
    </row>
    <row r="4415" spans="1:17" hidden="1" x14ac:dyDescent="0.3">
      <c r="A4415" t="s">
        <v>8987</v>
      </c>
      <c r="B4415" t="s">
        <v>8988</v>
      </c>
      <c r="C4415" t="s">
        <v>10222</v>
      </c>
      <c r="E4415">
        <v>8.9784000000000006</v>
      </c>
      <c r="F4415">
        <v>43</v>
      </c>
      <c r="G4415">
        <v>7.8493116300732204</v>
      </c>
      <c r="H4415">
        <v>-2.34988860312186</v>
      </c>
      <c r="I4415">
        <v>-3.6921568675349001</v>
      </c>
      <c r="J4415">
        <v>-1.31209862061344</v>
      </c>
      <c r="K4415">
        <v>42.072138618653597</v>
      </c>
      <c r="L4415">
        <v>39.250000529534098</v>
      </c>
      <c r="M4415">
        <v>99.654415917701101</v>
      </c>
      <c r="N4415">
        <v>1.3555555555555501</v>
      </c>
      <c r="O4415">
        <v>4.5116279069767398</v>
      </c>
      <c r="P4415">
        <v>56.363636363636303</v>
      </c>
    </row>
    <row r="4416" spans="1:17" hidden="1" x14ac:dyDescent="0.3">
      <c r="A4416" t="s">
        <v>8989</v>
      </c>
      <c r="B4416" t="s">
        <v>8990</v>
      </c>
      <c r="C4416" t="s">
        <v>10222</v>
      </c>
      <c r="E4416">
        <v>8.9738765919999999</v>
      </c>
      <c r="F4416">
        <v>4.54</v>
      </c>
      <c r="G4416">
        <v>37.967065253261602</v>
      </c>
      <c r="H4416">
        <v>12.1698433402884</v>
      </c>
      <c r="I4416">
        <v>-44.999734636484099</v>
      </c>
      <c r="J4416">
        <v>-6.7319208454149297</v>
      </c>
      <c r="K4416">
        <v>4.40972079328162</v>
      </c>
      <c r="L4416">
        <v>4.4902167994587296</v>
      </c>
      <c r="M4416">
        <v>44.065010656096298</v>
      </c>
      <c r="N4416">
        <v>1.1327953994583699</v>
      </c>
      <c r="O4416">
        <v>118.06167400881</v>
      </c>
      <c r="P4416">
        <v>81.599999999999994</v>
      </c>
      <c r="Q4416">
        <v>4.2415530036017002E-2</v>
      </c>
    </row>
    <row r="4417" spans="1:17" hidden="1" x14ac:dyDescent="0.3">
      <c r="A4417" t="s">
        <v>8991</v>
      </c>
      <c r="B4417" t="s">
        <v>8992</v>
      </c>
      <c r="C4417" t="s">
        <v>10222</v>
      </c>
      <c r="D4417" t="s">
        <v>420</v>
      </c>
      <c r="E4417">
        <v>8.9593699999999998</v>
      </c>
      <c r="F4417">
        <v>29.8</v>
      </c>
      <c r="G4417">
        <v>-27.026523094467599</v>
      </c>
      <c r="H4417">
        <v>10.21409882391</v>
      </c>
      <c r="I4417">
        <v>-4.9214898998543299</v>
      </c>
      <c r="J4417">
        <v>0.19600974990530201</v>
      </c>
      <c r="K4417">
        <v>26.262681796958901</v>
      </c>
      <c r="L4417">
        <v>25.256827636021399</v>
      </c>
      <c r="M4417">
        <v>68.580737903604202</v>
      </c>
      <c r="N4417">
        <v>1.91442157779856</v>
      </c>
      <c r="O4417">
        <v>5.5033557046979897</v>
      </c>
      <c r="P4417">
        <v>42.651986596457597</v>
      </c>
      <c r="Q4417">
        <v>9.5980691463571993E-2</v>
      </c>
    </row>
    <row r="4418" spans="1:17" hidden="1" x14ac:dyDescent="0.3">
      <c r="A4418" t="s">
        <v>8993</v>
      </c>
      <c r="B4418" t="s">
        <v>3325</v>
      </c>
      <c r="C4418" t="s">
        <v>10222</v>
      </c>
      <c r="D4418" t="s">
        <v>124</v>
      </c>
      <c r="E4418">
        <v>8.95885</v>
      </c>
      <c r="F4418">
        <v>7.69</v>
      </c>
      <c r="G4418">
        <v>-17.909869160887201</v>
      </c>
      <c r="H4418">
        <v>-13.958013867616099</v>
      </c>
      <c r="I4418">
        <v>-21.944317610898899</v>
      </c>
      <c r="J4418">
        <v>7.5058960367972603</v>
      </c>
      <c r="K4418">
        <v>7.3549478286335104</v>
      </c>
      <c r="L4418">
        <v>7.3499957397934796</v>
      </c>
      <c r="M4418">
        <v>65.742727204053907</v>
      </c>
      <c r="N4418">
        <v>0.68660074187680498</v>
      </c>
      <c r="O4418">
        <v>20.546163849154699</v>
      </c>
      <c r="P4418">
        <v>29.898648648648599</v>
      </c>
      <c r="Q4418">
        <v>9.4197064620621995E-2</v>
      </c>
    </row>
    <row r="4419" spans="1:17" hidden="1" x14ac:dyDescent="0.3">
      <c r="A4419" t="s">
        <v>8994</v>
      </c>
      <c r="B4419" t="s">
        <v>8995</v>
      </c>
      <c r="C4419" t="s">
        <v>10222</v>
      </c>
      <c r="D4419" t="s">
        <v>398</v>
      </c>
      <c r="E4419">
        <v>8.9572655999999995</v>
      </c>
      <c r="F4419">
        <v>27.96</v>
      </c>
      <c r="G4419">
        <v>184.48654744764801</v>
      </c>
      <c r="H4419">
        <v>64.698530259053399</v>
      </c>
      <c r="I4419">
        <v>64.310444908561806</v>
      </c>
      <c r="J4419">
        <v>25.932062994060299</v>
      </c>
      <c r="K4419">
        <v>18.178584530522802</v>
      </c>
      <c r="L4419">
        <v>16.027194416848001</v>
      </c>
      <c r="M4419">
        <v>97.063154067032599</v>
      </c>
      <c r="N4419">
        <v>1.24120870789559</v>
      </c>
      <c r="O4419">
        <v>0</v>
      </c>
      <c r="P4419">
        <v>211.012235817575</v>
      </c>
      <c r="Q4419">
        <v>0.15064018695907599</v>
      </c>
    </row>
    <row r="4420" spans="1:17" hidden="1" x14ac:dyDescent="0.3">
      <c r="A4420" t="s">
        <v>8996</v>
      </c>
      <c r="B4420" t="s">
        <v>8997</v>
      </c>
      <c r="C4420" t="s">
        <v>10222</v>
      </c>
      <c r="D4420" t="s">
        <v>523</v>
      </c>
      <c r="E4420">
        <v>8.9482099999999996</v>
      </c>
      <c r="F4420">
        <v>8.9499999999999993</v>
      </c>
      <c r="G4420">
        <v>6.8573220622639699</v>
      </c>
      <c r="H4420">
        <v>-13.823388894327399</v>
      </c>
      <c r="I4420">
        <v>-43.839303185733499</v>
      </c>
      <c r="J4420">
        <v>-2.5288054110907301</v>
      </c>
      <c r="K4420">
        <v>9.7673145471517593</v>
      </c>
      <c r="L4420">
        <v>9.6113176131302094</v>
      </c>
      <c r="M4420">
        <v>27.128810801560199</v>
      </c>
      <c r="N4420">
        <v>0.71380015143738096</v>
      </c>
      <c r="O4420">
        <v>76.6480446927374</v>
      </c>
      <c r="P4420">
        <v>49.665551839464797</v>
      </c>
      <c r="Q4420">
        <v>9.5011517502740006E-2</v>
      </c>
    </row>
    <row r="4421" spans="1:17" hidden="1" x14ac:dyDescent="0.3">
      <c r="A4421" t="s">
        <v>8998</v>
      </c>
      <c r="B4421" t="s">
        <v>8999</v>
      </c>
      <c r="C4421" t="s">
        <v>10222</v>
      </c>
      <c r="D4421" t="s">
        <v>677</v>
      </c>
      <c r="E4421">
        <v>8.9285349999999397</v>
      </c>
      <c r="F4421">
        <v>8.75</v>
      </c>
      <c r="G4421">
        <v>-26.525688369926701</v>
      </c>
      <c r="H4421">
        <v>-3.5263591913571499</v>
      </c>
      <c r="I4421">
        <v>-15.496629046421999</v>
      </c>
      <c r="J4421">
        <v>-1.54519885371368</v>
      </c>
      <c r="K4421">
        <v>8.75</v>
      </c>
      <c r="L4421">
        <v>8.75</v>
      </c>
      <c r="M4421">
        <v>50</v>
      </c>
      <c r="O4421">
        <v>0</v>
      </c>
      <c r="P4421">
        <v>0</v>
      </c>
    </row>
    <row r="4422" spans="1:17" hidden="1" x14ac:dyDescent="0.3">
      <c r="A4422" t="s">
        <v>9000</v>
      </c>
      <c r="B4422" t="s">
        <v>9001</v>
      </c>
      <c r="C4422" t="s">
        <v>10222</v>
      </c>
      <c r="D4422" t="s">
        <v>370</v>
      </c>
      <c r="E4422">
        <v>8.8755834</v>
      </c>
      <c r="F4422">
        <v>13.63</v>
      </c>
      <c r="G4422">
        <v>22.926066016038099</v>
      </c>
      <c r="H4422">
        <v>-5.5293265504075899</v>
      </c>
      <c r="I4422">
        <v>33.791432289832002</v>
      </c>
      <c r="J4422">
        <v>7.0185761670936E-2</v>
      </c>
      <c r="K4422">
        <v>13.275099617295799</v>
      </c>
      <c r="L4422">
        <v>11.2066417977246</v>
      </c>
      <c r="M4422">
        <v>58.933841513721802</v>
      </c>
      <c r="N4422">
        <v>1.3088958868271801</v>
      </c>
      <c r="O4422">
        <v>37.637564196625</v>
      </c>
      <c r="P4422">
        <v>125.66225165562901</v>
      </c>
      <c r="Q4422">
        <v>0.107085633649596</v>
      </c>
    </row>
    <row r="4423" spans="1:17" hidden="1" x14ac:dyDescent="0.3">
      <c r="A4423" t="s">
        <v>9002</v>
      </c>
      <c r="B4423" t="s">
        <v>9003</v>
      </c>
      <c r="C4423" t="s">
        <v>10222</v>
      </c>
      <c r="D4423" t="s">
        <v>622</v>
      </c>
      <c r="E4423">
        <v>8.8359424000000004</v>
      </c>
      <c r="F4423">
        <v>23.56</v>
      </c>
      <c r="G4423">
        <v>-2.52568836992678</v>
      </c>
      <c r="H4423">
        <v>0.67532148091175304</v>
      </c>
      <c r="I4423">
        <v>-19.4118003351659</v>
      </c>
      <c r="J4423">
        <v>8.5791350716859593</v>
      </c>
      <c r="K4423">
        <v>23.791488214399301</v>
      </c>
      <c r="L4423">
        <v>23.766281264323499</v>
      </c>
      <c r="M4423">
        <v>40.616842833340101</v>
      </c>
      <c r="N4423">
        <v>1.27133856062727</v>
      </c>
      <c r="O4423">
        <v>24.151103565364998</v>
      </c>
      <c r="P4423">
        <v>40.824865511057901</v>
      </c>
      <c r="Q4423">
        <v>1.1300607286216E-2</v>
      </c>
    </row>
    <row r="4424" spans="1:17" hidden="1" x14ac:dyDescent="0.3">
      <c r="A4424" t="s">
        <v>9004</v>
      </c>
      <c r="B4424" t="s">
        <v>9005</v>
      </c>
      <c r="C4424" t="s">
        <v>10222</v>
      </c>
      <c r="E4424">
        <v>8.82</v>
      </c>
      <c r="F4424">
        <v>10.5</v>
      </c>
      <c r="G4424">
        <v>-73.388036548064406</v>
      </c>
      <c r="H4424">
        <v>-0.287492794596035</v>
      </c>
      <c r="I4424">
        <v>-40.656999680776998</v>
      </c>
      <c r="J4424">
        <v>0.96736396035666605</v>
      </c>
      <c r="K4424">
        <v>10.166536082358499</v>
      </c>
      <c r="L4424">
        <v>12.605697734525201</v>
      </c>
      <c r="M4424">
        <v>58.634396260725303</v>
      </c>
      <c r="N4424">
        <v>1.3629033873349401</v>
      </c>
      <c r="O4424">
        <v>136.19047619047601</v>
      </c>
      <c r="P4424">
        <v>19.999999999999901</v>
      </c>
      <c r="Q4424">
        <v>2.8923099592267E-2</v>
      </c>
    </row>
    <row r="4425" spans="1:17" hidden="1" x14ac:dyDescent="0.3">
      <c r="A4425" t="s">
        <v>9006</v>
      </c>
      <c r="B4425" t="s">
        <v>9007</v>
      </c>
      <c r="C4425" t="s">
        <v>10222</v>
      </c>
      <c r="D4425" t="s">
        <v>133</v>
      </c>
      <c r="E4425">
        <v>8.8032000000000004</v>
      </c>
      <c r="F4425">
        <v>21</v>
      </c>
      <c r="G4425">
        <v>45.6054591710568</v>
      </c>
      <c r="H4425">
        <v>1.7367987033796899</v>
      </c>
      <c r="I4425">
        <v>80.765053196568601</v>
      </c>
      <c r="J4425">
        <v>3.45480114628631</v>
      </c>
      <c r="K4425">
        <v>18.8472297483804</v>
      </c>
      <c r="L4425">
        <v>15.8813751834605</v>
      </c>
      <c r="M4425">
        <v>64.362556743208998</v>
      </c>
      <c r="N4425">
        <v>0.45652173913043398</v>
      </c>
      <c r="O4425">
        <v>12.095238095238001</v>
      </c>
      <c r="P4425">
        <v>170.61855670103</v>
      </c>
    </row>
    <row r="4426" spans="1:17" hidden="1" x14ac:dyDescent="0.3">
      <c r="A4426" t="s">
        <v>9008</v>
      </c>
      <c r="B4426" t="s">
        <v>9009</v>
      </c>
      <c r="C4426" t="s">
        <v>10222</v>
      </c>
      <c r="E4426">
        <v>8.7971262899999996</v>
      </c>
      <c r="F4426">
        <v>11.1</v>
      </c>
      <c r="G4426">
        <v>-3.5397728769690202</v>
      </c>
      <c r="H4426">
        <v>-9.5092651742631293</v>
      </c>
      <c r="I4426">
        <v>-19.971672075681902</v>
      </c>
      <c r="J4426">
        <v>-5.8930249406702</v>
      </c>
      <c r="K4426">
        <v>11.0180812770642</v>
      </c>
      <c r="L4426">
        <v>11.108430669675201</v>
      </c>
      <c r="M4426">
        <v>46.120074916095597</v>
      </c>
      <c r="N4426">
        <v>1.50571428571428</v>
      </c>
      <c r="O4426">
        <v>93.243243243243199</v>
      </c>
      <c r="P4426">
        <v>30.98</v>
      </c>
      <c r="Q4426">
        <v>2.5493866182904001E-2</v>
      </c>
    </row>
    <row r="4427" spans="1:17" hidden="1" x14ac:dyDescent="0.3">
      <c r="A4427" t="s">
        <v>9010</v>
      </c>
      <c r="B4427" t="s">
        <v>9011</v>
      </c>
      <c r="C4427" t="s">
        <v>10222</v>
      </c>
      <c r="D4427" t="s">
        <v>1458</v>
      </c>
      <c r="E4427">
        <v>8.7662842750000003</v>
      </c>
      <c r="F4427">
        <v>28.45</v>
      </c>
      <c r="G4427">
        <v>-8.9637048988523897</v>
      </c>
      <c r="H4427">
        <v>5.9532696912568097</v>
      </c>
      <c r="I4427">
        <v>-7.1156766654696701</v>
      </c>
      <c r="J4427">
        <v>2.8394165309016999</v>
      </c>
      <c r="K4427">
        <v>26.155592817901201</v>
      </c>
      <c r="L4427">
        <v>24.683100068453701</v>
      </c>
      <c r="M4427">
        <v>58.548095306369397</v>
      </c>
      <c r="N4427">
        <v>0.89150890868596799</v>
      </c>
      <c r="O4427">
        <v>12.1968365553602</v>
      </c>
      <c r="P4427">
        <v>75.076923076922995</v>
      </c>
      <c r="Q4427">
        <v>8.4550915056484002E-2</v>
      </c>
    </row>
    <row r="4428" spans="1:17" hidden="1" x14ac:dyDescent="0.3">
      <c r="A4428" t="s">
        <v>9012</v>
      </c>
      <c r="B4428" t="s">
        <v>9013</v>
      </c>
      <c r="C4428" t="s">
        <v>10222</v>
      </c>
      <c r="D4428" t="s">
        <v>4422</v>
      </c>
      <c r="E4428">
        <v>8.7543000000000006</v>
      </c>
      <c r="F4428">
        <v>4.1100000000000003</v>
      </c>
      <c r="G4428">
        <v>149.31323780456901</v>
      </c>
      <c r="H4428">
        <v>-1.08137141629601</v>
      </c>
      <c r="I4428">
        <v>25.740484355639801</v>
      </c>
      <c r="J4428">
        <v>-2.2560993276473198</v>
      </c>
      <c r="K4428">
        <v>3.8847641781264302</v>
      </c>
      <c r="L4428">
        <v>3.10505988509858</v>
      </c>
      <c r="M4428">
        <v>53.358767748116897</v>
      </c>
      <c r="N4428">
        <v>0.93140963533152998</v>
      </c>
      <c r="O4428">
        <v>32.360097323600897</v>
      </c>
      <c r="P4428">
        <v>175.83892617449601</v>
      </c>
      <c r="Q4428">
        <v>6.4123531548957002E-2</v>
      </c>
    </row>
    <row r="4429" spans="1:17" hidden="1" x14ac:dyDescent="0.3">
      <c r="A4429" t="s">
        <v>9014</v>
      </c>
      <c r="B4429" t="s">
        <v>9015</v>
      </c>
      <c r="C4429" t="s">
        <v>10222</v>
      </c>
      <c r="D4429" t="s">
        <v>398</v>
      </c>
      <c r="E4429">
        <v>8.7465419999999998</v>
      </c>
      <c r="F4429">
        <v>9.4499999999999993</v>
      </c>
      <c r="G4429">
        <v>-0.52568836992678603</v>
      </c>
      <c r="H4429">
        <v>-23.0254647369743</v>
      </c>
      <c r="I4429">
        <v>-20.712275987244499</v>
      </c>
      <c r="J4429">
        <v>-6.20621580286622</v>
      </c>
      <c r="K4429">
        <v>10.4934150471049</v>
      </c>
      <c r="L4429">
        <v>10.6273606518552</v>
      </c>
      <c r="M4429">
        <v>45.259578465194203</v>
      </c>
      <c r="N4429">
        <v>0.37106742314289398</v>
      </c>
      <c r="O4429">
        <v>71.1111111111111</v>
      </c>
      <c r="P4429">
        <v>62.650602409638502</v>
      </c>
      <c r="Q4429">
        <v>3.4422563246086002E-2</v>
      </c>
    </row>
    <row r="4430" spans="1:17" hidden="1" x14ac:dyDescent="0.3">
      <c r="A4430" t="s">
        <v>9016</v>
      </c>
      <c r="B4430" t="s">
        <v>9017</v>
      </c>
      <c r="C4430" t="s">
        <v>10222</v>
      </c>
      <c r="D4430" t="s">
        <v>70</v>
      </c>
      <c r="E4430">
        <v>8.737753713</v>
      </c>
      <c r="F4430">
        <v>4.03</v>
      </c>
      <c r="G4430">
        <v>6.0401011037574399</v>
      </c>
      <c r="H4430">
        <v>-5.6692163342142896</v>
      </c>
      <c r="I4430">
        <v>-19.544248094041102</v>
      </c>
      <c r="J4430">
        <v>12.621467812952901</v>
      </c>
      <c r="K4430">
        <v>4.0869831427434802</v>
      </c>
      <c r="L4430">
        <v>3.93611089902832</v>
      </c>
      <c r="M4430">
        <v>51.306650413434703</v>
      </c>
      <c r="N4430">
        <v>0.64722467800086103</v>
      </c>
      <c r="O4430">
        <v>25.3101736972704</v>
      </c>
      <c r="P4430">
        <v>46.545454545454497</v>
      </c>
      <c r="Q4430">
        <v>4.2568235280535001E-2</v>
      </c>
    </row>
    <row r="4431" spans="1:17" hidden="1" x14ac:dyDescent="0.3">
      <c r="A4431" t="s">
        <v>9018</v>
      </c>
      <c r="B4431" t="s">
        <v>9019</v>
      </c>
      <c r="C4431" t="s">
        <v>10222</v>
      </c>
      <c r="D4431" t="s">
        <v>420</v>
      </c>
      <c r="E4431">
        <v>8.7159999999999993</v>
      </c>
      <c r="F4431">
        <v>21.79</v>
      </c>
      <c r="G4431">
        <v>0.90121221486852499</v>
      </c>
      <c r="H4431">
        <v>-3.5263591913571499</v>
      </c>
      <c r="I4431">
        <v>-10.535164691894099</v>
      </c>
      <c r="J4431">
        <v>-1.54519885371368</v>
      </c>
      <c r="K4431">
        <v>21.609995404950499</v>
      </c>
      <c r="L4431">
        <v>18.543807792004799</v>
      </c>
      <c r="M4431">
        <v>100</v>
      </c>
      <c r="O4431">
        <v>0</v>
      </c>
      <c r="P4431">
        <v>27.426900584795298</v>
      </c>
    </row>
    <row r="4432" spans="1:17" hidden="1" x14ac:dyDescent="0.3">
      <c r="A4432" t="s">
        <v>9020</v>
      </c>
      <c r="B4432" t="s">
        <v>9021</v>
      </c>
      <c r="C4432" t="s">
        <v>10222</v>
      </c>
      <c r="E4432">
        <v>8.7151429199999999</v>
      </c>
      <c r="F4432">
        <v>8.0399999999999991</v>
      </c>
      <c r="G4432">
        <v>31.121370453602601</v>
      </c>
      <c r="H4432">
        <v>-6.5420407353860996</v>
      </c>
      <c r="I4432">
        <v>-27.914929700016799</v>
      </c>
      <c r="J4432">
        <v>-3.4964183659088</v>
      </c>
      <c r="K4432">
        <v>8.6614238784999191</v>
      </c>
      <c r="L4432">
        <v>8.4596399640034701</v>
      </c>
      <c r="M4432">
        <v>10.124987964361299</v>
      </c>
      <c r="N4432">
        <v>0.28880517232601899</v>
      </c>
      <c r="O4432">
        <v>31.218905472636798</v>
      </c>
      <c r="P4432">
        <v>82.727272727272606</v>
      </c>
      <c r="Q4432">
        <v>3.6542517420912003E-2</v>
      </c>
    </row>
    <row r="4433" spans="1:17" hidden="1" x14ac:dyDescent="0.3">
      <c r="A4433" t="s">
        <v>9022</v>
      </c>
      <c r="B4433" t="s">
        <v>8586</v>
      </c>
      <c r="C4433" t="s">
        <v>10222</v>
      </c>
      <c r="D4433" t="s">
        <v>915</v>
      </c>
      <c r="E4433">
        <v>8.7144999999999992</v>
      </c>
      <c r="F4433">
        <v>10</v>
      </c>
      <c r="G4433">
        <v>87.1495253052869</v>
      </c>
      <c r="H4433">
        <v>15.4331783808971</v>
      </c>
      <c r="I4433">
        <v>61.808335492585002</v>
      </c>
      <c r="J4433">
        <v>3.2409518591172599</v>
      </c>
      <c r="K4433">
        <v>9.6769630498949102</v>
      </c>
      <c r="L4433">
        <v>7.9669356838272201</v>
      </c>
      <c r="M4433">
        <v>62.800911354259704</v>
      </c>
      <c r="N4433">
        <v>0.84068583611479297</v>
      </c>
      <c r="O4433">
        <v>57.1</v>
      </c>
      <c r="P4433">
        <v>113.675213675213</v>
      </c>
    </row>
    <row r="4434" spans="1:17" hidden="1" x14ac:dyDescent="0.3">
      <c r="A4434" t="s">
        <v>9023</v>
      </c>
      <c r="B4434" t="s">
        <v>9024</v>
      </c>
      <c r="C4434" t="s">
        <v>10222</v>
      </c>
      <c r="D4434" t="s">
        <v>46</v>
      </c>
      <c r="E4434">
        <v>8.6717999399999997</v>
      </c>
      <c r="F4434">
        <v>0.69</v>
      </c>
      <c r="G4434">
        <v>-11.5256883699267</v>
      </c>
      <c r="H4434">
        <v>-28.526359191357098</v>
      </c>
      <c r="I4434">
        <v>-23.496629046422001</v>
      </c>
      <c r="J4434">
        <v>-1.54519885371368</v>
      </c>
      <c r="K4434">
        <v>0.79114160695830005</v>
      </c>
      <c r="L4434">
        <v>1.1064465691941501</v>
      </c>
      <c r="M4434">
        <v>3.4254125489984202</v>
      </c>
      <c r="N4434">
        <v>1.5805255248199299</v>
      </c>
      <c r="O4434">
        <v>40.579710144927503</v>
      </c>
      <c r="P4434">
        <v>25.4545454545454</v>
      </c>
      <c r="Q4434">
        <v>-7.1659870723769998E-3</v>
      </c>
    </row>
    <row r="4435" spans="1:17" hidden="1" x14ac:dyDescent="0.3">
      <c r="A4435" t="s">
        <v>9025</v>
      </c>
      <c r="B4435" t="s">
        <v>9026</v>
      </c>
      <c r="C4435" t="s">
        <v>10222</v>
      </c>
      <c r="D4435" t="s">
        <v>420</v>
      </c>
      <c r="E4435">
        <v>8.6501249999999992</v>
      </c>
      <c r="F4435">
        <v>116.5</v>
      </c>
      <c r="G4435">
        <v>-26.525688369926701</v>
      </c>
      <c r="H4435">
        <v>-3.5263591913571499</v>
      </c>
      <c r="I4435">
        <v>-15.496629046421999</v>
      </c>
      <c r="J4435">
        <v>-1.54519885371368</v>
      </c>
      <c r="K4435">
        <v>116.499999403145</v>
      </c>
      <c r="L4435">
        <v>116.48582296181699</v>
      </c>
      <c r="M4435">
        <v>100</v>
      </c>
      <c r="O4435">
        <v>0</v>
      </c>
      <c r="P4435">
        <v>0.43103448275862899</v>
      </c>
    </row>
    <row r="4436" spans="1:17" hidden="1" x14ac:dyDescent="0.3">
      <c r="A4436" t="s">
        <v>9027</v>
      </c>
      <c r="B4436" t="s">
        <v>9028</v>
      </c>
      <c r="C4436" t="s">
        <v>10222</v>
      </c>
      <c r="D4436" t="s">
        <v>261</v>
      </c>
      <c r="E4436">
        <v>8.6367087500000004</v>
      </c>
      <c r="F4436">
        <v>5.69</v>
      </c>
      <c r="G4436">
        <v>132.110675266436</v>
      </c>
      <c r="H4436">
        <v>29.7289101294859</v>
      </c>
      <c r="I4436">
        <v>70.451083371878596</v>
      </c>
      <c r="J4436">
        <v>19.518630933520299</v>
      </c>
      <c r="K4436">
        <v>4.4221652190824097</v>
      </c>
      <c r="L4436">
        <v>3.74833713120502</v>
      </c>
      <c r="M4436">
        <v>100</v>
      </c>
      <c r="N4436">
        <v>5.8472334128093397</v>
      </c>
      <c r="O4436">
        <v>0</v>
      </c>
      <c r="P4436">
        <v>158.636363636363</v>
      </c>
    </row>
    <row r="4437" spans="1:17" hidden="1" x14ac:dyDescent="0.3">
      <c r="A4437" t="s">
        <v>9029</v>
      </c>
      <c r="B4437" t="s">
        <v>9030</v>
      </c>
      <c r="C4437" t="s">
        <v>10222</v>
      </c>
      <c r="D4437" t="s">
        <v>420</v>
      </c>
      <c r="E4437">
        <v>8.6348400000000005</v>
      </c>
      <c r="F4437">
        <v>30.62</v>
      </c>
      <c r="G4437">
        <v>95.197700478733594</v>
      </c>
      <c r="H4437">
        <v>49.051954061654897</v>
      </c>
      <c r="I4437">
        <v>12.033566705348001</v>
      </c>
      <c r="J4437">
        <v>1.04715370623446</v>
      </c>
      <c r="K4437">
        <v>25.599880581874402</v>
      </c>
      <c r="L4437">
        <v>21.906115644314902</v>
      </c>
      <c r="M4437">
        <v>53.318947995379901</v>
      </c>
      <c r="N4437">
        <v>1.7224545886115401</v>
      </c>
      <c r="O4437">
        <v>11.691704768125399</v>
      </c>
      <c r="P4437">
        <v>145.746388443017</v>
      </c>
      <c r="Q4437">
        <v>0.11692801366035201</v>
      </c>
    </row>
    <row r="4438" spans="1:17" hidden="1" x14ac:dyDescent="0.3">
      <c r="A4438" t="s">
        <v>9031</v>
      </c>
      <c r="B4438" t="s">
        <v>9032</v>
      </c>
      <c r="C4438" t="s">
        <v>10222</v>
      </c>
      <c r="D4438" t="s">
        <v>677</v>
      </c>
      <c r="E4438">
        <v>8.6270889999999998</v>
      </c>
      <c r="F4438">
        <v>5.35</v>
      </c>
      <c r="G4438">
        <v>42.778109098427599</v>
      </c>
      <c r="H4438">
        <v>23.217826855154399</v>
      </c>
      <c r="I4438">
        <v>4.4585279042505803</v>
      </c>
      <c r="J4438">
        <v>-9.1723174977814796</v>
      </c>
      <c r="K4438">
        <v>4.9959391858380497</v>
      </c>
      <c r="L4438">
        <v>4.5587482956969199</v>
      </c>
      <c r="M4438">
        <v>43.289148880834901</v>
      </c>
      <c r="N4438">
        <v>1.96170411030707</v>
      </c>
      <c r="O4438">
        <v>44.672897196261601</v>
      </c>
      <c r="P4438">
        <v>91.071428571428498</v>
      </c>
      <c r="Q4438">
        <v>8.9913395813852007E-2</v>
      </c>
    </row>
    <row r="4439" spans="1:17" hidden="1" x14ac:dyDescent="0.3">
      <c r="A4439" t="s">
        <v>9033</v>
      </c>
      <c r="B4439" t="s">
        <v>9034</v>
      </c>
      <c r="C4439" t="s">
        <v>10222</v>
      </c>
      <c r="D4439" t="s">
        <v>622</v>
      </c>
      <c r="E4439">
        <v>8.6194623999999997</v>
      </c>
      <c r="F4439">
        <v>13.96</v>
      </c>
      <c r="G4439">
        <v>34.675235417602003</v>
      </c>
      <c r="H4439">
        <v>26.738087429602601</v>
      </c>
      <c r="I4439">
        <v>-15.7823433321363</v>
      </c>
      <c r="J4439">
        <v>14.106975059329701</v>
      </c>
      <c r="K4439">
        <v>11.8393191366841</v>
      </c>
      <c r="L4439">
        <v>12.5638990590754</v>
      </c>
      <c r="M4439">
        <v>92.685177669159103</v>
      </c>
      <c r="N4439">
        <v>1.23976371951219</v>
      </c>
      <c r="O4439">
        <v>36.461318051575901</v>
      </c>
      <c r="P4439">
        <v>74.282147315855198</v>
      </c>
      <c r="Q4439">
        <v>5.9607651528294003E-2</v>
      </c>
    </row>
    <row r="4440" spans="1:17" hidden="1" x14ac:dyDescent="0.3">
      <c r="A4440" t="s">
        <v>9035</v>
      </c>
      <c r="B4440" t="s">
        <v>9036</v>
      </c>
      <c r="C4440" t="s">
        <v>10222</v>
      </c>
      <c r="D4440" t="s">
        <v>722</v>
      </c>
      <c r="E4440">
        <v>8.5756189999999997</v>
      </c>
      <c r="F4440">
        <v>74.81</v>
      </c>
      <c r="G4440">
        <v>37.656332692259198</v>
      </c>
      <c r="H4440">
        <v>-0.214186958401032</v>
      </c>
      <c r="I4440">
        <v>20.521552771759701</v>
      </c>
      <c r="J4440">
        <v>1.4400811022637501</v>
      </c>
      <c r="K4440">
        <v>71.328541394824398</v>
      </c>
      <c r="L4440">
        <v>61.542998442775499</v>
      </c>
      <c r="M4440">
        <v>52.364653728359698</v>
      </c>
      <c r="N4440">
        <v>0.84230385430255905</v>
      </c>
      <c r="O4440">
        <v>3.0610880898275399</v>
      </c>
      <c r="P4440">
        <v>74.382284382284396</v>
      </c>
    </row>
    <row r="4441" spans="1:17" hidden="1" x14ac:dyDescent="0.3">
      <c r="A4441" t="s">
        <v>9037</v>
      </c>
      <c r="B4441" t="s">
        <v>9038</v>
      </c>
      <c r="C4441" t="s">
        <v>10222</v>
      </c>
      <c r="E4441">
        <v>8.5552528880000001</v>
      </c>
      <c r="F4441">
        <v>23.24</v>
      </c>
      <c r="G4441">
        <v>-30.690636823535002</v>
      </c>
      <c r="H4441">
        <v>-14.682057425707001</v>
      </c>
      <c r="I4441">
        <v>-28.226632801585399</v>
      </c>
      <c r="J4441">
        <v>-0.90883521735004602</v>
      </c>
      <c r="K4441">
        <v>23.886578480729401</v>
      </c>
      <c r="L4441">
        <v>21.675446418146802</v>
      </c>
      <c r="M4441">
        <v>62.523106362886203</v>
      </c>
      <c r="N4441">
        <v>0.72126099457289095</v>
      </c>
      <c r="O4441">
        <v>17.4698795180723</v>
      </c>
      <c r="P4441">
        <v>59.725085910652901</v>
      </c>
    </row>
    <row r="4442" spans="1:17" hidden="1" x14ac:dyDescent="0.3">
      <c r="A4442" t="s">
        <v>9039</v>
      </c>
      <c r="B4442" t="s">
        <v>9040</v>
      </c>
      <c r="C4442" t="s">
        <v>10222</v>
      </c>
      <c r="D4442" t="s">
        <v>415</v>
      </c>
      <c r="E4442">
        <v>8.5532912000000003</v>
      </c>
      <c r="F4442">
        <v>16.690000000000001</v>
      </c>
      <c r="G4442">
        <v>19.238503769811199</v>
      </c>
      <c r="H4442">
        <v>36.725741648978897</v>
      </c>
      <c r="I4442">
        <v>-39.356118097516898</v>
      </c>
      <c r="J4442">
        <v>3.3573781418865698</v>
      </c>
      <c r="K4442">
        <v>13.6492867850425</v>
      </c>
      <c r="L4442">
        <v>14.952626071930901</v>
      </c>
      <c r="M4442">
        <v>89.467021175883602</v>
      </c>
      <c r="N4442">
        <v>2.5187499999999998</v>
      </c>
      <c r="O4442">
        <v>52.246854403834597</v>
      </c>
      <c r="P4442">
        <v>56.713615023474098</v>
      </c>
      <c r="Q4442">
        <v>2.9687533385249001E-2</v>
      </c>
    </row>
    <row r="4443" spans="1:17" hidden="1" x14ac:dyDescent="0.3">
      <c r="A4443" t="s">
        <v>9041</v>
      </c>
      <c r="B4443" t="s">
        <v>9042</v>
      </c>
      <c r="C4443" t="s">
        <v>10222</v>
      </c>
      <c r="E4443">
        <v>8.5105424999999997</v>
      </c>
      <c r="F4443">
        <v>25.77</v>
      </c>
      <c r="G4443">
        <v>-21.556238268093701</v>
      </c>
      <c r="H4443">
        <v>-3.5263591913571499</v>
      </c>
      <c r="I4443">
        <v>-15.496629046421999</v>
      </c>
      <c r="J4443">
        <v>-1.54519885371368</v>
      </c>
      <c r="K4443">
        <v>25.760359311667401</v>
      </c>
      <c r="L4443">
        <v>25.397726318153701</v>
      </c>
      <c r="M4443">
        <v>100</v>
      </c>
      <c r="O4443">
        <v>0</v>
      </c>
      <c r="P4443">
        <v>4.9694501018329804</v>
      </c>
    </row>
    <row r="4444" spans="1:17" hidden="1" x14ac:dyDescent="0.3">
      <c r="A4444" t="s">
        <v>9043</v>
      </c>
      <c r="B4444" t="s">
        <v>9044</v>
      </c>
      <c r="C4444" t="s">
        <v>10222</v>
      </c>
      <c r="D4444" t="s">
        <v>398</v>
      </c>
      <c r="E4444">
        <v>8.4604800000000004</v>
      </c>
      <c r="F4444">
        <v>28</v>
      </c>
      <c r="G4444">
        <v>13.9660326536557</v>
      </c>
      <c r="H4444">
        <v>1.6746736378571501</v>
      </c>
      <c r="I4444">
        <v>-26.182434469069499</v>
      </c>
      <c r="J4444">
        <v>-4.9327327290524297</v>
      </c>
      <c r="K4444">
        <v>29.299476702808299</v>
      </c>
      <c r="L4444">
        <v>28.524807567821899</v>
      </c>
      <c r="M4444">
        <v>38.034810727118803</v>
      </c>
      <c r="N4444">
        <v>0.69983585139526305</v>
      </c>
      <c r="O4444">
        <v>41.071428571428498</v>
      </c>
      <c r="P4444">
        <v>54.269972451790601</v>
      </c>
      <c r="Q4444">
        <v>8.7952507296509996E-2</v>
      </c>
    </row>
    <row r="4445" spans="1:17" hidden="1" x14ac:dyDescent="0.3">
      <c r="A4445" t="s">
        <v>9045</v>
      </c>
      <c r="B4445" t="s">
        <v>9046</v>
      </c>
      <c r="C4445" t="s">
        <v>10222</v>
      </c>
      <c r="D4445" t="s">
        <v>3344</v>
      </c>
      <c r="E4445">
        <v>8.4597812500000007</v>
      </c>
      <c r="F4445">
        <v>10.55</v>
      </c>
      <c r="G4445">
        <v>236.01726695653301</v>
      </c>
      <c r="H4445">
        <v>-7.3541103875293796</v>
      </c>
      <c r="I4445">
        <v>18.898275412176599</v>
      </c>
      <c r="J4445">
        <v>4.0220280370426202</v>
      </c>
      <c r="K4445">
        <v>10.564964027819601</v>
      </c>
      <c r="L4445">
        <v>8.8210596511390804</v>
      </c>
      <c r="M4445">
        <v>67.527691992330901</v>
      </c>
      <c r="N4445">
        <v>2.2115193897012002</v>
      </c>
      <c r="O4445">
        <v>38.199052132701397</v>
      </c>
      <c r="P4445">
        <v>307.335907335907</v>
      </c>
    </row>
    <row r="4446" spans="1:17" hidden="1" x14ac:dyDescent="0.3">
      <c r="A4446" t="s">
        <v>9047</v>
      </c>
      <c r="B4446" t="s">
        <v>9048</v>
      </c>
      <c r="C4446" t="s">
        <v>10222</v>
      </c>
      <c r="D4446" t="s">
        <v>420</v>
      </c>
      <c r="E4446">
        <v>8.4169999999999998</v>
      </c>
      <c r="F4446">
        <v>17.72</v>
      </c>
      <c r="G4446">
        <v>-10.557101982492201</v>
      </c>
      <c r="H4446">
        <v>-4.9282283502356696</v>
      </c>
      <c r="I4446">
        <v>-7.4478485586171699</v>
      </c>
      <c r="J4446">
        <v>-3.1195428770372899</v>
      </c>
      <c r="K4446">
        <v>16.869485871671198</v>
      </c>
      <c r="L4446">
        <v>15.6367873463156</v>
      </c>
      <c r="M4446">
        <v>54.5505742385593</v>
      </c>
      <c r="N4446">
        <v>0.26949352520768599</v>
      </c>
      <c r="O4446">
        <v>12.5846501128668</v>
      </c>
      <c r="P4446">
        <v>57.371225577264603</v>
      </c>
      <c r="Q4446">
        <v>6.5527921874571002E-2</v>
      </c>
    </row>
    <row r="4447" spans="1:17" hidden="1" x14ac:dyDescent="0.3">
      <c r="A4447" t="s">
        <v>9049</v>
      </c>
      <c r="B4447" t="s">
        <v>9050</v>
      </c>
      <c r="C4447" t="s">
        <v>10222</v>
      </c>
      <c r="D4447" t="s">
        <v>1667</v>
      </c>
      <c r="E4447">
        <v>8.4126060000000003</v>
      </c>
      <c r="F4447">
        <v>23.22</v>
      </c>
      <c r="G4447">
        <v>160.49532522710601</v>
      </c>
      <c r="H4447">
        <v>25.0450693800714</v>
      </c>
      <c r="I4447">
        <v>76.404197399858901</v>
      </c>
      <c r="J4447">
        <v>6.5744592659444301</v>
      </c>
      <c r="K4447">
        <v>19.6809346807783</v>
      </c>
      <c r="L4447">
        <v>15.8757986191588</v>
      </c>
      <c r="M4447">
        <v>84.009920634824297</v>
      </c>
      <c r="N4447">
        <v>1.3346572213835</v>
      </c>
      <c r="O4447">
        <v>23.083548664944001</v>
      </c>
      <c r="P4447">
        <v>209.599999999999</v>
      </c>
      <c r="Q4447">
        <v>0.137494221781394</v>
      </c>
    </row>
    <row r="4448" spans="1:17" hidden="1" x14ac:dyDescent="0.3">
      <c r="A4448" t="s">
        <v>9051</v>
      </c>
      <c r="B4448" t="s">
        <v>9052</v>
      </c>
      <c r="C4448" t="s">
        <v>10222</v>
      </c>
      <c r="D4448" t="s">
        <v>202</v>
      </c>
      <c r="E4448">
        <v>8.3910914400000003</v>
      </c>
      <c r="F4448">
        <v>15.85</v>
      </c>
      <c r="G4448">
        <v>-15.2976181944881</v>
      </c>
      <c r="H4448">
        <v>-11.955710313249201</v>
      </c>
      <c r="I4448">
        <v>-9.6182055327280001</v>
      </c>
      <c r="J4448">
        <v>6.3119440034291596</v>
      </c>
      <c r="K4448">
        <v>15.7629457301851</v>
      </c>
      <c r="L4448">
        <v>15.987902830264201</v>
      </c>
      <c r="M4448">
        <v>60.493884366130899</v>
      </c>
      <c r="N4448">
        <v>1.8195652173912999</v>
      </c>
      <c r="O4448">
        <v>68.769716088327996</v>
      </c>
      <c r="P4448">
        <v>32.193494578815603</v>
      </c>
      <c r="Q4448">
        <v>2.7441575499864E-2</v>
      </c>
    </row>
    <row r="4449" spans="1:17" hidden="1" x14ac:dyDescent="0.3">
      <c r="A4449" t="s">
        <v>9053</v>
      </c>
      <c r="B4449" t="s">
        <v>9054</v>
      </c>
      <c r="C4449" t="s">
        <v>10222</v>
      </c>
      <c r="D4449" t="s">
        <v>398</v>
      </c>
      <c r="E4449">
        <v>8.3607335000000003</v>
      </c>
      <c r="F4449">
        <v>98.35</v>
      </c>
      <c r="G4449">
        <v>70.174311630073205</v>
      </c>
      <c r="H4449">
        <v>28.1100044450064</v>
      </c>
      <c r="I4449">
        <v>27.453952348926698</v>
      </c>
      <c r="J4449">
        <v>12.9978217134032</v>
      </c>
      <c r="K4449">
        <v>78.435892581928599</v>
      </c>
      <c r="L4449">
        <v>69.0965693209357</v>
      </c>
      <c r="M4449">
        <v>70.649762527186994</v>
      </c>
      <c r="N4449">
        <v>0.86178106830635304</v>
      </c>
      <c r="O4449">
        <v>6.75139806812403</v>
      </c>
      <c r="P4449">
        <v>127.03139427516101</v>
      </c>
      <c r="Q4449">
        <v>0.18502281555514299</v>
      </c>
    </row>
    <row r="4450" spans="1:17" hidden="1" x14ac:dyDescent="0.3">
      <c r="A4450" t="s">
        <v>9055</v>
      </c>
      <c r="B4450" t="s">
        <v>9056</v>
      </c>
      <c r="C4450" t="s">
        <v>10222</v>
      </c>
      <c r="D4450" t="s">
        <v>722</v>
      </c>
      <c r="E4450">
        <v>8.3382966300000003</v>
      </c>
      <c r="F4450">
        <v>90.56</v>
      </c>
      <c r="G4450">
        <v>30.261015231181201</v>
      </c>
      <c r="H4450">
        <v>0.75886140534829305</v>
      </c>
      <c r="I4450">
        <v>14.2826773450941</v>
      </c>
      <c r="J4450">
        <v>-0.247224141841696</v>
      </c>
      <c r="K4450">
        <v>85.696504044889906</v>
      </c>
      <c r="L4450">
        <v>75.177283655936293</v>
      </c>
      <c r="M4450">
        <v>46.9368374749682</v>
      </c>
      <c r="N4450">
        <v>1.30428135467697</v>
      </c>
      <c r="O4450">
        <v>0.99381625441694599</v>
      </c>
      <c r="P4450">
        <v>93.174061433447093</v>
      </c>
      <c r="Q4450">
        <v>2.6148773974396002E-2</v>
      </c>
    </row>
    <row r="4451" spans="1:17" hidden="1" x14ac:dyDescent="0.3">
      <c r="A4451" t="s">
        <v>9057</v>
      </c>
      <c r="B4451" t="s">
        <v>9058</v>
      </c>
      <c r="C4451" t="s">
        <v>10222</v>
      </c>
      <c r="E4451">
        <v>8.3241899999999998</v>
      </c>
      <c r="F4451">
        <v>16.29</v>
      </c>
      <c r="G4451">
        <v>-5.1396973118045697</v>
      </c>
      <c r="H4451">
        <v>17.859631866765</v>
      </c>
      <c r="I4451">
        <v>5.8893620117001397</v>
      </c>
      <c r="J4451">
        <v>19.840792204408501</v>
      </c>
      <c r="K4451">
        <v>13.7867435424892</v>
      </c>
      <c r="M4451">
        <v>100</v>
      </c>
      <c r="N4451">
        <v>6.1</v>
      </c>
      <c r="O4451">
        <v>0</v>
      </c>
      <c r="P4451">
        <v>21.385991058122201</v>
      </c>
    </row>
    <row r="4452" spans="1:17" hidden="1" x14ac:dyDescent="0.3">
      <c r="A4452" t="s">
        <v>9059</v>
      </c>
      <c r="B4452" t="s">
        <v>9060</v>
      </c>
      <c r="C4452" t="s">
        <v>10222</v>
      </c>
      <c r="E4452">
        <v>8.2517871799999902</v>
      </c>
      <c r="F4452">
        <v>12.74</v>
      </c>
      <c r="G4452">
        <v>318.92885708461802</v>
      </c>
      <c r="H4452">
        <v>-36.394576245620698</v>
      </c>
      <c r="I4452">
        <v>50.821908812585697</v>
      </c>
      <c r="J4452">
        <v>-9.22110503708255</v>
      </c>
      <c r="K4452">
        <v>14.9242588374048</v>
      </c>
      <c r="L4452">
        <v>11.266676158705</v>
      </c>
      <c r="M4452">
        <v>6.8573278165968103</v>
      </c>
      <c r="N4452">
        <v>4.21715068206827E-2</v>
      </c>
      <c r="O4452">
        <v>58.084772370486597</v>
      </c>
      <c r="P4452">
        <v>368.38235294117601</v>
      </c>
      <c r="Q4452">
        <v>6.0703177421126998E-2</v>
      </c>
    </row>
    <row r="4453" spans="1:17" hidden="1" x14ac:dyDescent="0.3">
      <c r="A4453" t="s">
        <v>9061</v>
      </c>
      <c r="B4453" t="s">
        <v>9062</v>
      </c>
      <c r="C4453" t="s">
        <v>10222</v>
      </c>
      <c r="D4453" t="s">
        <v>622</v>
      </c>
      <c r="E4453">
        <v>8.2259124000000003</v>
      </c>
      <c r="F4453">
        <v>5.38</v>
      </c>
      <c r="G4453">
        <v>10.022534980327</v>
      </c>
      <c r="H4453">
        <v>-0.66921633421429005</v>
      </c>
      <c r="I4453">
        <v>-5.9243276207601401</v>
      </c>
      <c r="J4453">
        <v>5.5976582891434603</v>
      </c>
      <c r="K4453">
        <v>5.4238712623644503</v>
      </c>
      <c r="L4453">
        <v>5.2038522861983303</v>
      </c>
      <c r="M4453">
        <v>45.625335928455598</v>
      </c>
      <c r="N4453">
        <v>1.5304709614868499</v>
      </c>
      <c r="O4453">
        <v>17.100371747211799</v>
      </c>
      <c r="P4453">
        <v>49.4444444444444</v>
      </c>
      <c r="Q4453">
        <v>0.14160056662838</v>
      </c>
    </row>
    <row r="4454" spans="1:17" hidden="1" x14ac:dyDescent="0.3">
      <c r="A4454" t="s">
        <v>9063</v>
      </c>
      <c r="B4454" t="s">
        <v>9064</v>
      </c>
      <c r="C4454" t="s">
        <v>10222</v>
      </c>
      <c r="D4454" t="s">
        <v>622</v>
      </c>
      <c r="E4454">
        <v>8.2135177410000004</v>
      </c>
      <c r="F4454">
        <v>8.9700000000000006</v>
      </c>
      <c r="G4454">
        <v>35.095933251694802</v>
      </c>
      <c r="H4454">
        <v>23.4778602179255</v>
      </c>
      <c r="I4454">
        <v>53.748653972445801</v>
      </c>
      <c r="J4454">
        <v>4.0688362340055901</v>
      </c>
      <c r="K4454">
        <v>7.6516316351091698</v>
      </c>
      <c r="L4454">
        <v>6.7832677644565296</v>
      </c>
      <c r="M4454">
        <v>69.624995177762003</v>
      </c>
      <c r="N4454">
        <v>0.56757730762224101</v>
      </c>
      <c r="O4454">
        <v>6.6889632107023296</v>
      </c>
      <c r="P4454">
        <v>113.064133016627</v>
      </c>
      <c r="Q4454">
        <v>5.7248676459568999E-2</v>
      </c>
    </row>
    <row r="4455" spans="1:17" hidden="1" x14ac:dyDescent="0.3">
      <c r="A4455" t="s">
        <v>9065</v>
      </c>
      <c r="B4455" t="s">
        <v>9066</v>
      </c>
      <c r="C4455" t="s">
        <v>10222</v>
      </c>
      <c r="D4455" t="s">
        <v>523</v>
      </c>
      <c r="E4455">
        <v>8.1978779999999993</v>
      </c>
      <c r="F4455">
        <v>13.89</v>
      </c>
      <c r="G4455">
        <v>-21.537026238407499</v>
      </c>
      <c r="H4455">
        <v>-3.5263591913571499</v>
      </c>
      <c r="I4455">
        <v>-15.496629046421999</v>
      </c>
      <c r="J4455">
        <v>-1.54519885371368</v>
      </c>
      <c r="K4455">
        <v>13.8855556745626</v>
      </c>
      <c r="L4455">
        <v>13.693290189187501</v>
      </c>
      <c r="M4455">
        <v>100</v>
      </c>
      <c r="O4455">
        <v>0</v>
      </c>
      <c r="P4455">
        <v>4.9886621315192698</v>
      </c>
    </row>
    <row r="4456" spans="1:17" hidden="1" x14ac:dyDescent="0.3">
      <c r="A4456" t="s">
        <v>9067</v>
      </c>
      <c r="B4456" t="s">
        <v>9068</v>
      </c>
      <c r="C4456" t="s">
        <v>10222</v>
      </c>
      <c r="D4456" t="s">
        <v>293</v>
      </c>
      <c r="E4456">
        <v>8.1967999999999996</v>
      </c>
      <c r="F4456">
        <v>20</v>
      </c>
      <c r="G4456">
        <v>47.387355108333999</v>
      </c>
      <c r="H4456">
        <v>-10.403022900319</v>
      </c>
      <c r="I4456">
        <v>-15.496629046421999</v>
      </c>
      <c r="J4456">
        <v>-1.5928179013327399</v>
      </c>
      <c r="K4456">
        <v>20.508235582371601</v>
      </c>
      <c r="L4456">
        <v>19.033233516384101</v>
      </c>
      <c r="M4456">
        <v>43.991345843236303</v>
      </c>
      <c r="N4456">
        <v>0.277333475451772</v>
      </c>
      <c r="O4456">
        <v>38.65</v>
      </c>
      <c r="P4456">
        <v>89.393939393939306</v>
      </c>
      <c r="Q4456">
        <v>7.3896823151032007E-2</v>
      </c>
    </row>
    <row r="4457" spans="1:17" hidden="1" x14ac:dyDescent="0.3">
      <c r="A4457" t="s">
        <v>9069</v>
      </c>
      <c r="B4457" t="s">
        <v>9070</v>
      </c>
      <c r="C4457" t="s">
        <v>10222</v>
      </c>
      <c r="D4457" t="s">
        <v>523</v>
      </c>
      <c r="E4457">
        <v>8.1788000000000007</v>
      </c>
      <c r="F4457">
        <v>17.78</v>
      </c>
      <c r="G4457">
        <v>264.24354239930398</v>
      </c>
      <c r="H4457">
        <v>-15.382530231201599</v>
      </c>
      <c r="I4457">
        <v>16.6966795037638</v>
      </c>
      <c r="J4457">
        <v>-9.2296772252149495</v>
      </c>
      <c r="K4457">
        <v>17.414868024408101</v>
      </c>
      <c r="L4457">
        <v>12.8898876084078</v>
      </c>
      <c r="M4457">
        <v>17.879073577072699</v>
      </c>
      <c r="N4457">
        <v>0.30181831175269802</v>
      </c>
      <c r="O4457">
        <v>40.607424071990899</v>
      </c>
      <c r="P4457">
        <v>310.62355658198601</v>
      </c>
      <c r="Q4457">
        <v>3.5122805327011002E-2</v>
      </c>
    </row>
    <row r="4458" spans="1:17" hidden="1" x14ac:dyDescent="0.3">
      <c r="A4458" t="s">
        <v>9071</v>
      </c>
      <c r="B4458" t="s">
        <v>9072</v>
      </c>
      <c r="C4458" t="s">
        <v>10222</v>
      </c>
      <c r="E4458">
        <v>8.1768689999999999</v>
      </c>
      <c r="F4458">
        <v>17.11</v>
      </c>
      <c r="G4458">
        <v>37.206369046341102</v>
      </c>
      <c r="H4458">
        <v>-7.9342189895515096</v>
      </c>
      <c r="I4458">
        <v>-51.890681091031702</v>
      </c>
      <c r="J4458">
        <v>1.3119440034291701</v>
      </c>
      <c r="K4458">
        <v>19.5784428309132</v>
      </c>
      <c r="L4458">
        <v>19.591766214821401</v>
      </c>
      <c r="M4458">
        <v>31.458301004648099</v>
      </c>
      <c r="N4458">
        <v>0.81486982990152101</v>
      </c>
      <c r="O4458">
        <v>70.251315020455806</v>
      </c>
      <c r="P4458">
        <v>88.021978021978001</v>
      </c>
      <c r="Q4458">
        <v>0.106457939181129</v>
      </c>
    </row>
    <row r="4459" spans="1:17" hidden="1" x14ac:dyDescent="0.3">
      <c r="A4459" t="s">
        <v>9073</v>
      </c>
      <c r="B4459" t="s">
        <v>9074</v>
      </c>
      <c r="C4459" t="s">
        <v>10222</v>
      </c>
      <c r="D4459" t="s">
        <v>261</v>
      </c>
      <c r="E4459">
        <v>7.940042783</v>
      </c>
      <c r="F4459">
        <v>12.89</v>
      </c>
      <c r="G4459">
        <v>-4.5767763547895903</v>
      </c>
      <c r="H4459">
        <v>-7.1858065401248901</v>
      </c>
      <c r="I4459">
        <v>-19.3025991956757</v>
      </c>
      <c r="J4459">
        <v>0.75456323986284801</v>
      </c>
      <c r="K4459">
        <v>12.6155892794838</v>
      </c>
      <c r="L4459">
        <v>11.864362837525301</v>
      </c>
      <c r="M4459">
        <v>46.761816934202798</v>
      </c>
      <c r="N4459">
        <v>0.76399206635412897</v>
      </c>
      <c r="O4459">
        <v>17.6881303335919</v>
      </c>
      <c r="P4459">
        <v>35.257082896117502</v>
      </c>
      <c r="Q4459">
        <v>9.9401679949769006E-2</v>
      </c>
    </row>
    <row r="4460" spans="1:17" hidden="1" x14ac:dyDescent="0.3">
      <c r="A4460" t="s">
        <v>9075</v>
      </c>
      <c r="B4460" t="s">
        <v>9076</v>
      </c>
      <c r="C4460" t="s">
        <v>10222</v>
      </c>
      <c r="D4460" t="s">
        <v>1458</v>
      </c>
      <c r="E4460">
        <v>7.936992</v>
      </c>
      <c r="F4460">
        <v>13.02</v>
      </c>
      <c r="G4460">
        <v>21.428857084618599</v>
      </c>
      <c r="H4460">
        <v>9.8191618324088505</v>
      </c>
      <c r="I4460">
        <v>-5.0640590718673399</v>
      </c>
      <c r="J4460">
        <v>3.9867160399033299</v>
      </c>
      <c r="K4460">
        <v>11.7132103676811</v>
      </c>
      <c r="L4460">
        <v>11.0398934904038</v>
      </c>
      <c r="M4460">
        <v>73.0873683304834</v>
      </c>
      <c r="N4460">
        <v>0.96531358016553404</v>
      </c>
      <c r="O4460">
        <v>9.4470046082949199</v>
      </c>
      <c r="P4460">
        <v>71.090670170827806</v>
      </c>
      <c r="Q4460">
        <v>0.10684542122183401</v>
      </c>
    </row>
    <row r="4461" spans="1:17" hidden="1" x14ac:dyDescent="0.3">
      <c r="A4461" t="s">
        <v>9077</v>
      </c>
      <c r="B4461" t="s">
        <v>9078</v>
      </c>
      <c r="C4461" t="s">
        <v>10222</v>
      </c>
      <c r="D4461" t="s">
        <v>622</v>
      </c>
      <c r="E4461">
        <v>7.9339079999999997</v>
      </c>
      <c r="F4461">
        <v>5.57</v>
      </c>
      <c r="G4461">
        <v>73.834023860288994</v>
      </c>
      <c r="H4461">
        <v>-7.72951155563036</v>
      </c>
      <c r="I4461">
        <v>5.8541334808110701</v>
      </c>
      <c r="J4461">
        <v>-1.54519885371368</v>
      </c>
      <c r="K4461">
        <v>5.5818330146188204</v>
      </c>
      <c r="L4461">
        <v>4.6503592979528801</v>
      </c>
      <c r="M4461">
        <v>42.836620306856197</v>
      </c>
      <c r="N4461">
        <v>0.47501764577836297</v>
      </c>
      <c r="O4461">
        <v>24.057450628366201</v>
      </c>
      <c r="P4461">
        <v>118.431372549019</v>
      </c>
      <c r="Q4461">
        <v>0.11035897768238701</v>
      </c>
    </row>
    <row r="4462" spans="1:17" hidden="1" x14ac:dyDescent="0.3">
      <c r="A4462" t="s">
        <v>9079</v>
      </c>
      <c r="B4462" t="s">
        <v>9080</v>
      </c>
      <c r="C4462" t="s">
        <v>10222</v>
      </c>
      <c r="E4462">
        <v>7.9014199999999999</v>
      </c>
      <c r="F4462">
        <v>23</v>
      </c>
      <c r="G4462">
        <v>-22.5943734128549</v>
      </c>
      <c r="H4462">
        <v>-9.0157208934848097</v>
      </c>
      <c r="I4462">
        <v>-47.650021376805498</v>
      </c>
      <c r="J4462">
        <v>-6.8330453355900103</v>
      </c>
      <c r="K4462">
        <v>24.244942512944998</v>
      </c>
      <c r="L4462">
        <v>23.340560950929099</v>
      </c>
      <c r="M4462">
        <v>46.605768988487803</v>
      </c>
      <c r="N4462">
        <v>0.45915467123888498</v>
      </c>
      <c r="O4462">
        <v>94.130434782608702</v>
      </c>
      <c r="P4462">
        <v>31.428571428571399</v>
      </c>
    </row>
    <row r="4463" spans="1:17" hidden="1" x14ac:dyDescent="0.3">
      <c r="A4463" t="s">
        <v>9081</v>
      </c>
      <c r="B4463" t="s">
        <v>9082</v>
      </c>
      <c r="C4463" t="s">
        <v>10222</v>
      </c>
      <c r="D4463" t="s">
        <v>70</v>
      </c>
      <c r="E4463">
        <v>7.9011908999999996</v>
      </c>
      <c r="F4463">
        <v>4.17</v>
      </c>
      <c r="G4463">
        <v>13.407197536113401</v>
      </c>
      <c r="H4463">
        <v>6.3909961805436799</v>
      </c>
      <c r="I4463">
        <v>-21.152737643707098</v>
      </c>
      <c r="J4463">
        <v>-2.04395197092065</v>
      </c>
      <c r="K4463">
        <v>3.8012561583543301</v>
      </c>
      <c r="L4463">
        <v>3.7974908816915698</v>
      </c>
      <c r="M4463">
        <v>63.017427664155001</v>
      </c>
      <c r="N4463">
        <v>1.8891814392381401</v>
      </c>
      <c r="O4463">
        <v>46.043165467625897</v>
      </c>
      <c r="P4463">
        <v>53.308823529411697</v>
      </c>
      <c r="Q4463">
        <v>3.7774554655365E-2</v>
      </c>
    </row>
    <row r="4464" spans="1:17" hidden="1" x14ac:dyDescent="0.3">
      <c r="A4464" t="s">
        <v>9083</v>
      </c>
      <c r="B4464" t="s">
        <v>9084</v>
      </c>
      <c r="C4464" t="s">
        <v>10222</v>
      </c>
      <c r="D4464" t="s">
        <v>1139</v>
      </c>
      <c r="E4464">
        <v>7.8840304799999998</v>
      </c>
      <c r="F4464">
        <v>6.96</v>
      </c>
      <c r="G4464">
        <v>224.98946314522399</v>
      </c>
      <c r="H4464">
        <v>-31.151231770358098</v>
      </c>
      <c r="I4464">
        <v>54.6745200978322</v>
      </c>
      <c r="J4464">
        <v>-9.0972821870470195</v>
      </c>
      <c r="K4464">
        <v>6.9717742177009496</v>
      </c>
      <c r="M4464">
        <v>14.119137544545801</v>
      </c>
      <c r="N4464">
        <v>1.4492905220789901E-2</v>
      </c>
      <c r="O4464">
        <v>47.988505747126403</v>
      </c>
      <c r="P4464">
        <v>268.25396825396803</v>
      </c>
    </row>
    <row r="4465" spans="1:17" hidden="1" x14ac:dyDescent="0.3">
      <c r="A4465" t="s">
        <v>9085</v>
      </c>
      <c r="B4465" t="s">
        <v>9086</v>
      </c>
      <c r="C4465" t="s">
        <v>10222</v>
      </c>
      <c r="D4465" t="s">
        <v>523</v>
      </c>
      <c r="E4465">
        <v>7.8740007099999998</v>
      </c>
      <c r="F4465">
        <v>17.39</v>
      </c>
      <c r="G4465">
        <v>43.7975241668019</v>
      </c>
      <c r="H4465">
        <v>-15.3804625348222</v>
      </c>
      <c r="I4465">
        <v>-10.0387758020315</v>
      </c>
      <c r="J4465">
        <v>-6.6706077959165198</v>
      </c>
      <c r="K4465">
        <v>18.266982781138701</v>
      </c>
      <c r="L4465">
        <v>15.7132023871653</v>
      </c>
      <c r="M4465">
        <v>33.617410859043503</v>
      </c>
      <c r="N4465">
        <v>0.86520218327183196</v>
      </c>
      <c r="O4465">
        <v>20.011500862564599</v>
      </c>
      <c r="P4465">
        <v>99.885057471264304</v>
      </c>
      <c r="Q4465">
        <v>9.5082107283897002E-2</v>
      </c>
    </row>
    <row r="4466" spans="1:17" hidden="1" x14ac:dyDescent="0.3">
      <c r="A4466" t="s">
        <v>9087</v>
      </c>
      <c r="B4466" t="s">
        <v>9088</v>
      </c>
      <c r="C4466" t="s">
        <v>10222</v>
      </c>
      <c r="E4466">
        <v>7.8705949999999998</v>
      </c>
      <c r="F4466">
        <v>21.05</v>
      </c>
      <c r="G4466">
        <v>13.807644963406499</v>
      </c>
      <c r="H4466">
        <v>-14.0314096964076</v>
      </c>
      <c r="I4466">
        <v>11.3105998692405</v>
      </c>
      <c r="J4466">
        <v>3.0839933994747701</v>
      </c>
      <c r="K4466">
        <v>21.8860307159005</v>
      </c>
      <c r="L4466">
        <v>18.877289297651998</v>
      </c>
      <c r="M4466">
        <v>36.260633188909502</v>
      </c>
      <c r="N4466">
        <v>1.0333333333333301</v>
      </c>
      <c r="O4466">
        <v>34.821852731591399</v>
      </c>
      <c r="P4466">
        <v>87.1111111111111</v>
      </c>
    </row>
    <row r="4467" spans="1:17" hidden="1" x14ac:dyDescent="0.3">
      <c r="A4467" t="s">
        <v>9089</v>
      </c>
      <c r="B4467" t="s">
        <v>9090</v>
      </c>
      <c r="C4467" t="s">
        <v>10222</v>
      </c>
      <c r="D4467" t="s">
        <v>722</v>
      </c>
      <c r="E4467">
        <v>7.8703070319999897</v>
      </c>
      <c r="F4467">
        <v>83.07</v>
      </c>
      <c r="G4467">
        <v>-15.7509184005975</v>
      </c>
      <c r="H4467">
        <v>-9.5263591913571499</v>
      </c>
      <c r="I4467">
        <v>-1.7955614307637</v>
      </c>
      <c r="J4467">
        <v>-8.7648949832467906</v>
      </c>
      <c r="K4467">
        <v>88.414528945835102</v>
      </c>
      <c r="L4467">
        <v>81.320966782590901</v>
      </c>
      <c r="M4467">
        <v>56.3654480897074</v>
      </c>
      <c r="N4467">
        <v>1.6533625425849601</v>
      </c>
      <c r="O4467">
        <v>17.226435536294701</v>
      </c>
      <c r="P4467">
        <v>20.391304347826001</v>
      </c>
    </row>
    <row r="4468" spans="1:17" hidden="1" x14ac:dyDescent="0.3">
      <c r="A4468" t="s">
        <v>9091</v>
      </c>
      <c r="B4468" t="s">
        <v>9092</v>
      </c>
      <c r="C4468" t="s">
        <v>10222</v>
      </c>
      <c r="E4468">
        <v>7.8153759999999997</v>
      </c>
      <c r="F4468">
        <v>200.6</v>
      </c>
      <c r="G4468">
        <v>27.544972152346599</v>
      </c>
      <c r="H4468">
        <v>1.47233225067371</v>
      </c>
      <c r="I4468">
        <v>54.072263599393601</v>
      </c>
      <c r="J4468">
        <v>3.4534925883171801</v>
      </c>
      <c r="K4468">
        <v>169.52439992209099</v>
      </c>
      <c r="L4468">
        <v>145.55888948198799</v>
      </c>
      <c r="M4468">
        <v>95.039089847740698</v>
      </c>
      <c r="N4468">
        <v>0.83333333333333304</v>
      </c>
      <c r="O4468">
        <v>0.24925224327019199</v>
      </c>
      <c r="P4468">
        <v>78.787878787878697</v>
      </c>
    </row>
    <row r="4469" spans="1:17" hidden="1" x14ac:dyDescent="0.3">
      <c r="A4469" t="s">
        <v>9093</v>
      </c>
      <c r="B4469" t="s">
        <v>9094</v>
      </c>
      <c r="C4469" t="s">
        <v>10222</v>
      </c>
      <c r="D4469" t="s">
        <v>523</v>
      </c>
      <c r="E4469">
        <v>7.7544599999999999</v>
      </c>
      <c r="F4469">
        <v>7.77</v>
      </c>
      <c r="G4469">
        <v>-26.525688369926701</v>
      </c>
      <c r="H4469">
        <v>-3.5263591913571499</v>
      </c>
      <c r="I4469">
        <v>-15.496629046421999</v>
      </c>
      <c r="J4469">
        <v>-1.54519885371368</v>
      </c>
      <c r="K4469">
        <v>7.7699991868477598</v>
      </c>
      <c r="L4469">
        <v>7.7526812252436104</v>
      </c>
      <c r="M4469">
        <v>100</v>
      </c>
      <c r="O4469">
        <v>0</v>
      </c>
      <c r="P4469">
        <v>0</v>
      </c>
    </row>
    <row r="4470" spans="1:17" hidden="1" x14ac:dyDescent="0.3">
      <c r="A4470" t="s">
        <v>9095</v>
      </c>
      <c r="B4470" t="s">
        <v>9096</v>
      </c>
      <c r="C4470" t="s">
        <v>10222</v>
      </c>
      <c r="D4470" t="s">
        <v>497</v>
      </c>
      <c r="E4470">
        <v>7.7496048000000002</v>
      </c>
      <c r="F4470">
        <v>7.56</v>
      </c>
      <c r="G4470">
        <v>6.8076449634065401</v>
      </c>
      <c r="H4470">
        <v>-7.8377364368661198</v>
      </c>
      <c r="I4470">
        <v>-23.637576798548402</v>
      </c>
      <c r="J4470">
        <v>4.8462791755805901</v>
      </c>
      <c r="K4470">
        <v>8.13414973863215</v>
      </c>
      <c r="L4470">
        <v>8.1678964904748295</v>
      </c>
      <c r="M4470">
        <v>39.666291125066898</v>
      </c>
      <c r="N4470">
        <v>0.45767307423860398</v>
      </c>
      <c r="O4470">
        <v>100.79365079365</v>
      </c>
      <c r="P4470">
        <v>46.796116504854297</v>
      </c>
      <c r="Q4470">
        <v>3.0558246414217002E-2</v>
      </c>
    </row>
    <row r="4471" spans="1:17" hidden="1" x14ac:dyDescent="0.3">
      <c r="A4471" t="s">
        <v>9097</v>
      </c>
      <c r="B4471" t="s">
        <v>9098</v>
      </c>
      <c r="C4471" t="s">
        <v>10222</v>
      </c>
      <c r="D4471" t="s">
        <v>622</v>
      </c>
      <c r="E4471">
        <v>7.7369401199999999</v>
      </c>
      <c r="F4471">
        <v>15.6</v>
      </c>
      <c r="G4471">
        <v>-40.905490784855402</v>
      </c>
      <c r="H4471">
        <v>-7.2176343591423899</v>
      </c>
      <c r="I4471">
        <v>-20.374677826909799</v>
      </c>
      <c r="J4471">
        <v>8.8394165309016905</v>
      </c>
      <c r="K4471">
        <v>13.8331904990295</v>
      </c>
      <c r="L4471">
        <v>14.6274666116337</v>
      </c>
      <c r="M4471">
        <v>71.268169661019598</v>
      </c>
      <c r="N4471">
        <v>1.97261960351487</v>
      </c>
      <c r="O4471">
        <v>28.1410256410256</v>
      </c>
      <c r="P4471">
        <v>33.3333333333333</v>
      </c>
      <c r="Q4471">
        <v>7.7257608892987994E-2</v>
      </c>
    </row>
    <row r="4472" spans="1:17" hidden="1" x14ac:dyDescent="0.3">
      <c r="A4472" t="s">
        <v>9099</v>
      </c>
      <c r="B4472" t="s">
        <v>9100</v>
      </c>
      <c r="C4472" t="s">
        <v>10222</v>
      </c>
      <c r="D4472" t="s">
        <v>398</v>
      </c>
      <c r="E4472">
        <v>7.6492500000000003</v>
      </c>
      <c r="F4472">
        <v>9.8699999999999992</v>
      </c>
      <c r="G4472">
        <v>75.314802427619199</v>
      </c>
      <c r="H4472">
        <v>-0.820844102907624</v>
      </c>
      <c r="I4472">
        <v>-11.601892204316799</v>
      </c>
      <c r="J4472">
        <v>-0.106349932850388</v>
      </c>
      <c r="K4472">
        <v>9.5781796378167599</v>
      </c>
      <c r="L4472">
        <v>9.3122066415478599</v>
      </c>
      <c r="M4472">
        <v>84.514298272038602</v>
      </c>
      <c r="N4472">
        <v>1.41188118811881</v>
      </c>
      <c r="O4472">
        <v>22.492401215805401</v>
      </c>
      <c r="P4472">
        <v>101.840490797546</v>
      </c>
    </row>
    <row r="4473" spans="1:17" hidden="1" x14ac:dyDescent="0.3">
      <c r="A4473" t="s">
        <v>9101</v>
      </c>
      <c r="B4473" t="s">
        <v>9102</v>
      </c>
      <c r="C4473" t="s">
        <v>10222</v>
      </c>
      <c r="E4473">
        <v>7.6472201000000002</v>
      </c>
      <c r="F4473">
        <v>23.27</v>
      </c>
      <c r="G4473">
        <v>28.6076449634065</v>
      </c>
      <c r="H4473">
        <v>-25.8793003678277</v>
      </c>
      <c r="I4473">
        <v>35.509211316978302</v>
      </c>
      <c r="J4473">
        <v>-1.2165217789396401</v>
      </c>
      <c r="K4473">
        <v>22.491659191454001</v>
      </c>
      <c r="L4473">
        <v>18.1489515052237</v>
      </c>
      <c r="M4473">
        <v>38.266966982800803</v>
      </c>
      <c r="N4473">
        <v>0.487279918838048</v>
      </c>
      <c r="O4473">
        <v>46.067898581865002</v>
      </c>
      <c r="P4473">
        <v>83.952569169960398</v>
      </c>
      <c r="Q4473">
        <v>9.5970668264811002E-2</v>
      </c>
    </row>
    <row r="4474" spans="1:17" hidden="1" x14ac:dyDescent="0.3">
      <c r="A4474" t="s">
        <v>9103</v>
      </c>
      <c r="B4474" t="s">
        <v>9104</v>
      </c>
      <c r="C4474" t="s">
        <v>10222</v>
      </c>
      <c r="D4474" t="s">
        <v>420</v>
      </c>
      <c r="E4474">
        <v>7.6422639999999999</v>
      </c>
      <c r="F4474">
        <v>19.12</v>
      </c>
      <c r="G4474">
        <v>-1.72151082423486</v>
      </c>
      <c r="H4474">
        <v>-3.5263591913571499</v>
      </c>
      <c r="I4474">
        <v>4.0033709535779503</v>
      </c>
      <c r="J4474">
        <v>-1.54519885371368</v>
      </c>
      <c r="K4474">
        <v>17.805399609144398</v>
      </c>
      <c r="L4474">
        <v>15.6020394450561</v>
      </c>
      <c r="M4474">
        <v>99.923677733536394</v>
      </c>
      <c r="N4474">
        <v>0</v>
      </c>
      <c r="O4474">
        <v>0</v>
      </c>
      <c r="P4474">
        <v>27.466666666666601</v>
      </c>
    </row>
    <row r="4475" spans="1:17" hidden="1" x14ac:dyDescent="0.3">
      <c r="A4475" t="s">
        <v>9105</v>
      </c>
      <c r="B4475" t="s">
        <v>9106</v>
      </c>
      <c r="C4475" t="s">
        <v>10222</v>
      </c>
      <c r="E4475">
        <v>7.6212724500000002</v>
      </c>
      <c r="F4475">
        <v>17.190000000000001</v>
      </c>
      <c r="G4475">
        <v>-19.422884631609001</v>
      </c>
      <c r="H4475">
        <v>11.380057920942299</v>
      </c>
      <c r="I4475">
        <v>1.0457438349338799</v>
      </c>
      <c r="J4475">
        <v>-8.4753558650834595</v>
      </c>
      <c r="K4475">
        <v>16.153691066892101</v>
      </c>
      <c r="L4475">
        <v>15.5651009179073</v>
      </c>
      <c r="M4475">
        <v>53.7488096382896</v>
      </c>
      <c r="N4475">
        <v>1.64</v>
      </c>
      <c r="O4475">
        <v>18.0919139034322</v>
      </c>
      <c r="P4475">
        <v>43.849372384937197</v>
      </c>
    </row>
    <row r="4476" spans="1:17" hidden="1" x14ac:dyDescent="0.3">
      <c r="A4476" t="s">
        <v>9107</v>
      </c>
      <c r="B4476" t="s">
        <v>9108</v>
      </c>
      <c r="C4476" t="s">
        <v>10222</v>
      </c>
      <c r="D4476" t="s">
        <v>1139</v>
      </c>
      <c r="E4476">
        <v>7.6086080999999997</v>
      </c>
      <c r="F4476">
        <v>3.81</v>
      </c>
      <c r="G4476">
        <v>122.542634611439</v>
      </c>
      <c r="H4476">
        <v>-5.7214811425766596</v>
      </c>
      <c r="I4476">
        <v>-9.3684953416866694</v>
      </c>
      <c r="J4476">
        <v>7.1268878671535099</v>
      </c>
      <c r="K4476">
        <v>3.8462974482172299</v>
      </c>
      <c r="L4476">
        <v>3.5688363706049202</v>
      </c>
      <c r="M4476">
        <v>50.653618757128797</v>
      </c>
      <c r="N4476">
        <v>0.46047345847846799</v>
      </c>
      <c r="O4476">
        <v>3814.69816272965</v>
      </c>
      <c r="P4476">
        <v>159.183673469387</v>
      </c>
      <c r="Q4476">
        <v>6.4132378983981997E-2</v>
      </c>
    </row>
    <row r="4477" spans="1:17" hidden="1" x14ac:dyDescent="0.3">
      <c r="A4477" t="s">
        <v>9109</v>
      </c>
      <c r="B4477" t="s">
        <v>9110</v>
      </c>
      <c r="C4477" t="s">
        <v>10222</v>
      </c>
      <c r="D4477" t="s">
        <v>231</v>
      </c>
      <c r="E4477">
        <v>7.5961306000000004</v>
      </c>
      <c r="F4477">
        <v>0.94</v>
      </c>
      <c r="G4477">
        <v>22.680660836422401</v>
      </c>
      <c r="H4477">
        <v>18.268512603514601</v>
      </c>
      <c r="I4477">
        <v>52.360513810720697</v>
      </c>
      <c r="J4477">
        <v>-0.481369066479642</v>
      </c>
      <c r="K4477">
        <v>0.80508575564846496</v>
      </c>
      <c r="L4477">
        <v>0.70955224704388797</v>
      </c>
      <c r="M4477">
        <v>68.246190995430098</v>
      </c>
      <c r="N4477">
        <v>1.8451195625668699</v>
      </c>
      <c r="O4477">
        <v>12.7659574468085</v>
      </c>
      <c r="P4477">
        <v>84.313725490196006</v>
      </c>
      <c r="Q4477">
        <v>6.6400041570836996E-2</v>
      </c>
    </row>
    <row r="4478" spans="1:17" hidden="1" x14ac:dyDescent="0.3">
      <c r="A4478" t="s">
        <v>9111</v>
      </c>
      <c r="B4478" t="s">
        <v>9112</v>
      </c>
      <c r="C4478" t="s">
        <v>10222</v>
      </c>
      <c r="D4478" t="s">
        <v>70</v>
      </c>
      <c r="E4478">
        <v>7.5763800000000003</v>
      </c>
      <c r="F4478">
        <v>25.77</v>
      </c>
      <c r="G4478">
        <v>-21.556238268093701</v>
      </c>
      <c r="H4478">
        <v>-3.5263591913571499</v>
      </c>
      <c r="I4478">
        <v>-15.496629046421999</v>
      </c>
      <c r="J4478">
        <v>-1.54519885371368</v>
      </c>
      <c r="K4478">
        <v>25.7694352378474</v>
      </c>
      <c r="L4478">
        <v>25.5267004126787</v>
      </c>
      <c r="M4478">
        <v>100</v>
      </c>
      <c r="O4478">
        <v>0</v>
      </c>
      <c r="P4478">
        <v>4.9694501018329804</v>
      </c>
    </row>
    <row r="4479" spans="1:17" hidden="1" x14ac:dyDescent="0.3">
      <c r="A4479" t="s">
        <v>9113</v>
      </c>
      <c r="B4479" t="s">
        <v>9114</v>
      </c>
      <c r="C4479" t="s">
        <v>10222</v>
      </c>
      <c r="D4479" t="s">
        <v>70</v>
      </c>
      <c r="E4479">
        <v>7.54</v>
      </c>
      <c r="F4479">
        <v>5.2</v>
      </c>
      <c r="G4479">
        <v>-28.781327467671101</v>
      </c>
      <c r="H4479">
        <v>-0.75956077238481001</v>
      </c>
      <c r="I4479">
        <v>-33.348129836311401</v>
      </c>
      <c r="J4479">
        <v>-1.54519885371368</v>
      </c>
      <c r="K4479">
        <v>5.2041279208490598</v>
      </c>
      <c r="L4479">
        <v>5.5128701331216501</v>
      </c>
      <c r="M4479">
        <v>50.9603650516123</v>
      </c>
      <c r="N4479">
        <v>1.01929276413173</v>
      </c>
      <c r="O4479">
        <v>53.653846153846096</v>
      </c>
      <c r="P4479">
        <v>15.5555555555555</v>
      </c>
      <c r="Q4479">
        <v>1.3647716067012001E-2</v>
      </c>
    </row>
    <row r="4480" spans="1:17" hidden="1" x14ac:dyDescent="0.3">
      <c r="A4480" t="s">
        <v>9115</v>
      </c>
      <c r="B4480" t="s">
        <v>9116</v>
      </c>
      <c r="C4480" t="s">
        <v>10222</v>
      </c>
      <c r="E4480">
        <v>7.5251479999999997</v>
      </c>
      <c r="F4480">
        <v>7.1</v>
      </c>
      <c r="G4480">
        <v>-25.241808198742699</v>
      </c>
      <c r="H4480">
        <v>-15.1079283071728</v>
      </c>
      <c r="I4480">
        <v>-40.602114278489502</v>
      </c>
      <c r="J4480">
        <v>-1.54519885371368</v>
      </c>
      <c r="K4480">
        <v>7.2693183617522799</v>
      </c>
      <c r="L4480">
        <v>7.736565535335</v>
      </c>
      <c r="M4480">
        <v>36.066857404224898</v>
      </c>
      <c r="N4480">
        <v>0</v>
      </c>
      <c r="O4480">
        <v>46.338028169014002</v>
      </c>
      <c r="P4480">
        <v>14.516129032258</v>
      </c>
    </row>
    <row r="4481" spans="1:17" hidden="1" x14ac:dyDescent="0.3">
      <c r="A4481" t="s">
        <v>9117</v>
      </c>
      <c r="B4481" t="s">
        <v>9118</v>
      </c>
      <c r="C4481" t="s">
        <v>10222</v>
      </c>
      <c r="D4481" t="s">
        <v>21</v>
      </c>
      <c r="E4481">
        <v>7.5130611599999897</v>
      </c>
      <c r="F4481">
        <v>4.4000000000000004</v>
      </c>
      <c r="G4481">
        <v>105.053258998494</v>
      </c>
      <c r="H4481">
        <v>-10.8947802439887</v>
      </c>
      <c r="I4481">
        <v>-42.163295713088701</v>
      </c>
      <c r="J4481">
        <v>-6.3071036156184404</v>
      </c>
      <c r="K4481">
        <v>4.8258799906987804</v>
      </c>
      <c r="L4481">
        <v>4.2365340316725604</v>
      </c>
      <c r="M4481">
        <v>0.59514832626736303</v>
      </c>
      <c r="N4481">
        <v>2.0842369445606299</v>
      </c>
      <c r="O4481">
        <v>43.181818181818102</v>
      </c>
      <c r="Q4481">
        <v>4.6272422568181003E-2</v>
      </c>
    </row>
    <row r="4482" spans="1:17" hidden="1" x14ac:dyDescent="0.3">
      <c r="A4482" t="s">
        <v>9119</v>
      </c>
      <c r="B4482" t="s">
        <v>9120</v>
      </c>
      <c r="C4482" t="s">
        <v>10222</v>
      </c>
      <c r="D4482" t="s">
        <v>21</v>
      </c>
      <c r="E4482">
        <v>7.5101911919999997</v>
      </c>
      <c r="F4482">
        <v>2.17</v>
      </c>
      <c r="G4482">
        <v>44.340453362356598</v>
      </c>
      <c r="H4482">
        <v>23.467505839317599</v>
      </c>
      <c r="I4482">
        <v>15.226262519843001</v>
      </c>
      <c r="J4482">
        <v>14.746935977746899</v>
      </c>
      <c r="K4482">
        <v>1.80553695179912</v>
      </c>
      <c r="L4482">
        <v>1.74818522361435</v>
      </c>
      <c r="M4482">
        <v>83.077759017983496</v>
      </c>
      <c r="N4482">
        <v>1.7779982605917499</v>
      </c>
      <c r="O4482">
        <v>17.972350230414701</v>
      </c>
      <c r="P4482">
        <v>155.29411764705799</v>
      </c>
      <c r="Q4482">
        <v>5.0283011559739001E-2</v>
      </c>
    </row>
    <row r="4483" spans="1:17" hidden="1" x14ac:dyDescent="0.3">
      <c r="A4483" t="s">
        <v>9121</v>
      </c>
      <c r="B4483" t="s">
        <v>9122</v>
      </c>
      <c r="C4483" t="s">
        <v>10222</v>
      </c>
      <c r="D4483" t="s">
        <v>420</v>
      </c>
      <c r="E4483">
        <v>7.5</v>
      </c>
      <c r="F4483">
        <v>7.5</v>
      </c>
      <c r="G4483">
        <v>-50.306176174804797</v>
      </c>
      <c r="H4483">
        <v>6.2093848976553501</v>
      </c>
      <c r="I4483">
        <v>-11.329962379755299</v>
      </c>
      <c r="J4483">
        <v>-13.878532187047</v>
      </c>
      <c r="K4483">
        <v>8.1107629471785501</v>
      </c>
      <c r="L4483">
        <v>7.9807302994712197</v>
      </c>
      <c r="M4483">
        <v>25.481830962575199</v>
      </c>
      <c r="N4483">
        <v>1.1227951904471101</v>
      </c>
      <c r="O4483">
        <v>84</v>
      </c>
      <c r="P4483">
        <v>20.192307692307601</v>
      </c>
      <c r="Q4483">
        <v>0.128688527352669</v>
      </c>
    </row>
    <row r="4484" spans="1:17" hidden="1" x14ac:dyDescent="0.3">
      <c r="A4484" t="s">
        <v>9123</v>
      </c>
      <c r="B4484" t="s">
        <v>9124</v>
      </c>
      <c r="C4484" t="s">
        <v>10222</v>
      </c>
      <c r="D4484" t="s">
        <v>118</v>
      </c>
      <c r="E4484">
        <v>7.4928749999999997</v>
      </c>
      <c r="F4484">
        <v>1.59</v>
      </c>
      <c r="G4484">
        <v>118.08969624545701</v>
      </c>
      <c r="H4484">
        <v>-23.945207358896401</v>
      </c>
      <c r="I4484">
        <v>40.385723894754399</v>
      </c>
      <c r="J4484">
        <v>18.139840516364998</v>
      </c>
      <c r="K4484">
        <v>1.6581827349576499</v>
      </c>
      <c r="L4484">
        <v>1.30320533687869</v>
      </c>
      <c r="M4484">
        <v>59.309681115343601</v>
      </c>
      <c r="N4484">
        <v>1.2997864743249901</v>
      </c>
      <c r="O4484">
        <v>59.748427672955899</v>
      </c>
      <c r="P4484">
        <v>144.61538461538399</v>
      </c>
      <c r="Q4484">
        <v>3.0152453617315E-2</v>
      </c>
    </row>
    <row r="4485" spans="1:17" hidden="1" x14ac:dyDescent="0.3">
      <c r="A4485" t="s">
        <v>9125</v>
      </c>
      <c r="B4485" t="s">
        <v>9126</v>
      </c>
      <c r="C4485" t="s">
        <v>10222</v>
      </c>
      <c r="D4485" t="s">
        <v>46</v>
      </c>
      <c r="E4485">
        <v>7.4786469999999996</v>
      </c>
      <c r="F4485">
        <v>10.45</v>
      </c>
      <c r="G4485">
        <v>-10.4145772588156</v>
      </c>
      <c r="H4485">
        <v>7.6343550943571303</v>
      </c>
      <c r="I4485">
        <v>-22.772582906226798</v>
      </c>
      <c r="J4485">
        <v>13.732578924064001</v>
      </c>
      <c r="K4485">
        <v>9.0778947566783508</v>
      </c>
      <c r="L4485">
        <v>9.1430358683036292</v>
      </c>
      <c r="M4485">
        <v>87.005510552091494</v>
      </c>
      <c r="N4485">
        <v>1.5561401484558199</v>
      </c>
      <c r="O4485">
        <v>40.669856459330099</v>
      </c>
      <c r="P4485">
        <v>69.093851132686098</v>
      </c>
      <c r="Q4485">
        <v>4.0543638135093998E-2</v>
      </c>
    </row>
    <row r="4486" spans="1:17" hidden="1" x14ac:dyDescent="0.3">
      <c r="A4486" t="s">
        <v>9127</v>
      </c>
      <c r="B4486" t="s">
        <v>9128</v>
      </c>
      <c r="C4486" t="s">
        <v>10222</v>
      </c>
      <c r="E4486">
        <v>7.4629374999999998</v>
      </c>
      <c r="F4486">
        <v>24.25</v>
      </c>
      <c r="G4486">
        <v>50.352502731458998</v>
      </c>
      <c r="H4486">
        <v>-25.088328631085499</v>
      </c>
      <c r="I4486">
        <v>-48.041830715406697</v>
      </c>
      <c r="J4486">
        <v>-4.1179529659026297</v>
      </c>
      <c r="K4486">
        <v>32.804040014675699</v>
      </c>
      <c r="L4486">
        <v>34.469988130250499</v>
      </c>
      <c r="M4486">
        <v>35.386317048919899</v>
      </c>
      <c r="N4486">
        <v>3.6926362862408602</v>
      </c>
      <c r="O4486">
        <v>110.680412371134</v>
      </c>
      <c r="P4486">
        <v>90.196078431372499</v>
      </c>
      <c r="Q4486">
        <v>2.7414045729604999E-2</v>
      </c>
    </row>
    <row r="4487" spans="1:17" hidden="1" x14ac:dyDescent="0.3">
      <c r="A4487" t="s">
        <v>9129</v>
      </c>
      <c r="B4487" t="s">
        <v>9130</v>
      </c>
      <c r="C4487" t="s">
        <v>10222</v>
      </c>
      <c r="D4487" t="s">
        <v>940</v>
      </c>
      <c r="E4487">
        <v>7.4596499999999999</v>
      </c>
      <c r="F4487">
        <v>10.89</v>
      </c>
      <c r="G4487">
        <v>-18.382689362975398</v>
      </c>
      <c r="H4487">
        <v>-8.7496110868921093</v>
      </c>
      <c r="I4487">
        <v>-9.1489727964220506</v>
      </c>
      <c r="J4487">
        <v>-9.3320840996153205</v>
      </c>
      <c r="K4487">
        <v>11.744035805155301</v>
      </c>
      <c r="L4487">
        <v>11.4327206299143</v>
      </c>
      <c r="M4487">
        <v>36.760558448191503</v>
      </c>
      <c r="N4487">
        <v>1.52488696465621</v>
      </c>
      <c r="O4487">
        <v>36.363636363636303</v>
      </c>
      <c r="P4487">
        <v>22.3595505617977</v>
      </c>
      <c r="Q4487">
        <v>2.8942453886459E-2</v>
      </c>
    </row>
    <row r="4488" spans="1:17" hidden="1" x14ac:dyDescent="0.3">
      <c r="A4488" t="s">
        <v>9131</v>
      </c>
      <c r="B4488" t="s">
        <v>9132</v>
      </c>
      <c r="C4488" t="s">
        <v>10222</v>
      </c>
      <c r="D4488" t="s">
        <v>54</v>
      </c>
      <c r="E4488">
        <v>7.4436039999999997</v>
      </c>
      <c r="F4488">
        <v>20.3</v>
      </c>
      <c r="G4488">
        <v>110.901212214868</v>
      </c>
      <c r="H4488">
        <v>30.970560726507301</v>
      </c>
      <c r="I4488">
        <v>-36.631050180843097</v>
      </c>
      <c r="J4488">
        <v>2.6988329765250199</v>
      </c>
      <c r="K4488">
        <v>17.510029944827899</v>
      </c>
      <c r="L4488">
        <v>15.7699956231999</v>
      </c>
      <c r="M4488">
        <v>76.445932817918205</v>
      </c>
      <c r="N4488">
        <v>0.99460219856716003</v>
      </c>
      <c r="O4488">
        <v>40.098522167487602</v>
      </c>
      <c r="P4488">
        <v>137.42690058479499</v>
      </c>
    </row>
    <row r="4489" spans="1:17" hidden="1" x14ac:dyDescent="0.3">
      <c r="A4489" t="s">
        <v>9133</v>
      </c>
      <c r="B4489" t="s">
        <v>9134</v>
      </c>
      <c r="C4489" t="s">
        <v>10222</v>
      </c>
      <c r="D4489" t="s">
        <v>183</v>
      </c>
      <c r="E4489">
        <v>7.4352771989999997</v>
      </c>
      <c r="F4489">
        <v>14.11</v>
      </c>
      <c r="G4489">
        <v>-38.338188369926698</v>
      </c>
      <c r="H4489">
        <v>-8.5296080542551493</v>
      </c>
      <c r="I4489">
        <v>-44.876008425801402</v>
      </c>
      <c r="J4489">
        <v>1.1233404721289999</v>
      </c>
      <c r="K4489">
        <v>15.168359260291201</v>
      </c>
      <c r="L4489">
        <v>16.013737334441899</v>
      </c>
      <c r="M4489">
        <v>39.8087567099818</v>
      </c>
      <c r="N4489">
        <v>0.20379818374195299</v>
      </c>
      <c r="O4489">
        <v>55.2090715804393</v>
      </c>
      <c r="P4489">
        <v>14.2510121457489</v>
      </c>
      <c r="Q4489">
        <v>-9.8348862309549992E-3</v>
      </c>
    </row>
    <row r="4490" spans="1:17" hidden="1" x14ac:dyDescent="0.3">
      <c r="A4490" t="s">
        <v>9135</v>
      </c>
      <c r="B4490" t="s">
        <v>9136</v>
      </c>
      <c r="C4490" t="s">
        <v>10222</v>
      </c>
      <c r="D4490" t="s">
        <v>523</v>
      </c>
      <c r="E4490">
        <v>7.4253865000000001</v>
      </c>
      <c r="F4490">
        <v>4.9000000000000004</v>
      </c>
      <c r="G4490">
        <v>2.4216800511258598</v>
      </c>
      <c r="H4490">
        <v>-27.2266650017547</v>
      </c>
      <c r="I4490">
        <v>-14.4657012113704</v>
      </c>
      <c r="J4490">
        <v>-8.9663491320068101</v>
      </c>
      <c r="K4490">
        <v>5.6277039012546197</v>
      </c>
      <c r="L4490">
        <v>5.03774257397846</v>
      </c>
      <c r="M4490">
        <v>11.195571831269699</v>
      </c>
      <c r="N4490">
        <v>0.69126757548764395</v>
      </c>
      <c r="O4490">
        <v>61.020408163265202</v>
      </c>
      <c r="P4490">
        <v>53.125</v>
      </c>
      <c r="Q4490">
        <v>5.7302897004203997E-2</v>
      </c>
    </row>
    <row r="4491" spans="1:17" hidden="1" x14ac:dyDescent="0.3">
      <c r="A4491" t="s">
        <v>9137</v>
      </c>
      <c r="B4491" t="s">
        <v>9138</v>
      </c>
      <c r="C4491" t="s">
        <v>10222</v>
      </c>
      <c r="D4491" t="s">
        <v>622</v>
      </c>
      <c r="E4491">
        <v>7.3382399999999999</v>
      </c>
      <c r="F4491">
        <v>32.76</v>
      </c>
      <c r="G4491">
        <v>-21.693688369926701</v>
      </c>
      <c r="H4491">
        <v>-26.923509681116698</v>
      </c>
      <c r="I4491">
        <v>-46.557235107028099</v>
      </c>
      <c r="J4491">
        <v>-8.3436820606476108</v>
      </c>
      <c r="K4491">
        <v>39.706495200868602</v>
      </c>
      <c r="L4491">
        <v>38.086635058123598</v>
      </c>
      <c r="M4491">
        <v>24.488227472529399</v>
      </c>
      <c r="N4491">
        <v>4.1232008202268604</v>
      </c>
      <c r="O4491">
        <v>80.769230769230703</v>
      </c>
      <c r="P4491">
        <v>30.778443113772401</v>
      </c>
    </row>
    <row r="4492" spans="1:17" hidden="1" x14ac:dyDescent="0.3">
      <c r="A4492" t="s">
        <v>9139</v>
      </c>
      <c r="B4492" t="s">
        <v>9140</v>
      </c>
      <c r="C4492" t="s">
        <v>10222</v>
      </c>
      <c r="D4492" t="s">
        <v>622</v>
      </c>
      <c r="E4492">
        <v>7.3361467999999999</v>
      </c>
      <c r="F4492">
        <v>24.58</v>
      </c>
      <c r="G4492">
        <v>4.4857459115423298E-2</v>
      </c>
      <c r="H4492">
        <v>-15.6648811478012</v>
      </c>
      <c r="I4492">
        <v>-22.741912065289899</v>
      </c>
      <c r="J4492">
        <v>-4.5408630239935501</v>
      </c>
      <c r="K4492">
        <v>25.9313239024438</v>
      </c>
      <c r="L4492">
        <v>24.900416680639001</v>
      </c>
      <c r="M4492">
        <v>41.428100290616598</v>
      </c>
      <c r="N4492">
        <v>0.73160010793308095</v>
      </c>
      <c r="O4492">
        <v>36.8185516680227</v>
      </c>
      <c r="P4492">
        <v>49.6043822276323</v>
      </c>
      <c r="Q4492">
        <v>8.3105446985551001E-2</v>
      </c>
    </row>
    <row r="4493" spans="1:17" hidden="1" x14ac:dyDescent="0.3">
      <c r="A4493" t="s">
        <v>9141</v>
      </c>
      <c r="B4493" t="s">
        <v>9142</v>
      </c>
      <c r="C4493" t="s">
        <v>10222</v>
      </c>
      <c r="D4493" t="s">
        <v>606</v>
      </c>
      <c r="E4493">
        <v>7.3353330000000003</v>
      </c>
      <c r="F4493">
        <v>7.89</v>
      </c>
      <c r="G4493">
        <v>15.3807864502171</v>
      </c>
      <c r="H4493">
        <v>-19.428499864140001</v>
      </c>
      <c r="I4493">
        <v>43.897310347517298</v>
      </c>
      <c r="J4493">
        <v>-15.06721143233</v>
      </c>
      <c r="K4493">
        <v>7.5863948338545804</v>
      </c>
      <c r="L4493">
        <v>6.2539743894998399</v>
      </c>
      <c r="M4493">
        <v>42.092163868406502</v>
      </c>
      <c r="N4493">
        <v>0.50859374999999996</v>
      </c>
      <c r="O4493">
        <v>26.615969581748999</v>
      </c>
      <c r="P4493">
        <v>124.786324786324</v>
      </c>
      <c r="Q4493">
        <v>9.4090090934469996E-3</v>
      </c>
    </row>
    <row r="4494" spans="1:17" hidden="1" x14ac:dyDescent="0.3">
      <c r="A4494" t="s">
        <v>9143</v>
      </c>
      <c r="B4494" t="s">
        <v>9144</v>
      </c>
      <c r="C4494" t="s">
        <v>10222</v>
      </c>
      <c r="E4494">
        <v>7.3268490000000002</v>
      </c>
      <c r="F4494">
        <v>9.33</v>
      </c>
      <c r="G4494">
        <v>-9.1671978038890405</v>
      </c>
      <c r="H4494">
        <v>-5.3158328755676703</v>
      </c>
      <c r="I4494">
        <v>-29.900298771192698</v>
      </c>
      <c r="J4494">
        <v>-0.57117287968771302</v>
      </c>
      <c r="K4494">
        <v>9.2625788089206509</v>
      </c>
      <c r="L4494">
        <v>9.0716838395894808</v>
      </c>
      <c r="M4494">
        <v>57.898525174253201</v>
      </c>
      <c r="N4494">
        <v>0.62564102564102497</v>
      </c>
      <c r="O4494">
        <v>32.368703108252902</v>
      </c>
      <c r="P4494">
        <v>26.938775510204</v>
      </c>
    </row>
    <row r="4495" spans="1:17" hidden="1" x14ac:dyDescent="0.3">
      <c r="A4495" t="s">
        <v>9145</v>
      </c>
      <c r="B4495" t="s">
        <v>9146</v>
      </c>
      <c r="C4495" t="s">
        <v>10222</v>
      </c>
      <c r="D4495" t="s">
        <v>70</v>
      </c>
      <c r="E4495">
        <v>7.304725618</v>
      </c>
      <c r="F4495">
        <v>22.09</v>
      </c>
      <c r="G4495">
        <v>-56.642739935886901</v>
      </c>
      <c r="H4495">
        <v>-6.01524808024603</v>
      </c>
      <c r="I4495">
        <v>-40.666005740188901</v>
      </c>
      <c r="J4495">
        <v>5.4270098249796304</v>
      </c>
      <c r="K4495">
        <v>23.239123392682</v>
      </c>
      <c r="L4495">
        <v>26.7071048325748</v>
      </c>
      <c r="M4495">
        <v>59.156906467758098</v>
      </c>
      <c r="N4495">
        <v>1.6082021626565499</v>
      </c>
      <c r="O4495">
        <v>58.3974649162517</v>
      </c>
      <c r="P4495">
        <v>21.041095890410901</v>
      </c>
      <c r="Q4495">
        <v>-2.5325143567348999E-2</v>
      </c>
    </row>
    <row r="4496" spans="1:17" hidden="1" x14ac:dyDescent="0.3">
      <c r="A4496" t="s">
        <v>9147</v>
      </c>
      <c r="B4496" t="s">
        <v>9148</v>
      </c>
      <c r="C4496" t="s">
        <v>10222</v>
      </c>
      <c r="D4496" t="s">
        <v>528</v>
      </c>
      <c r="E4496">
        <v>7.2924929349999896</v>
      </c>
      <c r="F4496">
        <v>4.55</v>
      </c>
      <c r="G4496">
        <v>-63.767067680271602</v>
      </c>
      <c r="H4496">
        <v>-12.5263591913571</v>
      </c>
      <c r="I4496">
        <v>-56.019504863415499</v>
      </c>
      <c r="J4496">
        <v>-2.6321553754528102</v>
      </c>
      <c r="K4496">
        <v>6.4404235054725403</v>
      </c>
      <c r="L4496">
        <v>13.321054206128601</v>
      </c>
      <c r="M4496">
        <v>29.4570728256313</v>
      </c>
      <c r="N4496">
        <v>0.90257203303371003</v>
      </c>
      <c r="O4496">
        <v>80.219780219780205</v>
      </c>
      <c r="P4496">
        <v>6.5573770491803298</v>
      </c>
      <c r="Q4496">
        <v>-0.23205507920394</v>
      </c>
    </row>
    <row r="4497" spans="1:17" hidden="1" x14ac:dyDescent="0.3">
      <c r="A4497" t="s">
        <v>9149</v>
      </c>
      <c r="B4497" t="s">
        <v>9150</v>
      </c>
      <c r="C4497" t="s">
        <v>10222</v>
      </c>
      <c r="D4497" t="s">
        <v>261</v>
      </c>
      <c r="E4497">
        <v>7.292224</v>
      </c>
      <c r="F4497">
        <v>18.559999999999999</v>
      </c>
      <c r="G4497">
        <v>30.0987842039128</v>
      </c>
      <c r="H4497">
        <v>-35.940152294805401</v>
      </c>
      <c r="I4497">
        <v>-31.476710531256799</v>
      </c>
      <c r="J4497">
        <v>-6.0580193665341904</v>
      </c>
      <c r="K4497">
        <v>22.2247454637182</v>
      </c>
      <c r="L4497">
        <v>20.9034983420397</v>
      </c>
      <c r="M4497">
        <v>32.313034098699497</v>
      </c>
      <c r="N4497">
        <v>0.43366616386739598</v>
      </c>
      <c r="O4497">
        <v>80.980603448275801</v>
      </c>
      <c r="P4497">
        <v>69.497716894977103</v>
      </c>
    </row>
    <row r="4498" spans="1:17" hidden="1" x14ac:dyDescent="0.3">
      <c r="A4498" t="s">
        <v>9151</v>
      </c>
      <c r="B4498" t="s">
        <v>9152</v>
      </c>
      <c r="C4498" t="s">
        <v>10222</v>
      </c>
      <c r="D4498" t="s">
        <v>70</v>
      </c>
      <c r="E4498">
        <v>7.2692166279999997</v>
      </c>
      <c r="F4498">
        <v>1.07</v>
      </c>
      <c r="G4498">
        <v>40.661811630073203</v>
      </c>
      <c r="H4498">
        <v>-10.865808732641501</v>
      </c>
      <c r="I4498">
        <v>-14.553232820006899</v>
      </c>
      <c r="J4498">
        <v>-6.2621799857891602</v>
      </c>
      <c r="K4498">
        <v>1.0582299186347901</v>
      </c>
      <c r="L4498">
        <v>0.98893392396879698</v>
      </c>
      <c r="M4498">
        <v>51.201993961438802</v>
      </c>
      <c r="N4498">
        <v>0.81914056647077105</v>
      </c>
      <c r="O4498">
        <v>14.9532710280373</v>
      </c>
      <c r="P4498">
        <v>81.355932203389798</v>
      </c>
      <c r="Q4498">
        <v>-7.2970730181923002E-2</v>
      </c>
    </row>
    <row r="4499" spans="1:17" hidden="1" x14ac:dyDescent="0.3">
      <c r="A4499" t="s">
        <v>9153</v>
      </c>
      <c r="B4499" t="s">
        <v>9154</v>
      </c>
      <c r="C4499" t="s">
        <v>10222</v>
      </c>
      <c r="E4499">
        <v>7.2326449999999998</v>
      </c>
      <c r="F4499">
        <v>11.14</v>
      </c>
      <c r="G4499">
        <v>26.9178378008721</v>
      </c>
      <c r="H4499">
        <v>29.092688427690401</v>
      </c>
      <c r="I4499">
        <v>-13.1069231640691</v>
      </c>
      <c r="J4499">
        <v>-1.54519885371368</v>
      </c>
      <c r="K4499">
        <v>9.9685787529146506</v>
      </c>
      <c r="L4499">
        <v>9.5755446033373293</v>
      </c>
      <c r="M4499">
        <v>74.015420579939899</v>
      </c>
      <c r="N4499">
        <v>0</v>
      </c>
      <c r="O4499">
        <v>22.621184919209998</v>
      </c>
      <c r="P4499">
        <v>64.792899408284001</v>
      </c>
    </row>
    <row r="4500" spans="1:17" hidden="1" x14ac:dyDescent="0.3">
      <c r="A4500" t="s">
        <v>9155</v>
      </c>
      <c r="B4500" t="s">
        <v>9156</v>
      </c>
      <c r="C4500" t="s">
        <v>10222</v>
      </c>
      <c r="D4500" t="s">
        <v>523</v>
      </c>
      <c r="E4500">
        <v>7.2284268999999997</v>
      </c>
      <c r="F4500">
        <v>23.99</v>
      </c>
      <c r="G4500">
        <v>31.4071621896518</v>
      </c>
      <c r="H4500">
        <v>-3.4846751563425502</v>
      </c>
      <c r="I4500">
        <v>-13.4115226634433</v>
      </c>
      <c r="J4500">
        <v>3.44167778670626</v>
      </c>
      <c r="K4500">
        <v>23.440688667073299</v>
      </c>
      <c r="L4500">
        <v>21.327298605584001</v>
      </c>
      <c r="M4500">
        <v>52.5233864304344</v>
      </c>
      <c r="N4500">
        <v>1.0003629552377999</v>
      </c>
      <c r="O4500">
        <v>12.546894539391401</v>
      </c>
      <c r="P4500">
        <v>74.599708879184803</v>
      </c>
      <c r="Q4500">
        <v>0.10195059768970501</v>
      </c>
    </row>
    <row r="4501" spans="1:17" hidden="1" x14ac:dyDescent="0.3">
      <c r="A4501" t="s">
        <v>9157</v>
      </c>
      <c r="B4501" t="s">
        <v>9158</v>
      </c>
      <c r="C4501" t="s">
        <v>10222</v>
      </c>
      <c r="D4501" t="s">
        <v>622</v>
      </c>
      <c r="E4501">
        <v>7.2099799999999998</v>
      </c>
      <c r="F4501">
        <v>17.98</v>
      </c>
      <c r="G4501">
        <v>188.912908121301</v>
      </c>
      <c r="H4501">
        <v>-8.4859279245108006</v>
      </c>
      <c r="I4501">
        <v>223.10977396676</v>
      </c>
      <c r="J4501">
        <v>-3.6007544092692401</v>
      </c>
      <c r="K4501">
        <v>18.126788011681999</v>
      </c>
      <c r="L4501">
        <v>13.6062967481791</v>
      </c>
      <c r="M4501">
        <v>49.730026521127002</v>
      </c>
      <c r="N4501">
        <v>0.37769257581038601</v>
      </c>
      <c r="O4501">
        <v>41.323692992213502</v>
      </c>
      <c r="P4501">
        <v>245.76923076923001</v>
      </c>
      <c r="Q4501">
        <v>0.12731364390879499</v>
      </c>
    </row>
    <row r="4502" spans="1:17" hidden="1" x14ac:dyDescent="0.3">
      <c r="A4502" t="s">
        <v>9159</v>
      </c>
      <c r="B4502" t="s">
        <v>9160</v>
      </c>
      <c r="C4502" t="s">
        <v>10222</v>
      </c>
      <c r="D4502" t="s">
        <v>1391</v>
      </c>
      <c r="E4502">
        <v>7.20038</v>
      </c>
      <c r="F4502">
        <v>23</v>
      </c>
      <c r="G4502">
        <v>-25.6484953874706</v>
      </c>
      <c r="H4502">
        <v>-3.5263591913571499</v>
      </c>
      <c r="I4502">
        <v>-9.1628333922380403</v>
      </c>
      <c r="J4502">
        <v>-1.54519885371368</v>
      </c>
      <c r="K4502">
        <v>22.8759376844515</v>
      </c>
      <c r="L4502">
        <v>22.489592390629198</v>
      </c>
      <c r="M4502">
        <v>93.779490490814496</v>
      </c>
      <c r="N4502">
        <v>2.1392235609102999</v>
      </c>
      <c r="O4502">
        <v>1.1304347826087</v>
      </c>
      <c r="P4502">
        <v>6.3337956541840104</v>
      </c>
    </row>
    <row r="4503" spans="1:17" hidden="1" x14ac:dyDescent="0.3">
      <c r="A4503" t="s">
        <v>9161</v>
      </c>
      <c r="B4503" t="s">
        <v>9162</v>
      </c>
      <c r="C4503" t="s">
        <v>10222</v>
      </c>
      <c r="D4503" t="s">
        <v>622</v>
      </c>
      <c r="E4503">
        <v>7.1895757500000004</v>
      </c>
      <c r="F4503">
        <v>20.47</v>
      </c>
      <c r="G4503">
        <v>80.451055816119705</v>
      </c>
      <c r="H4503">
        <v>17.885265956922701</v>
      </c>
      <c r="I4503">
        <v>31.875581176760001</v>
      </c>
      <c r="J4503">
        <v>-1.54519885371368</v>
      </c>
      <c r="K4503">
        <v>17.8852301597829</v>
      </c>
      <c r="L4503">
        <v>15.0282251128125</v>
      </c>
      <c r="M4503">
        <v>100</v>
      </c>
      <c r="N4503">
        <v>3.699660359049</v>
      </c>
      <c r="O4503">
        <v>0</v>
      </c>
      <c r="P4503">
        <v>106.97674418604601</v>
      </c>
    </row>
    <row r="4504" spans="1:17" hidden="1" x14ac:dyDescent="0.3">
      <c r="A4504" t="s">
        <v>9163</v>
      </c>
      <c r="B4504" t="s">
        <v>9164</v>
      </c>
      <c r="C4504" t="s">
        <v>10222</v>
      </c>
      <c r="D4504" t="s">
        <v>420</v>
      </c>
      <c r="E4504">
        <v>7.1884791999999997</v>
      </c>
      <c r="F4504">
        <v>23.96</v>
      </c>
      <c r="G4504">
        <v>188.323194678693</v>
      </c>
      <c r="H4504">
        <v>76.473640808642799</v>
      </c>
      <c r="I4504">
        <v>-23.200789292955101</v>
      </c>
      <c r="J4504">
        <v>6.8418979204798598</v>
      </c>
      <c r="K4504">
        <v>17.389002115335501</v>
      </c>
      <c r="L4504">
        <v>16.501867477250801</v>
      </c>
      <c r="M4504">
        <v>75.503271206058102</v>
      </c>
      <c r="N4504">
        <v>3.2191363856898398</v>
      </c>
      <c r="O4504">
        <v>11.853088480801301</v>
      </c>
      <c r="P4504">
        <v>214.84888304862</v>
      </c>
      <c r="Q4504">
        <v>8.7797086538315E-2</v>
      </c>
    </row>
    <row r="4505" spans="1:17" hidden="1" x14ac:dyDescent="0.3">
      <c r="A4505" t="s">
        <v>9165</v>
      </c>
      <c r="B4505" t="s">
        <v>9166</v>
      </c>
      <c r="C4505" t="s">
        <v>10222</v>
      </c>
      <c r="D4505" t="s">
        <v>70</v>
      </c>
      <c r="E4505">
        <v>7.1609999999999996</v>
      </c>
      <c r="F4505">
        <v>6.2</v>
      </c>
      <c r="G4505">
        <v>4.0006274195469</v>
      </c>
      <c r="H4505">
        <v>2.7236408086428501</v>
      </c>
      <c r="I4505">
        <v>11.0339831984758</v>
      </c>
      <c r="J4505">
        <v>1.9330620158515299</v>
      </c>
      <c r="K4505">
        <v>5.4300029218641699</v>
      </c>
      <c r="L4505">
        <v>5.0609672124273697</v>
      </c>
      <c r="M4505">
        <v>61.223151703366497</v>
      </c>
      <c r="N4505">
        <v>1.3142872529179299</v>
      </c>
      <c r="O4505">
        <v>3.7096774193548399</v>
      </c>
      <c r="P4505">
        <v>66.219839142091104</v>
      </c>
      <c r="Q4505">
        <v>4.2979260806120002E-3</v>
      </c>
    </row>
    <row r="4506" spans="1:17" hidden="1" x14ac:dyDescent="0.3">
      <c r="A4506" t="s">
        <v>9167</v>
      </c>
      <c r="B4506" t="s">
        <v>9168</v>
      </c>
      <c r="C4506" t="s">
        <v>10222</v>
      </c>
      <c r="D4506" t="s">
        <v>1532</v>
      </c>
      <c r="E4506">
        <v>7.1569399999999996</v>
      </c>
      <c r="F4506">
        <v>4.6900000000000004</v>
      </c>
      <c r="G4506">
        <v>288.51855941768298</v>
      </c>
      <c r="H4506">
        <v>292.04886204757997</v>
      </c>
      <c r="I4506">
        <v>299.54761874118799</v>
      </c>
      <c r="J4506">
        <v>25.4434375099226</v>
      </c>
      <c r="M4506">
        <v>100</v>
      </c>
      <c r="O4506">
        <v>0</v>
      </c>
      <c r="P4506">
        <v>315.04424778761</v>
      </c>
    </row>
    <row r="4507" spans="1:17" hidden="1" x14ac:dyDescent="0.3">
      <c r="A4507" t="s">
        <v>9169</v>
      </c>
      <c r="B4507" t="s">
        <v>9170</v>
      </c>
      <c r="C4507" t="s">
        <v>10222</v>
      </c>
      <c r="D4507" t="s">
        <v>231</v>
      </c>
      <c r="E4507">
        <v>7.1050719359999999</v>
      </c>
      <c r="F4507">
        <v>11.56</v>
      </c>
      <c r="G4507">
        <v>169.88456804032899</v>
      </c>
      <c r="H4507">
        <v>-15.600433265431199</v>
      </c>
      <c r="I4507">
        <v>39.671156188477198</v>
      </c>
      <c r="J4507">
        <v>-1.79729969404982</v>
      </c>
      <c r="K4507">
        <v>12.881407977762001</v>
      </c>
      <c r="L4507">
        <v>10.2824274543502</v>
      </c>
      <c r="M4507">
        <v>36.268538383547003</v>
      </c>
      <c r="N4507">
        <v>0.85610252310491397</v>
      </c>
      <c r="O4507">
        <v>59.688581314878803</v>
      </c>
      <c r="P4507">
        <v>226.553672316384</v>
      </c>
      <c r="Q4507">
        <v>0.110430283241807</v>
      </c>
    </row>
    <row r="4508" spans="1:17" hidden="1" x14ac:dyDescent="0.3">
      <c r="A4508" t="s">
        <v>9171</v>
      </c>
      <c r="B4508" t="s">
        <v>9172</v>
      </c>
      <c r="C4508" t="s">
        <v>10222</v>
      </c>
      <c r="D4508" t="s">
        <v>420</v>
      </c>
      <c r="E4508">
        <v>7.0817500000000004</v>
      </c>
      <c r="F4508">
        <v>21.79</v>
      </c>
      <c r="G4508">
        <v>307.538056649993</v>
      </c>
      <c r="H4508">
        <v>6.3056566189195298</v>
      </c>
      <c r="I4508">
        <v>129.33483162773501</v>
      </c>
      <c r="J4508">
        <v>-9.2662449309241399</v>
      </c>
      <c r="K4508">
        <v>20.194557715854099</v>
      </c>
      <c r="L4508">
        <v>13.8202993266472</v>
      </c>
      <c r="M4508">
        <v>27.462644370409802</v>
      </c>
      <c r="N4508">
        <v>0.437133319981307</v>
      </c>
      <c r="O4508">
        <v>37.081229921982498</v>
      </c>
      <c r="P4508">
        <v>398.62700228832898</v>
      </c>
      <c r="Q4508">
        <v>0.10752440621312501</v>
      </c>
    </row>
    <row r="4509" spans="1:17" hidden="1" x14ac:dyDescent="0.3">
      <c r="A4509" t="s">
        <v>9173</v>
      </c>
      <c r="B4509" t="s">
        <v>9174</v>
      </c>
      <c r="C4509" t="s">
        <v>10222</v>
      </c>
      <c r="D4509" t="s">
        <v>523</v>
      </c>
      <c r="E4509">
        <v>7.0745062499999998</v>
      </c>
      <c r="F4509">
        <v>3.5</v>
      </c>
      <c r="G4509">
        <v>12.9165427057704</v>
      </c>
      <c r="H4509">
        <v>3.8356039988269002</v>
      </c>
      <c r="I4509">
        <v>-25.290443479411699</v>
      </c>
      <c r="J4509">
        <v>-6.95060425911909</v>
      </c>
      <c r="K4509">
        <v>3.4644552471586199</v>
      </c>
      <c r="L4509">
        <v>3.42998984712731</v>
      </c>
      <c r="M4509">
        <v>46.816266963181498</v>
      </c>
      <c r="N4509">
        <v>0.50787083227852803</v>
      </c>
      <c r="O4509">
        <v>33.142857142857103</v>
      </c>
      <c r="P4509">
        <v>53.508771929824498</v>
      </c>
      <c r="Q4509">
        <v>7.4621128311591997E-2</v>
      </c>
    </row>
    <row r="4510" spans="1:17" hidden="1" x14ac:dyDescent="0.3">
      <c r="A4510" t="s">
        <v>9175</v>
      </c>
      <c r="B4510" t="s">
        <v>9176</v>
      </c>
      <c r="C4510" t="s">
        <v>10222</v>
      </c>
      <c r="D4510" t="s">
        <v>4422</v>
      </c>
      <c r="E4510">
        <v>7.0679999999999996</v>
      </c>
      <c r="F4510">
        <v>5.89</v>
      </c>
      <c r="G4510">
        <v>30.540978296739802</v>
      </c>
      <c r="H4510">
        <v>-23.8240587854031</v>
      </c>
      <c r="I4510">
        <v>-24.881244431037398</v>
      </c>
      <c r="J4510">
        <v>-8.0531353616501899</v>
      </c>
      <c r="K4510">
        <v>6.5535268494228101</v>
      </c>
      <c r="L4510">
        <v>6.13102577994262</v>
      </c>
      <c r="M4510">
        <v>37.096127267506603</v>
      </c>
      <c r="N4510">
        <v>0.93246082236262595</v>
      </c>
      <c r="O4510">
        <v>36.162988115449899</v>
      </c>
      <c r="P4510">
        <v>63.6111111111111</v>
      </c>
      <c r="Q4510">
        <v>-4.035973824737E-3</v>
      </c>
    </row>
    <row r="4511" spans="1:17" hidden="1" x14ac:dyDescent="0.3">
      <c r="A4511" t="s">
        <v>9177</v>
      </c>
      <c r="B4511" t="s">
        <v>9178</v>
      </c>
      <c r="C4511" t="s">
        <v>10222</v>
      </c>
      <c r="E4511">
        <v>7.0639649999999996</v>
      </c>
      <c r="F4511">
        <v>2.9</v>
      </c>
      <c r="G4511">
        <v>12.230292491317201</v>
      </c>
      <c r="H4511">
        <v>19.518908298354699</v>
      </c>
      <c r="I4511">
        <v>-64.350244566704205</v>
      </c>
      <c r="J4511">
        <v>2.2742455907307599</v>
      </c>
      <c r="K4511">
        <v>2.71783934612376</v>
      </c>
      <c r="L4511">
        <v>2.6803887028343798</v>
      </c>
      <c r="M4511">
        <v>49.760925776101999</v>
      </c>
      <c r="N4511">
        <v>0.656810244470314</v>
      </c>
      <c r="O4511">
        <v>123.79310344827501</v>
      </c>
      <c r="P4511">
        <v>87.096774193548299</v>
      </c>
      <c r="Q4511">
        <v>8.2282515022460007E-2</v>
      </c>
    </row>
    <row r="4512" spans="1:17" hidden="1" x14ac:dyDescent="0.3">
      <c r="A4512" t="s">
        <v>9179</v>
      </c>
      <c r="B4512" t="s">
        <v>9180</v>
      </c>
      <c r="C4512" t="s">
        <v>10222</v>
      </c>
      <c r="D4512" t="s">
        <v>622</v>
      </c>
      <c r="E4512">
        <v>7.0440554999999998</v>
      </c>
      <c r="F4512">
        <v>28.97</v>
      </c>
      <c r="G4512">
        <v>-19.625319366236699</v>
      </c>
      <c r="H4512">
        <v>58.587187745123998</v>
      </c>
      <c r="I4512">
        <v>-23.088335585496999</v>
      </c>
      <c r="J4512">
        <v>8.6573231180096499</v>
      </c>
      <c r="K4512">
        <v>23.1052426879248</v>
      </c>
      <c r="L4512">
        <v>25.452087303888099</v>
      </c>
      <c r="M4512">
        <v>97.837605936787796</v>
      </c>
      <c r="N4512">
        <v>2.6880992667794699</v>
      </c>
      <c r="O4512">
        <v>51.087331722471497</v>
      </c>
      <c r="P4512">
        <v>92.747837658017303</v>
      </c>
      <c r="Q4512">
        <v>-0.11529283261314099</v>
      </c>
    </row>
    <row r="4513" spans="1:17" hidden="1" x14ac:dyDescent="0.3">
      <c r="A4513" t="s">
        <v>9181</v>
      </c>
      <c r="B4513" t="s">
        <v>9182</v>
      </c>
      <c r="C4513" t="s">
        <v>10222</v>
      </c>
      <c r="D4513" t="s">
        <v>1391</v>
      </c>
      <c r="E4513">
        <v>7.0359615</v>
      </c>
      <c r="F4513">
        <v>13.95</v>
      </c>
      <c r="G4513">
        <v>0.29249344825503298</v>
      </c>
      <c r="H4513">
        <v>6.3146703317314001</v>
      </c>
      <c r="I4513">
        <v>-18.621629046422001</v>
      </c>
      <c r="J4513">
        <v>-5.7696212959579096</v>
      </c>
      <c r="K4513">
        <v>14.0803963686995</v>
      </c>
      <c r="L4513">
        <v>12.780665136278101</v>
      </c>
      <c r="M4513">
        <v>36.890979037718601</v>
      </c>
      <c r="N4513">
        <v>1.09539464390224</v>
      </c>
      <c r="O4513">
        <v>27.9569892473118</v>
      </c>
      <c r="P4513">
        <v>59.428571428571402</v>
      </c>
      <c r="Q4513">
        <v>4.5801471308003001E-2</v>
      </c>
    </row>
    <row r="4514" spans="1:17" hidden="1" x14ac:dyDescent="0.3">
      <c r="A4514" t="s">
        <v>9183</v>
      </c>
      <c r="B4514" t="s">
        <v>9184</v>
      </c>
      <c r="C4514" t="s">
        <v>10222</v>
      </c>
      <c r="D4514" t="s">
        <v>523</v>
      </c>
      <c r="E4514">
        <v>7.0349999999999904</v>
      </c>
      <c r="F4514">
        <v>30</v>
      </c>
      <c r="G4514">
        <v>91.181133110479607</v>
      </c>
      <c r="H4514">
        <v>0.76383962273421901</v>
      </c>
      <c r="I4514">
        <v>59.6347194649614</v>
      </c>
      <c r="J4514">
        <v>-2.2096506809562202</v>
      </c>
      <c r="K4514">
        <v>30.002100961432401</v>
      </c>
      <c r="L4514">
        <v>25.702008156071699</v>
      </c>
      <c r="M4514">
        <v>59.069059695734197</v>
      </c>
      <c r="N4514">
        <v>0.47447590320147998</v>
      </c>
      <c r="O4514">
        <v>34.366666666666603</v>
      </c>
      <c r="P4514">
        <v>144.89795918367301</v>
      </c>
    </row>
    <row r="4515" spans="1:17" hidden="1" x14ac:dyDescent="0.3">
      <c r="A4515" t="s">
        <v>9185</v>
      </c>
      <c r="B4515" t="s">
        <v>9186</v>
      </c>
      <c r="C4515" t="s">
        <v>10222</v>
      </c>
      <c r="D4515" t="s">
        <v>373</v>
      </c>
      <c r="E4515">
        <v>7.0305778999999999</v>
      </c>
      <c r="F4515">
        <v>15.83</v>
      </c>
      <c r="G4515">
        <v>24.236216391977901</v>
      </c>
      <c r="H4515">
        <v>-29.932681831989399</v>
      </c>
      <c r="I4515">
        <v>-33.645543213950397</v>
      </c>
      <c r="J4515">
        <v>-15.745740859133701</v>
      </c>
      <c r="K4515">
        <v>18.693636728360101</v>
      </c>
      <c r="L4515">
        <v>16.853667384281099</v>
      </c>
      <c r="M4515">
        <v>9.5098376209972901</v>
      </c>
      <c r="N4515">
        <v>0.13408171730789101</v>
      </c>
      <c r="O4515">
        <v>75.110549589387205</v>
      </c>
      <c r="P4515">
        <v>72.628135223555006</v>
      </c>
      <c r="Q4515">
        <v>0.18816174140272701</v>
      </c>
    </row>
    <row r="4516" spans="1:17" hidden="1" x14ac:dyDescent="0.3">
      <c r="A4516" t="s">
        <v>9187</v>
      </c>
      <c r="B4516" t="s">
        <v>9188</v>
      </c>
      <c r="C4516" t="s">
        <v>10222</v>
      </c>
      <c r="D4516" t="s">
        <v>523</v>
      </c>
      <c r="E4516">
        <v>6.9895392000000003</v>
      </c>
      <c r="F4516">
        <v>22.13</v>
      </c>
      <c r="G4516">
        <v>-15.875688369926699</v>
      </c>
      <c r="H4516">
        <v>1.81059241425116</v>
      </c>
      <c r="I4516">
        <v>-10.8630593064693</v>
      </c>
      <c r="J4516">
        <v>3.4119890687739098</v>
      </c>
      <c r="K4516">
        <v>23.1965131942178</v>
      </c>
      <c r="L4516">
        <v>21.168804712988599</v>
      </c>
      <c r="M4516">
        <v>33.353497346347197</v>
      </c>
      <c r="N4516">
        <v>0.66676066994531702</v>
      </c>
      <c r="O4516">
        <v>28.106642566651601</v>
      </c>
      <c r="P4516">
        <v>53.254847645429301</v>
      </c>
      <c r="Q4516">
        <v>5.7127639271983E-2</v>
      </c>
    </row>
    <row r="4517" spans="1:17" hidden="1" x14ac:dyDescent="0.3">
      <c r="A4517" t="s">
        <v>9189</v>
      </c>
      <c r="B4517" t="s">
        <v>9190</v>
      </c>
      <c r="C4517" t="s">
        <v>10222</v>
      </c>
      <c r="D4517" t="s">
        <v>228</v>
      </c>
      <c r="E4517">
        <v>6.9858777819999904</v>
      </c>
      <c r="F4517">
        <v>4.9400000000000004</v>
      </c>
      <c r="G4517">
        <v>140.50133865710001</v>
      </c>
      <c r="H4517">
        <v>-9.2884409757437592</v>
      </c>
      <c r="I4517">
        <v>14.8463788691452</v>
      </c>
      <c r="J4517">
        <v>-4.23233896887682</v>
      </c>
      <c r="K4517">
        <v>4.9104630174853297</v>
      </c>
      <c r="L4517">
        <v>3.9089155799450399</v>
      </c>
      <c r="M4517">
        <v>41.491707529749</v>
      </c>
      <c r="N4517">
        <v>0.59921243094982102</v>
      </c>
      <c r="O4517">
        <v>43.5222672064777</v>
      </c>
      <c r="P4517">
        <v>199.39393939393901</v>
      </c>
      <c r="Q4517">
        <v>0.12011787162682</v>
      </c>
    </row>
    <row r="4518" spans="1:17" hidden="1" x14ac:dyDescent="0.3">
      <c r="A4518" t="s">
        <v>9191</v>
      </c>
      <c r="B4518" t="s">
        <v>9192</v>
      </c>
      <c r="C4518" t="s">
        <v>10222</v>
      </c>
      <c r="E4518">
        <v>6.9846535659999898</v>
      </c>
      <c r="F4518">
        <v>6.98</v>
      </c>
      <c r="G4518">
        <v>-19.1410729853113</v>
      </c>
      <c r="H4518">
        <v>-2.9415638697197202</v>
      </c>
      <c r="I4518">
        <v>-29.217271815272401</v>
      </c>
      <c r="J4518">
        <v>-7.1693415148933797</v>
      </c>
      <c r="K4518">
        <v>6.7663413551884704</v>
      </c>
      <c r="L4518">
        <v>6.7501085570913801</v>
      </c>
      <c r="M4518">
        <v>54.073845996812601</v>
      </c>
      <c r="N4518">
        <v>2.2644058134015701</v>
      </c>
      <c r="O4518">
        <v>21.776504297994201</v>
      </c>
      <c r="P4518">
        <v>27.605118829981699</v>
      </c>
      <c r="Q4518">
        <v>-2.3033647760163999E-2</v>
      </c>
    </row>
    <row r="4519" spans="1:17" hidden="1" x14ac:dyDescent="0.3">
      <c r="A4519" t="s">
        <v>9193</v>
      </c>
      <c r="B4519" t="s">
        <v>9194</v>
      </c>
      <c r="C4519" t="s">
        <v>10222</v>
      </c>
      <c r="D4519" t="s">
        <v>133</v>
      </c>
      <c r="E4519">
        <v>6.9633151639999999</v>
      </c>
      <c r="F4519">
        <v>16.82</v>
      </c>
      <c r="G4519">
        <v>-15.7949444594593</v>
      </c>
      <c r="H4519">
        <v>3.2736408086428401</v>
      </c>
      <c r="I4519">
        <v>-35.3632321907765</v>
      </c>
      <c r="J4519">
        <v>3.43514190644358</v>
      </c>
      <c r="K4519">
        <v>15.1399253393447</v>
      </c>
      <c r="L4519">
        <v>15.5710629739624</v>
      </c>
      <c r="M4519">
        <v>66.502941408382696</v>
      </c>
      <c r="N4519">
        <v>1.1625267419659</v>
      </c>
      <c r="O4519">
        <v>42.330558858501703</v>
      </c>
      <c r="P4519">
        <v>103.14009661835701</v>
      </c>
      <c r="Q4519">
        <v>5.0917084316759002E-2</v>
      </c>
    </row>
    <row r="4520" spans="1:17" hidden="1" x14ac:dyDescent="0.3">
      <c r="A4520" t="s">
        <v>9195</v>
      </c>
      <c r="B4520" t="s">
        <v>9196</v>
      </c>
      <c r="C4520" t="s">
        <v>10222</v>
      </c>
      <c r="D4520" t="s">
        <v>420</v>
      </c>
      <c r="E4520">
        <v>6.9580320000000002</v>
      </c>
      <c r="F4520">
        <v>1.36</v>
      </c>
      <c r="G4520">
        <v>45.626210364250397</v>
      </c>
      <c r="H4520">
        <v>30.118500621726898</v>
      </c>
      <c r="I4520">
        <v>9.2740131554127991</v>
      </c>
      <c r="J4520">
        <v>6.7881344796196297</v>
      </c>
      <c r="K4520">
        <v>1.24380345951452</v>
      </c>
      <c r="L4520">
        <v>1.06444964164947</v>
      </c>
      <c r="M4520">
        <v>45.351336309482001</v>
      </c>
      <c r="N4520">
        <v>0.54445729351960703</v>
      </c>
      <c r="O4520">
        <v>17.647058823529399</v>
      </c>
      <c r="P4520">
        <v>115.87301587301501</v>
      </c>
      <c r="Q4520">
        <v>6.9473171149603996E-2</v>
      </c>
    </row>
    <row r="4521" spans="1:17" hidden="1" x14ac:dyDescent="0.3">
      <c r="A4521" t="s">
        <v>9197</v>
      </c>
      <c r="B4521" t="s">
        <v>9198</v>
      </c>
      <c r="C4521" t="s">
        <v>10222</v>
      </c>
      <c r="D4521" t="s">
        <v>95</v>
      </c>
      <c r="E4521">
        <v>6.9456933000000003</v>
      </c>
      <c r="F4521">
        <v>31.41</v>
      </c>
      <c r="G4521">
        <v>284.59996608033498</v>
      </c>
      <c r="H4521">
        <v>62.6009331495274</v>
      </c>
      <c r="I4521">
        <v>267.08558776234702</v>
      </c>
      <c r="J4521">
        <v>6.63885453581916</v>
      </c>
      <c r="K4521">
        <v>20.299508502488699</v>
      </c>
      <c r="L4521">
        <v>12.310521424591199</v>
      </c>
      <c r="M4521">
        <v>99.956539707677507</v>
      </c>
      <c r="N4521">
        <v>0.87051238007266696</v>
      </c>
      <c r="O4521">
        <v>0</v>
      </c>
      <c r="P4521">
        <v>446.26086956521698</v>
      </c>
      <c r="Q4521">
        <v>0.152628070488011</v>
      </c>
    </row>
    <row r="4522" spans="1:17" hidden="1" x14ac:dyDescent="0.3">
      <c r="A4522" t="s">
        <v>9199</v>
      </c>
      <c r="B4522" t="s">
        <v>9200</v>
      </c>
      <c r="C4522" t="s">
        <v>10222</v>
      </c>
      <c r="D4522" t="s">
        <v>60</v>
      </c>
      <c r="E4522">
        <v>6.9000482999999999</v>
      </c>
      <c r="F4522">
        <v>23</v>
      </c>
      <c r="G4522">
        <v>-21.980233824472201</v>
      </c>
      <c r="H4522">
        <v>-3.5263591913571499</v>
      </c>
      <c r="I4522">
        <v>-5.5014114471872304</v>
      </c>
      <c r="J4522">
        <v>-1.54519885371368</v>
      </c>
      <c r="K4522">
        <v>22.996326034733201</v>
      </c>
      <c r="L4522">
        <v>22.470511789969699</v>
      </c>
      <c r="M4522">
        <v>10.6643431554632</v>
      </c>
      <c r="N4522">
        <v>0</v>
      </c>
      <c r="O4522">
        <v>5.4347826086956497</v>
      </c>
      <c r="P4522">
        <v>12.1951219512195</v>
      </c>
    </row>
    <row r="4523" spans="1:17" hidden="1" x14ac:dyDescent="0.3">
      <c r="A4523" t="s">
        <v>9201</v>
      </c>
      <c r="B4523" t="s">
        <v>9202</v>
      </c>
      <c r="C4523" t="s">
        <v>10222</v>
      </c>
      <c r="D4523" t="s">
        <v>622</v>
      </c>
      <c r="E4523">
        <v>6.8997522</v>
      </c>
      <c r="F4523">
        <v>33</v>
      </c>
      <c r="G4523">
        <v>-22.424741997687001</v>
      </c>
      <c r="H4523">
        <v>-8.9667736991291704</v>
      </c>
      <c r="I4523">
        <v>-26.523860106006801</v>
      </c>
      <c r="J4523">
        <v>-19.1524223300116</v>
      </c>
      <c r="K4523">
        <v>36.078903981258698</v>
      </c>
      <c r="L4523">
        <v>31.597778768345101</v>
      </c>
      <c r="M4523">
        <v>25.687450990649001</v>
      </c>
      <c r="N4523">
        <v>7.1062552359675998E-2</v>
      </c>
      <c r="O4523">
        <v>36.060606060605998</v>
      </c>
      <c r="P4523">
        <v>47.982062780268997</v>
      </c>
    </row>
    <row r="4524" spans="1:17" hidden="1" x14ac:dyDescent="0.3">
      <c r="A4524" t="s">
        <v>9203</v>
      </c>
      <c r="B4524" t="s">
        <v>9204</v>
      </c>
      <c r="C4524" t="s">
        <v>10222</v>
      </c>
      <c r="E4524">
        <v>6.8993725000000001</v>
      </c>
      <c r="F4524">
        <v>12.89</v>
      </c>
      <c r="G4524">
        <v>-65.027596766873302</v>
      </c>
      <c r="H4524">
        <v>-5.4523992529904302</v>
      </c>
      <c r="I4524">
        <v>-51.747865446026303</v>
      </c>
      <c r="J4524">
        <v>-6.04632413503401</v>
      </c>
      <c r="K4524">
        <v>13.174137540970801</v>
      </c>
      <c r="L4524">
        <v>16.144109678214701</v>
      </c>
      <c r="M4524">
        <v>49.351203202556498</v>
      </c>
      <c r="N4524">
        <v>0.68691919766581799</v>
      </c>
      <c r="O4524">
        <v>164.93405740884401</v>
      </c>
      <c r="P4524">
        <v>16.651583710407198</v>
      </c>
      <c r="Q4524">
        <v>7.1713136015460005E-2</v>
      </c>
    </row>
    <row r="4525" spans="1:17" hidden="1" x14ac:dyDescent="0.3">
      <c r="A4525" t="s">
        <v>9205</v>
      </c>
      <c r="B4525" t="s">
        <v>9206</v>
      </c>
      <c r="C4525" t="s">
        <v>10222</v>
      </c>
      <c r="D4525">
        <v>0</v>
      </c>
      <c r="E4525">
        <v>6.8351499999999996</v>
      </c>
      <c r="F4525">
        <v>6.91</v>
      </c>
      <c r="G4525">
        <v>57.740978296739797</v>
      </c>
      <c r="H4525">
        <v>25.345533734073001</v>
      </c>
      <c r="I4525">
        <v>-10.9580511341678</v>
      </c>
      <c r="J4525">
        <v>-4.0054014586340898</v>
      </c>
      <c r="K4525">
        <v>6.0953654351975901</v>
      </c>
      <c r="L4525">
        <v>6.0718829397395604</v>
      </c>
      <c r="M4525">
        <v>33.054303584157999</v>
      </c>
      <c r="N4525">
        <v>1.00947608344177</v>
      </c>
      <c r="O4525">
        <v>19.536903039073799</v>
      </c>
      <c r="P4525">
        <v>93.016759776536304</v>
      </c>
    </row>
    <row r="4526" spans="1:17" hidden="1" x14ac:dyDescent="0.3">
      <c r="A4526" t="s">
        <v>9207</v>
      </c>
      <c r="B4526" t="s">
        <v>9208</v>
      </c>
      <c r="C4526" t="s">
        <v>10222</v>
      </c>
      <c r="D4526" t="s">
        <v>523</v>
      </c>
      <c r="E4526">
        <v>6.7763024999999999</v>
      </c>
      <c r="F4526">
        <v>24.89</v>
      </c>
      <c r="G4526">
        <v>-58.604576983174098</v>
      </c>
      <c r="H4526">
        <v>44.413034748036701</v>
      </c>
      <c r="I4526">
        <v>-47.575517659669302</v>
      </c>
      <c r="J4526">
        <v>6.6072158560780698</v>
      </c>
      <c r="K4526">
        <v>17.382091922507598</v>
      </c>
      <c r="L4526">
        <v>21.1615324637791</v>
      </c>
      <c r="M4526">
        <v>100</v>
      </c>
      <c r="N4526">
        <v>1.08005725190839</v>
      </c>
      <c r="O4526">
        <v>47.229628547426799</v>
      </c>
      <c r="P4526">
        <v>702.90322580645102</v>
      </c>
    </row>
    <row r="4527" spans="1:17" hidden="1" x14ac:dyDescent="0.3">
      <c r="A4527" t="s">
        <v>9209</v>
      </c>
      <c r="B4527" t="s">
        <v>9210</v>
      </c>
      <c r="C4527" t="s">
        <v>10222</v>
      </c>
      <c r="D4527" t="s">
        <v>722</v>
      </c>
      <c r="E4527">
        <v>6.7584707650000002</v>
      </c>
      <c r="F4527">
        <v>36.81</v>
      </c>
      <c r="G4527">
        <v>38.195679402020197</v>
      </c>
      <c r="H4527">
        <v>-1.5453324056428801</v>
      </c>
      <c r="I4527">
        <v>11.7855286299264</v>
      </c>
      <c r="J4527">
        <v>1.09450909349214</v>
      </c>
      <c r="K4527">
        <v>35.264218932989699</v>
      </c>
      <c r="L4527">
        <v>30.7302613722213</v>
      </c>
      <c r="M4527">
        <v>51.4778037811056</v>
      </c>
      <c r="N4527">
        <v>1.4797168633933799</v>
      </c>
      <c r="O4527">
        <v>2.6079869600652099</v>
      </c>
      <c r="P4527">
        <v>71.218284975231199</v>
      </c>
    </row>
    <row r="4528" spans="1:17" hidden="1" x14ac:dyDescent="0.3">
      <c r="A4528" t="s">
        <v>9211</v>
      </c>
      <c r="B4528" t="s">
        <v>9212</v>
      </c>
      <c r="C4528" t="s">
        <v>10222</v>
      </c>
      <c r="D4528" t="s">
        <v>70</v>
      </c>
      <c r="E4528">
        <v>6.7225381999999998</v>
      </c>
      <c r="F4528">
        <v>6.65</v>
      </c>
      <c r="G4528">
        <v>15.5683287240903</v>
      </c>
      <c r="H4528">
        <v>-10.001179335242</v>
      </c>
      <c r="I4528">
        <v>-28.908087379755301</v>
      </c>
      <c r="J4528">
        <v>-1.6988086847428601</v>
      </c>
      <c r="K4528">
        <v>6.8580567318330097</v>
      </c>
      <c r="L4528">
        <v>6.6677506253845902</v>
      </c>
      <c r="M4528">
        <v>49.156900582922702</v>
      </c>
      <c r="N4528">
        <v>0.48728414861622898</v>
      </c>
      <c r="O4528">
        <v>63.909774436090203</v>
      </c>
      <c r="P4528">
        <v>75.461741424802099</v>
      </c>
      <c r="Q4528">
        <v>-3.1971111955709998E-3</v>
      </c>
    </row>
    <row r="4529" spans="1:17" hidden="1" x14ac:dyDescent="0.3">
      <c r="A4529" t="s">
        <v>9213</v>
      </c>
      <c r="B4529" t="s">
        <v>9214</v>
      </c>
      <c r="C4529" t="s">
        <v>10222</v>
      </c>
      <c r="E4529">
        <v>6.7003608000000003</v>
      </c>
      <c r="F4529">
        <v>22.89</v>
      </c>
      <c r="G4529">
        <v>-26.525688369926701</v>
      </c>
      <c r="H4529">
        <v>-3.5263591913571499</v>
      </c>
      <c r="I4529">
        <v>-15.496629046421999</v>
      </c>
      <c r="J4529">
        <v>-1.54519885371368</v>
      </c>
      <c r="K4529">
        <v>22.89</v>
      </c>
      <c r="M4529">
        <v>50</v>
      </c>
      <c r="O4529">
        <v>0</v>
      </c>
      <c r="P4529">
        <v>0</v>
      </c>
    </row>
    <row r="4530" spans="1:17" hidden="1" x14ac:dyDescent="0.3">
      <c r="A4530" t="s">
        <v>9215</v>
      </c>
      <c r="B4530" t="s">
        <v>9216</v>
      </c>
      <c r="C4530" t="s">
        <v>10222</v>
      </c>
      <c r="D4530" t="s">
        <v>133</v>
      </c>
      <c r="E4530">
        <v>6.7001340000000003</v>
      </c>
      <c r="F4530">
        <v>0.88</v>
      </c>
      <c r="G4530">
        <v>-3.0169164401022099</v>
      </c>
      <c r="H4530">
        <v>49.200913535915497</v>
      </c>
      <c r="I4530">
        <v>-29.222119242500401</v>
      </c>
      <c r="J4530">
        <v>16.764660301215802</v>
      </c>
      <c r="K4530">
        <v>0.66388273828058997</v>
      </c>
      <c r="L4530">
        <v>0.75150309672599103</v>
      </c>
      <c r="M4530">
        <v>55.5895390345283</v>
      </c>
      <c r="N4530">
        <v>0.45247330990444101</v>
      </c>
      <c r="O4530">
        <v>54.545454545454497</v>
      </c>
      <c r="P4530">
        <v>87.2340425531915</v>
      </c>
    </row>
    <row r="4531" spans="1:17" hidden="1" x14ac:dyDescent="0.3">
      <c r="A4531" t="s">
        <v>9217</v>
      </c>
      <c r="B4531" t="s">
        <v>9218</v>
      </c>
      <c r="C4531" t="s">
        <v>10222</v>
      </c>
      <c r="D4531" t="s">
        <v>915</v>
      </c>
      <c r="E4531">
        <v>6.6623999999999999</v>
      </c>
      <c r="F4531">
        <v>5</v>
      </c>
      <c r="G4531">
        <v>-65.919627763866103</v>
      </c>
      <c r="H4531">
        <v>9.0549857110289604</v>
      </c>
      <c r="I4531">
        <v>-39.967928140077603</v>
      </c>
      <c r="J4531">
        <v>-6.8371696566333897</v>
      </c>
      <c r="K4531">
        <v>4.8700453841854996</v>
      </c>
      <c r="L4531">
        <v>5.6484439870366501</v>
      </c>
      <c r="M4531">
        <v>46.304490209636903</v>
      </c>
      <c r="N4531">
        <v>1.1168945332077</v>
      </c>
      <c r="O4531">
        <v>81.999999999999901</v>
      </c>
      <c r="P4531">
        <v>25.944584382871501</v>
      </c>
      <c r="Q4531">
        <v>1.1388831499335001E-2</v>
      </c>
    </row>
    <row r="4532" spans="1:17" hidden="1" x14ac:dyDescent="0.3">
      <c r="A4532" t="s">
        <v>9219</v>
      </c>
      <c r="B4532" t="s">
        <v>9220</v>
      </c>
      <c r="C4532" t="s">
        <v>10222</v>
      </c>
      <c r="D4532" t="s">
        <v>274</v>
      </c>
      <c r="E4532">
        <v>6.6575058619999998</v>
      </c>
      <c r="F4532">
        <v>8.89</v>
      </c>
      <c r="G4532">
        <v>170.79872634579201</v>
      </c>
      <c r="H4532">
        <v>-22.334552859885999</v>
      </c>
      <c r="I4532">
        <v>-45.386218951784798</v>
      </c>
      <c r="J4532">
        <v>0.92248622266705205</v>
      </c>
      <c r="K4532">
        <v>9.0826436044691992</v>
      </c>
      <c r="L4532">
        <v>8.1181053419955802</v>
      </c>
      <c r="M4532">
        <v>48.184268622222</v>
      </c>
      <c r="N4532">
        <v>0.49090520781561198</v>
      </c>
      <c r="O4532">
        <v>66.591676040494903</v>
      </c>
      <c r="P4532">
        <v>229.25925925925901</v>
      </c>
      <c r="Q4532">
        <v>8.4230539386436001E-2</v>
      </c>
    </row>
    <row r="4533" spans="1:17" hidden="1" x14ac:dyDescent="0.3">
      <c r="A4533" t="s">
        <v>9221</v>
      </c>
      <c r="B4533" t="s">
        <v>9222</v>
      </c>
      <c r="C4533" t="s">
        <v>10222</v>
      </c>
      <c r="D4533" t="s">
        <v>977</v>
      </c>
      <c r="E4533">
        <v>6.6419594000000002</v>
      </c>
      <c r="F4533">
        <v>5.14</v>
      </c>
      <c r="G4533">
        <v>-11.020070392398701</v>
      </c>
      <c r="H4533">
        <v>-3.5263591913571499</v>
      </c>
      <c r="I4533">
        <v>-10.598669862748499</v>
      </c>
      <c r="J4533">
        <v>-1.54519885371368</v>
      </c>
      <c r="K4533">
        <v>5.0985059247917999</v>
      </c>
      <c r="L4533">
        <v>4.8179734031136201</v>
      </c>
      <c r="M4533">
        <v>100</v>
      </c>
      <c r="N4533">
        <v>0</v>
      </c>
      <c r="O4533">
        <v>0</v>
      </c>
      <c r="P4533">
        <v>15.505617977528001</v>
      </c>
    </row>
    <row r="4534" spans="1:17" hidden="1" x14ac:dyDescent="0.3">
      <c r="A4534" t="s">
        <v>9223</v>
      </c>
      <c r="B4534" t="s">
        <v>9224</v>
      </c>
      <c r="C4534" t="s">
        <v>10222</v>
      </c>
      <c r="D4534" t="s">
        <v>290</v>
      </c>
      <c r="E4534">
        <v>6.6230452</v>
      </c>
      <c r="F4534">
        <v>6.62</v>
      </c>
      <c r="G4534">
        <v>-34.453365699551199</v>
      </c>
      <c r="H4534">
        <v>-0.95060161559957901</v>
      </c>
      <c r="I4534">
        <v>-29.186329176800101</v>
      </c>
      <c r="J4534">
        <v>0.72066217347663797</v>
      </c>
      <c r="K4534">
        <v>6.87988084552694</v>
      </c>
      <c r="M4534">
        <v>40.262285825362497</v>
      </c>
      <c r="N4534">
        <v>1.01232636914528</v>
      </c>
      <c r="O4534">
        <v>123.86706948640401</v>
      </c>
      <c r="P4534">
        <v>8.8815789473684195</v>
      </c>
    </row>
    <row r="4535" spans="1:17" hidden="1" x14ac:dyDescent="0.3">
      <c r="A4535" t="s">
        <v>9225</v>
      </c>
      <c r="B4535" t="s">
        <v>9226</v>
      </c>
      <c r="C4535" t="s">
        <v>10222</v>
      </c>
      <c r="D4535" t="s">
        <v>523</v>
      </c>
      <c r="E4535">
        <v>6.6</v>
      </c>
      <c r="F4535">
        <v>22</v>
      </c>
      <c r="G4535">
        <v>136.00414456563399</v>
      </c>
      <c r="H4535">
        <v>0.73904365224473401</v>
      </c>
      <c r="I4535">
        <v>-22.826030899833999</v>
      </c>
      <c r="J4535">
        <v>4.6836760859289903</v>
      </c>
      <c r="K4535">
        <v>20.998419731028601</v>
      </c>
      <c r="L4535">
        <v>19.958212065217499</v>
      </c>
      <c r="M4535">
        <v>59.6005796835436</v>
      </c>
      <c r="N4535">
        <v>0.63258229185002601</v>
      </c>
      <c r="O4535">
        <v>38.636363636363598</v>
      </c>
      <c r="P4535">
        <v>162.52983293555999</v>
      </c>
    </row>
    <row r="4536" spans="1:17" hidden="1" x14ac:dyDescent="0.3">
      <c r="A4536" t="s">
        <v>9227</v>
      </c>
      <c r="B4536" t="s">
        <v>9228</v>
      </c>
      <c r="C4536" t="s">
        <v>10222</v>
      </c>
      <c r="E4536">
        <v>6.5834999999999999</v>
      </c>
      <c r="F4536">
        <v>9.9</v>
      </c>
      <c r="G4536">
        <v>14.4999526557142</v>
      </c>
      <c r="H4536">
        <v>-0.37760783413675097</v>
      </c>
      <c r="I4536">
        <v>-0.246338010333571</v>
      </c>
      <c r="J4536">
        <v>-1.0160983246131401</v>
      </c>
      <c r="K4536">
        <v>9.0434188868885492</v>
      </c>
      <c r="L4536">
        <v>8.0651040989937801</v>
      </c>
      <c r="M4536">
        <v>54.542825465116799</v>
      </c>
      <c r="N4536">
        <v>0.40794328398199697</v>
      </c>
      <c r="O4536">
        <v>6.4646464646464601</v>
      </c>
      <c r="P4536">
        <v>65.829145728643198</v>
      </c>
      <c r="Q4536">
        <v>-7.3429022319819997E-3</v>
      </c>
    </row>
    <row r="4537" spans="1:17" hidden="1" x14ac:dyDescent="0.3">
      <c r="A4537" t="s">
        <v>9229</v>
      </c>
      <c r="B4537" t="s">
        <v>9230</v>
      </c>
      <c r="C4537" t="s">
        <v>10222</v>
      </c>
      <c r="D4537" t="s">
        <v>622</v>
      </c>
      <c r="E4537">
        <v>6.5786275999999999</v>
      </c>
      <c r="F4537">
        <v>18.8</v>
      </c>
      <c r="G4537">
        <v>95.696533852295403</v>
      </c>
      <c r="H4537">
        <v>19.999018037723701</v>
      </c>
      <c r="I4537">
        <v>37.847579762713302</v>
      </c>
      <c r="J4537">
        <v>8.9455986922985797</v>
      </c>
      <c r="K4537">
        <v>16.044391800790901</v>
      </c>
      <c r="L4537">
        <v>15.8954407339276</v>
      </c>
      <c r="M4537">
        <v>86.473175077797507</v>
      </c>
      <c r="N4537">
        <v>1.58905153941581</v>
      </c>
      <c r="O4537">
        <v>72.659574468085097</v>
      </c>
      <c r="P4537">
        <v>138.578680203045</v>
      </c>
      <c r="Q4537">
        <v>0.15228077581765101</v>
      </c>
    </row>
    <row r="4538" spans="1:17" hidden="1" x14ac:dyDescent="0.3">
      <c r="A4538" t="s">
        <v>9231</v>
      </c>
      <c r="B4538" t="s">
        <v>9232</v>
      </c>
      <c r="C4538" t="s">
        <v>10222</v>
      </c>
      <c r="D4538" t="s">
        <v>261</v>
      </c>
      <c r="E4538">
        <v>6.5650002000000001</v>
      </c>
      <c r="F4538">
        <v>6</v>
      </c>
      <c r="G4538">
        <v>-0.20989889624256999</v>
      </c>
      <c r="H4538">
        <v>-4.5164582012581302</v>
      </c>
      <c r="I4538">
        <v>-8.3537719035648994</v>
      </c>
      <c r="J4538">
        <v>8.3449110363961996</v>
      </c>
      <c r="K4538">
        <v>4.90452552137699</v>
      </c>
      <c r="L4538">
        <v>4.9655112171514499</v>
      </c>
      <c r="M4538">
        <v>67.800604382107494</v>
      </c>
      <c r="N4538">
        <v>0.67926679900325204</v>
      </c>
      <c r="O4538">
        <v>15</v>
      </c>
      <c r="P4538">
        <v>62.162162162162097</v>
      </c>
      <c r="Q4538">
        <v>3.8338587080120001E-2</v>
      </c>
    </row>
    <row r="4539" spans="1:17" hidden="1" x14ac:dyDescent="0.3">
      <c r="A4539" t="s">
        <v>9233</v>
      </c>
      <c r="B4539" t="s">
        <v>9234</v>
      </c>
      <c r="C4539" t="s">
        <v>10222</v>
      </c>
      <c r="D4539" t="s">
        <v>70</v>
      </c>
      <c r="E4539">
        <v>6.5560847999999998</v>
      </c>
      <c r="F4539">
        <v>14.64</v>
      </c>
      <c r="G4539">
        <v>263.87431163007301</v>
      </c>
      <c r="H4539">
        <v>41.280762470363896</v>
      </c>
      <c r="I4539">
        <v>307.62475823681399</v>
      </c>
      <c r="J4539">
        <v>6.5788779557397898</v>
      </c>
      <c r="K4539">
        <v>10.5251404408124</v>
      </c>
      <c r="L4539">
        <v>6.8148885972941597</v>
      </c>
      <c r="M4539">
        <v>99.999999800571402</v>
      </c>
      <c r="N4539">
        <v>0.924271098710016</v>
      </c>
      <c r="O4539">
        <v>0</v>
      </c>
      <c r="P4539">
        <v>323.12138728323703</v>
      </c>
    </row>
    <row r="4540" spans="1:17" hidden="1" x14ac:dyDescent="0.3">
      <c r="A4540" t="s">
        <v>9235</v>
      </c>
      <c r="B4540" t="s">
        <v>9236</v>
      </c>
      <c r="C4540" t="s">
        <v>10222</v>
      </c>
      <c r="D4540" t="s">
        <v>523</v>
      </c>
      <c r="E4540">
        <v>6.5152080000000003</v>
      </c>
      <c r="F4540">
        <v>10.08</v>
      </c>
      <c r="G4540">
        <v>107.892916281236</v>
      </c>
      <c r="H4540">
        <v>4.1659485009505399</v>
      </c>
      <c r="I4540">
        <v>9.1016404220575495</v>
      </c>
      <c r="J4540">
        <v>-5.7641270179098001</v>
      </c>
      <c r="K4540">
        <v>8.14742248637247</v>
      </c>
      <c r="L4540">
        <v>7.2982058647807104</v>
      </c>
      <c r="M4540">
        <v>76.130416575275007</v>
      </c>
      <c r="N4540">
        <v>1.91454103312906</v>
      </c>
      <c r="O4540">
        <v>7.9365079365079501</v>
      </c>
      <c r="P4540">
        <v>186.363636363636</v>
      </c>
      <c r="Q4540">
        <v>0.124570451536883</v>
      </c>
    </row>
    <row r="4541" spans="1:17" hidden="1" x14ac:dyDescent="0.3">
      <c r="A4541" t="s">
        <v>9237</v>
      </c>
      <c r="B4541" t="s">
        <v>9238</v>
      </c>
      <c r="C4541" t="s">
        <v>10222</v>
      </c>
      <c r="D4541" t="s">
        <v>130</v>
      </c>
      <c r="E4541">
        <v>6.5014034000000001</v>
      </c>
      <c r="F4541">
        <v>12.31</v>
      </c>
      <c r="G4541">
        <v>54.503723394779101</v>
      </c>
      <c r="H4541">
        <v>8.9736408086428394</v>
      </c>
      <c r="I4541">
        <v>-13.7610918563394</v>
      </c>
      <c r="J4541">
        <v>4.3840046861093196</v>
      </c>
      <c r="K4541">
        <v>11.151701629189301</v>
      </c>
      <c r="L4541">
        <v>10.4498282818981</v>
      </c>
      <c r="M4541">
        <v>73.282413377289402</v>
      </c>
      <c r="N4541">
        <v>0.416341874112093</v>
      </c>
      <c r="O4541">
        <v>19.821283509341999</v>
      </c>
      <c r="P4541">
        <v>90.262751159196299</v>
      </c>
      <c r="Q4541">
        <v>2.6350588803957999E-2</v>
      </c>
    </row>
    <row r="4542" spans="1:17" hidden="1" x14ac:dyDescent="0.3">
      <c r="A4542" t="s">
        <v>9239</v>
      </c>
      <c r="B4542" t="s">
        <v>9240</v>
      </c>
      <c r="C4542" t="s">
        <v>10222</v>
      </c>
      <c r="E4542">
        <v>6.4619499999999999</v>
      </c>
      <c r="F4542">
        <v>3.79</v>
      </c>
      <c r="G4542">
        <v>-18.239974084212399</v>
      </c>
      <c r="H4542">
        <v>-14.712041517978999</v>
      </c>
      <c r="I4542">
        <v>-52.329962379755301</v>
      </c>
      <c r="J4542">
        <v>-5.8825482513040503</v>
      </c>
      <c r="K4542">
        <v>4.5421340573306503</v>
      </c>
      <c r="L4542">
        <v>4.8458973737875404</v>
      </c>
      <c r="M4542">
        <v>29.532244361408999</v>
      </c>
      <c r="N4542">
        <v>1.9939698492462301</v>
      </c>
      <c r="O4542">
        <v>100.527704485488</v>
      </c>
      <c r="P4542">
        <v>22.258064516129</v>
      </c>
      <c r="Q4542">
        <v>-6.1343816570879998E-2</v>
      </c>
    </row>
    <row r="4543" spans="1:17" hidden="1" x14ac:dyDescent="0.3">
      <c r="A4543" t="s">
        <v>9241</v>
      </c>
      <c r="B4543" t="s">
        <v>9242</v>
      </c>
      <c r="C4543" t="s">
        <v>10222</v>
      </c>
      <c r="D4543" t="s">
        <v>70</v>
      </c>
      <c r="E4543">
        <v>6.4307411999999999</v>
      </c>
      <c r="F4543">
        <v>21.19</v>
      </c>
      <c r="G4543">
        <v>6.3269762068757398</v>
      </c>
      <c r="H4543">
        <v>-2.0431056028403898</v>
      </c>
      <c r="I4543">
        <v>-19.787505288517799</v>
      </c>
      <c r="J4543">
        <v>8.6938863853715596</v>
      </c>
      <c r="K4543">
        <v>20.1710667104844</v>
      </c>
      <c r="L4543">
        <v>19.152023587194201</v>
      </c>
      <c r="M4543">
        <v>63.824328558445998</v>
      </c>
      <c r="N4543">
        <v>0.19169001650481701</v>
      </c>
      <c r="O4543">
        <v>22.652194431335499</v>
      </c>
      <c r="P4543">
        <v>63</v>
      </c>
      <c r="Q4543">
        <v>6.5722926685321995E-2</v>
      </c>
    </row>
    <row r="4544" spans="1:17" hidden="1" x14ac:dyDescent="0.3">
      <c r="A4544" t="s">
        <v>9243</v>
      </c>
      <c r="B4544" t="s">
        <v>9244</v>
      </c>
      <c r="C4544" t="s">
        <v>10222</v>
      </c>
      <c r="E4544">
        <v>6.4157999999999999</v>
      </c>
      <c r="F4544">
        <v>12.58</v>
      </c>
      <c r="G4544">
        <v>-26.525688369926701</v>
      </c>
      <c r="I4544">
        <v>-15.496629046421999</v>
      </c>
      <c r="K4544">
        <v>12.58</v>
      </c>
      <c r="L4544">
        <v>12.579999999999901</v>
      </c>
      <c r="M4544">
        <v>50</v>
      </c>
      <c r="O4544">
        <v>0</v>
      </c>
      <c r="P4544">
        <v>0</v>
      </c>
    </row>
    <row r="4545" spans="1:17" hidden="1" x14ac:dyDescent="0.3">
      <c r="A4545" t="s">
        <v>9245</v>
      </c>
      <c r="B4545" t="s">
        <v>9246</v>
      </c>
      <c r="C4545" t="s">
        <v>10222</v>
      </c>
      <c r="E4545">
        <v>6.399</v>
      </c>
      <c r="F4545">
        <v>42.66</v>
      </c>
      <c r="G4545">
        <v>35.926710716135602</v>
      </c>
      <c r="H4545">
        <v>12.063967977917301</v>
      </c>
      <c r="I4545">
        <v>-26.621629046422001</v>
      </c>
      <c r="J4545">
        <v>11.3159122573974</v>
      </c>
      <c r="K4545">
        <v>38.797436749238102</v>
      </c>
      <c r="L4545">
        <v>37.275734173927503</v>
      </c>
      <c r="M4545">
        <v>70.988777983915597</v>
      </c>
      <c r="N4545">
        <v>1.5597484276729501</v>
      </c>
      <c r="O4545">
        <v>19.549929676511901</v>
      </c>
      <c r="P4545">
        <v>105.096153846153</v>
      </c>
      <c r="Q4545">
        <v>2.3842288497204E-2</v>
      </c>
    </row>
    <row r="4546" spans="1:17" hidden="1" x14ac:dyDescent="0.3">
      <c r="A4546" t="s">
        <v>9247</v>
      </c>
      <c r="B4546" t="s">
        <v>9248</v>
      </c>
      <c r="C4546" t="s">
        <v>10222</v>
      </c>
      <c r="D4546" t="s">
        <v>261</v>
      </c>
      <c r="E4546">
        <v>6.3738182999999999</v>
      </c>
      <c r="F4546">
        <v>14.73</v>
      </c>
      <c r="G4546">
        <v>-34.463188369926698</v>
      </c>
      <c r="H4546">
        <v>-12.1690859107728</v>
      </c>
      <c r="I4546">
        <v>-23.434129046422001</v>
      </c>
      <c r="J4546">
        <v>-1.4785321870470201</v>
      </c>
      <c r="K4546">
        <v>16.330437299787299</v>
      </c>
      <c r="L4546">
        <v>15.6209543213351</v>
      </c>
      <c r="M4546">
        <v>31.5444120011427</v>
      </c>
      <c r="N4546">
        <v>0.24358814391505301</v>
      </c>
      <c r="O4546">
        <v>68.092328581126907</v>
      </c>
      <c r="P4546">
        <v>21.735537190082599</v>
      </c>
      <c r="Q4546">
        <v>3.9040902957112003E-2</v>
      </c>
    </row>
    <row r="4547" spans="1:17" hidden="1" x14ac:dyDescent="0.3">
      <c r="A4547" t="s">
        <v>9249</v>
      </c>
      <c r="B4547" t="s">
        <v>9250</v>
      </c>
      <c r="C4547" t="s">
        <v>10222</v>
      </c>
      <c r="D4547" t="s">
        <v>133</v>
      </c>
      <c r="E4547">
        <v>6.3674999999999997</v>
      </c>
      <c r="F4547">
        <v>8.49</v>
      </c>
      <c r="G4547">
        <v>-79.042466893416702</v>
      </c>
      <c r="H4547">
        <v>20.326851817817101</v>
      </c>
      <c r="I4547">
        <v>-49.580479978099</v>
      </c>
      <c r="J4547">
        <v>10.9548011462863</v>
      </c>
      <c r="K4547">
        <v>7.9244281403951797</v>
      </c>
      <c r="L4547">
        <v>11.327969133212401</v>
      </c>
      <c r="M4547">
        <v>73.069166773664705</v>
      </c>
      <c r="N4547">
        <v>1.1643192488262899</v>
      </c>
      <c r="O4547">
        <v>167.844522968197</v>
      </c>
      <c r="P4547">
        <v>34.335443037974599</v>
      </c>
    </row>
    <row r="4548" spans="1:17" hidden="1" x14ac:dyDescent="0.3">
      <c r="A4548" t="s">
        <v>9251</v>
      </c>
      <c r="B4548" t="s">
        <v>9252</v>
      </c>
      <c r="C4548" t="s">
        <v>10222</v>
      </c>
      <c r="D4548" t="s">
        <v>54</v>
      </c>
      <c r="E4548">
        <v>6.3643291</v>
      </c>
      <c r="F4548">
        <v>5.78</v>
      </c>
      <c r="G4548">
        <v>6.3478748484640404</v>
      </c>
      <c r="H4548">
        <v>-22.734570335052101</v>
      </c>
      <c r="I4548">
        <v>-25.884225945646801</v>
      </c>
      <c r="J4548">
        <v>-5.2165275250423502</v>
      </c>
      <c r="K4548">
        <v>5.9289556038965801</v>
      </c>
      <c r="L4548">
        <v>5.55430389461727</v>
      </c>
      <c r="M4548">
        <v>49.0934245610093</v>
      </c>
      <c r="N4548">
        <v>0.31614074875949599</v>
      </c>
      <c r="O4548">
        <v>38.4083044982698</v>
      </c>
      <c r="P4548">
        <v>54.133333333333297</v>
      </c>
      <c r="Q4548">
        <v>6.8315389699002999E-2</v>
      </c>
    </row>
    <row r="4549" spans="1:17" hidden="1" x14ac:dyDescent="0.3">
      <c r="A4549" t="s">
        <v>9253</v>
      </c>
      <c r="B4549" t="s">
        <v>9254</v>
      </c>
      <c r="C4549" t="s">
        <v>10222</v>
      </c>
      <c r="E4549">
        <v>6.3585500000000001</v>
      </c>
      <c r="F4549">
        <v>10.51</v>
      </c>
      <c r="G4549">
        <v>-5.3030816801920597</v>
      </c>
      <c r="H4549">
        <v>9.3428391208791197</v>
      </c>
      <c r="I4549">
        <v>-34.023760829367703</v>
      </c>
      <c r="J4549">
        <v>-4.2724715809864096</v>
      </c>
      <c r="K4549">
        <v>10.2779503594797</v>
      </c>
      <c r="L4549">
        <v>10.688053977984399</v>
      </c>
      <c r="M4549">
        <v>50.933282584889298</v>
      </c>
      <c r="N4549">
        <v>1.66567164179104</v>
      </c>
      <c r="O4549">
        <v>49.0009514747859</v>
      </c>
      <c r="P4549">
        <v>52.761627906976699</v>
      </c>
      <c r="Q4549">
        <v>-0.123771250140764</v>
      </c>
    </row>
    <row r="4550" spans="1:17" hidden="1" x14ac:dyDescent="0.3">
      <c r="A4550" t="s">
        <v>9255</v>
      </c>
      <c r="B4550" t="s">
        <v>9256</v>
      </c>
      <c r="C4550" t="s">
        <v>10222</v>
      </c>
      <c r="D4550" t="s">
        <v>622</v>
      </c>
      <c r="E4550">
        <v>6.3581700000000003</v>
      </c>
      <c r="F4550">
        <v>69.87</v>
      </c>
      <c r="G4550">
        <v>-20.678089521267399</v>
      </c>
      <c r="H4550">
        <v>-9.7939648251599696</v>
      </c>
      <c r="I4550">
        <v>-33.044422296363003</v>
      </c>
      <c r="J4550">
        <v>-7.9709581338036797</v>
      </c>
      <c r="K4550">
        <v>69.717402610564406</v>
      </c>
      <c r="L4550">
        <v>72.595383228463902</v>
      </c>
      <c r="M4550">
        <v>49.003834305032001</v>
      </c>
      <c r="N4550">
        <v>0.595499728899331</v>
      </c>
      <c r="O4550">
        <v>37.9705166738228</v>
      </c>
      <c r="P4550">
        <v>26.3471971066908</v>
      </c>
      <c r="Q4550">
        <v>0.13929578241006199</v>
      </c>
    </row>
    <row r="4551" spans="1:17" hidden="1" x14ac:dyDescent="0.3">
      <c r="A4551" t="s">
        <v>9257</v>
      </c>
      <c r="B4551" t="s">
        <v>9258</v>
      </c>
      <c r="C4551" t="s">
        <v>10222</v>
      </c>
      <c r="D4551" t="s">
        <v>722</v>
      </c>
      <c r="E4551">
        <v>6.3247861439999999</v>
      </c>
      <c r="F4551">
        <v>96.62</v>
      </c>
      <c r="G4551">
        <v>29.363308080541099</v>
      </c>
      <c r="H4551">
        <v>-0.49443290037793902</v>
      </c>
      <c r="I4551">
        <v>5.0974797903228204</v>
      </c>
      <c r="J4551">
        <v>0.88317477500076802</v>
      </c>
      <c r="K4551">
        <v>92.114950916549304</v>
      </c>
      <c r="L4551">
        <v>81.898449796758698</v>
      </c>
      <c r="M4551">
        <v>63.753004305415402</v>
      </c>
      <c r="N4551">
        <v>0.99089357949943702</v>
      </c>
      <c r="O4551">
        <v>0.217346305112808</v>
      </c>
      <c r="P4551">
        <v>59.834574028122397</v>
      </c>
    </row>
    <row r="4552" spans="1:17" hidden="1" x14ac:dyDescent="0.3">
      <c r="A4552" t="s">
        <v>9259</v>
      </c>
      <c r="B4552" t="s">
        <v>9260</v>
      </c>
      <c r="C4552" t="s">
        <v>10222</v>
      </c>
      <c r="D4552" t="s">
        <v>133</v>
      </c>
      <c r="E4552">
        <v>6.3201549299999904</v>
      </c>
      <c r="F4552">
        <v>11.49</v>
      </c>
      <c r="G4552">
        <v>41.211537907445397</v>
      </c>
      <c r="H4552">
        <v>12.263114492853299</v>
      </c>
      <c r="I4552">
        <v>-23.723466107124899</v>
      </c>
      <c r="J4552">
        <v>-2.8904903335343102</v>
      </c>
      <c r="K4552">
        <v>10.632065105580599</v>
      </c>
      <c r="L4552">
        <v>9.98264280380603</v>
      </c>
      <c r="M4552">
        <v>63.8475314444267</v>
      </c>
      <c r="N4552">
        <v>1.2848379306379201</v>
      </c>
      <c r="O4552">
        <v>25.326370757180101</v>
      </c>
      <c r="P4552">
        <v>146.56652360515</v>
      </c>
      <c r="Q4552">
        <v>8.0625498213419994E-2</v>
      </c>
    </row>
    <row r="4553" spans="1:17" hidden="1" x14ac:dyDescent="0.3">
      <c r="A4553" t="s">
        <v>9261</v>
      </c>
      <c r="B4553" t="s">
        <v>9262</v>
      </c>
      <c r="C4553" t="s">
        <v>10222</v>
      </c>
      <c r="D4553" t="s">
        <v>231</v>
      </c>
      <c r="E4553">
        <v>6.3066559499999997</v>
      </c>
      <c r="F4553">
        <v>6.6</v>
      </c>
      <c r="G4553">
        <v>-57.775688369926698</v>
      </c>
      <c r="I4553">
        <v>-15.496629046421999</v>
      </c>
      <c r="K4553">
        <v>7.8976443621726604</v>
      </c>
      <c r="M4553">
        <v>24.8553728216223</v>
      </c>
      <c r="N4553">
        <v>1</v>
      </c>
      <c r="O4553">
        <v>45.454545454545404</v>
      </c>
      <c r="P4553">
        <v>4.7619047619047601</v>
      </c>
    </row>
    <row r="4554" spans="1:17" hidden="1" x14ac:dyDescent="0.3">
      <c r="A4554" t="s">
        <v>9263</v>
      </c>
      <c r="B4554" t="s">
        <v>9264</v>
      </c>
      <c r="C4554" t="s">
        <v>10222</v>
      </c>
      <c r="D4554" t="s">
        <v>54</v>
      </c>
      <c r="E4554">
        <v>6.2991000000000001</v>
      </c>
      <c r="F4554">
        <v>69.989999999999995</v>
      </c>
      <c r="G4554">
        <v>19.286811630073199</v>
      </c>
      <c r="H4554">
        <v>10.0961416558132</v>
      </c>
      <c r="I4554">
        <v>2.5303524038308902</v>
      </c>
      <c r="J4554">
        <v>11.5789576914954</v>
      </c>
      <c r="K4554">
        <v>60.366468030556803</v>
      </c>
      <c r="L4554">
        <v>58.087318881554197</v>
      </c>
      <c r="M4554">
        <v>72.410829395453206</v>
      </c>
      <c r="N4554">
        <v>0.42634961439588598</v>
      </c>
      <c r="O4554">
        <v>6.5152164594942201</v>
      </c>
      <c r="P4554">
        <v>67.881986087790807</v>
      </c>
      <c r="Q4554">
        <v>8.9848626816020002E-2</v>
      </c>
    </row>
    <row r="4555" spans="1:17" hidden="1" x14ac:dyDescent="0.3">
      <c r="A4555" t="s">
        <v>9265</v>
      </c>
      <c r="B4555" t="s">
        <v>9266</v>
      </c>
      <c r="C4555" t="s">
        <v>10222</v>
      </c>
      <c r="D4555" t="s">
        <v>1458</v>
      </c>
      <c r="E4555">
        <v>6.2867826000000004</v>
      </c>
      <c r="F4555">
        <v>11.34</v>
      </c>
      <c r="G4555">
        <v>72.421680051125804</v>
      </c>
      <c r="H4555">
        <v>7.2569571870762104</v>
      </c>
      <c r="I4555">
        <v>67.112066605751806</v>
      </c>
      <c r="J4555">
        <v>4.28570493637379</v>
      </c>
      <c r="K4555">
        <v>9.7871488036842997</v>
      </c>
      <c r="L4555">
        <v>8.2098734861250993</v>
      </c>
      <c r="M4555">
        <v>61.969717657828703</v>
      </c>
      <c r="N4555">
        <v>1.0053039688260199</v>
      </c>
      <c r="O4555">
        <v>6.70194003527335</v>
      </c>
      <c r="P4555">
        <v>126.34730538922101</v>
      </c>
      <c r="Q4555">
        <v>9.0644365819099001E-2</v>
      </c>
    </row>
    <row r="4556" spans="1:17" hidden="1" x14ac:dyDescent="0.3">
      <c r="A4556" t="s">
        <v>9267</v>
      </c>
      <c r="B4556" t="s">
        <v>9268</v>
      </c>
      <c r="C4556" t="s">
        <v>10222</v>
      </c>
      <c r="E4556">
        <v>6.2466245999999996</v>
      </c>
      <c r="F4556">
        <v>20.82</v>
      </c>
      <c r="G4556">
        <v>-16.9467410015057</v>
      </c>
      <c r="H4556">
        <v>-23.381265644201701</v>
      </c>
      <c r="I4556">
        <v>7.1182119429772399</v>
      </c>
      <c r="J4556">
        <v>-16.908102079520098</v>
      </c>
      <c r="K4556">
        <v>23.784260762145099</v>
      </c>
      <c r="L4556">
        <v>21.188862641983999</v>
      </c>
      <c r="M4556">
        <v>18.1497737161225</v>
      </c>
      <c r="N4556">
        <v>1.99366266784813</v>
      </c>
      <c r="O4556">
        <v>33.621517771373597</v>
      </c>
      <c r="P4556">
        <v>42.310321257689601</v>
      </c>
      <c r="Q4556">
        <v>1.9338920712238E-2</v>
      </c>
    </row>
    <row r="4557" spans="1:17" hidden="1" x14ac:dyDescent="0.3">
      <c r="A4557" t="s">
        <v>9269</v>
      </c>
      <c r="B4557" t="s">
        <v>9270</v>
      </c>
      <c r="C4557" t="s">
        <v>10222</v>
      </c>
      <c r="E4557">
        <v>6.1809972999999996</v>
      </c>
      <c r="F4557">
        <v>3.79</v>
      </c>
      <c r="G4557">
        <v>26.296892275234502</v>
      </c>
      <c r="H4557">
        <v>10.714147137756701</v>
      </c>
      <c r="I4557">
        <v>-33.461997011789997</v>
      </c>
      <c r="J4557">
        <v>-6.2945392231068196</v>
      </c>
      <c r="K4557">
        <v>3.5642973827601501</v>
      </c>
      <c r="L4557">
        <v>3.5942511840177702</v>
      </c>
      <c r="M4557">
        <v>55.493842643639802</v>
      </c>
      <c r="N4557">
        <v>1.1329149660486399</v>
      </c>
      <c r="O4557">
        <v>34.036939313984099</v>
      </c>
      <c r="P4557">
        <v>60.593220338983002</v>
      </c>
      <c r="Q4557">
        <v>5.2042081073899002E-2</v>
      </c>
    </row>
    <row r="4558" spans="1:17" hidden="1" x14ac:dyDescent="0.3">
      <c r="A4558" t="s">
        <v>9271</v>
      </c>
      <c r="B4558" t="s">
        <v>9272</v>
      </c>
      <c r="C4558" t="s">
        <v>10222</v>
      </c>
      <c r="D4558" t="s">
        <v>722</v>
      </c>
      <c r="E4558">
        <v>6.1746908559999998</v>
      </c>
      <c r="F4558">
        <v>111.14</v>
      </c>
      <c r="G4558">
        <v>62.2631684331987</v>
      </c>
      <c r="H4558">
        <v>1.5068791752145401</v>
      </c>
      <c r="I4558">
        <v>14.8728724198536</v>
      </c>
      <c r="J4558">
        <v>0.86220855369371596</v>
      </c>
      <c r="K4558">
        <v>104.767756683325</v>
      </c>
      <c r="L4558">
        <v>90.190487998406098</v>
      </c>
      <c r="M4558">
        <v>67.7882302660921</v>
      </c>
      <c r="N4558">
        <v>1.01676327831394</v>
      </c>
      <c r="O4558">
        <v>1.5835882670505601</v>
      </c>
      <c r="P4558">
        <v>95.565722329755403</v>
      </c>
    </row>
    <row r="4559" spans="1:17" hidden="1" x14ac:dyDescent="0.3">
      <c r="A4559" t="s">
        <v>9273</v>
      </c>
      <c r="B4559" t="s">
        <v>9274</v>
      </c>
      <c r="C4559" t="s">
        <v>10222</v>
      </c>
      <c r="D4559" t="s">
        <v>722</v>
      </c>
      <c r="E4559">
        <v>6.1661835759999999</v>
      </c>
      <c r="F4559">
        <v>37.1</v>
      </c>
      <c r="G4559">
        <v>40.290858392663097</v>
      </c>
      <c r="H4559">
        <v>-0.54502734404592401</v>
      </c>
      <c r="I4559">
        <v>12.699639094559201</v>
      </c>
      <c r="J4559">
        <v>1.49355219172819</v>
      </c>
      <c r="K4559">
        <v>35.481383463824997</v>
      </c>
      <c r="L4559">
        <v>30.931285604508702</v>
      </c>
      <c r="M4559">
        <v>46.0553371054271</v>
      </c>
      <c r="N4559">
        <v>1.6036056462091</v>
      </c>
      <c r="O4559">
        <v>2.8032345013476898</v>
      </c>
      <c r="P4559">
        <v>76.247030878859803</v>
      </c>
    </row>
    <row r="4560" spans="1:17" hidden="1" x14ac:dyDescent="0.3">
      <c r="A4560" t="s">
        <v>9275</v>
      </c>
      <c r="B4560" t="s">
        <v>9276</v>
      </c>
      <c r="C4560" t="s">
        <v>10222</v>
      </c>
      <c r="D4560" t="s">
        <v>622</v>
      </c>
      <c r="E4560">
        <v>6.1529999999999996</v>
      </c>
      <c r="F4560">
        <v>20.51</v>
      </c>
      <c r="G4560">
        <v>-87.951304318770099</v>
      </c>
      <c r="H4560">
        <v>-12.9744828116661</v>
      </c>
      <c r="I4560">
        <v>-16.366614546663701</v>
      </c>
      <c r="J4560">
        <v>-6.5034935710445296</v>
      </c>
      <c r="K4560">
        <v>23.442157238455</v>
      </c>
      <c r="L4560">
        <v>26.432567570452701</v>
      </c>
      <c r="M4560">
        <v>19.1388322281984</v>
      </c>
      <c r="N4560">
        <v>0.282407407407407</v>
      </c>
      <c r="O4560">
        <v>159.239395416869</v>
      </c>
      <c r="P4560">
        <v>53.748125937031404</v>
      </c>
    </row>
    <row r="4561" spans="1:17" hidden="1" x14ac:dyDescent="0.3">
      <c r="A4561" t="s">
        <v>9277</v>
      </c>
      <c r="B4561" t="s">
        <v>9278</v>
      </c>
      <c r="C4561" t="s">
        <v>10222</v>
      </c>
      <c r="D4561" t="s">
        <v>398</v>
      </c>
      <c r="E4561">
        <v>6.1300800000000004</v>
      </c>
      <c r="F4561">
        <v>15.48</v>
      </c>
      <c r="G4561">
        <v>98.147751397852602</v>
      </c>
      <c r="H4561">
        <v>1.5403074753095101</v>
      </c>
      <c r="I4561">
        <v>-21.678447228240199</v>
      </c>
      <c r="J4561">
        <v>-16.950459186510201</v>
      </c>
      <c r="K4561">
        <v>15.7715534896204</v>
      </c>
      <c r="L4561">
        <v>15.015589339005301</v>
      </c>
      <c r="M4561">
        <v>41.876103456145898</v>
      </c>
      <c r="N4561">
        <v>1.6044074274083</v>
      </c>
      <c r="O4561">
        <v>43.863049095607202</v>
      </c>
      <c r="P4561">
        <v>137.78801843317899</v>
      </c>
      <c r="Q4561">
        <v>5.6817266756429001E-2</v>
      </c>
    </row>
    <row r="4562" spans="1:17" hidden="1" x14ac:dyDescent="0.3">
      <c r="A4562" t="s">
        <v>9279</v>
      </c>
      <c r="B4562" t="s">
        <v>9280</v>
      </c>
      <c r="C4562" t="s">
        <v>10222</v>
      </c>
      <c r="D4562" t="s">
        <v>490</v>
      </c>
      <c r="E4562">
        <v>6.0526</v>
      </c>
      <c r="F4562">
        <v>2.12</v>
      </c>
      <c r="G4562">
        <v>-55.384748772611303</v>
      </c>
      <c r="H4562">
        <v>-6.2786527693387999</v>
      </c>
      <c r="I4562">
        <v>-30.696629046422</v>
      </c>
      <c r="J4562">
        <v>1.86943529262779</v>
      </c>
      <c r="K4562">
        <v>2.1682231435358998</v>
      </c>
      <c r="L4562">
        <v>2.5034762514064699</v>
      </c>
      <c r="M4562">
        <v>56.904831381456702</v>
      </c>
      <c r="N4562">
        <v>0.80186987770046303</v>
      </c>
      <c r="O4562">
        <v>60.849056603773498</v>
      </c>
      <c r="P4562">
        <v>11.578947368421</v>
      </c>
      <c r="Q4562">
        <v>-4.8760412089533002E-2</v>
      </c>
    </row>
    <row r="4563" spans="1:17" hidden="1" x14ac:dyDescent="0.3">
      <c r="A4563" t="s">
        <v>9281</v>
      </c>
      <c r="B4563" t="s">
        <v>9282</v>
      </c>
      <c r="C4563" t="s">
        <v>10222</v>
      </c>
      <c r="D4563" t="s">
        <v>54</v>
      </c>
      <c r="E4563">
        <v>6.05</v>
      </c>
      <c r="F4563">
        <v>6.05</v>
      </c>
      <c r="G4563">
        <v>56.807644963406503</v>
      </c>
      <c r="H4563">
        <v>-4.3289274096557202</v>
      </c>
      <c r="I4563">
        <v>-10.461906824199801</v>
      </c>
      <c r="J4563">
        <v>-4.8315838302395004</v>
      </c>
      <c r="K4563">
        <v>6.0004226552337796</v>
      </c>
      <c r="L4563">
        <v>5.3344744617179796</v>
      </c>
      <c r="M4563">
        <v>45.754233925788398</v>
      </c>
      <c r="N4563">
        <v>1.05043360976361</v>
      </c>
      <c r="O4563">
        <v>30.0826446280991</v>
      </c>
      <c r="P4563">
        <v>101.666666666666</v>
      </c>
      <c r="Q4563">
        <v>2.9281051176927999E-2</v>
      </c>
    </row>
    <row r="4564" spans="1:17" hidden="1" x14ac:dyDescent="0.3">
      <c r="A4564" t="s">
        <v>9283</v>
      </c>
      <c r="B4564" t="s">
        <v>9284</v>
      </c>
      <c r="C4564" t="s">
        <v>10222</v>
      </c>
      <c r="D4564" t="s">
        <v>1391</v>
      </c>
      <c r="E4564">
        <v>6.0499416000000004</v>
      </c>
      <c r="F4564">
        <v>11.93</v>
      </c>
      <c r="G4564">
        <v>2.1690257616805502</v>
      </c>
      <c r="H4564">
        <v>28.841273176275202</v>
      </c>
      <c r="I4564">
        <v>-6.8445343287535696</v>
      </c>
      <c r="J4564">
        <v>26.846274014503301</v>
      </c>
      <c r="K4564">
        <v>10.6031254919157</v>
      </c>
      <c r="L4564">
        <v>10.507353912385501</v>
      </c>
      <c r="M4564">
        <v>56.7588145757449</v>
      </c>
      <c r="N4564">
        <v>2.12695596063881</v>
      </c>
      <c r="O4564">
        <v>11.0645431684828</v>
      </c>
      <c r="P4564">
        <v>40.352941176470502</v>
      </c>
      <c r="Q4564">
        <v>7.6268435620210004E-2</v>
      </c>
    </row>
    <row r="4565" spans="1:17" hidden="1" x14ac:dyDescent="0.3">
      <c r="A4565" t="s">
        <v>9285</v>
      </c>
      <c r="B4565" t="s">
        <v>9286</v>
      </c>
      <c r="C4565" t="s">
        <v>10222</v>
      </c>
      <c r="E4565">
        <v>5.9916207640000003</v>
      </c>
      <c r="F4565">
        <v>5.26</v>
      </c>
      <c r="G4565">
        <v>-32.597116941355303</v>
      </c>
      <c r="H4565">
        <v>-14.3371700021679</v>
      </c>
      <c r="I4565">
        <v>-40.7807199555129</v>
      </c>
      <c r="J4565">
        <v>-12.8057030553943</v>
      </c>
      <c r="K4565">
        <v>5.7105395466282598</v>
      </c>
      <c r="L4565">
        <v>5.9817480759579</v>
      </c>
      <c r="M4565">
        <v>33.484949756382498</v>
      </c>
      <c r="N4565">
        <v>1.17156051702704</v>
      </c>
      <c r="O4565">
        <v>62.547528517110202</v>
      </c>
      <c r="P4565">
        <v>22.6107226107226</v>
      </c>
      <c r="Q4565">
        <v>1.6988495681010001E-2</v>
      </c>
    </row>
    <row r="4566" spans="1:17" hidden="1" x14ac:dyDescent="0.3">
      <c r="A4566" t="s">
        <v>9287</v>
      </c>
      <c r="B4566" t="s">
        <v>9288</v>
      </c>
      <c r="C4566" t="s">
        <v>10222</v>
      </c>
      <c r="D4566" t="s">
        <v>677</v>
      </c>
      <c r="E4566">
        <v>5.9637159999999998</v>
      </c>
      <c r="F4566">
        <v>8.3000000000000007</v>
      </c>
      <c r="G4566">
        <v>150.14097829673901</v>
      </c>
      <c r="H4566">
        <v>-5.1412660236552998</v>
      </c>
      <c r="I4566">
        <v>-21.071145542440199</v>
      </c>
      <c r="J4566">
        <v>-2.0477114165277501</v>
      </c>
      <c r="K4566">
        <v>7.6770122117488002</v>
      </c>
      <c r="L4566">
        <v>6.8771742865962198</v>
      </c>
      <c r="M4566">
        <v>68.890625435641795</v>
      </c>
      <c r="N4566">
        <v>0.97897816517348502</v>
      </c>
      <c r="O4566">
        <v>11.204819277108401</v>
      </c>
      <c r="P4566">
        <v>176.666666666666</v>
      </c>
      <c r="Q4566">
        <v>7.5685928867832999E-2</v>
      </c>
    </row>
    <row r="4567" spans="1:17" hidden="1" x14ac:dyDescent="0.3">
      <c r="A4567" t="s">
        <v>9289</v>
      </c>
      <c r="B4567" t="s">
        <v>9290</v>
      </c>
      <c r="C4567" t="s">
        <v>10222</v>
      </c>
      <c r="E4567">
        <v>5.9367000000000001</v>
      </c>
      <c r="F4567">
        <v>28.27</v>
      </c>
      <c r="G4567">
        <v>-23.725688369926701</v>
      </c>
      <c r="H4567">
        <v>4.9957137453031102</v>
      </c>
      <c r="I4567">
        <v>-19.666120571845699</v>
      </c>
      <c r="J4567">
        <v>-1.54519885371368</v>
      </c>
      <c r="K4567">
        <v>29.2123055440535</v>
      </c>
      <c r="L4567">
        <v>29.404142520504699</v>
      </c>
      <c r="M4567">
        <v>36.405193693141797</v>
      </c>
      <c r="N4567">
        <v>0.39935587761674701</v>
      </c>
      <c r="O4567">
        <v>55.0760523523169</v>
      </c>
      <c r="P4567">
        <v>12.8542914171656</v>
      </c>
    </row>
    <row r="4568" spans="1:17" hidden="1" x14ac:dyDescent="0.3">
      <c r="A4568" t="s">
        <v>9291</v>
      </c>
      <c r="B4568" t="s">
        <v>9292</v>
      </c>
      <c r="C4568" t="s">
        <v>10222</v>
      </c>
      <c r="E4568">
        <v>5.8853365999999996</v>
      </c>
      <c r="F4568">
        <v>3.89</v>
      </c>
      <c r="G4568">
        <v>-20.8191666307963</v>
      </c>
      <c r="H4568">
        <v>13.454772884114499</v>
      </c>
      <c r="I4568">
        <v>-39.815695194281901</v>
      </c>
      <c r="J4568">
        <v>-5.9153788022998004</v>
      </c>
      <c r="K4568">
        <v>3.6936417805329298</v>
      </c>
      <c r="L4568">
        <v>3.8889602144895599</v>
      </c>
      <c r="M4568">
        <v>55.795211317887002</v>
      </c>
      <c r="N4568">
        <v>0.36777890894181198</v>
      </c>
      <c r="O4568">
        <v>41.388174807197899</v>
      </c>
      <c r="P4568">
        <v>36.491228070175403</v>
      </c>
      <c r="Q4568">
        <v>2.5589597778300999E-2</v>
      </c>
    </row>
    <row r="4569" spans="1:17" hidden="1" x14ac:dyDescent="0.3">
      <c r="A4569" t="s">
        <v>9293</v>
      </c>
      <c r="B4569" t="s">
        <v>9294</v>
      </c>
      <c r="C4569" t="s">
        <v>10222</v>
      </c>
      <c r="D4569" t="s">
        <v>77</v>
      </c>
      <c r="E4569">
        <v>5.8246500000000001</v>
      </c>
      <c r="F4569">
        <v>17.399999999999999</v>
      </c>
      <c r="G4569">
        <v>14.364999889182499</v>
      </c>
      <c r="H4569">
        <v>-8.6137995729151804</v>
      </c>
      <c r="I4569">
        <v>31.338813991552598</v>
      </c>
      <c r="J4569">
        <v>0.85617335897929103</v>
      </c>
      <c r="K4569">
        <v>17.222211419871101</v>
      </c>
      <c r="L4569">
        <v>16.0615925914733</v>
      </c>
      <c r="M4569">
        <v>47.541065587678503</v>
      </c>
      <c r="N4569">
        <v>0.54050335101462199</v>
      </c>
      <c r="O4569">
        <v>25.747126436781599</v>
      </c>
      <c r="P4569">
        <v>60.6648199445983</v>
      </c>
      <c r="Q4569">
        <v>3.6421554295402003E-2</v>
      </c>
    </row>
    <row r="4570" spans="1:17" hidden="1" x14ac:dyDescent="0.3">
      <c r="A4570" t="s">
        <v>9295</v>
      </c>
      <c r="B4570" t="s">
        <v>9296</v>
      </c>
      <c r="C4570" t="s">
        <v>10222</v>
      </c>
      <c r="D4570" t="s">
        <v>290</v>
      </c>
      <c r="E4570">
        <v>5.8199405420000003</v>
      </c>
      <c r="F4570">
        <v>3.38</v>
      </c>
      <c r="G4570">
        <v>-55.6661495858596</v>
      </c>
      <c r="H4570">
        <v>-19.391743806741701</v>
      </c>
      <c r="I4570">
        <v>-20.5528088217029</v>
      </c>
      <c r="J4570">
        <v>-10.636107944622699</v>
      </c>
      <c r="K4570">
        <v>3.8130646807533202</v>
      </c>
      <c r="L4570">
        <v>3.8068072708284202</v>
      </c>
      <c r="M4570">
        <v>31.844969579786301</v>
      </c>
      <c r="N4570">
        <v>0.50390699587979404</v>
      </c>
      <c r="O4570">
        <v>100.88757396449699</v>
      </c>
      <c r="P4570">
        <v>16.151202749140801</v>
      </c>
      <c r="Q4570">
        <v>2.7761793227641999E-2</v>
      </c>
    </row>
    <row r="4571" spans="1:17" hidden="1" x14ac:dyDescent="0.3">
      <c r="A4571" t="s">
        <v>9297</v>
      </c>
      <c r="B4571" t="s">
        <v>9298</v>
      </c>
      <c r="C4571" t="s">
        <v>10222</v>
      </c>
      <c r="D4571" t="s">
        <v>622</v>
      </c>
      <c r="E4571">
        <v>5.8110277960000003</v>
      </c>
      <c r="F4571">
        <v>13.72</v>
      </c>
      <c r="G4571">
        <v>32.454612904696603</v>
      </c>
      <c r="H4571">
        <v>-6.6337038241255097</v>
      </c>
      <c r="I4571">
        <v>-21.780782051886501</v>
      </c>
      <c r="J4571">
        <v>-6.5313484382012099</v>
      </c>
      <c r="K4571">
        <v>14.102433272727399</v>
      </c>
      <c r="L4571">
        <v>12.8307624444566</v>
      </c>
      <c r="M4571">
        <v>21.810560703703199</v>
      </c>
      <c r="N4571">
        <v>0.48550724637681097</v>
      </c>
      <c r="O4571">
        <v>16.982507288629701</v>
      </c>
      <c r="P4571">
        <v>71.5</v>
      </c>
    </row>
    <row r="4572" spans="1:17" hidden="1" x14ac:dyDescent="0.3">
      <c r="A4572" t="s">
        <v>9299</v>
      </c>
      <c r="B4572" t="s">
        <v>9300</v>
      </c>
      <c r="C4572" t="s">
        <v>10222</v>
      </c>
      <c r="D4572" t="s">
        <v>95</v>
      </c>
      <c r="E4572">
        <v>5.810136</v>
      </c>
      <c r="F4572">
        <v>10.9</v>
      </c>
      <c r="G4572">
        <v>14.3011850150861</v>
      </c>
      <c r="H4572">
        <v>4.4022830286626702</v>
      </c>
      <c r="I4572">
        <v>11.8398195517087</v>
      </c>
      <c r="J4572">
        <v>8.1224748622984002</v>
      </c>
      <c r="K4572">
        <v>9.5321508197745999</v>
      </c>
      <c r="L4572">
        <v>8.6765412675876998</v>
      </c>
      <c r="M4572">
        <v>64.962933979355299</v>
      </c>
      <c r="N4572">
        <v>1.88034273882003</v>
      </c>
      <c r="O4572">
        <v>14.678899082568799</v>
      </c>
      <c r="P4572">
        <v>68.992248062015506</v>
      </c>
      <c r="Q4572">
        <v>6.7068845501878999E-2</v>
      </c>
    </row>
    <row r="4573" spans="1:17" hidden="1" x14ac:dyDescent="0.3">
      <c r="A4573" t="s">
        <v>9301</v>
      </c>
      <c r="B4573" t="s">
        <v>9302</v>
      </c>
      <c r="C4573" t="s">
        <v>10222</v>
      </c>
      <c r="D4573" t="s">
        <v>1139</v>
      </c>
      <c r="E4573">
        <v>5.7552000000000003</v>
      </c>
      <c r="F4573">
        <v>1.65</v>
      </c>
      <c r="G4573">
        <v>10.974311630073201</v>
      </c>
      <c r="H4573">
        <v>-7.74322666123666</v>
      </c>
      <c r="I4573">
        <v>-23.3178580967013</v>
      </c>
      <c r="J4573">
        <v>2.3763697737372902</v>
      </c>
      <c r="K4573">
        <v>1.6910054047091001</v>
      </c>
      <c r="L4573">
        <v>1.69405942989089</v>
      </c>
      <c r="M4573">
        <v>50.4940645877329</v>
      </c>
      <c r="N4573">
        <v>0.30152509875899203</v>
      </c>
      <c r="O4573">
        <v>36.969696969696898</v>
      </c>
      <c r="P4573">
        <v>44.736842105263101</v>
      </c>
      <c r="Q4573">
        <v>-5.3024074624847997E-2</v>
      </c>
    </row>
    <row r="4574" spans="1:17" hidden="1" x14ac:dyDescent="0.3">
      <c r="A4574" t="s">
        <v>9303</v>
      </c>
      <c r="B4574" t="s">
        <v>9304</v>
      </c>
      <c r="C4574" t="s">
        <v>10222</v>
      </c>
      <c r="D4574" t="s">
        <v>133</v>
      </c>
      <c r="E4574">
        <v>5.7452297999999997</v>
      </c>
      <c r="F4574">
        <v>11.49</v>
      </c>
      <c r="G4574">
        <v>-9.6640899293809603</v>
      </c>
      <c r="H4574">
        <v>-21.202766889147501</v>
      </c>
      <c r="I4574">
        <v>-39.904523783264104</v>
      </c>
      <c r="J4574">
        <v>0.66719052681728697</v>
      </c>
      <c r="K4574">
        <v>12.413664525555401</v>
      </c>
      <c r="L4574">
        <v>12.521480112095199</v>
      </c>
      <c r="M4574">
        <v>38.0959070145353</v>
      </c>
      <c r="N4574">
        <v>1.3004465733235</v>
      </c>
      <c r="O4574">
        <v>64.142732811140107</v>
      </c>
      <c r="P4574">
        <v>24.7557003257328</v>
      </c>
      <c r="Q4574">
        <v>-4.2817948391109997E-3</v>
      </c>
    </row>
    <row r="4575" spans="1:17" hidden="1" x14ac:dyDescent="0.3">
      <c r="A4575" t="s">
        <v>9305</v>
      </c>
      <c r="B4575" t="s">
        <v>9306</v>
      </c>
      <c r="C4575" t="s">
        <v>10222</v>
      </c>
      <c r="D4575" t="s">
        <v>388</v>
      </c>
      <c r="E4575">
        <v>5.7449199999999996</v>
      </c>
      <c r="F4575">
        <v>11.3</v>
      </c>
      <c r="G4575">
        <v>61.807644963406503</v>
      </c>
      <c r="H4575">
        <v>-24.520511238140699</v>
      </c>
      <c r="I4575">
        <v>-58.9400724898655</v>
      </c>
      <c r="J4575">
        <v>-22.539350900497301</v>
      </c>
      <c r="K4575">
        <v>16.678572502193301</v>
      </c>
      <c r="L4575">
        <v>14.371120177936801</v>
      </c>
      <c r="M4575">
        <v>2.7580673669999998E-6</v>
      </c>
      <c r="N4575">
        <v>6.2</v>
      </c>
      <c r="O4575">
        <v>78.053097345132699</v>
      </c>
      <c r="P4575">
        <v>119.417475728155</v>
      </c>
    </row>
    <row r="4576" spans="1:17" hidden="1" x14ac:dyDescent="0.3">
      <c r="A4576" t="s">
        <v>9307</v>
      </c>
      <c r="B4576" t="s">
        <v>9308</v>
      </c>
      <c r="C4576" t="s">
        <v>10222</v>
      </c>
      <c r="D4576" t="s">
        <v>722</v>
      </c>
      <c r="E4576">
        <v>5.722810688</v>
      </c>
      <c r="F4576">
        <v>214.69</v>
      </c>
      <c r="G4576">
        <v>29.487682751357902</v>
      </c>
      <c r="H4576">
        <v>5.05083556141782</v>
      </c>
      <c r="I4576">
        <v>13.214402128637801</v>
      </c>
      <c r="J4576">
        <v>1.34746191606875</v>
      </c>
      <c r="K4576">
        <v>201.87227244241501</v>
      </c>
      <c r="L4576">
        <v>176.374620778138</v>
      </c>
      <c r="M4576">
        <v>41.480968958534298</v>
      </c>
      <c r="N4576">
        <v>0.77883134812522703</v>
      </c>
      <c r="O4576">
        <v>2.4733336438585698</v>
      </c>
      <c r="P4576">
        <v>65.146153846153794</v>
      </c>
    </row>
    <row r="4577" spans="1:17" hidden="1" x14ac:dyDescent="0.3">
      <c r="A4577" t="s">
        <v>9309</v>
      </c>
      <c r="B4577" t="s">
        <v>9310</v>
      </c>
      <c r="C4577" t="s">
        <v>10222</v>
      </c>
      <c r="E4577">
        <v>5.7112337000000002</v>
      </c>
      <c r="F4577">
        <v>9.5299999999999994</v>
      </c>
      <c r="G4577">
        <v>-83.500857670152499</v>
      </c>
      <c r="H4577">
        <v>-37.844541009538901</v>
      </c>
      <c r="I4577">
        <v>-66.624834174627097</v>
      </c>
      <c r="J4577">
        <v>-14.845198853713599</v>
      </c>
      <c r="K4577">
        <v>11.713120674478301</v>
      </c>
      <c r="L4577">
        <v>16.308853409192398</v>
      </c>
      <c r="M4577">
        <v>45.732158909184101</v>
      </c>
      <c r="N4577">
        <v>1.70625</v>
      </c>
      <c r="O4577">
        <v>191.710388247639</v>
      </c>
      <c r="P4577">
        <v>24.575163398692698</v>
      </c>
      <c r="Q4577">
        <v>-5.4673976022484999E-2</v>
      </c>
    </row>
    <row r="4578" spans="1:17" hidden="1" x14ac:dyDescent="0.3">
      <c r="A4578" t="s">
        <v>9311</v>
      </c>
      <c r="B4578" t="s">
        <v>9312</v>
      </c>
      <c r="C4578" t="s">
        <v>10222</v>
      </c>
      <c r="D4578" t="s">
        <v>722</v>
      </c>
      <c r="E4578">
        <v>5.7107817000000001</v>
      </c>
      <c r="F4578">
        <v>40.47</v>
      </c>
      <c r="G4578">
        <v>20.5309976765848</v>
      </c>
      <c r="H4578">
        <v>5.2269564585102097</v>
      </c>
      <c r="I4578">
        <v>5.9619543869512901</v>
      </c>
      <c r="J4578">
        <v>3.6369458358707201</v>
      </c>
      <c r="K4578">
        <v>37.792686792461701</v>
      </c>
      <c r="L4578">
        <v>34.211561604329603</v>
      </c>
      <c r="M4578">
        <v>46.348393818943599</v>
      </c>
      <c r="N4578">
        <v>0.78107425931950702</v>
      </c>
      <c r="O4578">
        <v>3.7064492216456602</v>
      </c>
      <c r="P4578">
        <v>50.1669758812616</v>
      </c>
    </row>
    <row r="4579" spans="1:17" hidden="1" x14ac:dyDescent="0.3">
      <c r="A4579" t="s">
        <v>9313</v>
      </c>
      <c r="B4579" t="s">
        <v>9314</v>
      </c>
      <c r="C4579" t="s">
        <v>10222</v>
      </c>
      <c r="D4579" t="s">
        <v>420</v>
      </c>
      <c r="E4579">
        <v>5.6861370000000004</v>
      </c>
      <c r="F4579">
        <v>18.95</v>
      </c>
      <c r="G4579">
        <v>-26.525688369926701</v>
      </c>
      <c r="H4579">
        <v>-3.5263591913571499</v>
      </c>
      <c r="I4579">
        <v>-15.496629046421999</v>
      </c>
      <c r="J4579">
        <v>-1.54519885371368</v>
      </c>
      <c r="K4579">
        <v>18.949999972146799</v>
      </c>
      <c r="L4579">
        <v>18.949318252733899</v>
      </c>
      <c r="M4579">
        <v>100</v>
      </c>
      <c r="O4579">
        <v>0</v>
      </c>
      <c r="P4579">
        <v>0</v>
      </c>
    </row>
    <row r="4580" spans="1:17" hidden="1" x14ac:dyDescent="0.3">
      <c r="A4580" t="s">
        <v>9315</v>
      </c>
      <c r="B4580" t="s">
        <v>9316</v>
      </c>
      <c r="C4580" t="s">
        <v>10222</v>
      </c>
      <c r="E4580">
        <v>5.6828399999999997</v>
      </c>
      <c r="F4580">
        <v>13.8</v>
      </c>
      <c r="G4580">
        <v>-8.8786295463973595</v>
      </c>
      <c r="H4580">
        <v>-7.0977877627857202</v>
      </c>
      <c r="I4580">
        <v>-2.4745160243090298</v>
      </c>
      <c r="J4580">
        <v>-5.3187837593740603</v>
      </c>
      <c r="K4580">
        <v>13.932236699974199</v>
      </c>
      <c r="L4580">
        <v>13.706600270607201</v>
      </c>
      <c r="M4580">
        <v>39.682247140755003</v>
      </c>
      <c r="N4580">
        <v>0.31941870232396102</v>
      </c>
      <c r="O4580">
        <v>17.681159420289799</v>
      </c>
      <c r="P4580">
        <v>35.161606268364302</v>
      </c>
      <c r="Q4580">
        <v>-0.13583844903122999</v>
      </c>
    </row>
    <row r="4581" spans="1:17" hidden="1" x14ac:dyDescent="0.3">
      <c r="A4581" t="s">
        <v>9317</v>
      </c>
      <c r="B4581" t="s">
        <v>9318</v>
      </c>
      <c r="C4581" t="s">
        <v>10222</v>
      </c>
      <c r="D4581" t="s">
        <v>420</v>
      </c>
      <c r="E4581">
        <v>5.6520000000000001</v>
      </c>
      <c r="F4581">
        <v>15.7</v>
      </c>
      <c r="G4581">
        <v>-46.012867857106201</v>
      </c>
      <c r="H4581">
        <v>2.1592595377398398</v>
      </c>
      <c r="I4581">
        <v>-29.327584040933498</v>
      </c>
      <c r="J4581">
        <v>-2.4856377251870301</v>
      </c>
      <c r="K4581">
        <v>15.7662913132272</v>
      </c>
      <c r="L4581">
        <v>16.955298323803699</v>
      </c>
      <c r="M4581">
        <v>57.314625191120697</v>
      </c>
      <c r="N4581">
        <v>0.93116064815284505</v>
      </c>
      <c r="O4581">
        <v>31.528662420382101</v>
      </c>
      <c r="P4581">
        <v>10.175438596491199</v>
      </c>
      <c r="Q4581">
        <v>3.4913133527539997E-2</v>
      </c>
    </row>
    <row r="4582" spans="1:17" hidden="1" x14ac:dyDescent="0.3">
      <c r="A4582" t="s">
        <v>9319</v>
      </c>
      <c r="B4582" t="s">
        <v>9320</v>
      </c>
      <c r="C4582" t="s">
        <v>10222</v>
      </c>
      <c r="D4582" t="s">
        <v>722</v>
      </c>
      <c r="E4582">
        <v>5.6472677519999896</v>
      </c>
      <c r="F4582">
        <v>20.329999999999998</v>
      </c>
      <c r="G4582">
        <v>8.1954884528408094</v>
      </c>
      <c r="H4582">
        <v>2.5971488522339099</v>
      </c>
      <c r="I4582">
        <v>1.6791634607825301</v>
      </c>
      <c r="J4582">
        <v>1.37377447290935</v>
      </c>
      <c r="K4582">
        <v>19.290144716090499</v>
      </c>
      <c r="L4582">
        <v>17.714016974378101</v>
      </c>
      <c r="M4582">
        <v>60.5497023931554</v>
      </c>
      <c r="N4582">
        <v>0.68040382827219803</v>
      </c>
      <c r="O4582">
        <v>4.5745204131825101</v>
      </c>
      <c r="P4582">
        <v>56.384615384615302</v>
      </c>
    </row>
    <row r="4583" spans="1:17" hidden="1" x14ac:dyDescent="0.3">
      <c r="A4583" t="s">
        <v>9321</v>
      </c>
      <c r="B4583" t="s">
        <v>9322</v>
      </c>
      <c r="C4583" t="s">
        <v>10222</v>
      </c>
      <c r="D4583" t="s">
        <v>622</v>
      </c>
      <c r="E4583">
        <v>5.6385120000000004</v>
      </c>
      <c r="F4583">
        <v>17.600000000000001</v>
      </c>
      <c r="G4583">
        <v>-83.218601755753497</v>
      </c>
      <c r="H4583">
        <v>-19.4843381808518</v>
      </c>
      <c r="I4583">
        <v>-55.222656443682297</v>
      </c>
      <c r="J4583">
        <v>-8.4188130444010394</v>
      </c>
      <c r="K4583">
        <v>19.440120318827798</v>
      </c>
      <c r="L4583">
        <v>24.656264558986901</v>
      </c>
      <c r="M4583">
        <v>37.677251935995002</v>
      </c>
      <c r="N4583">
        <v>2.31278780336029</v>
      </c>
      <c r="O4583">
        <v>149.375</v>
      </c>
      <c r="P4583">
        <v>10.8312342569269</v>
      </c>
      <c r="Q4583">
        <v>3.7069872731608999E-2</v>
      </c>
    </row>
    <row r="4584" spans="1:17" hidden="1" x14ac:dyDescent="0.3">
      <c r="A4584" t="s">
        <v>9323</v>
      </c>
      <c r="B4584" t="s">
        <v>9324</v>
      </c>
      <c r="C4584" t="s">
        <v>10222</v>
      </c>
      <c r="D4584" t="s">
        <v>425</v>
      </c>
      <c r="E4584">
        <v>5.6384999999999996</v>
      </c>
      <c r="F4584">
        <v>5.37</v>
      </c>
      <c r="G4584">
        <v>209.099311630073</v>
      </c>
      <c r="H4584">
        <v>38.301895656288202</v>
      </c>
      <c r="I4584">
        <v>11.453725563507</v>
      </c>
      <c r="J4584">
        <v>-6.3779126083605204</v>
      </c>
      <c r="K4584">
        <v>4.1731404042927602</v>
      </c>
      <c r="L4584">
        <v>3.25802862662113</v>
      </c>
      <c r="M4584">
        <v>76.529072935586896</v>
      </c>
      <c r="N4584">
        <v>3.71999999999999</v>
      </c>
      <c r="O4584">
        <v>0.18621973929235899</v>
      </c>
      <c r="P4584">
        <v>267.80821917808203</v>
      </c>
    </row>
    <row r="4585" spans="1:17" hidden="1" x14ac:dyDescent="0.3">
      <c r="A4585" t="s">
        <v>9325</v>
      </c>
      <c r="B4585" t="s">
        <v>9326</v>
      </c>
      <c r="C4585" t="s">
        <v>10222</v>
      </c>
      <c r="D4585" t="s">
        <v>398</v>
      </c>
      <c r="E4585">
        <v>5.6264684000000003</v>
      </c>
      <c r="F4585">
        <v>15.61</v>
      </c>
      <c r="G4585">
        <v>13.725883957117199</v>
      </c>
      <c r="H4585">
        <v>-8.4593677175447404</v>
      </c>
      <c r="I4585">
        <v>4.2119599106331602</v>
      </c>
      <c r="J4585">
        <v>-6.4782073799012698</v>
      </c>
      <c r="K4585">
        <v>14.8602020996628</v>
      </c>
      <c r="L4585">
        <v>11.636613222358701</v>
      </c>
      <c r="M4585">
        <v>1.02485275678455</v>
      </c>
      <c r="N4585">
        <v>0.23423973928098499</v>
      </c>
      <c r="O4585">
        <v>22.229340166559801</v>
      </c>
      <c r="P4585">
        <v>105.394736842105</v>
      </c>
    </row>
    <row r="4586" spans="1:17" hidden="1" x14ac:dyDescent="0.3">
      <c r="A4586" t="s">
        <v>9327</v>
      </c>
      <c r="B4586" t="s">
        <v>9328</v>
      </c>
      <c r="C4586" t="s">
        <v>10222</v>
      </c>
      <c r="D4586" t="s">
        <v>420</v>
      </c>
      <c r="E4586">
        <v>5.6130629250000004</v>
      </c>
      <c r="F4586">
        <v>3.05</v>
      </c>
      <c r="G4586">
        <v>-9.2179960622344801</v>
      </c>
      <c r="H4586">
        <v>-14.6050763925233</v>
      </c>
      <c r="I4586">
        <v>-8.1022628492389508</v>
      </c>
      <c r="J4586">
        <v>-9.6777289741956096</v>
      </c>
      <c r="K4586">
        <v>3.0236413909904001</v>
      </c>
      <c r="L4586">
        <v>2.8584164845276701</v>
      </c>
      <c r="M4586">
        <v>47.272231770430203</v>
      </c>
      <c r="N4586">
        <v>0.57941481441783105</v>
      </c>
      <c r="O4586">
        <v>32.459016393442603</v>
      </c>
      <c r="P4586">
        <v>54.040404040403999</v>
      </c>
      <c r="Q4586">
        <v>7.8232021112567995E-2</v>
      </c>
    </row>
    <row r="4587" spans="1:17" hidden="1" x14ac:dyDescent="0.3">
      <c r="A4587" t="s">
        <v>9329</v>
      </c>
      <c r="B4587" t="s">
        <v>9330</v>
      </c>
      <c r="C4587" t="s">
        <v>10222</v>
      </c>
      <c r="D4587" t="s">
        <v>21</v>
      </c>
      <c r="E4587">
        <v>5.61</v>
      </c>
      <c r="F4587">
        <v>25.5</v>
      </c>
      <c r="G4587">
        <v>75.855264011025596</v>
      </c>
      <c r="H4587">
        <v>-3.1734180148865598</v>
      </c>
      <c r="I4587">
        <v>32.759184907066299</v>
      </c>
      <c r="J4587">
        <v>-8.3211551378666897</v>
      </c>
      <c r="K4587">
        <v>27.376286593872699</v>
      </c>
      <c r="L4587">
        <v>23.557793848160902</v>
      </c>
      <c r="M4587">
        <v>35.579275658449298</v>
      </c>
      <c r="N4587">
        <v>0.43689864170138998</v>
      </c>
      <c r="O4587">
        <v>50.274509803921497</v>
      </c>
      <c r="P4587">
        <v>154.99999999999901</v>
      </c>
      <c r="Q4587">
        <v>0.123822758887149</v>
      </c>
    </row>
    <row r="4588" spans="1:17" hidden="1" x14ac:dyDescent="0.3">
      <c r="A4588" t="s">
        <v>9331</v>
      </c>
      <c r="B4588" t="s">
        <v>9332</v>
      </c>
      <c r="C4588" t="s">
        <v>10222</v>
      </c>
      <c r="D4588" t="s">
        <v>290</v>
      </c>
      <c r="E4588">
        <v>5.6071479999999996</v>
      </c>
      <c r="F4588">
        <v>3.32</v>
      </c>
      <c r="G4588">
        <v>48.211153735336303</v>
      </c>
      <c r="H4588">
        <v>5.5058988731589604</v>
      </c>
      <c r="I4588">
        <v>-47.463842161176103</v>
      </c>
      <c r="J4588">
        <v>-8.9424591276862895</v>
      </c>
      <c r="K4588">
        <v>3.2931081620226101</v>
      </c>
      <c r="L4588">
        <v>3.4337141954667998</v>
      </c>
      <c r="M4588">
        <v>35.856956698722399</v>
      </c>
      <c r="N4588">
        <v>1.2973820143356301</v>
      </c>
      <c r="O4588">
        <v>61.746987951807199</v>
      </c>
      <c r="P4588">
        <v>82.417582417582395</v>
      </c>
      <c r="Q4588">
        <v>-9.3455451907169997E-3</v>
      </c>
    </row>
    <row r="4589" spans="1:17" hidden="1" x14ac:dyDescent="0.3">
      <c r="A4589" t="s">
        <v>9333</v>
      </c>
      <c r="B4589" t="s">
        <v>9334</v>
      </c>
      <c r="C4589" t="s">
        <v>10222</v>
      </c>
      <c r="D4589" t="s">
        <v>523</v>
      </c>
      <c r="E4589">
        <v>5.5910250000000001</v>
      </c>
      <c r="F4589">
        <v>138.05000000000001</v>
      </c>
      <c r="G4589">
        <v>267.90288305864402</v>
      </c>
      <c r="H4589">
        <v>-14.9897738255035</v>
      </c>
      <c r="I4589">
        <v>138.73909839372499</v>
      </c>
      <c r="J4589">
        <v>-5.9874495940888002</v>
      </c>
      <c r="K4589">
        <v>153.67539359915099</v>
      </c>
      <c r="L4589">
        <v>110.34654736822699</v>
      </c>
      <c r="M4589">
        <v>30.33945472105</v>
      </c>
      <c r="N4589">
        <v>0.33264430314332499</v>
      </c>
      <c r="O4589">
        <v>44.5490764215863</v>
      </c>
      <c r="P4589">
        <v>330.06230529595001</v>
      </c>
      <c r="Q4589">
        <v>0.16129746009227</v>
      </c>
    </row>
    <row r="4590" spans="1:17" hidden="1" x14ac:dyDescent="0.3">
      <c r="A4590" t="s">
        <v>9335</v>
      </c>
      <c r="B4590" t="s">
        <v>9336</v>
      </c>
      <c r="C4590" t="s">
        <v>10222</v>
      </c>
      <c r="D4590" t="s">
        <v>622</v>
      </c>
      <c r="E4590">
        <v>5.5706210450000002</v>
      </c>
      <c r="F4590">
        <v>1.05</v>
      </c>
      <c r="G4590">
        <v>-5.5931859894901201</v>
      </c>
      <c r="H4590">
        <v>-1.87035303188851</v>
      </c>
      <c r="I4590">
        <v>-12.2495918825592</v>
      </c>
      <c r="J4590">
        <v>1.0670674632677399</v>
      </c>
      <c r="K4590">
        <v>0.87095729667658806</v>
      </c>
      <c r="L4590">
        <v>0.71054764949087601</v>
      </c>
      <c r="M4590">
        <v>93.6507375906683</v>
      </c>
      <c r="N4590">
        <v>1</v>
      </c>
      <c r="Q4590">
        <v>2.6574399778243E-2</v>
      </c>
    </row>
    <row r="4591" spans="1:17" hidden="1" x14ac:dyDescent="0.3">
      <c r="A4591" t="s">
        <v>9337</v>
      </c>
      <c r="B4591" t="s">
        <v>9338</v>
      </c>
      <c r="C4591" t="s">
        <v>10222</v>
      </c>
      <c r="D4591" t="s">
        <v>1139</v>
      </c>
      <c r="E4591">
        <v>5.5639163580000002</v>
      </c>
      <c r="F4591">
        <v>1.82</v>
      </c>
      <c r="G4591">
        <v>16.7813982442464</v>
      </c>
      <c r="H4591">
        <v>40.275293701204802</v>
      </c>
      <c r="I4591">
        <v>27.810457567751101</v>
      </c>
      <c r="J4591">
        <v>18.4548011462863</v>
      </c>
      <c r="M4591">
        <v>100</v>
      </c>
      <c r="O4591">
        <v>0</v>
      </c>
      <c r="P4591">
        <v>50.413223140495802</v>
      </c>
    </row>
    <row r="4592" spans="1:17" hidden="1" x14ac:dyDescent="0.3">
      <c r="A4592" t="s">
        <v>9339</v>
      </c>
      <c r="B4592" t="s">
        <v>9340</v>
      </c>
      <c r="C4592" t="s">
        <v>10222</v>
      </c>
      <c r="E4592">
        <v>5.5612760000000003</v>
      </c>
      <c r="F4592">
        <v>5.96</v>
      </c>
      <c r="G4592">
        <v>-85.222847067085397</v>
      </c>
      <c r="H4592">
        <v>-19.7154709392081</v>
      </c>
      <c r="I4592">
        <v>-76.208560490060805</v>
      </c>
      <c r="J4592">
        <v>-1.54519885371368</v>
      </c>
      <c r="K4592">
        <v>6.6621089513636198</v>
      </c>
      <c r="L4592">
        <v>9.7919085474031604</v>
      </c>
      <c r="M4592">
        <v>41.638442491255603</v>
      </c>
      <c r="N4592">
        <v>0.14990792298560099</v>
      </c>
      <c r="O4592">
        <v>202.01342281879101</v>
      </c>
      <c r="P4592">
        <v>15.2804642166344</v>
      </c>
    </row>
    <row r="4593" spans="1:17" hidden="1" x14ac:dyDescent="0.3">
      <c r="A4593" t="s">
        <v>9341</v>
      </c>
      <c r="B4593" t="s">
        <v>9342</v>
      </c>
      <c r="C4593" t="s">
        <v>10222</v>
      </c>
      <c r="D4593" t="s">
        <v>70</v>
      </c>
      <c r="E4593">
        <v>5.5553850000000002</v>
      </c>
      <c r="F4593">
        <v>5.5</v>
      </c>
      <c r="G4593">
        <v>-30.873514456883299</v>
      </c>
      <c r="H4593">
        <v>0.443395061950973</v>
      </c>
      <c r="I4593">
        <v>-33.407076807616001</v>
      </c>
      <c r="J4593">
        <v>4.22403191551708</v>
      </c>
      <c r="K4593">
        <v>5.5019647092054198</v>
      </c>
      <c r="L4593">
        <v>5.9156923050460399</v>
      </c>
      <c r="M4593">
        <v>53.831094641869001</v>
      </c>
      <c r="N4593">
        <v>0.85480961975217495</v>
      </c>
      <c r="O4593">
        <v>32</v>
      </c>
      <c r="P4593">
        <v>12.2448979591836</v>
      </c>
      <c r="Q4593">
        <v>6.9575468727499997E-4</v>
      </c>
    </row>
    <row r="4594" spans="1:17" hidden="1" x14ac:dyDescent="0.3">
      <c r="A4594" t="s">
        <v>9343</v>
      </c>
      <c r="B4594" t="s">
        <v>9344</v>
      </c>
      <c r="C4594" t="s">
        <v>10222</v>
      </c>
      <c r="D4594" t="s">
        <v>95</v>
      </c>
      <c r="E4594">
        <v>5.5353750000000002</v>
      </c>
      <c r="F4594">
        <v>4.3499999999999996</v>
      </c>
      <c r="G4594">
        <v>-110.906298782853</v>
      </c>
      <c r="I4594">
        <v>-29.358015185035899</v>
      </c>
      <c r="K4594">
        <v>17.265326357059401</v>
      </c>
      <c r="L4594">
        <v>64.568764294626902</v>
      </c>
      <c r="M4594">
        <v>49.458628392849597</v>
      </c>
      <c r="N4594">
        <v>1</v>
      </c>
      <c r="O4594">
        <v>540.22988505747105</v>
      </c>
      <c r="P4594">
        <v>10.126582278480999</v>
      </c>
    </row>
    <row r="4595" spans="1:17" hidden="1" x14ac:dyDescent="0.3">
      <c r="A4595" t="s">
        <v>9345</v>
      </c>
      <c r="B4595" t="s">
        <v>9346</v>
      </c>
      <c r="C4595" t="s">
        <v>10222</v>
      </c>
      <c r="D4595" t="s">
        <v>60</v>
      </c>
      <c r="E4595">
        <v>5.5315538659999897</v>
      </c>
      <c r="F4595">
        <v>10.19</v>
      </c>
      <c r="G4595">
        <v>141.632206366915</v>
      </c>
      <c r="H4595">
        <v>-14.685905834774699</v>
      </c>
      <c r="I4595">
        <v>18.758970426568698</v>
      </c>
      <c r="J4595">
        <v>-6.6662416842537198</v>
      </c>
      <c r="K4595">
        <v>11.189321919334001</v>
      </c>
      <c r="L4595">
        <v>9.5523987630935494</v>
      </c>
      <c r="M4595">
        <v>33.302591358556597</v>
      </c>
      <c r="N4595">
        <v>1.9288104184022099</v>
      </c>
      <c r="O4595">
        <v>43.473994111874298</v>
      </c>
      <c r="P4595">
        <v>205.08982035928099</v>
      </c>
      <c r="Q4595">
        <v>8.5369489051257005E-2</v>
      </c>
    </row>
    <row r="4596" spans="1:17" hidden="1" x14ac:dyDescent="0.3">
      <c r="A4596" t="s">
        <v>9347</v>
      </c>
      <c r="B4596" t="s">
        <v>9348</v>
      </c>
      <c r="C4596" t="s">
        <v>10222</v>
      </c>
      <c r="D4596" t="s">
        <v>420</v>
      </c>
      <c r="E4596">
        <v>5.5210999999999997</v>
      </c>
      <c r="F4596">
        <v>17.809999999999999</v>
      </c>
      <c r="G4596">
        <v>-5.5338405438398297</v>
      </c>
      <c r="H4596">
        <v>3.8046831912316001</v>
      </c>
      <c r="I4596">
        <v>-12.786133083330901</v>
      </c>
      <c r="J4596">
        <v>6.7785005682516104</v>
      </c>
      <c r="K4596">
        <v>18.966641217458001</v>
      </c>
      <c r="L4596">
        <v>17.9886816820398</v>
      </c>
      <c r="M4596">
        <v>40.654304114324198</v>
      </c>
      <c r="N4596">
        <v>1.3620217043538401</v>
      </c>
      <c r="O4596">
        <v>54.239191465468799</v>
      </c>
      <c r="P4596">
        <v>43.629032258064399</v>
      </c>
      <c r="Q4596">
        <v>8.9031329914990003E-3</v>
      </c>
    </row>
    <row r="4597" spans="1:17" hidden="1" x14ac:dyDescent="0.3">
      <c r="A4597" t="s">
        <v>9349</v>
      </c>
      <c r="B4597" t="s">
        <v>9350</v>
      </c>
      <c r="C4597" t="s">
        <v>10222</v>
      </c>
      <c r="E4597">
        <v>5.5182000000000002</v>
      </c>
      <c r="F4597">
        <v>10</v>
      </c>
      <c r="G4597">
        <v>-3.9766687620836398</v>
      </c>
      <c r="H4597">
        <v>-17.7872287565745</v>
      </c>
      <c r="I4597">
        <v>-6.0874386744308104</v>
      </c>
      <c r="J4597">
        <v>4.9342827877549897</v>
      </c>
      <c r="K4597">
        <v>10.464606958388799</v>
      </c>
      <c r="L4597">
        <v>9.4667674672174797</v>
      </c>
      <c r="M4597">
        <v>42.6976662290025</v>
      </c>
      <c r="N4597">
        <v>0.120799798792756</v>
      </c>
      <c r="O4597">
        <v>29.499999999999901</v>
      </c>
      <c r="P4597">
        <v>58.478605388272499</v>
      </c>
      <c r="Q4597">
        <v>4.4976653404169002E-2</v>
      </c>
    </row>
    <row r="4598" spans="1:17" hidden="1" x14ac:dyDescent="0.3">
      <c r="A4598" t="s">
        <v>9351</v>
      </c>
      <c r="B4598" t="s">
        <v>9352</v>
      </c>
      <c r="C4598" t="s">
        <v>10222</v>
      </c>
      <c r="E4598">
        <v>5.5152773499999999</v>
      </c>
      <c r="F4598">
        <v>5.5</v>
      </c>
      <c r="G4598">
        <v>10.2902320280831</v>
      </c>
      <c r="H4598">
        <v>-8.4265406795604108</v>
      </c>
      <c r="I4598">
        <v>-23.523384899264801</v>
      </c>
      <c r="J4598">
        <v>-2.6772743254117901</v>
      </c>
      <c r="K4598">
        <v>5.1254973902018</v>
      </c>
      <c r="L4598">
        <v>4.9176175221453402</v>
      </c>
      <c r="M4598">
        <v>71.358590992248395</v>
      </c>
      <c r="N4598">
        <v>2.1539937162843001</v>
      </c>
      <c r="O4598">
        <v>14.7272727272727</v>
      </c>
      <c r="P4598">
        <v>67.173252279635193</v>
      </c>
      <c r="Q4598">
        <v>-3.7683610728761002E-2</v>
      </c>
    </row>
    <row r="4599" spans="1:17" hidden="1" x14ac:dyDescent="0.3">
      <c r="A4599" t="s">
        <v>9353</v>
      </c>
      <c r="B4599" t="s">
        <v>9354</v>
      </c>
      <c r="C4599" t="s">
        <v>10222</v>
      </c>
      <c r="D4599" t="s">
        <v>840</v>
      </c>
      <c r="E4599">
        <v>5.5125000000000002</v>
      </c>
      <c r="F4599">
        <v>5.25</v>
      </c>
      <c r="G4599">
        <v>-11.3941094225583</v>
      </c>
      <c r="H4599">
        <v>-16.006359191357099</v>
      </c>
      <c r="I4599">
        <v>-32.163295713088701</v>
      </c>
      <c r="J4599">
        <v>-6.4147640711049903</v>
      </c>
      <c r="K4599">
        <v>5.8920094417563904</v>
      </c>
      <c r="L4599">
        <v>5.8801793401072402</v>
      </c>
      <c r="M4599">
        <v>26.622010508848401</v>
      </c>
      <c r="N4599">
        <v>1.7914756002794301</v>
      </c>
      <c r="O4599">
        <v>61.523809523809497</v>
      </c>
      <c r="P4599">
        <v>25</v>
      </c>
      <c r="Q4599">
        <v>-9.5812698155498005E-2</v>
      </c>
    </row>
    <row r="4600" spans="1:17" hidden="1" x14ac:dyDescent="0.3">
      <c r="A4600" t="s">
        <v>9355</v>
      </c>
      <c r="B4600" t="s">
        <v>9356</v>
      </c>
      <c r="C4600" t="s">
        <v>10222</v>
      </c>
      <c r="D4600" t="s">
        <v>677</v>
      </c>
      <c r="E4600">
        <v>5.4924119299999896</v>
      </c>
      <c r="F4600">
        <v>1829.95</v>
      </c>
      <c r="G4600">
        <v>33.176715958737503</v>
      </c>
      <c r="H4600">
        <v>-5.9290258580238104</v>
      </c>
      <c r="I4600">
        <v>12.8173631703854</v>
      </c>
      <c r="J4600">
        <v>2.2670263625676901</v>
      </c>
      <c r="K4600">
        <v>1786.02276561742</v>
      </c>
      <c r="L4600">
        <v>1685.53956389475</v>
      </c>
      <c r="M4600">
        <v>56.909450456487903</v>
      </c>
      <c r="N4600">
        <v>1.12466422466422</v>
      </c>
      <c r="O4600">
        <v>13.9867209486598</v>
      </c>
      <c r="P4600">
        <v>111.31062355658101</v>
      </c>
      <c r="Q4600">
        <v>7.7553588779719004E-2</v>
      </c>
    </row>
    <row r="4601" spans="1:17" hidden="1" x14ac:dyDescent="0.3">
      <c r="A4601" t="s">
        <v>9357</v>
      </c>
      <c r="B4601" t="s">
        <v>9358</v>
      </c>
      <c r="C4601" t="s">
        <v>10222</v>
      </c>
      <c r="D4601" t="s">
        <v>130</v>
      </c>
      <c r="E4601">
        <v>5.4890999999999996</v>
      </c>
      <c r="F4601">
        <v>10.26</v>
      </c>
      <c r="G4601">
        <v>-9.9347792790177003</v>
      </c>
      <c r="H4601">
        <v>-4.8725130375110002</v>
      </c>
      <c r="I4601">
        <v>-35.961745325491798</v>
      </c>
      <c r="J4601">
        <v>4.66598127050991</v>
      </c>
      <c r="K4601">
        <v>10.3946756621832</v>
      </c>
      <c r="L4601">
        <v>10.175639385192</v>
      </c>
      <c r="M4601">
        <v>46.504719576200401</v>
      </c>
      <c r="N4601">
        <v>0.68404751647844197</v>
      </c>
      <c r="O4601">
        <v>26.705653021442501</v>
      </c>
      <c r="P4601">
        <v>30.368487928843699</v>
      </c>
      <c r="Q4601">
        <v>5.2652240402300003E-4</v>
      </c>
    </row>
    <row r="4602" spans="1:17" hidden="1" x14ac:dyDescent="0.3">
      <c r="A4602" t="s">
        <v>9359</v>
      </c>
      <c r="B4602" t="s">
        <v>9360</v>
      </c>
      <c r="C4602" t="s">
        <v>10222</v>
      </c>
      <c r="D4602" t="s">
        <v>523</v>
      </c>
      <c r="E4602">
        <v>5.4878999999999998</v>
      </c>
      <c r="F4602">
        <v>16.63</v>
      </c>
      <c r="G4602">
        <v>-36.243386524107002</v>
      </c>
      <c r="H4602">
        <v>-3.5263591913571499</v>
      </c>
      <c r="I4602">
        <v>-15.496629046421999</v>
      </c>
      <c r="J4602">
        <v>-1.54519885371368</v>
      </c>
      <c r="K4602">
        <v>16.634122214386799</v>
      </c>
      <c r="L4602">
        <v>16.728450739407599</v>
      </c>
      <c r="M4602">
        <v>2.3131596830000001E-6</v>
      </c>
      <c r="O4602">
        <v>16.295850871918201</v>
      </c>
      <c r="P4602">
        <v>0</v>
      </c>
    </row>
    <row r="4603" spans="1:17" hidden="1" x14ac:dyDescent="0.3">
      <c r="A4603" t="s">
        <v>9361</v>
      </c>
      <c r="B4603" t="s">
        <v>9362</v>
      </c>
      <c r="C4603" t="s">
        <v>10222</v>
      </c>
      <c r="D4603" t="s">
        <v>490</v>
      </c>
      <c r="E4603">
        <v>5.48</v>
      </c>
      <c r="F4603">
        <v>5.48</v>
      </c>
      <c r="G4603">
        <v>21.983796724924101</v>
      </c>
      <c r="H4603">
        <v>-26.559263340141101</v>
      </c>
      <c r="I4603">
        <v>-43.580618547734304</v>
      </c>
      <c r="J4603">
        <v>-3.1905370621231799</v>
      </c>
      <c r="K4603">
        <v>6.1213210989169902</v>
      </c>
      <c r="L4603">
        <v>5.7940945843237399</v>
      </c>
      <c r="M4603">
        <v>34.4293263079242</v>
      </c>
      <c r="N4603">
        <v>0.608265071535388</v>
      </c>
      <c r="O4603">
        <v>62.408759124087503</v>
      </c>
      <c r="P4603">
        <v>82.059800664451799</v>
      </c>
      <c r="Q4603">
        <v>0.10885433846570799</v>
      </c>
    </row>
    <row r="4604" spans="1:17" hidden="1" x14ac:dyDescent="0.3">
      <c r="A4604" t="s">
        <v>9363</v>
      </c>
      <c r="B4604" t="s">
        <v>9364</v>
      </c>
      <c r="C4604" t="s">
        <v>10222</v>
      </c>
      <c r="E4604">
        <v>5.4744754479999997</v>
      </c>
      <c r="F4604">
        <v>5.26</v>
      </c>
      <c r="G4604">
        <v>-30.8893247335631</v>
      </c>
      <c r="H4604">
        <v>-8.0246290875509292</v>
      </c>
      <c r="I4604">
        <v>-52.046689360052902</v>
      </c>
      <c r="J4604">
        <v>-10.7557251695031</v>
      </c>
      <c r="K4604">
        <v>5.7930565178854199</v>
      </c>
      <c r="L4604">
        <v>6.4271744886634901</v>
      </c>
      <c r="M4604">
        <v>33.088783114852802</v>
      </c>
      <c r="N4604">
        <v>0.53615417618957195</v>
      </c>
      <c r="O4604">
        <v>104.942965779467</v>
      </c>
      <c r="P4604">
        <v>8.4536082474226895</v>
      </c>
      <c r="Q4604">
        <v>-1.564172365019E-3</v>
      </c>
    </row>
    <row r="4605" spans="1:17" hidden="1" x14ac:dyDescent="0.3">
      <c r="A4605" t="s">
        <v>9365</v>
      </c>
      <c r="B4605" t="s">
        <v>9366</v>
      </c>
      <c r="C4605" t="s">
        <v>10222</v>
      </c>
      <c r="E4605">
        <v>5.4726800000000004</v>
      </c>
      <c r="F4605">
        <v>7.1</v>
      </c>
      <c r="G4605">
        <v>-40.983519695227997</v>
      </c>
      <c r="H4605">
        <v>-10.8370641521926</v>
      </c>
      <c r="I4605">
        <v>-33.1300397192758</v>
      </c>
      <c r="J4605">
        <v>-1.54519885371368</v>
      </c>
      <c r="K4605">
        <v>7.4511880004666304</v>
      </c>
      <c r="L4605">
        <v>7.9799790832332897</v>
      </c>
      <c r="M4605">
        <v>37.271541225587903</v>
      </c>
      <c r="N4605">
        <v>1.64864864864864</v>
      </c>
      <c r="O4605">
        <v>98.873239436619698</v>
      </c>
      <c r="P4605">
        <v>9.2307692307692193</v>
      </c>
      <c r="Q4605">
        <v>2.8840412002496998E-2</v>
      </c>
    </row>
    <row r="4606" spans="1:17" hidden="1" x14ac:dyDescent="0.3">
      <c r="A4606" t="s">
        <v>9367</v>
      </c>
      <c r="B4606" t="s">
        <v>9368</v>
      </c>
      <c r="C4606" t="s">
        <v>10222</v>
      </c>
      <c r="E4606">
        <v>5.4559259999999998</v>
      </c>
      <c r="F4606">
        <v>11.97</v>
      </c>
      <c r="G4606">
        <v>20.345477274244899</v>
      </c>
      <c r="H4606">
        <v>-3.7763591913571402</v>
      </c>
      <c r="I4606">
        <v>-20.496629046422001</v>
      </c>
      <c r="J4606">
        <v>-1.79519885371368</v>
      </c>
      <c r="K4606">
        <v>11.5504755505057</v>
      </c>
      <c r="L4606">
        <v>11.0774109652913</v>
      </c>
      <c r="M4606">
        <v>53.628615195777797</v>
      </c>
      <c r="N4606">
        <v>0.77500000000000002</v>
      </c>
      <c r="O4606">
        <v>33.667502088554699</v>
      </c>
      <c r="P4606">
        <v>53.461538461538403</v>
      </c>
    </row>
    <row r="4607" spans="1:17" hidden="1" x14ac:dyDescent="0.3">
      <c r="A4607" t="s">
        <v>9369</v>
      </c>
      <c r="B4607" t="s">
        <v>9370</v>
      </c>
      <c r="C4607" t="s">
        <v>10222</v>
      </c>
      <c r="D4607" t="s">
        <v>622</v>
      </c>
      <c r="E4607">
        <v>5.4515700000000002</v>
      </c>
      <c r="F4607">
        <v>6.62</v>
      </c>
      <c r="G4607">
        <v>31.4695383603834</v>
      </c>
      <c r="H4607">
        <v>59.522736415877901</v>
      </c>
      <c r="I4607">
        <v>-7.5031543319032901</v>
      </c>
      <c r="J4607">
        <v>10.334233770399701</v>
      </c>
      <c r="K4607">
        <v>4.9533039247623103</v>
      </c>
      <c r="L4607">
        <v>4.7512539386677197</v>
      </c>
      <c r="M4607">
        <v>89.923889721526706</v>
      </c>
      <c r="N4607">
        <v>3.56793848085373</v>
      </c>
      <c r="O4607">
        <v>0</v>
      </c>
      <c r="P4607">
        <v>180.508474576271</v>
      </c>
      <c r="Q4607">
        <v>0.121070293559808</v>
      </c>
    </row>
    <row r="4608" spans="1:17" hidden="1" x14ac:dyDescent="0.3">
      <c r="A4608" t="s">
        <v>9371</v>
      </c>
      <c r="B4608" t="s">
        <v>9372</v>
      </c>
      <c r="C4608" t="s">
        <v>10222</v>
      </c>
      <c r="D4608" t="s">
        <v>21</v>
      </c>
      <c r="E4608">
        <v>5.4347760000000003</v>
      </c>
      <c r="F4608">
        <v>5.4</v>
      </c>
      <c r="G4608">
        <v>-11.632071348650101</v>
      </c>
      <c r="H4608">
        <v>-21.955362212505101</v>
      </c>
      <c r="I4608">
        <v>64.5033709535779</v>
      </c>
      <c r="J4608">
        <v>-1.54519885371368</v>
      </c>
      <c r="K4608">
        <v>6.1775512208522398</v>
      </c>
      <c r="L4608">
        <v>5.2514830496751799</v>
      </c>
      <c r="M4608">
        <v>18.833089850405099</v>
      </c>
      <c r="N4608">
        <v>0.17264276228419601</v>
      </c>
      <c r="O4608">
        <v>48.148148148148103</v>
      </c>
      <c r="P4608">
        <v>171.356783919598</v>
      </c>
    </row>
    <row r="4609" spans="1:17" hidden="1" x14ac:dyDescent="0.3">
      <c r="A4609" t="s">
        <v>9373</v>
      </c>
      <c r="B4609" t="s">
        <v>9374</v>
      </c>
      <c r="C4609" t="s">
        <v>10222</v>
      </c>
      <c r="D4609" t="s">
        <v>46</v>
      </c>
      <c r="E4609">
        <v>5.4326499999999998</v>
      </c>
      <c r="F4609">
        <v>17.899999999999999</v>
      </c>
      <c r="G4609">
        <v>-25.0517654674324</v>
      </c>
      <c r="H4609">
        <v>-5.9708036358015999</v>
      </c>
      <c r="I4609">
        <v>-13.792083591876599</v>
      </c>
      <c r="J4609">
        <v>-1.43117376819487</v>
      </c>
      <c r="K4609">
        <v>18.141819166399799</v>
      </c>
      <c r="L4609">
        <v>18.760500983224102</v>
      </c>
      <c r="M4609">
        <v>54.694373255147902</v>
      </c>
      <c r="N4609">
        <v>0.82466404646995894</v>
      </c>
      <c r="O4609">
        <v>40.782122905027897</v>
      </c>
      <c r="P4609">
        <v>37.692307692307601</v>
      </c>
      <c r="Q4609">
        <v>0.127741845376206</v>
      </c>
    </row>
    <row r="4610" spans="1:17" hidden="1" x14ac:dyDescent="0.3">
      <c r="A4610" t="s">
        <v>9375</v>
      </c>
      <c r="B4610" t="s">
        <v>9376</v>
      </c>
      <c r="C4610" t="s">
        <v>10222</v>
      </c>
      <c r="D4610" t="s">
        <v>722</v>
      </c>
      <c r="E4610">
        <v>5.4082145400000003</v>
      </c>
      <c r="F4610">
        <v>31.64</v>
      </c>
      <c r="G4610">
        <v>13.4123921254292</v>
      </c>
      <c r="H4610">
        <v>-1.2345580293171201</v>
      </c>
      <c r="I4610">
        <v>14.228668206550401</v>
      </c>
      <c r="J4610">
        <v>0.71359430536989898</v>
      </c>
      <c r="K4610">
        <v>30.405556484982199</v>
      </c>
      <c r="L4610">
        <v>26.898783757639901</v>
      </c>
      <c r="M4610">
        <v>52.608347411978002</v>
      </c>
      <c r="N4610">
        <v>1.01220914602885</v>
      </c>
      <c r="O4610">
        <v>3.5398230088495399</v>
      </c>
      <c r="P4610">
        <v>47.643490433971003</v>
      </c>
    </row>
    <row r="4611" spans="1:17" hidden="1" x14ac:dyDescent="0.3">
      <c r="A4611" t="s">
        <v>9377</v>
      </c>
      <c r="B4611" t="s">
        <v>9378</v>
      </c>
      <c r="C4611" t="s">
        <v>10222</v>
      </c>
      <c r="E4611">
        <v>5.4001799999999998</v>
      </c>
      <c r="F4611">
        <v>0.6</v>
      </c>
      <c r="G4611">
        <v>-23.077412507857801</v>
      </c>
      <c r="H4611">
        <v>-7.8083329288184997E-2</v>
      </c>
      <c r="I4611">
        <v>-38.573552123345102</v>
      </c>
      <c r="J4611">
        <v>-1.54519885371368</v>
      </c>
      <c r="K4611">
        <v>0.606232890427573</v>
      </c>
      <c r="L4611">
        <v>0.67741654010655905</v>
      </c>
      <c r="M4611">
        <v>51.386527068572903</v>
      </c>
      <c r="N4611">
        <v>0.36495018951475899</v>
      </c>
      <c r="O4611">
        <v>60</v>
      </c>
      <c r="P4611">
        <v>13.207547169811299</v>
      </c>
      <c r="Q4611">
        <v>-1.0031826943601999E-2</v>
      </c>
    </row>
    <row r="4612" spans="1:17" hidden="1" x14ac:dyDescent="0.3">
      <c r="A4612" t="s">
        <v>9379</v>
      </c>
      <c r="B4612" t="s">
        <v>9380</v>
      </c>
      <c r="C4612" t="s">
        <v>10222</v>
      </c>
      <c r="D4612" t="s">
        <v>722</v>
      </c>
      <c r="E4612">
        <v>5.3691015169999998</v>
      </c>
      <c r="F4612">
        <v>118.97</v>
      </c>
      <c r="G4612">
        <v>14.4340272698836</v>
      </c>
      <c r="H4612">
        <v>0.895618830620869</v>
      </c>
      <c r="I4612">
        <v>6.8124076555415503</v>
      </c>
      <c r="J4612">
        <v>0.411882691350692</v>
      </c>
      <c r="K4612">
        <v>112.664013704955</v>
      </c>
      <c r="L4612">
        <v>101.814909051168</v>
      </c>
      <c r="M4612">
        <v>48.897049978633802</v>
      </c>
      <c r="N4612">
        <v>1.17970754352935</v>
      </c>
      <c r="O4612">
        <v>3.3874085904009399</v>
      </c>
      <c r="P4612">
        <v>45.085365853658502</v>
      </c>
    </row>
    <row r="4613" spans="1:17" hidden="1" x14ac:dyDescent="0.3">
      <c r="A4613" t="s">
        <v>9381</v>
      </c>
      <c r="B4613" t="s">
        <v>9382</v>
      </c>
      <c r="C4613" t="s">
        <v>10222</v>
      </c>
      <c r="D4613" t="s">
        <v>722</v>
      </c>
      <c r="E4613">
        <v>5.3081630099999897</v>
      </c>
      <c r="F4613">
        <v>22.62</v>
      </c>
      <c r="G4613">
        <v>13.362994375898801</v>
      </c>
      <c r="H4613">
        <v>2.6708239072343898</v>
      </c>
      <c r="I4613">
        <v>6.0509260314930504</v>
      </c>
      <c r="J4613">
        <v>-0.201112832208306</v>
      </c>
      <c r="K4613">
        <v>21.255319648955901</v>
      </c>
      <c r="L4613">
        <v>19.224196232851199</v>
      </c>
      <c r="M4613">
        <v>49.829539143146199</v>
      </c>
      <c r="N4613">
        <v>0.54574693568575094</v>
      </c>
      <c r="O4613">
        <v>5.2166224580017602</v>
      </c>
      <c r="P4613">
        <v>45.935483870967701</v>
      </c>
    </row>
    <row r="4614" spans="1:17" hidden="1" x14ac:dyDescent="0.3">
      <c r="A4614" t="s">
        <v>9383</v>
      </c>
      <c r="B4614" t="s">
        <v>9384</v>
      </c>
      <c r="C4614" t="s">
        <v>10222</v>
      </c>
      <c r="E4614">
        <v>5.2829739519999999</v>
      </c>
      <c r="F4614">
        <v>6.32</v>
      </c>
      <c r="G4614">
        <v>25.763468256579198</v>
      </c>
      <c r="H4614">
        <v>-22.175007840005801</v>
      </c>
      <c r="I4614">
        <v>-36.791772259373403</v>
      </c>
      <c r="J4614">
        <v>1.5369929271082201</v>
      </c>
      <c r="K4614">
        <v>6.8757388885732702</v>
      </c>
      <c r="L4614">
        <v>6.17628880655261</v>
      </c>
      <c r="M4614">
        <v>50.302704589795397</v>
      </c>
      <c r="N4614">
        <v>1.2760948589233101</v>
      </c>
      <c r="O4614">
        <v>34.335443037974599</v>
      </c>
      <c r="P4614">
        <v>68.085106382978694</v>
      </c>
    </row>
    <row r="4615" spans="1:17" hidden="1" x14ac:dyDescent="0.3">
      <c r="A4615" t="s">
        <v>9385</v>
      </c>
      <c r="B4615" t="s">
        <v>9386</v>
      </c>
      <c r="C4615" t="s">
        <v>10222</v>
      </c>
      <c r="D4615" t="s">
        <v>523</v>
      </c>
      <c r="E4615">
        <v>5.2825319999999998</v>
      </c>
      <c r="F4615">
        <v>5.7</v>
      </c>
      <c r="G4615">
        <v>45.161058618025002</v>
      </c>
      <c r="H4615">
        <v>-13.589252273118101</v>
      </c>
      <c r="I4615">
        <v>-35.776349326142302</v>
      </c>
      <c r="J4615">
        <v>-4.5960463113408103</v>
      </c>
      <c r="K4615">
        <v>6.2589507942490599</v>
      </c>
      <c r="L4615">
        <v>6.1258499074219301</v>
      </c>
      <c r="M4615">
        <v>35.589105387402597</v>
      </c>
      <c r="N4615">
        <v>0.29578715172905201</v>
      </c>
      <c r="O4615">
        <v>54.561403508771903</v>
      </c>
      <c r="P4615">
        <v>93.220338983050794</v>
      </c>
      <c r="Q4615">
        <v>5.4315677261890002E-2</v>
      </c>
    </row>
    <row r="4616" spans="1:17" hidden="1" x14ac:dyDescent="0.3">
      <c r="A4616" t="s">
        <v>9387</v>
      </c>
      <c r="B4616" t="s">
        <v>9388</v>
      </c>
      <c r="C4616" t="s">
        <v>10222</v>
      </c>
      <c r="D4616" t="s">
        <v>133</v>
      </c>
      <c r="E4616">
        <v>5.2765823999999997</v>
      </c>
      <c r="F4616">
        <v>7.08</v>
      </c>
      <c r="G4616">
        <v>-8.1310395404953404</v>
      </c>
      <c r="H4616">
        <v>-7.9798004869037102</v>
      </c>
      <c r="I4616">
        <v>-35.766899316692303</v>
      </c>
      <c r="J4616">
        <v>-6.6390326338745398</v>
      </c>
      <c r="K4616">
        <v>7.6179190040738103</v>
      </c>
      <c r="L4616">
        <v>7.2949387953355496</v>
      </c>
      <c r="M4616">
        <v>38.404787728152499</v>
      </c>
      <c r="N4616">
        <v>3.2270320274020499</v>
      </c>
      <c r="O4616">
        <v>58.3333333333333</v>
      </c>
      <c r="P4616">
        <v>81.538461538461505</v>
      </c>
      <c r="Q4616">
        <v>7.5831155324390997E-2</v>
      </c>
    </row>
    <row r="4617" spans="1:17" hidden="1" x14ac:dyDescent="0.3">
      <c r="A4617" t="s">
        <v>9389</v>
      </c>
      <c r="B4617" t="s">
        <v>9390</v>
      </c>
      <c r="C4617" t="s">
        <v>10222</v>
      </c>
      <c r="D4617" t="s">
        <v>70</v>
      </c>
      <c r="E4617">
        <v>5.2490750000000004</v>
      </c>
      <c r="F4617">
        <v>5.21</v>
      </c>
      <c r="G4617">
        <v>-32.6518144960529</v>
      </c>
      <c r="H4617">
        <v>-6.6399123049102604</v>
      </c>
      <c r="I4617">
        <v>-33.835187040152398</v>
      </c>
      <c r="J4617">
        <v>-9.6902164776000391E-3</v>
      </c>
      <c r="K4617">
        <v>5.5711287434867698</v>
      </c>
      <c r="L4617">
        <v>5.8551417091228197</v>
      </c>
      <c r="M4617">
        <v>43.571131051952399</v>
      </c>
      <c r="N4617">
        <v>0.33235146329870302</v>
      </c>
      <c r="O4617">
        <v>49.520153550863697</v>
      </c>
      <c r="P4617">
        <v>15.7777777777777</v>
      </c>
      <c r="Q4617">
        <v>3.2707056648542003E-2</v>
      </c>
    </row>
    <row r="4618" spans="1:17" hidden="1" x14ac:dyDescent="0.3">
      <c r="A4618" t="s">
        <v>9391</v>
      </c>
      <c r="B4618" t="s">
        <v>9392</v>
      </c>
      <c r="C4618" t="s">
        <v>10222</v>
      </c>
      <c r="D4618" t="s">
        <v>21</v>
      </c>
      <c r="E4618">
        <v>5.2282263000000002</v>
      </c>
      <c r="F4618">
        <v>3.3</v>
      </c>
      <c r="G4618">
        <v>30.617168772930299</v>
      </c>
      <c r="H4618">
        <v>-4.1287688299113698</v>
      </c>
      <c r="I4618">
        <v>-27.496629046422001</v>
      </c>
      <c r="J4618">
        <v>2.2283860519466798</v>
      </c>
      <c r="K4618">
        <v>3.2223879939644</v>
      </c>
      <c r="M4618">
        <v>65.720622755040296</v>
      </c>
      <c r="N4618">
        <v>1.42230665930087</v>
      </c>
      <c r="O4618">
        <v>42.424242424242401</v>
      </c>
      <c r="P4618">
        <v>69.230769230769198</v>
      </c>
      <c r="Q4618">
        <v>3.9608340588957E-2</v>
      </c>
    </row>
    <row r="4619" spans="1:17" hidden="1" x14ac:dyDescent="0.3">
      <c r="A4619" t="s">
        <v>9393</v>
      </c>
      <c r="B4619" t="s">
        <v>9394</v>
      </c>
      <c r="C4619" t="s">
        <v>10222</v>
      </c>
      <c r="D4619" t="s">
        <v>133</v>
      </c>
      <c r="E4619">
        <v>5.2162110000000004</v>
      </c>
      <c r="F4619">
        <v>1.17</v>
      </c>
      <c r="G4619">
        <v>-4.6506883699267796</v>
      </c>
      <c r="H4619">
        <v>15.8613959106836</v>
      </c>
      <c r="I4619">
        <v>-19.594989702159701</v>
      </c>
      <c r="J4619">
        <v>-7.1903601440362701</v>
      </c>
      <c r="K4619">
        <v>1.1253786411172599</v>
      </c>
      <c r="L4619">
        <v>1.0300502174128401</v>
      </c>
      <c r="M4619">
        <v>40.423030141634698</v>
      </c>
      <c r="N4619">
        <v>3.1032362413071302</v>
      </c>
      <c r="O4619">
        <v>46.153846153846096</v>
      </c>
      <c r="P4619">
        <v>60.273972602739697</v>
      </c>
      <c r="Q4619">
        <v>1.3231928557261999E-2</v>
      </c>
    </row>
    <row r="4620" spans="1:17" hidden="1" x14ac:dyDescent="0.3">
      <c r="A4620" t="s">
        <v>9395</v>
      </c>
      <c r="B4620" t="s">
        <v>9396</v>
      </c>
      <c r="C4620" t="s">
        <v>10222</v>
      </c>
      <c r="D4620" t="s">
        <v>70</v>
      </c>
      <c r="E4620">
        <v>5.1829169000000004</v>
      </c>
      <c r="F4620">
        <v>12.67</v>
      </c>
      <c r="G4620">
        <v>-29.437565764562802</v>
      </c>
      <c r="H4620">
        <v>-1.56557487763166</v>
      </c>
      <c r="I4620">
        <v>-6.5542386766886098</v>
      </c>
      <c r="J4620">
        <v>12.8914208645961</v>
      </c>
      <c r="K4620">
        <v>11.7914981244479</v>
      </c>
      <c r="L4620">
        <v>12.083543181060101</v>
      </c>
      <c r="M4620">
        <v>61.045495771491503</v>
      </c>
      <c r="N4620">
        <v>1.31500800795272</v>
      </c>
      <c r="O4620">
        <v>11.681136543014899</v>
      </c>
      <c r="P4620">
        <v>34.074074074073998</v>
      </c>
      <c r="Q4620">
        <v>-6.2226303819262002E-2</v>
      </c>
    </row>
    <row r="4621" spans="1:17" hidden="1" x14ac:dyDescent="0.3">
      <c r="A4621" t="s">
        <v>9397</v>
      </c>
      <c r="B4621" t="s">
        <v>9398</v>
      </c>
      <c r="C4621" t="s">
        <v>10222</v>
      </c>
      <c r="D4621" t="s">
        <v>290</v>
      </c>
      <c r="E4621">
        <v>5.1482553600000003</v>
      </c>
      <c r="F4621">
        <v>1.92</v>
      </c>
      <c r="G4621">
        <v>75.5795747879679</v>
      </c>
      <c r="H4621">
        <v>-22.8540902837941</v>
      </c>
      <c r="I4621">
        <v>-14.443997467474601</v>
      </c>
      <c r="J4621">
        <v>-6.9639180655363404</v>
      </c>
      <c r="K4621">
        <v>1.8951857443253599</v>
      </c>
      <c r="L4621">
        <v>1.32446335161939</v>
      </c>
      <c r="M4621">
        <v>1.3230485165919299</v>
      </c>
      <c r="N4621">
        <v>1.10021069265209</v>
      </c>
      <c r="O4621">
        <v>44.7916666666666</v>
      </c>
      <c r="P4621">
        <v>113.333333333333</v>
      </c>
      <c r="Q4621">
        <v>1.5683442149114001E-2</v>
      </c>
    </row>
    <row r="4622" spans="1:17" hidden="1" x14ac:dyDescent="0.3">
      <c r="A4622" t="s">
        <v>9399</v>
      </c>
      <c r="B4622" t="s">
        <v>9400</v>
      </c>
      <c r="C4622" t="s">
        <v>10222</v>
      </c>
      <c r="D4622" t="s">
        <v>843</v>
      </c>
      <c r="E4622">
        <v>5.1427290000000001</v>
      </c>
      <c r="F4622">
        <v>6.54</v>
      </c>
      <c r="G4622">
        <v>50.231068386829897</v>
      </c>
      <c r="H4622">
        <v>-16.9056695361847</v>
      </c>
      <c r="I4622">
        <v>-6.3146590965055296</v>
      </c>
      <c r="J4622">
        <v>-0.74263063541513297</v>
      </c>
      <c r="K4622">
        <v>7.56414964731679</v>
      </c>
      <c r="L4622">
        <v>7.0554030482836199</v>
      </c>
      <c r="M4622">
        <v>45.9895752706704</v>
      </c>
      <c r="N4622">
        <v>0.78269178269178197</v>
      </c>
      <c r="O4622">
        <v>64.220183486238497</v>
      </c>
      <c r="P4622">
        <v>115.131578947368</v>
      </c>
    </row>
    <row r="4623" spans="1:17" hidden="1" x14ac:dyDescent="0.3">
      <c r="A4623" t="s">
        <v>9401</v>
      </c>
      <c r="B4623" t="s">
        <v>9402</v>
      </c>
      <c r="C4623" t="s">
        <v>10222</v>
      </c>
      <c r="D4623" t="s">
        <v>212</v>
      </c>
      <c r="E4623">
        <v>5.1288384000000002</v>
      </c>
      <c r="F4623">
        <v>13.44</v>
      </c>
      <c r="G4623">
        <v>97.474311630073203</v>
      </c>
      <c r="H4623">
        <v>10.565321623583401</v>
      </c>
      <c r="I4623">
        <v>29.487189723804399</v>
      </c>
      <c r="J4623">
        <v>10.9234203931482</v>
      </c>
      <c r="K4623">
        <v>11.5423788207536</v>
      </c>
      <c r="L4623">
        <v>10.8081920520415</v>
      </c>
      <c r="M4623">
        <v>76.362306942886704</v>
      </c>
      <c r="N4623">
        <v>0.48473056479840898</v>
      </c>
      <c r="O4623">
        <v>45.535714285714199</v>
      </c>
      <c r="P4623">
        <v>144.363636363636</v>
      </c>
      <c r="Q4623">
        <v>3.2349543969081997E-2</v>
      </c>
    </row>
    <row r="4624" spans="1:17" hidden="1" x14ac:dyDescent="0.3">
      <c r="A4624" t="s">
        <v>9403</v>
      </c>
      <c r="B4624" t="s">
        <v>9404</v>
      </c>
      <c r="C4624" t="s">
        <v>10222</v>
      </c>
      <c r="E4624">
        <v>5.1234120000000001</v>
      </c>
      <c r="F4624">
        <v>10.039999999999999</v>
      </c>
      <c r="G4624">
        <v>30.349311630073199</v>
      </c>
      <c r="H4624">
        <v>18.0746573270672</v>
      </c>
      <c r="I4624">
        <v>17.3076037578107</v>
      </c>
      <c r="J4624">
        <v>-5.4608615043161004</v>
      </c>
      <c r="K4624">
        <v>8.5944139504911092</v>
      </c>
      <c r="L4624">
        <v>7.8616265555267404</v>
      </c>
      <c r="M4624">
        <v>59.790148576822702</v>
      </c>
      <c r="N4624">
        <v>4.1026675310331502</v>
      </c>
      <c r="O4624">
        <v>15.338645418326699</v>
      </c>
      <c r="P4624">
        <v>76.140350877192901</v>
      </c>
      <c r="Q4624">
        <v>2.8645525785945002E-2</v>
      </c>
    </row>
    <row r="4625" spans="1:17" hidden="1" x14ac:dyDescent="0.3">
      <c r="A4625" t="s">
        <v>9405</v>
      </c>
      <c r="B4625" t="s">
        <v>9406</v>
      </c>
      <c r="C4625" t="s">
        <v>10222</v>
      </c>
      <c r="D4625" t="s">
        <v>523</v>
      </c>
      <c r="E4625">
        <v>5.1172599999999999</v>
      </c>
      <c r="F4625">
        <v>16.55</v>
      </c>
      <c r="G4625">
        <v>-26.525688369926701</v>
      </c>
      <c r="H4625">
        <v>-3.5263591913571499</v>
      </c>
      <c r="I4625">
        <v>-15.496629046421999</v>
      </c>
      <c r="J4625">
        <v>-1.54519885371368</v>
      </c>
      <c r="K4625">
        <v>16.549999999999901</v>
      </c>
      <c r="L4625">
        <v>16.55</v>
      </c>
      <c r="M4625">
        <v>100</v>
      </c>
      <c r="O4625">
        <v>0</v>
      </c>
      <c r="P4625">
        <v>0</v>
      </c>
    </row>
    <row r="4626" spans="1:17" hidden="1" x14ac:dyDescent="0.3">
      <c r="A4626" t="s">
        <v>9407</v>
      </c>
      <c r="B4626" t="s">
        <v>9408</v>
      </c>
      <c r="C4626" t="s">
        <v>10222</v>
      </c>
      <c r="D4626" t="s">
        <v>290</v>
      </c>
      <c r="E4626">
        <v>5.1064352749999999</v>
      </c>
      <c r="F4626">
        <v>175.05</v>
      </c>
      <c r="G4626">
        <v>13.738734706996301</v>
      </c>
      <c r="H4626">
        <v>-3.5263591913571499</v>
      </c>
      <c r="I4626">
        <v>32.038137072414798</v>
      </c>
      <c r="J4626">
        <v>-1.54519885371368</v>
      </c>
      <c r="K4626">
        <v>167.320360691969</v>
      </c>
      <c r="L4626">
        <v>141.57152353261799</v>
      </c>
      <c r="M4626">
        <v>99.999999999866205</v>
      </c>
      <c r="N4626">
        <v>0</v>
      </c>
      <c r="O4626">
        <v>0</v>
      </c>
      <c r="P4626">
        <v>47.534766118836899</v>
      </c>
    </row>
    <row r="4627" spans="1:17" hidden="1" x14ac:dyDescent="0.3">
      <c r="A4627" t="s">
        <v>9409</v>
      </c>
      <c r="B4627" t="s">
        <v>9410</v>
      </c>
      <c r="C4627" t="s">
        <v>10222</v>
      </c>
      <c r="D4627" t="s">
        <v>21</v>
      </c>
      <c r="E4627">
        <v>5.0947369</v>
      </c>
      <c r="F4627">
        <v>2.2000000000000002</v>
      </c>
      <c r="G4627">
        <v>-7.6067694510078496</v>
      </c>
      <c r="H4627">
        <v>1.2355455705476099</v>
      </c>
      <c r="I4627">
        <v>-15.949117734204799</v>
      </c>
      <c r="J4627">
        <v>-1.54519885371368</v>
      </c>
      <c r="K4627">
        <v>2.10571963161498</v>
      </c>
      <c r="L4627">
        <v>1.90902170316729</v>
      </c>
      <c r="M4627">
        <v>99.988573876911602</v>
      </c>
      <c r="N4627">
        <v>0</v>
      </c>
      <c r="O4627">
        <v>0.45454545454543999</v>
      </c>
      <c r="P4627">
        <v>25</v>
      </c>
    </row>
    <row r="4628" spans="1:17" hidden="1" x14ac:dyDescent="0.3">
      <c r="A4628" t="s">
        <v>9411</v>
      </c>
      <c r="B4628" t="s">
        <v>9412</v>
      </c>
      <c r="C4628" t="s">
        <v>10222</v>
      </c>
      <c r="D4628" t="s">
        <v>130</v>
      </c>
      <c r="E4628">
        <v>5.0652321599999999</v>
      </c>
      <c r="F4628">
        <v>0.3</v>
      </c>
      <c r="G4628">
        <v>-5.5931859894901201</v>
      </c>
      <c r="H4628">
        <v>-1.87035303188851</v>
      </c>
      <c r="I4628">
        <v>-12.2495918825592</v>
      </c>
      <c r="J4628">
        <v>1.0670674632677399</v>
      </c>
      <c r="K4628">
        <v>0.38104149371468099</v>
      </c>
      <c r="L4628">
        <v>0.316837459592406</v>
      </c>
      <c r="M4628">
        <v>38.332852816306797</v>
      </c>
      <c r="N4628">
        <v>1</v>
      </c>
      <c r="Q4628">
        <v>5.2048647419290002E-2</v>
      </c>
    </row>
    <row r="4629" spans="1:17" hidden="1" x14ac:dyDescent="0.3">
      <c r="A4629" t="s">
        <v>9413</v>
      </c>
      <c r="B4629" t="s">
        <v>9414</v>
      </c>
      <c r="C4629" t="s">
        <v>10222</v>
      </c>
      <c r="D4629" t="s">
        <v>606</v>
      </c>
      <c r="E4629">
        <v>5.0563715311606101</v>
      </c>
      <c r="F4629">
        <v>16.86</v>
      </c>
      <c r="G4629">
        <v>-28.331163035040301</v>
      </c>
      <c r="H4629">
        <v>1.4549608584560501</v>
      </c>
      <c r="I4629">
        <v>-26.7597869411589</v>
      </c>
      <c r="J4629">
        <v>-1.54519885371368</v>
      </c>
      <c r="K4629">
        <v>16.688261532473501</v>
      </c>
      <c r="L4629">
        <v>19.0048873033844</v>
      </c>
      <c r="M4629">
        <v>98.301476099178998</v>
      </c>
      <c r="N4629">
        <v>0</v>
      </c>
      <c r="O4629">
        <v>36.832740213523103</v>
      </c>
      <c r="P4629">
        <v>10.848126232741601</v>
      </c>
    </row>
    <row r="4630" spans="1:17" hidden="1" x14ac:dyDescent="0.3">
      <c r="A4630" t="s">
        <v>9415</v>
      </c>
      <c r="B4630" t="s">
        <v>9416</v>
      </c>
      <c r="C4630" t="s">
        <v>10222</v>
      </c>
      <c r="D4630" t="s">
        <v>133</v>
      </c>
      <c r="E4630">
        <v>5.055555</v>
      </c>
      <c r="F4630">
        <v>4.8499999999999996</v>
      </c>
      <c r="G4630">
        <v>-5.5931859894901201</v>
      </c>
      <c r="H4630">
        <v>-1.87035303188851</v>
      </c>
      <c r="I4630">
        <v>-12.2495918825592</v>
      </c>
      <c r="J4630">
        <v>1.0670674632677399</v>
      </c>
      <c r="K4630">
        <v>5.1230840222052203</v>
      </c>
      <c r="M4630">
        <v>99.999956885964906</v>
      </c>
      <c r="N4630">
        <v>1</v>
      </c>
    </row>
    <row r="4631" spans="1:17" hidden="1" x14ac:dyDescent="0.3">
      <c r="A4631" t="s">
        <v>9417</v>
      </c>
      <c r="B4631" t="s">
        <v>9418</v>
      </c>
      <c r="C4631" t="s">
        <v>10222</v>
      </c>
      <c r="D4631" t="s">
        <v>420</v>
      </c>
      <c r="E4631">
        <v>5.0544000000000002</v>
      </c>
      <c r="F4631">
        <v>12.15</v>
      </c>
      <c r="G4631">
        <v>9.8379479937095802</v>
      </c>
      <c r="H4631">
        <v>-2.89643793151463</v>
      </c>
      <c r="I4631">
        <v>-55.018779369966097</v>
      </c>
      <c r="J4631">
        <v>3.12310581459097</v>
      </c>
      <c r="K4631">
        <v>12.6886146450657</v>
      </c>
      <c r="L4631">
        <v>13.784159484319501</v>
      </c>
      <c r="M4631">
        <v>48.5812436606235</v>
      </c>
      <c r="N4631">
        <v>1.7310635769459299</v>
      </c>
      <c r="O4631">
        <v>92.345679012345599</v>
      </c>
      <c r="P4631">
        <v>39.655172413793103</v>
      </c>
      <c r="Q4631">
        <v>6.8769038365252999E-2</v>
      </c>
    </row>
    <row r="4632" spans="1:17" hidden="1" x14ac:dyDescent="0.3">
      <c r="A4632" t="s">
        <v>9419</v>
      </c>
      <c r="B4632" t="s">
        <v>9420</v>
      </c>
      <c r="C4632" t="s">
        <v>10222</v>
      </c>
      <c r="E4632">
        <v>5.0363043000000003</v>
      </c>
      <c r="F4632">
        <v>9.2100000000000009</v>
      </c>
      <c r="G4632">
        <v>59.911558593635903</v>
      </c>
      <c r="H4632">
        <v>-4.6362371047866704</v>
      </c>
      <c r="I4632">
        <v>-5.9841439096800704</v>
      </c>
      <c r="J4632">
        <v>-5.4286939993447403</v>
      </c>
      <c r="K4632">
        <v>9.1208242024140898</v>
      </c>
      <c r="L4632">
        <v>7.9080761490059199</v>
      </c>
      <c r="M4632">
        <v>51.683516511098297</v>
      </c>
      <c r="N4632">
        <v>1.7363509405700599</v>
      </c>
      <c r="O4632">
        <v>34.5276872964169</v>
      </c>
      <c r="P4632">
        <v>144.94680851063799</v>
      </c>
    </row>
    <row r="4633" spans="1:17" hidden="1" x14ac:dyDescent="0.3">
      <c r="A4633" t="s">
        <v>9421</v>
      </c>
      <c r="B4633" t="s">
        <v>9422</v>
      </c>
      <c r="C4633" t="s">
        <v>10222</v>
      </c>
      <c r="E4633">
        <v>5.0117382880000001</v>
      </c>
      <c r="F4633">
        <v>5.36</v>
      </c>
      <c r="G4633">
        <v>-61.947375116914699</v>
      </c>
      <c r="H4633">
        <v>12.0845005371496</v>
      </c>
      <c r="I4633">
        <v>-34.037662481072502</v>
      </c>
      <c r="J4633">
        <v>3.3829325631241001</v>
      </c>
      <c r="K4633">
        <v>4.9504783236789303</v>
      </c>
      <c r="L4633">
        <v>6.1253798812765998</v>
      </c>
      <c r="M4633">
        <v>97.613952302201</v>
      </c>
      <c r="N4633">
        <v>0.84722222222222199</v>
      </c>
      <c r="O4633">
        <v>54.8507462686567</v>
      </c>
      <c r="P4633">
        <v>41.052631578947299</v>
      </c>
    </row>
    <row r="4634" spans="1:17" hidden="1" x14ac:dyDescent="0.3">
      <c r="A4634" t="s">
        <v>9423</v>
      </c>
      <c r="B4634" t="s">
        <v>9424</v>
      </c>
      <c r="C4634" t="s">
        <v>10222</v>
      </c>
      <c r="D4634" t="s">
        <v>677</v>
      </c>
      <c r="E4634">
        <v>4.9819621999999999</v>
      </c>
      <c r="F4634">
        <v>9.86</v>
      </c>
      <c r="G4634">
        <v>-42.610794752905498</v>
      </c>
      <c r="H4634">
        <v>-18.084418116833699</v>
      </c>
      <c r="I4634">
        <v>-17.191544300659299</v>
      </c>
      <c r="J4634">
        <v>-10.2489025574174</v>
      </c>
      <c r="K4634">
        <v>11.4955197247711</v>
      </c>
      <c r="L4634">
        <v>11.1614604184662</v>
      </c>
      <c r="M4634">
        <v>39.421420537667998</v>
      </c>
      <c r="N4634">
        <v>2.3870766754113899</v>
      </c>
      <c r="O4634">
        <v>46.8559837728194</v>
      </c>
      <c r="P4634">
        <v>21.8788627935722</v>
      </c>
      <c r="Q4634">
        <v>6.4505040729364999E-2</v>
      </c>
    </row>
    <row r="4635" spans="1:17" hidden="1" x14ac:dyDescent="0.3">
      <c r="A4635" t="s">
        <v>9425</v>
      </c>
      <c r="B4635" t="s">
        <v>9426</v>
      </c>
      <c r="C4635" t="s">
        <v>10222</v>
      </c>
      <c r="E4635">
        <v>4.9749999999999996</v>
      </c>
      <c r="F4635">
        <v>9.9499999999999993</v>
      </c>
      <c r="G4635">
        <v>-21.567882462753701</v>
      </c>
      <c r="H4635">
        <v>-3.5263591913571499</v>
      </c>
      <c r="I4635">
        <v>-10.538823139249001</v>
      </c>
      <c r="J4635">
        <v>-1.54519885371368</v>
      </c>
      <c r="K4635">
        <v>9.74712143765489</v>
      </c>
      <c r="L4635">
        <v>9.7195342980384307</v>
      </c>
      <c r="M4635">
        <v>100</v>
      </c>
      <c r="N4635">
        <v>0</v>
      </c>
      <c r="O4635">
        <v>0</v>
      </c>
      <c r="P4635">
        <v>10.432852386237499</v>
      </c>
    </row>
    <row r="4636" spans="1:17" hidden="1" x14ac:dyDescent="0.3">
      <c r="A4636" t="s">
        <v>9427</v>
      </c>
      <c r="B4636" t="s">
        <v>9428</v>
      </c>
      <c r="C4636" t="s">
        <v>10222</v>
      </c>
      <c r="D4636" t="s">
        <v>118</v>
      </c>
      <c r="E4636">
        <v>4.95</v>
      </c>
      <c r="F4636">
        <v>9.9</v>
      </c>
      <c r="G4636">
        <v>134.68803194669499</v>
      </c>
      <c r="H4636">
        <v>-12.696664868213</v>
      </c>
      <c r="I4636">
        <v>46.004186614263098</v>
      </c>
      <c r="J4636">
        <v>-2.0236677532352001</v>
      </c>
      <c r="K4636">
        <v>10.7295410222491</v>
      </c>
      <c r="L4636">
        <v>9.20494502898039</v>
      </c>
      <c r="M4636">
        <v>33.628251206607899</v>
      </c>
      <c r="N4636">
        <v>0.41251964379256101</v>
      </c>
      <c r="O4636">
        <v>51.010101010100897</v>
      </c>
      <c r="P4636">
        <v>181.25</v>
      </c>
      <c r="Q4636">
        <v>5.6238491664286003E-2</v>
      </c>
    </row>
    <row r="4637" spans="1:17" hidden="1" x14ac:dyDescent="0.3">
      <c r="A4637" t="s">
        <v>9429</v>
      </c>
      <c r="B4637" t="s">
        <v>9430</v>
      </c>
      <c r="C4637" t="s">
        <v>10222</v>
      </c>
      <c r="D4637" t="s">
        <v>70</v>
      </c>
      <c r="E4637">
        <v>4.9226999999999999</v>
      </c>
      <c r="F4637">
        <v>2.69</v>
      </c>
      <c r="G4637">
        <v>21.276509432270998</v>
      </c>
      <c r="H4637">
        <v>6.0172092733731297</v>
      </c>
      <c r="I4637">
        <v>6.2228279671526003</v>
      </c>
      <c r="J4637">
        <v>4.0548011462863096</v>
      </c>
      <c r="K4637">
        <v>2.1261306504525299</v>
      </c>
      <c r="L4637">
        <v>1.84018032517435</v>
      </c>
      <c r="M4637">
        <v>93.251690216865398</v>
      </c>
      <c r="N4637">
        <v>1.43632311617841</v>
      </c>
      <c r="O4637">
        <v>0</v>
      </c>
      <c r="P4637">
        <v>50.279329608938497</v>
      </c>
      <c r="Q4637">
        <v>5.6174342778291003E-2</v>
      </c>
    </row>
    <row r="4638" spans="1:17" hidden="1" x14ac:dyDescent="0.3">
      <c r="A4638" t="s">
        <v>9431</v>
      </c>
      <c r="B4638" t="s">
        <v>9432</v>
      </c>
      <c r="C4638" t="s">
        <v>10222</v>
      </c>
      <c r="D4638" t="s">
        <v>1139</v>
      </c>
      <c r="E4638">
        <v>4.8959999999999999</v>
      </c>
      <c r="F4638">
        <v>2.88</v>
      </c>
      <c r="G4638">
        <v>29.149987305748802</v>
      </c>
      <c r="H4638">
        <v>-6.2567346179783101</v>
      </c>
      <c r="I4638">
        <v>-22.593403239970399</v>
      </c>
      <c r="J4638">
        <v>-6.5451988537136803</v>
      </c>
      <c r="K4638">
        <v>2.9510920137676599</v>
      </c>
      <c r="L4638">
        <v>2.9891277999553099</v>
      </c>
      <c r="M4638">
        <v>47.794891107288798</v>
      </c>
      <c r="N4638">
        <v>0.68729909764727604</v>
      </c>
      <c r="O4638">
        <v>54.5138888888889</v>
      </c>
      <c r="P4638">
        <v>68.421052631578902</v>
      </c>
      <c r="Q4638">
        <v>1.9080863026253999E-2</v>
      </c>
    </row>
    <row r="4639" spans="1:17" hidden="1" x14ac:dyDescent="0.3">
      <c r="A4639" t="s">
        <v>9433</v>
      </c>
      <c r="B4639" t="s">
        <v>9434</v>
      </c>
      <c r="C4639" t="s">
        <v>10222</v>
      </c>
      <c r="D4639" t="s">
        <v>70</v>
      </c>
      <c r="E4639">
        <v>4.8789999999999996</v>
      </c>
      <c r="F4639">
        <v>2.87</v>
      </c>
      <c r="G4639">
        <v>-24.025688369926701</v>
      </c>
      <c r="H4639">
        <v>3.2593550943571401</v>
      </c>
      <c r="I4639">
        <v>5.6004173670800501</v>
      </c>
      <c r="J4639">
        <v>9.1955418870270496</v>
      </c>
      <c r="K4639">
        <v>2.6116784712449399</v>
      </c>
      <c r="L4639">
        <v>2.5102938698837201</v>
      </c>
      <c r="M4639">
        <v>58.924830150667802</v>
      </c>
      <c r="N4639">
        <v>1.32440907113257</v>
      </c>
      <c r="O4639">
        <v>10.104529616724699</v>
      </c>
      <c r="P4639">
        <v>43.5</v>
      </c>
      <c r="Q4639">
        <v>4.4911513498878002E-2</v>
      </c>
    </row>
    <row r="4640" spans="1:17" hidden="1" x14ac:dyDescent="0.3">
      <c r="A4640" t="s">
        <v>9435</v>
      </c>
      <c r="B4640" t="s">
        <v>9436</v>
      </c>
      <c r="C4640" t="s">
        <v>10222</v>
      </c>
      <c r="E4640">
        <v>4.8753738000000002</v>
      </c>
      <c r="F4640">
        <v>7.53</v>
      </c>
      <c r="G4640">
        <v>147.29249344825499</v>
      </c>
      <c r="H4640">
        <v>-11.839317626564901</v>
      </c>
      <c r="I4640">
        <v>72.283919582006803</v>
      </c>
      <c r="J4640">
        <v>-5.8819335475912302</v>
      </c>
      <c r="K4640">
        <v>7.5048401864108998</v>
      </c>
      <c r="L4640">
        <v>5.7116429751958897</v>
      </c>
      <c r="M4640">
        <v>21.333887934979799</v>
      </c>
      <c r="N4640">
        <v>0.24400391642059099</v>
      </c>
      <c r="O4640">
        <v>22.0451527224435</v>
      </c>
      <c r="P4640">
        <v>200</v>
      </c>
      <c r="Q4640">
        <v>7.3227824373403E-2</v>
      </c>
    </row>
    <row r="4641" spans="1:17" hidden="1" x14ac:dyDescent="0.3">
      <c r="A4641" t="s">
        <v>9437</v>
      </c>
      <c r="B4641" t="s">
        <v>9438</v>
      </c>
      <c r="C4641" t="s">
        <v>10222</v>
      </c>
      <c r="D4641" t="s">
        <v>370</v>
      </c>
      <c r="E4641">
        <v>4.8680782000000002</v>
      </c>
      <c r="F4641">
        <v>6.13</v>
      </c>
      <c r="G4641">
        <v>-24.359021703260101</v>
      </c>
      <c r="H4641">
        <v>-7.6500705315633404</v>
      </c>
      <c r="I4641">
        <v>-17.573306362715901</v>
      </c>
      <c r="J4641">
        <v>4.3371540874627899</v>
      </c>
      <c r="K4641">
        <v>5.4728773981293601</v>
      </c>
      <c r="L4641">
        <v>5.6693160257906801</v>
      </c>
      <c r="M4641">
        <v>69.649199740580201</v>
      </c>
      <c r="N4641">
        <v>1.2291680362895201</v>
      </c>
      <c r="O4641">
        <v>19.902120717781301</v>
      </c>
      <c r="P4641">
        <v>32.971800433839398</v>
      </c>
      <c r="Q4641">
        <v>7.4563979512835998E-2</v>
      </c>
    </row>
    <row r="4642" spans="1:17" hidden="1" x14ac:dyDescent="0.3">
      <c r="A4642" t="s">
        <v>9439</v>
      </c>
      <c r="B4642" t="s">
        <v>9440</v>
      </c>
      <c r="C4642" t="s">
        <v>10222</v>
      </c>
      <c r="D4642" t="s">
        <v>415</v>
      </c>
      <c r="E4642">
        <v>4.86585</v>
      </c>
      <c r="F4642">
        <v>9.83</v>
      </c>
      <c r="G4642">
        <v>81.296721778064693</v>
      </c>
      <c r="H4642">
        <v>-25.818849309934201</v>
      </c>
      <c r="I4642">
        <v>10.852985349464801</v>
      </c>
      <c r="J4642">
        <v>-5.4552672799111397</v>
      </c>
      <c r="K4642">
        <v>11.294546412575601</v>
      </c>
      <c r="L4642">
        <v>10.597052695776901</v>
      </c>
      <c r="M4642">
        <v>16.120873589674598</v>
      </c>
      <c r="N4642">
        <v>0.84227163461538401</v>
      </c>
      <c r="O4642">
        <v>113.530010172939</v>
      </c>
      <c r="P4642">
        <v>117.960088691796</v>
      </c>
      <c r="Q4642">
        <v>2.4224362357180999E-2</v>
      </c>
    </row>
    <row r="4643" spans="1:17" hidden="1" x14ac:dyDescent="0.3">
      <c r="A4643" t="s">
        <v>9441</v>
      </c>
      <c r="B4643" t="s">
        <v>9442</v>
      </c>
      <c r="C4643" t="s">
        <v>10222</v>
      </c>
      <c r="D4643" t="s">
        <v>118</v>
      </c>
      <c r="E4643">
        <v>4.851</v>
      </c>
      <c r="F4643">
        <v>9.8000000000000007</v>
      </c>
      <c r="G4643">
        <v>-0.69871635974865798</v>
      </c>
      <c r="H4643">
        <v>5.2745208966516497</v>
      </c>
      <c r="I4643">
        <v>-19.134780472184001</v>
      </c>
      <c r="J4643">
        <v>-2.14821392909055</v>
      </c>
      <c r="K4643">
        <v>9.5685161053656795</v>
      </c>
      <c r="L4643">
        <v>9.6306732381822293</v>
      </c>
      <c r="M4643">
        <v>52.696799738257504</v>
      </c>
      <c r="N4643">
        <v>0.83536055873910597</v>
      </c>
      <c r="O4643">
        <v>63.163265306122398</v>
      </c>
      <c r="P4643">
        <v>39.6011396011396</v>
      </c>
      <c r="Q4643">
        <v>1.6632575155177E-2</v>
      </c>
    </row>
    <row r="4644" spans="1:17" hidden="1" x14ac:dyDescent="0.3">
      <c r="A4644" t="s">
        <v>9443</v>
      </c>
      <c r="B4644" t="s">
        <v>9444</v>
      </c>
      <c r="C4644" t="s">
        <v>10222</v>
      </c>
      <c r="D4644" t="s">
        <v>165</v>
      </c>
      <c r="E4644">
        <v>4.8364752799999904</v>
      </c>
      <c r="F4644">
        <v>5.6</v>
      </c>
      <c r="G4644">
        <v>17.064055219816801</v>
      </c>
      <c r="K4644">
        <v>5.4856592989664099</v>
      </c>
      <c r="L4644">
        <v>5.3129273959650396</v>
      </c>
      <c r="M4644">
        <v>11.3707014279082</v>
      </c>
      <c r="N4644">
        <v>1</v>
      </c>
      <c r="O4644">
        <v>29.464285714285701</v>
      </c>
      <c r="P4644">
        <v>53.424657534246499</v>
      </c>
      <c r="Q4644">
        <v>-8.5879446318412003E-2</v>
      </c>
    </row>
    <row r="4645" spans="1:17" hidden="1" x14ac:dyDescent="0.3">
      <c r="A4645" t="s">
        <v>9445</v>
      </c>
      <c r="B4645" t="s">
        <v>9446</v>
      </c>
      <c r="C4645" t="s">
        <v>10222</v>
      </c>
      <c r="D4645" t="s">
        <v>523</v>
      </c>
      <c r="E4645">
        <v>4.83</v>
      </c>
      <c r="F4645">
        <v>16.100000000000001</v>
      </c>
      <c r="G4645">
        <v>17.481467265135802</v>
      </c>
      <c r="H4645">
        <v>-6.0764502660383801</v>
      </c>
      <c r="I4645">
        <v>-9.6452155027008093</v>
      </c>
      <c r="J4645">
        <v>-9.8309131394279596</v>
      </c>
      <c r="K4645">
        <v>16.3135791703283</v>
      </c>
      <c r="L4645">
        <v>14.937647112753201</v>
      </c>
      <c r="M4645">
        <v>46.208061236354098</v>
      </c>
      <c r="N4645">
        <v>0.49895113909279598</v>
      </c>
      <c r="O4645">
        <v>22.670807453416099</v>
      </c>
      <c r="P4645">
        <v>64.959016393442596</v>
      </c>
      <c r="Q4645">
        <v>9.7075933074379991E-3</v>
      </c>
    </row>
    <row r="4646" spans="1:17" hidden="1" x14ac:dyDescent="0.3">
      <c r="A4646" t="s">
        <v>9447</v>
      </c>
      <c r="B4646" t="s">
        <v>9448</v>
      </c>
      <c r="C4646" t="s">
        <v>10222</v>
      </c>
      <c r="D4646" t="s">
        <v>133</v>
      </c>
      <c r="E4646">
        <v>4.8</v>
      </c>
      <c r="F4646">
        <v>16</v>
      </c>
      <c r="G4646">
        <v>109.811091541446</v>
      </c>
      <c r="H4646">
        <v>-2.1974555368720998</v>
      </c>
      <c r="I4646">
        <v>-29.428850670951299</v>
      </c>
      <c r="J4646">
        <v>-4.1633342304697498</v>
      </c>
      <c r="K4646">
        <v>15.9460801481901</v>
      </c>
      <c r="L4646">
        <v>15.1269217588918</v>
      </c>
      <c r="M4646">
        <v>62.745749747873198</v>
      </c>
      <c r="N4646">
        <v>0.70012400354295801</v>
      </c>
      <c r="O4646">
        <v>111.1875</v>
      </c>
      <c r="P4646">
        <v>149.22118380062301</v>
      </c>
    </row>
    <row r="4647" spans="1:17" hidden="1" x14ac:dyDescent="0.3">
      <c r="A4647" t="s">
        <v>9449</v>
      </c>
      <c r="B4647" t="s">
        <v>9450</v>
      </c>
      <c r="C4647" t="s">
        <v>10222</v>
      </c>
      <c r="E4647">
        <v>4.7932499999999996</v>
      </c>
      <c r="F4647">
        <v>8.25</v>
      </c>
      <c r="G4647">
        <v>40.817110818714198</v>
      </c>
      <c r="H4647">
        <v>-3.76819715991821</v>
      </c>
      <c r="I4647">
        <v>4.0685883448822899</v>
      </c>
      <c r="J4647">
        <v>-1.54519885371368</v>
      </c>
      <c r="K4647">
        <v>7.5530800693565396</v>
      </c>
      <c r="L4647">
        <v>6.5201190334303503</v>
      </c>
      <c r="M4647">
        <v>67.196437354523795</v>
      </c>
      <c r="N4647">
        <v>1.13466330753807E-2</v>
      </c>
      <c r="O4647">
        <v>5.4545454545454399</v>
      </c>
      <c r="P4647">
        <v>99.757869249394602</v>
      </c>
    </row>
    <row r="4648" spans="1:17" hidden="1" x14ac:dyDescent="0.3">
      <c r="A4648" t="s">
        <v>9451</v>
      </c>
      <c r="B4648" t="s">
        <v>9452</v>
      </c>
      <c r="C4648" t="s">
        <v>10222</v>
      </c>
      <c r="D4648" t="s">
        <v>557</v>
      </c>
      <c r="E4648">
        <v>4.7684369999999996</v>
      </c>
      <c r="F4648">
        <v>13.89</v>
      </c>
      <c r="G4648">
        <v>345.92329122190898</v>
      </c>
      <c r="H4648">
        <v>-0.47181373681169902</v>
      </c>
      <c r="I4648">
        <v>55.142191592398497</v>
      </c>
      <c r="J4648">
        <v>-11.002067863298301</v>
      </c>
      <c r="K4648">
        <v>13.467131870951899</v>
      </c>
      <c r="L4648">
        <v>9.7116100400256098</v>
      </c>
      <c r="M4648">
        <v>20.534323347902099</v>
      </c>
      <c r="N4648">
        <v>0.99198998122868798</v>
      </c>
      <c r="O4648">
        <v>20.302375809935199</v>
      </c>
      <c r="P4648">
        <v>372.44897959183601</v>
      </c>
    </row>
    <row r="4649" spans="1:17" hidden="1" x14ac:dyDescent="0.3">
      <c r="A4649" t="s">
        <v>9453</v>
      </c>
      <c r="B4649" t="s">
        <v>9454</v>
      </c>
      <c r="C4649" t="s">
        <v>10222</v>
      </c>
      <c r="E4649">
        <v>4.7415799999999999</v>
      </c>
      <c r="F4649">
        <v>1.58</v>
      </c>
      <c r="G4649">
        <v>-12.032934746738301</v>
      </c>
      <c r="H4649">
        <v>-16.6215972865952</v>
      </c>
      <c r="I4649">
        <v>-33.631344072328702</v>
      </c>
      <c r="J4649">
        <v>-6.1203622524065002</v>
      </c>
      <c r="K4649">
        <v>1.55547873769234</v>
      </c>
      <c r="L4649">
        <v>1.6339885696576699</v>
      </c>
      <c r="M4649">
        <v>51.185914644878501</v>
      </c>
      <c r="N4649">
        <v>0.71965366400346997</v>
      </c>
      <c r="O4649">
        <v>45.569620253164501</v>
      </c>
      <c r="P4649">
        <v>41.071428571428498</v>
      </c>
      <c r="Q4649">
        <v>-0.13630824420691301</v>
      </c>
    </row>
    <row r="4650" spans="1:17" hidden="1" x14ac:dyDescent="0.3">
      <c r="A4650" t="s">
        <v>9455</v>
      </c>
      <c r="B4650" t="s">
        <v>9456</v>
      </c>
      <c r="C4650" t="s">
        <v>10222</v>
      </c>
      <c r="D4650" t="s">
        <v>420</v>
      </c>
      <c r="E4650">
        <v>4.7396177460000004</v>
      </c>
      <c r="F4650">
        <v>30.62</v>
      </c>
      <c r="G4650">
        <v>223.01769062550699</v>
      </c>
      <c r="H4650">
        <v>17.9333790077701</v>
      </c>
      <c r="I4650">
        <v>234.046749949011</v>
      </c>
      <c r="J4650">
        <v>-1.54519885371368</v>
      </c>
      <c r="K4650">
        <v>25.1382358410773</v>
      </c>
      <c r="M4650">
        <v>100</v>
      </c>
      <c r="N4650">
        <v>3.0411805763286399E-3</v>
      </c>
      <c r="O4650">
        <v>0</v>
      </c>
      <c r="P4650">
        <v>249.54337899543299</v>
      </c>
    </row>
    <row r="4651" spans="1:17" hidden="1" x14ac:dyDescent="0.3">
      <c r="A4651" t="s">
        <v>9457</v>
      </c>
      <c r="B4651" t="s">
        <v>9458</v>
      </c>
      <c r="C4651" t="s">
        <v>10222</v>
      </c>
      <c r="D4651" t="s">
        <v>523</v>
      </c>
      <c r="E4651">
        <v>4.734</v>
      </c>
      <c r="F4651">
        <v>7.89</v>
      </c>
      <c r="G4651">
        <v>50.777682416589997</v>
      </c>
      <c r="H4651">
        <v>42.0876758963621</v>
      </c>
      <c r="I4651">
        <v>19.3751658253728</v>
      </c>
      <c r="J4651">
        <v>-7.6537961387815496</v>
      </c>
      <c r="K4651">
        <v>6.7471738402100199</v>
      </c>
      <c r="L4651">
        <v>6.0170087041139997</v>
      </c>
      <c r="M4651">
        <v>46.932159375449501</v>
      </c>
      <c r="N4651">
        <v>2.8804707129497</v>
      </c>
      <c r="O4651">
        <v>27.249683143219201</v>
      </c>
      <c r="P4651">
        <v>86.084905660377302</v>
      </c>
      <c r="Q4651">
        <v>3.1109653577705999E-2</v>
      </c>
    </row>
    <row r="4652" spans="1:17" hidden="1" x14ac:dyDescent="0.3">
      <c r="A4652" t="s">
        <v>9459</v>
      </c>
      <c r="B4652" t="s">
        <v>9460</v>
      </c>
      <c r="C4652" t="s">
        <v>10222</v>
      </c>
      <c r="D4652" t="s">
        <v>290</v>
      </c>
      <c r="E4652">
        <v>4.6872867999999999</v>
      </c>
      <c r="F4652">
        <v>4.34</v>
      </c>
      <c r="G4652">
        <v>172.784656457659</v>
      </c>
      <c r="H4652">
        <v>70.489388840138901</v>
      </c>
      <c r="I4652">
        <v>122.964909415116</v>
      </c>
      <c r="J4652">
        <v>-1.77093248802519</v>
      </c>
      <c r="K4652">
        <v>3.0278669898805899</v>
      </c>
      <c r="L4652">
        <v>1.67691548579607</v>
      </c>
      <c r="M4652">
        <v>61.002870799042498</v>
      </c>
      <c r="N4652">
        <v>1.7802306145723199</v>
      </c>
      <c r="O4652">
        <v>8.2949308755760391</v>
      </c>
      <c r="P4652">
        <v>199.31034482758599</v>
      </c>
      <c r="Q4652">
        <v>0.22229024437879799</v>
      </c>
    </row>
    <row r="4653" spans="1:17" hidden="1" x14ac:dyDescent="0.3">
      <c r="A4653" t="s">
        <v>9461</v>
      </c>
      <c r="B4653" t="s">
        <v>9462</v>
      </c>
      <c r="C4653" t="s">
        <v>10222</v>
      </c>
      <c r="D4653" t="s">
        <v>398</v>
      </c>
      <c r="E4653">
        <v>4.6615548000000002</v>
      </c>
      <c r="F4653">
        <v>10.76</v>
      </c>
      <c r="G4653">
        <v>28.7412668970284</v>
      </c>
      <c r="H4653">
        <v>12.0482917216396</v>
      </c>
      <c r="I4653">
        <v>7.8021866574715604E-2</v>
      </c>
      <c r="J4653">
        <v>3.43041090238387</v>
      </c>
      <c r="K4653">
        <v>9.5587944048758295</v>
      </c>
      <c r="L4653">
        <v>8.9630293704517303</v>
      </c>
      <c r="M4653">
        <v>100</v>
      </c>
      <c r="N4653">
        <v>6.6666666666666599</v>
      </c>
      <c r="O4653">
        <v>0</v>
      </c>
      <c r="P4653">
        <v>55.2669552669552</v>
      </c>
    </row>
    <row r="4654" spans="1:17" hidden="1" x14ac:dyDescent="0.3">
      <c r="A4654" t="s">
        <v>9463</v>
      </c>
      <c r="B4654" t="s">
        <v>9464</v>
      </c>
      <c r="C4654" t="s">
        <v>10222</v>
      </c>
      <c r="D4654" t="s">
        <v>420</v>
      </c>
      <c r="E4654">
        <v>4.6501549999999998</v>
      </c>
      <c r="F4654">
        <v>15.5</v>
      </c>
      <c r="G4654">
        <v>91.170940843556295</v>
      </c>
      <c r="H4654">
        <v>-4.8630873899567701</v>
      </c>
      <c r="I4654">
        <v>-1.9435154933084999</v>
      </c>
      <c r="J4654">
        <v>-6.7439756121234797</v>
      </c>
      <c r="K4654">
        <v>17.3161016782154</v>
      </c>
      <c r="L4654">
        <v>15.423825876699899</v>
      </c>
      <c r="M4654">
        <v>20.195604455335499</v>
      </c>
      <c r="N4654">
        <v>0.204833178005591</v>
      </c>
      <c r="O4654">
        <v>86.129032258064498</v>
      </c>
      <c r="P4654">
        <v>117.69662921348301</v>
      </c>
    </row>
    <row r="4655" spans="1:17" hidden="1" x14ac:dyDescent="0.3">
      <c r="A4655" t="s">
        <v>9465</v>
      </c>
      <c r="B4655" t="s">
        <v>9466</v>
      </c>
      <c r="C4655" t="s">
        <v>10222</v>
      </c>
      <c r="D4655" t="s">
        <v>1139</v>
      </c>
      <c r="E4655">
        <v>4.6459733999999999</v>
      </c>
      <c r="F4655">
        <v>4.66</v>
      </c>
      <c r="G4655">
        <v>69.272630957804296</v>
      </c>
      <c r="H4655">
        <v>57.957739748572102</v>
      </c>
      <c r="I4655">
        <v>102.260380299372</v>
      </c>
      <c r="J4655">
        <v>-8.8474300910361894</v>
      </c>
      <c r="K4655">
        <v>3.4632937213116</v>
      </c>
      <c r="L4655">
        <v>2.1726811636811099</v>
      </c>
      <c r="M4655">
        <v>57.517064835628197</v>
      </c>
      <c r="N4655">
        <v>2.3271382274200301</v>
      </c>
      <c r="O4655">
        <v>12.231759656652301</v>
      </c>
      <c r="P4655">
        <v>140.20618556701001</v>
      </c>
    </row>
    <row r="4656" spans="1:17" hidden="1" x14ac:dyDescent="0.3">
      <c r="A4656" t="s">
        <v>9467</v>
      </c>
      <c r="B4656" t="s">
        <v>9468</v>
      </c>
      <c r="C4656" t="s">
        <v>10222</v>
      </c>
      <c r="D4656" t="s">
        <v>285</v>
      </c>
      <c r="E4656">
        <v>4.6297286</v>
      </c>
      <c r="F4656">
        <v>6.43</v>
      </c>
      <c r="G4656">
        <v>-58.841477843610903</v>
      </c>
      <c r="H4656">
        <v>-21.883847114062402</v>
      </c>
      <c r="I4656">
        <v>-23.508073967738198</v>
      </c>
      <c r="J4656">
        <v>-11.1708673029115</v>
      </c>
      <c r="K4656">
        <v>7.7986719856023798</v>
      </c>
      <c r="L4656">
        <v>7.9871210852955103</v>
      </c>
      <c r="M4656">
        <v>0.39598498758741102</v>
      </c>
      <c r="N4656">
        <v>1.83181818181818</v>
      </c>
      <c r="O4656">
        <v>49.300155520995297</v>
      </c>
      <c r="P4656">
        <v>1.74050632911391</v>
      </c>
    </row>
    <row r="4657" spans="1:17" hidden="1" x14ac:dyDescent="0.3">
      <c r="A4657" t="s">
        <v>9469</v>
      </c>
      <c r="B4657" t="s">
        <v>9470</v>
      </c>
      <c r="C4657" t="s">
        <v>10222</v>
      </c>
      <c r="E4657">
        <v>4.6248300000000002</v>
      </c>
      <c r="F4657">
        <v>0.7</v>
      </c>
      <c r="G4657">
        <v>-17.150688369926701</v>
      </c>
      <c r="H4657">
        <v>5.7044100394120596</v>
      </c>
      <c r="I4657">
        <v>-32.163295713088701</v>
      </c>
      <c r="J4657">
        <v>-1.54519885371368</v>
      </c>
      <c r="K4657">
        <v>0.67940733355701599</v>
      </c>
      <c r="L4657">
        <v>0.68671500606996705</v>
      </c>
      <c r="M4657">
        <v>49.487528202510099</v>
      </c>
      <c r="N4657">
        <v>0.89495799788969199</v>
      </c>
      <c r="O4657">
        <v>32.857142857142797</v>
      </c>
      <c r="P4657">
        <v>29.629629629629601</v>
      </c>
      <c r="Q4657">
        <v>-5.7972467479225E-2</v>
      </c>
    </row>
    <row r="4658" spans="1:17" hidden="1" x14ac:dyDescent="0.3">
      <c r="A4658" t="s">
        <v>9471</v>
      </c>
      <c r="B4658" t="s">
        <v>9472</v>
      </c>
      <c r="C4658" t="s">
        <v>10222</v>
      </c>
      <c r="D4658" t="s">
        <v>523</v>
      </c>
      <c r="E4658">
        <v>4.6007610000000003</v>
      </c>
      <c r="F4658">
        <v>13.9</v>
      </c>
      <c r="G4658">
        <v>163.66220307057401</v>
      </c>
      <c r="H4658">
        <v>-5.4317932068829098</v>
      </c>
      <c r="I4658">
        <v>-14.036775031823501</v>
      </c>
      <c r="J4658">
        <v>-5.68312988819644</v>
      </c>
      <c r="K4658">
        <v>14.6593222418655</v>
      </c>
      <c r="L4658">
        <v>13.2410706625454</v>
      </c>
      <c r="M4658">
        <v>26.159861624645401</v>
      </c>
      <c r="N4658">
        <v>1.5104109064031299</v>
      </c>
      <c r="O4658">
        <v>43.525179856115102</v>
      </c>
      <c r="P4658">
        <v>204.15754923413499</v>
      </c>
    </row>
    <row r="4659" spans="1:17" hidden="1" x14ac:dyDescent="0.3">
      <c r="A4659" t="s">
        <v>9473</v>
      </c>
      <c r="B4659" t="s">
        <v>9474</v>
      </c>
      <c r="C4659" t="s">
        <v>10222</v>
      </c>
      <c r="D4659" t="s">
        <v>523</v>
      </c>
      <c r="E4659">
        <v>4.5922499999999999</v>
      </c>
      <c r="F4659">
        <v>23.55</v>
      </c>
      <c r="G4659">
        <v>-5.1339357926071703</v>
      </c>
      <c r="H4659">
        <v>5.5519177887262199</v>
      </c>
      <c r="I4659">
        <v>-22.413625093852801</v>
      </c>
      <c r="J4659">
        <v>-0.29842327331815999</v>
      </c>
      <c r="K4659">
        <v>21.8754079316444</v>
      </c>
      <c r="L4659">
        <v>21.0933289854188</v>
      </c>
      <c r="M4659">
        <v>69.214496842259095</v>
      </c>
      <c r="N4659">
        <v>0.92013785790031799</v>
      </c>
      <c r="O4659">
        <v>18.131634819532898</v>
      </c>
      <c r="P4659">
        <v>53.420195439739402</v>
      </c>
      <c r="Q4659">
        <v>0.12803372544893901</v>
      </c>
    </row>
    <row r="4660" spans="1:17" hidden="1" x14ac:dyDescent="0.3">
      <c r="A4660" t="s">
        <v>9475</v>
      </c>
      <c r="B4660" t="s">
        <v>9476</v>
      </c>
      <c r="C4660" t="s">
        <v>10222</v>
      </c>
      <c r="D4660" t="s">
        <v>388</v>
      </c>
      <c r="E4660">
        <v>4.5792242999999999</v>
      </c>
      <c r="F4660">
        <v>3.15</v>
      </c>
      <c r="G4660">
        <v>-79.157267317295194</v>
      </c>
      <c r="H4660">
        <v>-18.391224056222001</v>
      </c>
      <c r="I4660">
        <v>-61.186284218835802</v>
      </c>
      <c r="J4660">
        <v>-1.54519885371368</v>
      </c>
      <c r="K4660">
        <v>3.7449738387505001</v>
      </c>
      <c r="L4660">
        <v>4.9623496181187496</v>
      </c>
      <c r="M4660">
        <v>36.738412709098199</v>
      </c>
      <c r="N4660">
        <v>1.5865437788018399</v>
      </c>
      <c r="O4660">
        <v>128.57142857142799</v>
      </c>
      <c r="P4660">
        <v>8.6206896551724199</v>
      </c>
      <c r="Q4660">
        <v>-1.5012627910677E-2</v>
      </c>
    </row>
    <row r="4661" spans="1:17" hidden="1" x14ac:dyDescent="0.3">
      <c r="A4661" t="s">
        <v>9477</v>
      </c>
      <c r="B4661" t="s">
        <v>9478</v>
      </c>
      <c r="C4661" t="s">
        <v>10222</v>
      </c>
      <c r="D4661" t="s">
        <v>60</v>
      </c>
      <c r="E4661">
        <v>4.52709048</v>
      </c>
      <c r="F4661">
        <v>10.199999999999999</v>
      </c>
      <c r="G4661">
        <v>43.191449733234599</v>
      </c>
      <c r="H4661">
        <v>6.62482871361044</v>
      </c>
      <c r="I4661">
        <v>31.265960881635401</v>
      </c>
      <c r="J4661">
        <v>-1.54519885371368</v>
      </c>
      <c r="K4661">
        <v>8.8709169269507395</v>
      </c>
      <c r="L4661">
        <v>7.3924115715631604</v>
      </c>
      <c r="M4661">
        <v>100</v>
      </c>
      <c r="N4661">
        <v>0</v>
      </c>
      <c r="O4661">
        <v>0</v>
      </c>
      <c r="P4661">
        <v>69.717138103161403</v>
      </c>
    </row>
    <row r="4662" spans="1:17" hidden="1" x14ac:dyDescent="0.3">
      <c r="A4662" t="s">
        <v>9479</v>
      </c>
      <c r="B4662" t="s">
        <v>9480</v>
      </c>
      <c r="C4662" t="s">
        <v>10222</v>
      </c>
      <c r="D4662" t="s">
        <v>469</v>
      </c>
      <c r="E4662">
        <v>4.5008194919999998</v>
      </c>
      <c r="F4662">
        <v>1.38</v>
      </c>
      <c r="G4662">
        <v>18.737469524809999</v>
      </c>
      <c r="H4662">
        <v>-1.30413696913494</v>
      </c>
      <c r="I4662">
        <v>4.5033709535779396</v>
      </c>
      <c r="J4662">
        <v>-1.54519885371368</v>
      </c>
      <c r="K4662">
        <v>1.17927288874597</v>
      </c>
      <c r="L4662">
        <v>1.02326729500129</v>
      </c>
      <c r="M4662">
        <v>87.289212741023107</v>
      </c>
      <c r="N4662">
        <v>0.69025104710023899</v>
      </c>
      <c r="O4662">
        <v>7.2463768115942102</v>
      </c>
      <c r="P4662">
        <v>83.999999999999901</v>
      </c>
      <c r="Q4662">
        <v>-1.9143949046519001E-2</v>
      </c>
    </row>
    <row r="4663" spans="1:17" hidden="1" x14ac:dyDescent="0.3">
      <c r="A4663" t="s">
        <v>9481</v>
      </c>
      <c r="B4663" t="s">
        <v>9482</v>
      </c>
      <c r="C4663" t="s">
        <v>10222</v>
      </c>
      <c r="D4663" t="s">
        <v>622</v>
      </c>
      <c r="E4663">
        <v>4.4980230600000004</v>
      </c>
      <c r="F4663">
        <v>13.8</v>
      </c>
      <c r="G4663">
        <v>-47.442593814052799</v>
      </c>
      <c r="I4663">
        <v>-5.9728195226125198</v>
      </c>
      <c r="K4663">
        <v>17.182926074637699</v>
      </c>
      <c r="L4663">
        <v>23.662368761796301</v>
      </c>
      <c r="M4663">
        <v>89.584477983611194</v>
      </c>
      <c r="N4663">
        <v>1</v>
      </c>
      <c r="O4663">
        <v>26.449275362318801</v>
      </c>
      <c r="P4663">
        <v>15</v>
      </c>
    </row>
    <row r="4664" spans="1:17" hidden="1" x14ac:dyDescent="0.3">
      <c r="A4664" t="s">
        <v>9483</v>
      </c>
      <c r="B4664" t="s">
        <v>9484</v>
      </c>
      <c r="C4664" t="s">
        <v>10222</v>
      </c>
      <c r="D4664" t="s">
        <v>18</v>
      </c>
      <c r="E4664">
        <v>4.4837042</v>
      </c>
      <c r="F4664">
        <v>13.18</v>
      </c>
      <c r="G4664">
        <v>98.388987397991201</v>
      </c>
      <c r="H4664">
        <v>0.334948925270113</v>
      </c>
      <c r="I4664">
        <v>174.81174099763001</v>
      </c>
      <c r="J4664">
        <v>-2.52190809488574</v>
      </c>
      <c r="K4664">
        <v>12.042966500274099</v>
      </c>
      <c r="L4664">
        <v>8.6731439233852505</v>
      </c>
      <c r="M4664">
        <v>67.938067104836307</v>
      </c>
      <c r="N4664">
        <v>0.55264623955431702</v>
      </c>
      <c r="O4664">
        <v>0.98634294385433396</v>
      </c>
      <c r="P4664">
        <v>190.308370044052</v>
      </c>
    </row>
    <row r="4665" spans="1:17" hidden="1" x14ac:dyDescent="0.3">
      <c r="A4665" t="s">
        <v>9485</v>
      </c>
      <c r="B4665" t="s">
        <v>9486</v>
      </c>
      <c r="C4665" t="s">
        <v>10222</v>
      </c>
      <c r="D4665" t="s">
        <v>523</v>
      </c>
      <c r="E4665">
        <v>4.4400000000000004</v>
      </c>
      <c r="F4665">
        <v>44.4</v>
      </c>
      <c r="G4665">
        <v>-41.663303048825803</v>
      </c>
      <c r="H4665">
        <v>6.4018408581600399</v>
      </c>
      <c r="I4665">
        <v>24.169932765468399</v>
      </c>
      <c r="J4665">
        <v>-3.9627812712960999</v>
      </c>
      <c r="K4665">
        <v>41.158485535183402</v>
      </c>
      <c r="L4665">
        <v>37.6724986525807</v>
      </c>
      <c r="M4665">
        <v>61.235326299610797</v>
      </c>
      <c r="N4665">
        <v>0.82416650699367699</v>
      </c>
      <c r="O4665">
        <v>22.274774774774698</v>
      </c>
      <c r="P4665">
        <v>86.241610738255005</v>
      </c>
    </row>
    <row r="4666" spans="1:17" hidden="1" x14ac:dyDescent="0.3">
      <c r="A4666" t="s">
        <v>9487</v>
      </c>
      <c r="B4666" t="s">
        <v>9488</v>
      </c>
      <c r="C4666" t="s">
        <v>10222</v>
      </c>
      <c r="E4666">
        <v>4.4372720000000001</v>
      </c>
      <c r="F4666">
        <v>6.8</v>
      </c>
      <c r="G4666">
        <v>216.908655064416</v>
      </c>
      <c r="H4666">
        <v>129.69042402542601</v>
      </c>
      <c r="I4666">
        <v>157.59574043148899</v>
      </c>
      <c r="J4666">
        <v>6.3836037352830797</v>
      </c>
      <c r="K4666">
        <v>3.9011241006323298</v>
      </c>
      <c r="L4666">
        <v>2.0809531337830198</v>
      </c>
      <c r="M4666">
        <v>99.989378656667597</v>
      </c>
      <c r="N4666">
        <v>1.7578469623377599</v>
      </c>
      <c r="O4666">
        <v>0</v>
      </c>
      <c r="P4666">
        <v>243.43434343434299</v>
      </c>
    </row>
    <row r="4667" spans="1:17" hidden="1" x14ac:dyDescent="0.3">
      <c r="A4667" t="s">
        <v>9489</v>
      </c>
      <c r="B4667" t="s">
        <v>9490</v>
      </c>
      <c r="C4667" t="s">
        <v>10222</v>
      </c>
      <c r="D4667" t="s">
        <v>523</v>
      </c>
      <c r="E4667">
        <v>4.4190649999999998</v>
      </c>
      <c r="F4667">
        <v>5.95</v>
      </c>
      <c r="G4667">
        <v>28.826792047827698</v>
      </c>
      <c r="H4667">
        <v>-8.3263591913571506</v>
      </c>
      <c r="I4667">
        <v>-20.296629046422002</v>
      </c>
      <c r="J4667">
        <v>-6.3451988537136801</v>
      </c>
      <c r="K4667">
        <v>6.2498077200252196</v>
      </c>
      <c r="L4667">
        <v>5.8687252024894399</v>
      </c>
      <c r="M4667">
        <v>25.710337277257</v>
      </c>
      <c r="N4667">
        <v>0.54182272159800204</v>
      </c>
      <c r="O4667">
        <v>66.050420168067205</v>
      </c>
      <c r="P4667">
        <v>83.076923076923094</v>
      </c>
    </row>
    <row r="4668" spans="1:17" hidden="1" x14ac:dyDescent="0.3">
      <c r="A4668" t="s">
        <v>9491</v>
      </c>
      <c r="B4668" t="s">
        <v>9492</v>
      </c>
      <c r="C4668" t="s">
        <v>10222</v>
      </c>
      <c r="D4668" t="s">
        <v>54</v>
      </c>
      <c r="E4668">
        <v>4.4167664469999997</v>
      </c>
      <c r="F4668">
        <v>5.27</v>
      </c>
      <c r="G4668">
        <v>-54.727323247310899</v>
      </c>
      <c r="H4668">
        <v>-3.3362451229160901</v>
      </c>
      <c r="I4668">
        <v>-28.9613252697389</v>
      </c>
      <c r="J4668">
        <v>-1.54519885371368</v>
      </c>
      <c r="K4668">
        <v>5.4050345644605402</v>
      </c>
      <c r="L4668">
        <v>5.8045239155759196</v>
      </c>
      <c r="M4668">
        <v>19.553572178607599</v>
      </c>
      <c r="N4668">
        <v>1.88271604938271</v>
      </c>
      <c r="O4668">
        <v>39.278937381404099</v>
      </c>
      <c r="P4668">
        <v>5.3999999999999799</v>
      </c>
    </row>
    <row r="4669" spans="1:17" hidden="1" x14ac:dyDescent="0.3">
      <c r="A4669" t="s">
        <v>9493</v>
      </c>
      <c r="B4669" t="s">
        <v>9494</v>
      </c>
      <c r="C4669" t="s">
        <v>10222</v>
      </c>
      <c r="D4669" t="s">
        <v>21</v>
      </c>
      <c r="E4669">
        <v>4.4071999999999996</v>
      </c>
      <c r="F4669">
        <v>8</v>
      </c>
      <c r="G4669">
        <v>-11.5831596342945</v>
      </c>
      <c r="H4669">
        <v>-2.6727006547717802</v>
      </c>
      <c r="I4669">
        <v>-14.2308062616119</v>
      </c>
      <c r="J4669">
        <v>2.61097243092106</v>
      </c>
      <c r="K4669">
        <v>8.3755764413661993</v>
      </c>
      <c r="L4669">
        <v>8.3341283188105209</v>
      </c>
      <c r="M4669">
        <v>48.015662149070401</v>
      </c>
      <c r="N4669">
        <v>0.61233348454338199</v>
      </c>
      <c r="O4669">
        <v>56.25</v>
      </c>
      <c r="P4669">
        <v>30.505709624796001</v>
      </c>
      <c r="Q4669">
        <v>9.3721912259236997E-2</v>
      </c>
    </row>
    <row r="4670" spans="1:17" hidden="1" x14ac:dyDescent="0.3">
      <c r="A4670" t="s">
        <v>9495</v>
      </c>
      <c r="B4670" t="s">
        <v>9496</v>
      </c>
      <c r="C4670" t="s">
        <v>10222</v>
      </c>
      <c r="D4670" t="s">
        <v>420</v>
      </c>
      <c r="E4670">
        <v>4.3823999999999996</v>
      </c>
      <c r="F4670">
        <v>13.28</v>
      </c>
      <c r="G4670">
        <v>-8.0600327053415999</v>
      </c>
      <c r="H4670">
        <v>-30.814030424233799</v>
      </c>
      <c r="I4670">
        <v>-59.580839572737801</v>
      </c>
      <c r="J4670">
        <v>-11.273090010176199</v>
      </c>
      <c r="K4670">
        <v>17.012381609251499</v>
      </c>
      <c r="L4670">
        <v>17.642192099788598</v>
      </c>
      <c r="M4670">
        <v>11.0095030593105</v>
      </c>
      <c r="N4670">
        <v>5.4333653948915199E-2</v>
      </c>
      <c r="O4670">
        <v>89.759036144578303</v>
      </c>
      <c r="P4670">
        <v>34.822335025380703</v>
      </c>
      <c r="Q4670">
        <v>7.9064462256046006E-2</v>
      </c>
    </row>
    <row r="4671" spans="1:17" hidden="1" x14ac:dyDescent="0.3">
      <c r="A4671" t="s">
        <v>9497</v>
      </c>
      <c r="B4671" t="s">
        <v>9498</v>
      </c>
      <c r="C4671" t="s">
        <v>10222</v>
      </c>
      <c r="D4671" t="s">
        <v>1458</v>
      </c>
      <c r="E4671">
        <v>4.3804195249999998</v>
      </c>
      <c r="F4671">
        <v>9.4700000000000006</v>
      </c>
      <c r="G4671">
        <v>86.762599918361502</v>
      </c>
      <c r="H4671">
        <v>-1.0263591913571599</v>
      </c>
      <c r="I4671">
        <v>-9.5682174133124196</v>
      </c>
      <c r="J4671">
        <v>12.921806222428399</v>
      </c>
      <c r="K4671">
        <v>8.2541373269232992</v>
      </c>
      <c r="L4671">
        <v>7.0678470587527604</v>
      </c>
      <c r="M4671">
        <v>71.5342549858143</v>
      </c>
      <c r="N4671">
        <v>1.6837249376166901</v>
      </c>
      <c r="O4671">
        <v>0</v>
      </c>
      <c r="P4671">
        <v>145.33678756476601</v>
      </c>
      <c r="Q4671">
        <v>5.9983817185456999E-2</v>
      </c>
    </row>
    <row r="4672" spans="1:17" hidden="1" x14ac:dyDescent="0.3">
      <c r="A4672" t="s">
        <v>9499</v>
      </c>
      <c r="B4672" t="s">
        <v>9500</v>
      </c>
      <c r="C4672" t="s">
        <v>10222</v>
      </c>
      <c r="D4672" t="s">
        <v>523</v>
      </c>
      <c r="E4672">
        <v>4.3761000000000001</v>
      </c>
      <c r="F4672">
        <v>8.6999999999999993</v>
      </c>
      <c r="G4672">
        <v>107.34527937200799</v>
      </c>
      <c r="H4672">
        <v>-24.435450100448001</v>
      </c>
      <c r="I4672">
        <v>32.462554627047297</v>
      </c>
      <c r="J4672">
        <v>-10.3502303002545</v>
      </c>
      <c r="K4672">
        <v>9.8812138190031593</v>
      </c>
      <c r="L4672">
        <v>8.25405891637695</v>
      </c>
      <c r="M4672">
        <v>6.36220906189752</v>
      </c>
      <c r="N4672">
        <v>0.28991799218448999</v>
      </c>
      <c r="O4672">
        <v>35.057471264367798</v>
      </c>
      <c r="P4672">
        <v>167.692307692307</v>
      </c>
      <c r="Q4672">
        <v>0.10061720629526399</v>
      </c>
    </row>
    <row r="4673" spans="1:17" hidden="1" x14ac:dyDescent="0.3">
      <c r="A4673" t="s">
        <v>9501</v>
      </c>
      <c r="B4673" t="s">
        <v>9502</v>
      </c>
      <c r="C4673" t="s">
        <v>10222</v>
      </c>
      <c r="D4673" t="s">
        <v>130</v>
      </c>
      <c r="E4673">
        <v>4.3573556880000002</v>
      </c>
      <c r="F4673">
        <v>9.84</v>
      </c>
      <c r="G4673">
        <v>-16.458574275966999</v>
      </c>
      <c r="H4673">
        <v>6.54075490260258</v>
      </c>
      <c r="I4673">
        <v>-5.4295149524623101</v>
      </c>
      <c r="J4673">
        <v>-1.54519885371368</v>
      </c>
      <c r="K4673">
        <v>9.2357519234527707</v>
      </c>
      <c r="L4673">
        <v>9.0579237368108991</v>
      </c>
      <c r="M4673">
        <v>100</v>
      </c>
      <c r="N4673">
        <v>3.38888888888888</v>
      </c>
      <c r="O4673">
        <v>0</v>
      </c>
      <c r="P4673">
        <v>10.067114093959701</v>
      </c>
    </row>
    <row r="4674" spans="1:17" hidden="1" x14ac:dyDescent="0.3">
      <c r="A4674" t="s">
        <v>9503</v>
      </c>
      <c r="B4674" t="s">
        <v>9504</v>
      </c>
      <c r="C4674" t="s">
        <v>10222</v>
      </c>
      <c r="D4674" t="s">
        <v>133</v>
      </c>
      <c r="E4674">
        <v>4.3448399999999996</v>
      </c>
      <c r="F4674">
        <v>7.29</v>
      </c>
      <c r="G4674">
        <v>-26.525688369926701</v>
      </c>
      <c r="H4674">
        <v>-3.5263591913571499</v>
      </c>
      <c r="I4674">
        <v>-15.496629046421999</v>
      </c>
      <c r="J4674">
        <v>-1.54519885371368</v>
      </c>
      <c r="K4674">
        <v>7.2899997318442296</v>
      </c>
      <c r="L4674">
        <v>7.2816558030302101</v>
      </c>
      <c r="M4674">
        <v>98.182515309086796</v>
      </c>
      <c r="O4674">
        <v>0</v>
      </c>
      <c r="P4674">
        <v>0</v>
      </c>
    </row>
    <row r="4675" spans="1:17" hidden="1" x14ac:dyDescent="0.3">
      <c r="A4675" t="s">
        <v>9505</v>
      </c>
      <c r="B4675" t="s">
        <v>9506</v>
      </c>
      <c r="C4675" t="s">
        <v>10222</v>
      </c>
      <c r="D4675" t="s">
        <v>1777</v>
      </c>
      <c r="E4675">
        <v>4.3444688759999996</v>
      </c>
      <c r="F4675">
        <v>1.32</v>
      </c>
      <c r="G4675">
        <v>5.4743116300732204</v>
      </c>
      <c r="H4675">
        <v>-19.9820553938888</v>
      </c>
      <c r="I4675">
        <v>16.5033709535779</v>
      </c>
      <c r="J4675">
        <v>-1.54519885371368</v>
      </c>
      <c r="K4675">
        <v>1.33995367349492</v>
      </c>
      <c r="L4675">
        <v>1.12807668614979</v>
      </c>
      <c r="M4675">
        <v>3.3132837164962399</v>
      </c>
      <c r="N4675">
        <v>0.99340399738054097</v>
      </c>
      <c r="O4675">
        <v>47.727272727272698</v>
      </c>
      <c r="P4675">
        <v>64.999999999999901</v>
      </c>
      <c r="Q4675">
        <v>6.6352383503262002E-2</v>
      </c>
    </row>
    <row r="4676" spans="1:17" hidden="1" x14ac:dyDescent="0.3">
      <c r="A4676" t="s">
        <v>9507</v>
      </c>
      <c r="B4676" t="s">
        <v>9508</v>
      </c>
      <c r="C4676" t="s">
        <v>10222</v>
      </c>
      <c r="E4676">
        <v>4.3404417000000004</v>
      </c>
      <c r="F4676">
        <v>13.77</v>
      </c>
      <c r="G4676">
        <v>82.1106752664368</v>
      </c>
      <c r="H4676">
        <v>-9.7935768222111399</v>
      </c>
      <c r="I4676">
        <v>34.830881870608501</v>
      </c>
      <c r="J4676">
        <v>-2.2021331602830201</v>
      </c>
      <c r="K4676">
        <v>14.251293980692299</v>
      </c>
      <c r="L4676">
        <v>12.384462518963399</v>
      </c>
      <c r="M4676">
        <v>50.2944148681675</v>
      </c>
      <c r="N4676">
        <v>0.98706139886738398</v>
      </c>
      <c r="O4676">
        <v>35.947712418300597</v>
      </c>
      <c r="P4676">
        <v>142.85714285714201</v>
      </c>
      <c r="Q4676">
        <v>-1.8490639467178001E-2</v>
      </c>
    </row>
    <row r="4677" spans="1:17" hidden="1" x14ac:dyDescent="0.3">
      <c r="A4677" t="s">
        <v>9509</v>
      </c>
      <c r="B4677" t="s">
        <v>9510</v>
      </c>
      <c r="C4677" t="s">
        <v>10222</v>
      </c>
      <c r="D4677" t="s">
        <v>46</v>
      </c>
      <c r="E4677">
        <v>4.2877633609999997</v>
      </c>
      <c r="F4677">
        <v>12.01</v>
      </c>
      <c r="G4677">
        <v>73.640978296739803</v>
      </c>
      <c r="H4677">
        <v>3.1403074753095201</v>
      </c>
      <c r="I4677">
        <v>-18.1708591922891</v>
      </c>
      <c r="J4677">
        <v>3.7881344796196501</v>
      </c>
      <c r="K4677">
        <v>11.434312842748501</v>
      </c>
      <c r="L4677">
        <v>11.0822022655514</v>
      </c>
      <c r="M4677">
        <v>54.159641372213997</v>
      </c>
      <c r="N4677">
        <v>0.49564909798372803</v>
      </c>
      <c r="O4677">
        <v>24.313072439633601</v>
      </c>
      <c r="P4677">
        <v>110.70175438596399</v>
      </c>
      <c r="Q4677">
        <v>5.249925814763E-3</v>
      </c>
    </row>
    <row r="4678" spans="1:17" hidden="1" x14ac:dyDescent="0.3">
      <c r="A4678" t="s">
        <v>9511</v>
      </c>
      <c r="B4678" t="s">
        <v>9512</v>
      </c>
      <c r="C4678" t="s">
        <v>10222</v>
      </c>
      <c r="D4678" t="s">
        <v>1139</v>
      </c>
      <c r="E4678">
        <v>4.1414172349999996</v>
      </c>
      <c r="F4678">
        <v>4.79</v>
      </c>
      <c r="G4678">
        <v>31.040101103757401</v>
      </c>
      <c r="H4678">
        <v>-11.987897652895599</v>
      </c>
      <c r="I4678">
        <v>-24.431990263151999</v>
      </c>
      <c r="J4678">
        <v>3.3006161242598702</v>
      </c>
      <c r="K4678">
        <v>5.1082175429241401</v>
      </c>
      <c r="L4678">
        <v>5.1689535238964401</v>
      </c>
      <c r="M4678">
        <v>47.368660273532697</v>
      </c>
      <c r="N4678">
        <v>0.41862532472175201</v>
      </c>
      <c r="O4678">
        <v>56.576200417536498</v>
      </c>
      <c r="P4678">
        <v>119.72477064220099</v>
      </c>
      <c r="Q4678">
        <v>-8.8763232839793996E-2</v>
      </c>
    </row>
    <row r="4679" spans="1:17" hidden="1" x14ac:dyDescent="0.3">
      <c r="A4679" t="s">
        <v>9513</v>
      </c>
      <c r="B4679" t="s">
        <v>9514</v>
      </c>
      <c r="C4679" t="s">
        <v>10222</v>
      </c>
      <c r="D4679" t="s">
        <v>843</v>
      </c>
      <c r="E4679">
        <v>4.0946295599999996</v>
      </c>
      <c r="F4679">
        <v>83.54</v>
      </c>
      <c r="G4679">
        <v>-26.525688369926701</v>
      </c>
      <c r="H4679">
        <v>6.6992642418134398</v>
      </c>
      <c r="I4679">
        <v>124.629844078039</v>
      </c>
      <c r="J4679">
        <v>-1.54519885371368</v>
      </c>
      <c r="K4679">
        <v>75.352809398307798</v>
      </c>
      <c r="M4679">
        <v>100</v>
      </c>
      <c r="N4679">
        <v>6.7777777777777697</v>
      </c>
      <c r="O4679">
        <v>0</v>
      </c>
    </row>
    <row r="4680" spans="1:17" hidden="1" x14ac:dyDescent="0.3">
      <c r="A4680" t="s">
        <v>9515</v>
      </c>
      <c r="B4680" t="s">
        <v>9516</v>
      </c>
      <c r="C4680" t="s">
        <v>10222</v>
      </c>
      <c r="D4680" t="s">
        <v>70</v>
      </c>
      <c r="E4680">
        <v>4.0873439999999999</v>
      </c>
      <c r="F4680">
        <v>4.08</v>
      </c>
      <c r="G4680">
        <v>24.0278171651285</v>
      </c>
      <c r="H4680">
        <v>47.027146343698199</v>
      </c>
      <c r="I4680">
        <v>35.0568764886332</v>
      </c>
      <c r="J4680">
        <v>42.116772977272198</v>
      </c>
      <c r="M4680">
        <v>100</v>
      </c>
      <c r="O4680">
        <v>0</v>
      </c>
      <c r="P4680">
        <v>50.553505535055301</v>
      </c>
    </row>
    <row r="4681" spans="1:17" hidden="1" x14ac:dyDescent="0.3">
      <c r="A4681" t="s">
        <v>9517</v>
      </c>
      <c r="B4681" t="s">
        <v>9518</v>
      </c>
      <c r="C4681" t="s">
        <v>10222</v>
      </c>
      <c r="D4681" t="s">
        <v>130</v>
      </c>
      <c r="E4681">
        <v>4.0697308999999997</v>
      </c>
      <c r="F4681">
        <v>9.41</v>
      </c>
      <c r="G4681">
        <v>-52.255759403865198</v>
      </c>
      <c r="H4681">
        <v>-7.5263591913571499</v>
      </c>
      <c r="I4681">
        <v>-17.577794499075502</v>
      </c>
      <c r="J4681">
        <v>25.438928130413299</v>
      </c>
      <c r="K4681">
        <v>9.1109537131538492</v>
      </c>
      <c r="L4681">
        <v>10.4256649830707</v>
      </c>
      <c r="M4681">
        <v>64.159225242780707</v>
      </c>
      <c r="N4681">
        <v>0.57667973490435998</v>
      </c>
      <c r="O4681">
        <v>112.114771519659</v>
      </c>
      <c r="P4681">
        <v>54.262295081967203</v>
      </c>
      <c r="Q4681">
        <v>3.3634103004975997E-2</v>
      </c>
    </row>
    <row r="4682" spans="1:17" hidden="1" x14ac:dyDescent="0.3">
      <c r="A4682" t="s">
        <v>9519</v>
      </c>
      <c r="B4682" t="s">
        <v>9520</v>
      </c>
      <c r="C4682" t="s">
        <v>10222</v>
      </c>
      <c r="D4682" t="s">
        <v>677</v>
      </c>
      <c r="E4682">
        <v>4.0660125000000003</v>
      </c>
      <c r="F4682">
        <v>8.25</v>
      </c>
      <c r="G4682">
        <v>-21.563856308858</v>
      </c>
      <c r="H4682">
        <v>1.43547286971154</v>
      </c>
      <c r="I4682">
        <v>-10.534796985353299</v>
      </c>
      <c r="J4682">
        <v>3.4166332073550101</v>
      </c>
      <c r="M4682">
        <v>100</v>
      </c>
      <c r="O4682">
        <v>0</v>
      </c>
      <c r="P4682">
        <v>4.9618320610686997</v>
      </c>
    </row>
    <row r="4683" spans="1:17" hidden="1" x14ac:dyDescent="0.3">
      <c r="A4683" t="s">
        <v>9521</v>
      </c>
      <c r="B4683" t="s">
        <v>9522</v>
      </c>
      <c r="C4683" t="s">
        <v>10222</v>
      </c>
      <c r="D4683" t="s">
        <v>21</v>
      </c>
      <c r="E4683">
        <v>4.0399560000000001</v>
      </c>
      <c r="F4683">
        <v>10.11</v>
      </c>
      <c r="G4683">
        <v>-40.409845099057897</v>
      </c>
      <c r="H4683">
        <v>-25.995684344731298</v>
      </c>
      <c r="I4683">
        <v>-36.077933052706399</v>
      </c>
      <c r="J4683">
        <v>-1.54519885371368</v>
      </c>
      <c r="K4683">
        <v>11.0922804012033</v>
      </c>
      <c r="L4683">
        <v>10.466551243132001</v>
      </c>
      <c r="M4683">
        <v>1.9689873494554999</v>
      </c>
      <c r="N4683">
        <v>0.34086744043982897</v>
      </c>
      <c r="O4683">
        <v>54.500494559841698</v>
      </c>
      <c r="P4683">
        <v>44.428571428571402</v>
      </c>
      <c r="Q4683">
        <v>0.143453975221465</v>
      </c>
    </row>
    <row r="4684" spans="1:17" hidden="1" x14ac:dyDescent="0.3">
      <c r="A4684" t="s">
        <v>9523</v>
      </c>
      <c r="B4684" t="s">
        <v>9524</v>
      </c>
      <c r="C4684" t="s">
        <v>10222</v>
      </c>
      <c r="D4684" t="s">
        <v>622</v>
      </c>
      <c r="E4684">
        <v>4.0328736000000003</v>
      </c>
      <c r="F4684">
        <v>4.4800000000000004</v>
      </c>
      <c r="G4684">
        <v>-8.6309515278214999</v>
      </c>
      <c r="H4684">
        <v>-2.44176049287559</v>
      </c>
      <c r="I4684">
        <v>-26.075471361791301</v>
      </c>
      <c r="J4684">
        <v>1.5521462790296801</v>
      </c>
      <c r="K4684">
        <v>4.56980330417933</v>
      </c>
      <c r="L4684">
        <v>4.5052494719577902</v>
      </c>
      <c r="M4684">
        <v>44.430878553431299</v>
      </c>
      <c r="N4684">
        <v>0.71672797582611902</v>
      </c>
      <c r="O4684">
        <v>33.928571428571402</v>
      </c>
      <c r="P4684">
        <v>29.479768786127099</v>
      </c>
      <c r="Q4684">
        <v>2.7519800307761001E-2</v>
      </c>
    </row>
    <row r="4685" spans="1:17" hidden="1" x14ac:dyDescent="0.3">
      <c r="A4685" t="s">
        <v>9525</v>
      </c>
      <c r="B4685" t="s">
        <v>9526</v>
      </c>
      <c r="C4685" t="s">
        <v>10222</v>
      </c>
      <c r="D4685" t="s">
        <v>70</v>
      </c>
      <c r="E4685">
        <v>3.9803980000000001</v>
      </c>
      <c r="F4685">
        <v>1.99</v>
      </c>
      <c r="G4685">
        <v>48.035715138845099</v>
      </c>
      <c r="H4685">
        <v>-8.7644544294523907</v>
      </c>
      <c r="I4685">
        <v>15.4244235851568</v>
      </c>
      <c r="J4685">
        <v>1.5636094364417501</v>
      </c>
      <c r="K4685">
        <v>2.0274169984811499</v>
      </c>
      <c r="L4685">
        <v>1.7620606616004699</v>
      </c>
      <c r="M4685">
        <v>43.280191056028002</v>
      </c>
      <c r="N4685">
        <v>0.40704151010446699</v>
      </c>
      <c r="O4685">
        <v>20.100502512562802</v>
      </c>
      <c r="P4685">
        <v>121.111111111111</v>
      </c>
      <c r="Q4685">
        <v>6.8873638240530999E-2</v>
      </c>
    </row>
    <row r="4686" spans="1:17" hidden="1" x14ac:dyDescent="0.3">
      <c r="A4686" t="s">
        <v>9527</v>
      </c>
      <c r="B4686" t="s">
        <v>9528</v>
      </c>
      <c r="C4686" t="s">
        <v>10222</v>
      </c>
      <c r="E4686">
        <v>3.9780475000000002</v>
      </c>
      <c r="F4686">
        <v>13.25</v>
      </c>
      <c r="G4686">
        <v>-16.658358353343001</v>
      </c>
      <c r="H4686">
        <v>-17.0483717699735</v>
      </c>
      <c r="I4686">
        <v>-13.573552123345101</v>
      </c>
      <c r="J4686">
        <v>4.22403191551708</v>
      </c>
      <c r="K4686">
        <v>14.4287069520856</v>
      </c>
      <c r="L4686">
        <v>14.619809645207299</v>
      </c>
      <c r="M4686">
        <v>41.5095785389206</v>
      </c>
      <c r="N4686">
        <v>2.2550438647522801</v>
      </c>
      <c r="O4686">
        <v>57.358490566037702</v>
      </c>
      <c r="P4686">
        <v>30.541871921182199</v>
      </c>
      <c r="Q4686">
        <v>5.9902912274271997E-2</v>
      </c>
    </row>
    <row r="4687" spans="1:17" hidden="1" x14ac:dyDescent="0.3">
      <c r="A4687" t="s">
        <v>9529</v>
      </c>
      <c r="B4687" t="s">
        <v>9530</v>
      </c>
      <c r="C4687" t="s">
        <v>10222</v>
      </c>
      <c r="E4687">
        <v>3.9706039999999998</v>
      </c>
      <c r="F4687">
        <v>45.1</v>
      </c>
      <c r="G4687">
        <v>43.662990875356201</v>
      </c>
      <c r="H4687">
        <v>-4.3836904729575004</v>
      </c>
      <c r="I4687">
        <v>34.8367042869112</v>
      </c>
      <c r="J4687">
        <v>-1.54519885371368</v>
      </c>
      <c r="K4687">
        <v>43.985442820585199</v>
      </c>
      <c r="L4687">
        <v>37.824759219564903</v>
      </c>
      <c r="M4687">
        <v>50.127975425573403</v>
      </c>
      <c r="N4687">
        <v>0</v>
      </c>
      <c r="O4687">
        <v>0.86474501108646495</v>
      </c>
      <c r="P4687">
        <v>75.828460038986293</v>
      </c>
    </row>
    <row r="4688" spans="1:17" hidden="1" x14ac:dyDescent="0.3">
      <c r="A4688" t="s">
        <v>9531</v>
      </c>
      <c r="B4688" t="s">
        <v>9532</v>
      </c>
      <c r="C4688" t="s">
        <v>10222</v>
      </c>
      <c r="D4688" t="s">
        <v>46</v>
      </c>
      <c r="E4688">
        <v>3.95967</v>
      </c>
      <c r="F4688">
        <v>1.69</v>
      </c>
      <c r="G4688">
        <v>11.353099508861</v>
      </c>
      <c r="H4688">
        <v>22.902212237214201</v>
      </c>
      <c r="I4688">
        <v>-25.1222974956199</v>
      </c>
      <c r="J4688">
        <v>-13.0451988537136</v>
      </c>
      <c r="K4688">
        <v>1.5999232160226</v>
      </c>
      <c r="L4688">
        <v>1.5962231217360501</v>
      </c>
      <c r="M4688">
        <v>41.594445338615998</v>
      </c>
      <c r="N4688">
        <v>1.33197721162958</v>
      </c>
      <c r="O4688">
        <v>34.319526627218899</v>
      </c>
      <c r="P4688">
        <v>48.245614035087698</v>
      </c>
      <c r="Q4688">
        <v>2.6972332731030001E-3</v>
      </c>
    </row>
    <row r="4689" spans="1:17" hidden="1" x14ac:dyDescent="0.3">
      <c r="A4689" t="s">
        <v>9533</v>
      </c>
      <c r="B4689" t="s">
        <v>9534</v>
      </c>
      <c r="C4689" t="s">
        <v>10222</v>
      </c>
      <c r="D4689" t="s">
        <v>301</v>
      </c>
      <c r="E4689">
        <v>3.901932</v>
      </c>
      <c r="F4689">
        <v>3</v>
      </c>
      <c r="K4689">
        <v>3.13914626791387</v>
      </c>
      <c r="L4689">
        <v>4.4077132628643598</v>
      </c>
      <c r="M4689">
        <v>99.841790054050605</v>
      </c>
      <c r="N4689">
        <v>1</v>
      </c>
    </row>
    <row r="4690" spans="1:17" hidden="1" x14ac:dyDescent="0.3">
      <c r="A4690" t="s">
        <v>9535</v>
      </c>
      <c r="B4690" t="s">
        <v>9536</v>
      </c>
      <c r="C4690" t="s">
        <v>10222</v>
      </c>
      <c r="D4690" t="s">
        <v>722</v>
      </c>
      <c r="E4690">
        <v>3.8994098080000001</v>
      </c>
      <c r="F4690">
        <v>574.39</v>
      </c>
      <c r="G4690">
        <v>8.39315690759652</v>
      </c>
      <c r="H4690">
        <v>7.7845467941731599</v>
      </c>
      <c r="I4690">
        <v>0.31247615943301199</v>
      </c>
      <c r="J4690">
        <v>1.10407732934652</v>
      </c>
      <c r="K4690">
        <v>529.98790315439896</v>
      </c>
      <c r="L4690">
        <v>492.51973592374799</v>
      </c>
      <c r="M4690">
        <v>60.046073572563003</v>
      </c>
      <c r="N4690">
        <v>1.58758206927779</v>
      </c>
      <c r="O4690">
        <v>3.0223367398457501</v>
      </c>
      <c r="P4690">
        <v>36.544953168829899</v>
      </c>
      <c r="Q4690">
        <v>2.4635765917062999E-2</v>
      </c>
    </row>
    <row r="4691" spans="1:17" hidden="1" x14ac:dyDescent="0.3">
      <c r="A4691" t="s">
        <v>9537</v>
      </c>
      <c r="B4691" t="s">
        <v>9538</v>
      </c>
      <c r="C4691" t="s">
        <v>10222</v>
      </c>
      <c r="D4691" t="s">
        <v>420</v>
      </c>
      <c r="E4691">
        <v>3.8906375999999998</v>
      </c>
      <c r="F4691">
        <v>7.79</v>
      </c>
      <c r="G4691">
        <v>5.5082099351579599</v>
      </c>
      <c r="H4691">
        <v>2.6188922052908801</v>
      </c>
      <c r="I4691">
        <v>14.770929482006</v>
      </c>
      <c r="J4691">
        <v>-1.54519885371368</v>
      </c>
      <c r="K4691">
        <v>7.2981935068631598</v>
      </c>
      <c r="L4691">
        <v>6.5942556257811296</v>
      </c>
      <c r="M4691">
        <v>52.2511097778454</v>
      </c>
      <c r="N4691">
        <v>0.94743249653039996</v>
      </c>
      <c r="O4691">
        <v>11.4249037227214</v>
      </c>
      <c r="P4691">
        <v>69.716775599128496</v>
      </c>
      <c r="Q4691">
        <v>4.3564628080655997E-2</v>
      </c>
    </row>
    <row r="4692" spans="1:17" hidden="1" x14ac:dyDescent="0.3">
      <c r="A4692" t="s">
        <v>9539</v>
      </c>
      <c r="B4692" t="s">
        <v>9540</v>
      </c>
      <c r="C4692" t="s">
        <v>10222</v>
      </c>
      <c r="E4692">
        <v>3.8327816000000001</v>
      </c>
      <c r="F4692">
        <v>4.72</v>
      </c>
      <c r="G4692">
        <v>-41.937874749855098</v>
      </c>
      <c r="H4692">
        <v>-7.0696662779713204</v>
      </c>
      <c r="I4692">
        <v>-31.361156675655501</v>
      </c>
      <c r="J4692">
        <v>0.114552183630713</v>
      </c>
      <c r="K4692">
        <v>4.9355181658916001</v>
      </c>
      <c r="L4692">
        <v>5.3650130882122404</v>
      </c>
      <c r="M4692">
        <v>42.366051405416599</v>
      </c>
      <c r="N4692">
        <v>0.63413785132507505</v>
      </c>
      <c r="O4692">
        <v>68.432203389830505</v>
      </c>
      <c r="P4692">
        <v>11.058823529411701</v>
      </c>
      <c r="Q4692">
        <v>-2.5215625799124002E-2</v>
      </c>
    </row>
    <row r="4693" spans="1:17" hidden="1" x14ac:dyDescent="0.3">
      <c r="A4693" t="s">
        <v>9541</v>
      </c>
      <c r="B4693" t="s">
        <v>9542</v>
      </c>
      <c r="C4693" t="s">
        <v>10222</v>
      </c>
      <c r="D4693" t="s">
        <v>130</v>
      </c>
      <c r="E4693">
        <v>3.8107525</v>
      </c>
      <c r="F4693">
        <v>7.75</v>
      </c>
      <c r="G4693">
        <v>-25.489418939874898</v>
      </c>
      <c r="H4693">
        <v>-7.1558961125085903</v>
      </c>
      <c r="I4693">
        <v>-23.234724284517199</v>
      </c>
      <c r="J4693">
        <v>-0.62776766105313098</v>
      </c>
      <c r="K4693">
        <v>7.7062373104826598</v>
      </c>
      <c r="L4693">
        <v>7.66747812623914</v>
      </c>
      <c r="M4693">
        <v>52.277620408171302</v>
      </c>
      <c r="N4693">
        <v>0.93249745274139395</v>
      </c>
      <c r="O4693">
        <v>46.838709677419303</v>
      </c>
      <c r="P4693">
        <v>20.9048361934477</v>
      </c>
      <c r="Q4693">
        <v>4.2347241486933002E-2</v>
      </c>
    </row>
    <row r="4694" spans="1:17" hidden="1" x14ac:dyDescent="0.3">
      <c r="A4694" t="s">
        <v>9543</v>
      </c>
      <c r="B4694" t="s">
        <v>9544</v>
      </c>
      <c r="C4694" t="s">
        <v>10222</v>
      </c>
      <c r="D4694" t="s">
        <v>622</v>
      </c>
      <c r="E4694">
        <v>3.8052692499999998</v>
      </c>
      <c r="F4694">
        <v>6.35</v>
      </c>
      <c r="G4694">
        <v>-38.331243925482298</v>
      </c>
      <c r="H4694">
        <v>14.9921593271613</v>
      </c>
      <c r="I4694">
        <v>-20.720509643436898</v>
      </c>
      <c r="J4694">
        <v>1.6806075978992201</v>
      </c>
      <c r="K4694">
        <v>6.0661858082053897</v>
      </c>
      <c r="L4694">
        <v>7.1584505712022004</v>
      </c>
      <c r="M4694">
        <v>58.4555562583868</v>
      </c>
      <c r="N4694">
        <v>1.05755395683453</v>
      </c>
      <c r="O4694">
        <v>28.346456692913399</v>
      </c>
      <c r="P4694">
        <v>54.878048780487802</v>
      </c>
    </row>
    <row r="4695" spans="1:17" hidden="1" x14ac:dyDescent="0.3">
      <c r="A4695" t="s">
        <v>9545</v>
      </c>
      <c r="B4695" t="s">
        <v>9546</v>
      </c>
      <c r="C4695" t="s">
        <v>10222</v>
      </c>
      <c r="D4695" t="s">
        <v>370</v>
      </c>
      <c r="E4695">
        <v>3.8025899999999999</v>
      </c>
      <c r="F4695">
        <v>25.05</v>
      </c>
      <c r="G4695">
        <v>39.9194943543257</v>
      </c>
      <c r="H4695">
        <v>17.1965323749079</v>
      </c>
      <c r="I4695">
        <v>46.116274179384398</v>
      </c>
      <c r="J4695">
        <v>-1.54519885371368</v>
      </c>
      <c r="K4695">
        <v>17.672411917877501</v>
      </c>
      <c r="M4695">
        <v>99.959575232417293</v>
      </c>
      <c r="N4695">
        <v>0.65909090909090895</v>
      </c>
      <c r="O4695">
        <v>0</v>
      </c>
      <c r="P4695">
        <v>66.445182724252405</v>
      </c>
    </row>
    <row r="4696" spans="1:17" hidden="1" x14ac:dyDescent="0.3">
      <c r="A4696" t="s">
        <v>9547</v>
      </c>
      <c r="B4696" t="s">
        <v>9548</v>
      </c>
      <c r="C4696" t="s">
        <v>10222</v>
      </c>
      <c r="D4696" t="s">
        <v>46</v>
      </c>
      <c r="E4696">
        <v>3.7551427500000001</v>
      </c>
      <c r="F4696">
        <v>2.65</v>
      </c>
      <c r="G4696">
        <v>-76.992978089552906</v>
      </c>
      <c r="I4696">
        <v>-24.117318701594399</v>
      </c>
      <c r="K4696">
        <v>4.20551033348326</v>
      </c>
      <c r="L4696">
        <v>8.3203468668060196</v>
      </c>
      <c r="M4696">
        <v>7.8432681322368997E-2</v>
      </c>
      <c r="N4696">
        <v>1</v>
      </c>
      <c r="O4696">
        <v>101.88679245282999</v>
      </c>
      <c r="P4696">
        <v>3.9215686274509798</v>
      </c>
      <c r="Q4696">
        <v>-3.2202925944115002E-2</v>
      </c>
    </row>
    <row r="4697" spans="1:17" hidden="1" x14ac:dyDescent="0.3">
      <c r="A4697" t="s">
        <v>9549</v>
      </c>
      <c r="B4697" t="s">
        <v>9550</v>
      </c>
      <c r="C4697" t="s">
        <v>10222</v>
      </c>
      <c r="D4697" t="s">
        <v>202</v>
      </c>
      <c r="E4697">
        <v>3.6853349999999998</v>
      </c>
      <c r="F4697">
        <v>36.67</v>
      </c>
      <c r="G4697">
        <v>35.1586149810432</v>
      </c>
      <c r="H4697">
        <v>-10.8732979668673</v>
      </c>
      <c r="I4697">
        <v>25.541832492039401</v>
      </c>
      <c r="J4697">
        <v>-11.591818900333701</v>
      </c>
      <c r="K4697">
        <v>37.753299704450299</v>
      </c>
      <c r="L4697">
        <v>31.6248010134533</v>
      </c>
      <c r="M4697">
        <v>34.701758607730703</v>
      </c>
      <c r="N4697">
        <v>0.52515292251925605</v>
      </c>
      <c r="O4697">
        <v>30.897191164439501</v>
      </c>
      <c r="P4697">
        <v>135.51701991008301</v>
      </c>
      <c r="Q4697">
        <v>9.7124154275086999E-2</v>
      </c>
    </row>
    <row r="4698" spans="1:17" hidden="1" x14ac:dyDescent="0.3">
      <c r="A4698" t="s">
        <v>9551</v>
      </c>
      <c r="B4698" t="s">
        <v>9552</v>
      </c>
      <c r="C4698" t="s">
        <v>10222</v>
      </c>
      <c r="D4698" t="s">
        <v>70</v>
      </c>
      <c r="E4698">
        <v>3.6754711499999999</v>
      </c>
      <c r="F4698">
        <v>8.4499999999999993</v>
      </c>
      <c r="G4698">
        <v>134.12519920403699</v>
      </c>
      <c r="H4698">
        <v>-3.1846735421544001</v>
      </c>
      <c r="I4698">
        <v>-24.734008208613201</v>
      </c>
      <c r="J4698">
        <v>-3.4382946220878399</v>
      </c>
      <c r="K4698">
        <v>8.7863154587038608</v>
      </c>
      <c r="L4698">
        <v>7.69626675353227</v>
      </c>
      <c r="M4698">
        <v>38.588422217819002</v>
      </c>
      <c r="N4698">
        <v>1.8549064605229599</v>
      </c>
      <c r="O4698">
        <v>48.875739644970402</v>
      </c>
      <c r="P4698">
        <v>164.06249999999901</v>
      </c>
      <c r="Q4698">
        <v>0.104512323311084</v>
      </c>
    </row>
    <row r="4699" spans="1:17" hidden="1" x14ac:dyDescent="0.3">
      <c r="A4699" t="s">
        <v>9553</v>
      </c>
      <c r="B4699" t="s">
        <v>9554</v>
      </c>
      <c r="C4699" t="s">
        <v>10222</v>
      </c>
      <c r="D4699" t="s">
        <v>523</v>
      </c>
      <c r="E4699">
        <v>3.65</v>
      </c>
      <c r="F4699">
        <v>3.65</v>
      </c>
      <c r="G4699">
        <v>72.927863542641504</v>
      </c>
      <c r="H4699">
        <v>-9.7763591913571393</v>
      </c>
      <c r="I4699">
        <v>9.5033709535779405</v>
      </c>
      <c r="J4699">
        <v>-2.9150618674123101</v>
      </c>
      <c r="K4699">
        <v>3.6356201587111001</v>
      </c>
      <c r="L4699">
        <v>3.0519843484926099</v>
      </c>
      <c r="M4699">
        <v>45.736902230408297</v>
      </c>
      <c r="N4699">
        <v>0.78617656019905502</v>
      </c>
      <c r="O4699">
        <v>12.8767123287671</v>
      </c>
      <c r="P4699">
        <v>137.012987012987</v>
      </c>
      <c r="Q4699">
        <v>9.1216683166635004E-2</v>
      </c>
    </row>
    <row r="4700" spans="1:17" hidden="1" x14ac:dyDescent="0.3">
      <c r="A4700" t="s">
        <v>9555</v>
      </c>
      <c r="B4700" t="s">
        <v>9556</v>
      </c>
      <c r="C4700" t="s">
        <v>10222</v>
      </c>
      <c r="D4700" t="s">
        <v>1458</v>
      </c>
      <c r="E4700">
        <v>3.6425595000000301</v>
      </c>
      <c r="F4700">
        <v>43.68</v>
      </c>
      <c r="G4700">
        <v>35.492115784375798</v>
      </c>
      <c r="H4700">
        <v>4.14829659650617</v>
      </c>
      <c r="I4700">
        <v>-8.3590278690857804</v>
      </c>
      <c r="J4700">
        <v>-4.9090432473063697</v>
      </c>
      <c r="K4700">
        <v>41.612715172912303</v>
      </c>
      <c r="L4700">
        <v>38.455957919467203</v>
      </c>
      <c r="M4700">
        <v>52.471646248896</v>
      </c>
      <c r="N4700">
        <v>1.42153358370921</v>
      </c>
      <c r="O4700">
        <v>44.184981684981601</v>
      </c>
      <c r="P4700">
        <v>91.327201051248295</v>
      </c>
      <c r="Q4700">
        <v>6.3054224138243006E-2</v>
      </c>
    </row>
    <row r="4701" spans="1:17" hidden="1" x14ac:dyDescent="0.3">
      <c r="A4701" t="s">
        <v>9557</v>
      </c>
      <c r="B4701" t="s">
        <v>9558</v>
      </c>
      <c r="C4701" t="s">
        <v>10222</v>
      </c>
      <c r="D4701" t="s">
        <v>54</v>
      </c>
      <c r="E4701">
        <v>3.6217199999999998</v>
      </c>
      <c r="F4701">
        <v>12</v>
      </c>
      <c r="G4701">
        <v>61.857357155975798</v>
      </c>
      <c r="H4701">
        <v>-3.5263591913571499</v>
      </c>
      <c r="I4701">
        <v>-25.2710651366476</v>
      </c>
      <c r="J4701">
        <v>-1.54519885371368</v>
      </c>
      <c r="K4701">
        <v>12.124887030495501</v>
      </c>
      <c r="L4701">
        <v>10.552600556829301</v>
      </c>
      <c r="M4701">
        <v>0.208805843141221</v>
      </c>
      <c r="N4701">
        <v>0</v>
      </c>
      <c r="O4701">
        <v>22.499999999999901</v>
      </c>
      <c r="P4701">
        <v>88.383045525902602</v>
      </c>
    </row>
    <row r="4702" spans="1:17" hidden="1" x14ac:dyDescent="0.3">
      <c r="A4702" t="s">
        <v>9559</v>
      </c>
      <c r="B4702" t="s">
        <v>9560</v>
      </c>
      <c r="C4702" t="s">
        <v>10222</v>
      </c>
      <c r="D4702" t="s">
        <v>202</v>
      </c>
      <c r="E4702">
        <v>3.6100349999999999</v>
      </c>
      <c r="F4702">
        <v>5.0999999999999996</v>
      </c>
      <c r="G4702">
        <v>-44.925688369926696</v>
      </c>
      <c r="H4702">
        <v>6.4312679272869202</v>
      </c>
      <c r="I4702">
        <v>-18.168384771612899</v>
      </c>
      <c r="J4702">
        <v>-5.9650883564760999</v>
      </c>
      <c r="K4702">
        <v>4.9787683544762196</v>
      </c>
      <c r="L4702">
        <v>4.9812817508746896</v>
      </c>
      <c r="M4702">
        <v>43.277460936216002</v>
      </c>
      <c r="N4702">
        <v>0.71761936958140404</v>
      </c>
      <c r="O4702">
        <v>28.431372549019599</v>
      </c>
      <c r="P4702">
        <v>33.858267716535401</v>
      </c>
      <c r="Q4702">
        <v>3.9649604486513002E-2</v>
      </c>
    </row>
    <row r="4703" spans="1:17" hidden="1" x14ac:dyDescent="0.3">
      <c r="A4703" t="s">
        <v>9561</v>
      </c>
      <c r="B4703" t="s">
        <v>9562</v>
      </c>
      <c r="C4703" t="s">
        <v>10222</v>
      </c>
      <c r="D4703" t="s">
        <v>622</v>
      </c>
      <c r="E4703">
        <v>3.6046683750000001</v>
      </c>
      <c r="F4703">
        <v>23.25</v>
      </c>
      <c r="G4703">
        <v>3.07297383743107</v>
      </c>
      <c r="H4703">
        <v>-3.5263591913571499</v>
      </c>
      <c r="I4703">
        <v>-41.897388780515101</v>
      </c>
      <c r="J4703">
        <v>-1.54519885371368</v>
      </c>
      <c r="K4703">
        <v>24.582703654594301</v>
      </c>
      <c r="M4703" s="1">
        <v>3.8160550000000002E-9</v>
      </c>
      <c r="N4703">
        <v>6.3157894736842097</v>
      </c>
      <c r="O4703">
        <v>52.344086021505298</v>
      </c>
      <c r="P4703">
        <v>29.598662207357801</v>
      </c>
    </row>
    <row r="4704" spans="1:17" hidden="1" x14ac:dyDescent="0.3">
      <c r="A4704" t="s">
        <v>9563</v>
      </c>
      <c r="B4704" t="s">
        <v>9564</v>
      </c>
      <c r="C4704" t="s">
        <v>10222</v>
      </c>
      <c r="D4704" t="s">
        <v>46</v>
      </c>
      <c r="E4704">
        <v>3.5443980000000002</v>
      </c>
      <c r="F4704">
        <v>7.02</v>
      </c>
      <c r="G4704">
        <v>-8.7404534705979202</v>
      </c>
      <c r="H4704">
        <v>-0.259313736811706</v>
      </c>
      <c r="I4704">
        <v>-4.4206796793334497</v>
      </c>
      <c r="J4704">
        <v>-10.4424419614831</v>
      </c>
      <c r="K4704">
        <v>7.0999066001811997</v>
      </c>
      <c r="L4704">
        <v>6.5027899628752097</v>
      </c>
      <c r="M4704">
        <v>34.995525950793798</v>
      </c>
      <c r="N4704">
        <v>1.5275180006814799</v>
      </c>
      <c r="O4704">
        <v>42.165242165242098</v>
      </c>
      <c r="P4704">
        <v>67.142857142857096</v>
      </c>
      <c r="Q4704">
        <v>6.6941502636246E-2</v>
      </c>
    </row>
    <row r="4705" spans="1:17" hidden="1" x14ac:dyDescent="0.3">
      <c r="A4705" t="s">
        <v>9565</v>
      </c>
      <c r="B4705" t="s">
        <v>9566</v>
      </c>
      <c r="C4705" t="s">
        <v>10222</v>
      </c>
      <c r="D4705" t="s">
        <v>130</v>
      </c>
      <c r="E4705">
        <v>3.5355628000000001</v>
      </c>
      <c r="F4705">
        <v>6.01</v>
      </c>
      <c r="G4705">
        <v>-73.6672890735327</v>
      </c>
      <c r="H4705">
        <v>-5.4807565854939604</v>
      </c>
      <c r="I4705">
        <v>-53.409852186917902</v>
      </c>
      <c r="J4705">
        <v>-0.36872826547840098</v>
      </c>
      <c r="K4705">
        <v>6.7251816379030203</v>
      </c>
      <c r="L4705">
        <v>7.9361940885270901</v>
      </c>
      <c r="M4705">
        <v>31.872331335708299</v>
      </c>
      <c r="N4705">
        <v>0.49014427856891502</v>
      </c>
      <c r="O4705">
        <v>103.32778702163</v>
      </c>
      <c r="P4705">
        <v>4.5217391304347796</v>
      </c>
      <c r="Q4705">
        <v>7.9100837725946005E-2</v>
      </c>
    </row>
    <row r="4706" spans="1:17" hidden="1" x14ac:dyDescent="0.3">
      <c r="A4706" t="s">
        <v>9567</v>
      </c>
      <c r="B4706" t="s">
        <v>9568</v>
      </c>
      <c r="C4706" t="s">
        <v>10222</v>
      </c>
      <c r="D4706" t="s">
        <v>46</v>
      </c>
      <c r="E4706">
        <v>3.5264834999999999</v>
      </c>
      <c r="F4706">
        <v>2.25</v>
      </c>
      <c r="G4706">
        <v>-87.732584921650897</v>
      </c>
      <c r="H4706">
        <v>6.4736408086428501</v>
      </c>
      <c r="I4706">
        <v>-70.496629046422001</v>
      </c>
      <c r="J4706">
        <v>0.78038254163516396</v>
      </c>
      <c r="K4706">
        <v>2.2447411959294201</v>
      </c>
      <c r="L4706">
        <v>3.5392378630255901</v>
      </c>
      <c r="M4706">
        <v>53.675220192283703</v>
      </c>
      <c r="N4706">
        <v>0.82185292895720796</v>
      </c>
      <c r="O4706">
        <v>157.777777777777</v>
      </c>
      <c r="P4706">
        <v>40.625</v>
      </c>
      <c r="Q4706">
        <v>-0.15339631079413599</v>
      </c>
    </row>
    <row r="4707" spans="1:17" hidden="1" x14ac:dyDescent="0.3">
      <c r="A4707" t="s">
        <v>9569</v>
      </c>
      <c r="B4707" t="s">
        <v>9570</v>
      </c>
      <c r="C4707" t="s">
        <v>10222</v>
      </c>
      <c r="D4707" t="s">
        <v>722</v>
      </c>
      <c r="E4707">
        <v>3.52154549999999</v>
      </c>
      <c r="F4707">
        <v>20100</v>
      </c>
      <c r="G4707">
        <v>-5.5931859894901201</v>
      </c>
      <c r="H4707">
        <v>-1.87035303188851</v>
      </c>
      <c r="I4707">
        <v>-12.2495918825592</v>
      </c>
      <c r="J4707">
        <v>1.0670674632677399</v>
      </c>
      <c r="K4707">
        <v>19208.7545485521</v>
      </c>
      <c r="L4707">
        <v>17019.334615027899</v>
      </c>
      <c r="M4707">
        <v>52.023657374319697</v>
      </c>
      <c r="N4707">
        <v>1</v>
      </c>
      <c r="Q4707">
        <v>0.111248485696195</v>
      </c>
    </row>
    <row r="4708" spans="1:17" hidden="1" x14ac:dyDescent="0.3">
      <c r="A4708" t="s">
        <v>9571</v>
      </c>
      <c r="B4708" t="s">
        <v>9572</v>
      </c>
      <c r="C4708" t="s">
        <v>10222</v>
      </c>
      <c r="D4708" t="s">
        <v>523</v>
      </c>
      <c r="E4708">
        <v>3.4913688</v>
      </c>
      <c r="F4708">
        <v>5.62</v>
      </c>
      <c r="G4708">
        <v>-26.525688369926701</v>
      </c>
      <c r="H4708">
        <v>-3.5263591913571499</v>
      </c>
      <c r="I4708">
        <v>-15.496629046421999</v>
      </c>
      <c r="J4708">
        <v>-1.54519885371368</v>
      </c>
      <c r="K4708">
        <v>5.6199996463991297</v>
      </c>
      <c r="L4708">
        <v>5.6075939025613897</v>
      </c>
      <c r="M4708">
        <v>100</v>
      </c>
      <c r="O4708">
        <v>0</v>
      </c>
      <c r="P4708">
        <v>0</v>
      </c>
    </row>
    <row r="4709" spans="1:17" hidden="1" x14ac:dyDescent="0.3">
      <c r="A4709" t="s">
        <v>9573</v>
      </c>
      <c r="B4709" t="s">
        <v>9574</v>
      </c>
      <c r="C4709" t="s">
        <v>10222</v>
      </c>
      <c r="D4709" t="s">
        <v>622</v>
      </c>
      <c r="E4709">
        <v>3.4424190000000001</v>
      </c>
      <c r="F4709">
        <v>8.1</v>
      </c>
      <c r="G4709">
        <v>-37.416777478837602</v>
      </c>
      <c r="H4709">
        <v>-9.8847406942473306</v>
      </c>
      <c r="I4709">
        <v>-38.353771903564898</v>
      </c>
      <c r="J4709">
        <v>-2.1586957862290301</v>
      </c>
      <c r="K4709">
        <v>8.7803063665169194</v>
      </c>
      <c r="L4709">
        <v>9.3348417407427497</v>
      </c>
      <c r="M4709">
        <v>42.246676002563497</v>
      </c>
      <c r="N4709">
        <v>1.0736059130858899</v>
      </c>
      <c r="O4709">
        <v>96.913580246913497</v>
      </c>
      <c r="P4709">
        <v>19.117647058823501</v>
      </c>
      <c r="Q4709">
        <v>7.1469706515996004E-2</v>
      </c>
    </row>
    <row r="4710" spans="1:17" hidden="1" x14ac:dyDescent="0.3">
      <c r="A4710" t="s">
        <v>9575</v>
      </c>
      <c r="B4710" t="s">
        <v>9576</v>
      </c>
      <c r="C4710" t="s">
        <v>10222</v>
      </c>
      <c r="D4710" t="s">
        <v>940</v>
      </c>
      <c r="E4710">
        <v>3.4338169199999999</v>
      </c>
      <c r="F4710">
        <v>3.48</v>
      </c>
      <c r="G4710">
        <v>19.081006190742599</v>
      </c>
      <c r="H4710">
        <v>-22.178044584615499</v>
      </c>
      <c r="I4710">
        <v>-15.783161997711399</v>
      </c>
      <c r="J4710">
        <v>-7.7628154340245601</v>
      </c>
      <c r="K4710">
        <v>3.5782250933517301</v>
      </c>
      <c r="L4710">
        <v>3.2345632002327198</v>
      </c>
      <c r="M4710">
        <v>30.350449005795799</v>
      </c>
      <c r="N4710">
        <v>0.59637023593466398</v>
      </c>
      <c r="O4710">
        <v>40.804597701149397</v>
      </c>
      <c r="P4710">
        <v>50.649350649350602</v>
      </c>
      <c r="Q4710">
        <v>1.8877980472028998E-2</v>
      </c>
    </row>
    <row r="4711" spans="1:17" hidden="1" x14ac:dyDescent="0.3">
      <c r="A4711" t="s">
        <v>9577</v>
      </c>
      <c r="B4711" t="s">
        <v>9578</v>
      </c>
      <c r="C4711" t="s">
        <v>10222</v>
      </c>
      <c r="D4711" t="s">
        <v>420</v>
      </c>
      <c r="E4711">
        <v>3.4249999999999998</v>
      </c>
      <c r="F4711">
        <v>6.85</v>
      </c>
      <c r="G4711">
        <v>8.84980570121947</v>
      </c>
      <c r="H4711">
        <v>-7.04748595192053</v>
      </c>
      <c r="I4711">
        <v>-21.532294341346599</v>
      </c>
      <c r="J4711">
        <v>-2.26983653487311</v>
      </c>
      <c r="K4711">
        <v>6.9845782553598701</v>
      </c>
      <c r="L4711">
        <v>7.1199419872516501</v>
      </c>
      <c r="M4711">
        <v>44.280437256516798</v>
      </c>
      <c r="N4711">
        <v>1.1272949028388299</v>
      </c>
      <c r="O4711">
        <v>87.153284671532802</v>
      </c>
      <c r="P4711">
        <v>42.411642411642397</v>
      </c>
      <c r="Q4711">
        <v>5.9449548907444E-2</v>
      </c>
    </row>
    <row r="4712" spans="1:17" hidden="1" x14ac:dyDescent="0.3">
      <c r="A4712" t="s">
        <v>9579</v>
      </c>
      <c r="B4712" t="s">
        <v>9580</v>
      </c>
      <c r="C4712" t="s">
        <v>10222</v>
      </c>
      <c r="D4712" t="s">
        <v>70</v>
      </c>
      <c r="E4712">
        <v>3.4157122497302499</v>
      </c>
      <c r="F4712">
        <v>9.2899999999999991</v>
      </c>
      <c r="G4712">
        <v>28.0500187848153</v>
      </c>
      <c r="H4712">
        <v>-3.5263591913571499</v>
      </c>
      <c r="I4712">
        <v>39.079078108319997</v>
      </c>
      <c r="J4712">
        <v>-1.54519885371368</v>
      </c>
      <c r="K4712">
        <v>9.1159283437663099</v>
      </c>
      <c r="L4712">
        <v>7.7282257319651499</v>
      </c>
      <c r="M4712">
        <v>100</v>
      </c>
      <c r="O4712">
        <v>0</v>
      </c>
      <c r="P4712">
        <v>54.575707154741998</v>
      </c>
    </row>
    <row r="4713" spans="1:17" hidden="1" x14ac:dyDescent="0.3">
      <c r="A4713" t="s">
        <v>9581</v>
      </c>
      <c r="B4713" t="s">
        <v>9582</v>
      </c>
      <c r="C4713" t="s">
        <v>10222</v>
      </c>
      <c r="D4713" t="s">
        <v>170</v>
      </c>
      <c r="E4713">
        <v>3.3851675000000001</v>
      </c>
      <c r="F4713">
        <v>5.57</v>
      </c>
      <c r="G4713">
        <v>89.365784498290196</v>
      </c>
      <c r="H4713">
        <v>-28.784091150119998</v>
      </c>
      <c r="I4713">
        <v>-19.956320298566101</v>
      </c>
      <c r="J4713">
        <v>-8.1474532820550696</v>
      </c>
      <c r="K4713">
        <v>6.5508640831048304</v>
      </c>
      <c r="L4713">
        <v>5.3959139455581999</v>
      </c>
      <c r="M4713">
        <v>25.885681619583501</v>
      </c>
      <c r="N4713">
        <v>0.50538870166792504</v>
      </c>
      <c r="O4713">
        <v>50.807899461400297</v>
      </c>
      <c r="P4713">
        <v>129.218106995884</v>
      </c>
      <c r="Q4713">
        <v>3.2280623742414E-2</v>
      </c>
    </row>
    <row r="4714" spans="1:17" hidden="1" x14ac:dyDescent="0.3">
      <c r="A4714" t="s">
        <v>9583</v>
      </c>
      <c r="B4714" t="s">
        <v>9584</v>
      </c>
      <c r="C4714" t="s">
        <v>10222</v>
      </c>
      <c r="D4714" t="s">
        <v>1777</v>
      </c>
      <c r="E4714">
        <v>3.3777138</v>
      </c>
      <c r="F4714">
        <v>6.54</v>
      </c>
      <c r="G4714">
        <v>32.986506752024397</v>
      </c>
      <c r="H4714">
        <v>0.44820360673505499</v>
      </c>
      <c r="I4714">
        <v>87.608961015689701</v>
      </c>
      <c r="J4714">
        <v>-0.46328231584660201</v>
      </c>
      <c r="K4714">
        <v>5.8442080967007204</v>
      </c>
      <c r="L4714">
        <v>4.89829449211609</v>
      </c>
      <c r="M4714">
        <v>77.254715521968095</v>
      </c>
      <c r="N4714">
        <v>5.1964643325737104E-3</v>
      </c>
      <c r="O4714">
        <v>5.0458715596330297</v>
      </c>
      <c r="P4714">
        <v>103.10559006211101</v>
      </c>
      <c r="Q4714">
        <v>5.7425215803177998E-2</v>
      </c>
    </row>
    <row r="4715" spans="1:17" hidden="1" x14ac:dyDescent="0.3">
      <c r="A4715" t="s">
        <v>9585</v>
      </c>
      <c r="B4715" t="s">
        <v>9586</v>
      </c>
      <c r="C4715" t="s">
        <v>10222</v>
      </c>
      <c r="D4715" t="s">
        <v>722</v>
      </c>
      <c r="E4715">
        <v>3.3721852499999998</v>
      </c>
      <c r="F4715">
        <v>2796.44</v>
      </c>
      <c r="G4715">
        <v>1.7513758502567101</v>
      </c>
      <c r="H4715">
        <v>-0.14595253701334401</v>
      </c>
      <c r="I4715">
        <v>-0.17951564436019499</v>
      </c>
      <c r="J4715">
        <v>-0.118337296280145</v>
      </c>
      <c r="K4715">
        <v>2652.3476685614601</v>
      </c>
      <c r="L4715">
        <v>2432.0815851521802</v>
      </c>
      <c r="M4715">
        <v>62.239883768519803</v>
      </c>
      <c r="N4715">
        <v>0.656626506024096</v>
      </c>
      <c r="O4715">
        <v>1.8437727968416899</v>
      </c>
      <c r="P4715">
        <v>34.859182098765402</v>
      </c>
      <c r="Q4715">
        <v>1.8760771011537999E-2</v>
      </c>
    </row>
    <row r="4716" spans="1:17" hidden="1" x14ac:dyDescent="0.3">
      <c r="A4716" t="s">
        <v>9587</v>
      </c>
      <c r="B4716" t="s">
        <v>9588</v>
      </c>
      <c r="C4716" t="s">
        <v>10222</v>
      </c>
      <c r="D4716" t="s">
        <v>80</v>
      </c>
      <c r="E4716">
        <v>3.3576929999999998</v>
      </c>
      <c r="F4716">
        <v>8.1</v>
      </c>
      <c r="G4716">
        <v>67.254215936293306</v>
      </c>
      <c r="H4716">
        <v>3.6928921455412298</v>
      </c>
      <c r="I4716">
        <v>-23.659894352544502</v>
      </c>
      <c r="J4716">
        <v>10.4659743306438</v>
      </c>
      <c r="K4716">
        <v>7.7185047229065802</v>
      </c>
      <c r="L4716">
        <v>7.4326078246053404</v>
      </c>
      <c r="M4716">
        <v>55.146400630580402</v>
      </c>
      <c r="N4716">
        <v>1.77021207976067</v>
      </c>
      <c r="O4716">
        <v>23.703703703703599</v>
      </c>
      <c r="P4716">
        <v>130.76923076923001</v>
      </c>
      <c r="Q4716">
        <v>0.14282694988141201</v>
      </c>
    </row>
    <row r="4717" spans="1:17" hidden="1" x14ac:dyDescent="0.3">
      <c r="A4717" t="s">
        <v>9589</v>
      </c>
      <c r="B4717" t="s">
        <v>9590</v>
      </c>
      <c r="C4717" t="s">
        <v>10222</v>
      </c>
      <c r="D4717" t="s">
        <v>60</v>
      </c>
      <c r="E4717">
        <v>3.327264</v>
      </c>
      <c r="F4717">
        <v>9.6</v>
      </c>
      <c r="G4717">
        <v>29.0658837532498</v>
      </c>
      <c r="H4717">
        <v>-21.4573936741157</v>
      </c>
      <c r="I4717">
        <v>9.6663435741776809</v>
      </c>
      <c r="J4717">
        <v>-6.8188306945097104</v>
      </c>
      <c r="K4717">
        <v>10.6401280672771</v>
      </c>
      <c r="L4717">
        <v>12.241302026521501</v>
      </c>
      <c r="M4717">
        <v>19.928722508437001</v>
      </c>
      <c r="N4717">
        <v>0.80863509008664602</v>
      </c>
      <c r="O4717">
        <v>31.25</v>
      </c>
      <c r="P4717">
        <v>63.543441226575801</v>
      </c>
      <c r="Q4717">
        <v>2.4414898816122001E-2</v>
      </c>
    </row>
    <row r="4718" spans="1:17" hidden="1" x14ac:dyDescent="0.3">
      <c r="A4718" t="s">
        <v>9591</v>
      </c>
      <c r="B4718" t="s">
        <v>9592</v>
      </c>
      <c r="C4718" t="s">
        <v>10222</v>
      </c>
      <c r="D4718" t="s">
        <v>469</v>
      </c>
      <c r="E4718">
        <v>3.2688000000000001</v>
      </c>
      <c r="F4718">
        <v>2.27</v>
      </c>
      <c r="G4718">
        <v>13.5977684201966</v>
      </c>
      <c r="H4718">
        <v>-15.976158388144301</v>
      </c>
      <c r="I4718">
        <v>-17.651801460215101</v>
      </c>
      <c r="J4718">
        <v>-6.3486923034953398</v>
      </c>
      <c r="K4718">
        <v>2.23250466898407</v>
      </c>
      <c r="L4718">
        <v>2.1507936792142401</v>
      </c>
      <c r="M4718">
        <v>51.051235874844402</v>
      </c>
      <c r="N4718">
        <v>1.1206775713316599</v>
      </c>
      <c r="O4718">
        <v>16.299559471365601</v>
      </c>
      <c r="P4718">
        <v>62.142857142857103</v>
      </c>
      <c r="Q4718">
        <v>7.5678710707817995E-2</v>
      </c>
    </row>
    <row r="4719" spans="1:17" hidden="1" x14ac:dyDescent="0.3">
      <c r="A4719" t="s">
        <v>9593</v>
      </c>
      <c r="B4719" t="s">
        <v>9594</v>
      </c>
      <c r="C4719" t="s">
        <v>10222</v>
      </c>
      <c r="E4719">
        <v>3.2313144999999999</v>
      </c>
      <c r="F4719">
        <v>4.1500000000000004</v>
      </c>
      <c r="G4719">
        <v>10.8915301731195</v>
      </c>
      <c r="H4719">
        <v>8.0831394893816402</v>
      </c>
      <c r="I4719">
        <v>-39.766702039122698</v>
      </c>
      <c r="J4719">
        <v>-8.78204095897682</v>
      </c>
      <c r="K4719">
        <v>3.9944147502018801</v>
      </c>
      <c r="L4719">
        <v>4.0289202609045196</v>
      </c>
      <c r="M4719">
        <v>31.390310594096899</v>
      </c>
      <c r="N4719">
        <v>1.01622706776206</v>
      </c>
      <c r="O4719">
        <v>41.6867469879517</v>
      </c>
      <c r="P4719">
        <v>81.2227074235808</v>
      </c>
      <c r="Q4719">
        <v>4.9200771676150001E-2</v>
      </c>
    </row>
    <row r="4720" spans="1:17" hidden="1" x14ac:dyDescent="0.3">
      <c r="A4720" t="s">
        <v>9595</v>
      </c>
      <c r="B4720" t="s">
        <v>9596</v>
      </c>
      <c r="C4720" t="s">
        <v>10222</v>
      </c>
      <c r="D4720" t="s">
        <v>420</v>
      </c>
      <c r="E4720">
        <v>3.22</v>
      </c>
      <c r="F4720">
        <v>161</v>
      </c>
      <c r="G4720">
        <v>1079.46682099336</v>
      </c>
      <c r="H4720">
        <v>22.9965648227499</v>
      </c>
      <c r="I4720">
        <v>663.40999891680895</v>
      </c>
      <c r="J4720">
        <v>4.5011565376198703</v>
      </c>
      <c r="K4720">
        <v>121.42862402863101</v>
      </c>
      <c r="L4720">
        <v>67.6831296679497</v>
      </c>
      <c r="M4720">
        <v>100</v>
      </c>
      <c r="N4720">
        <v>0.207563805104408</v>
      </c>
      <c r="O4720">
        <v>0</v>
      </c>
      <c r="P4720">
        <v>1105.9925093632901</v>
      </c>
    </row>
    <row r="4721" spans="1:17" hidden="1" x14ac:dyDescent="0.3">
      <c r="A4721" t="s">
        <v>9597</v>
      </c>
      <c r="B4721" t="s">
        <v>9598</v>
      </c>
      <c r="C4721" t="s">
        <v>10222</v>
      </c>
      <c r="E4721">
        <v>3.2114331170702899</v>
      </c>
      <c r="F4721">
        <v>15.25</v>
      </c>
      <c r="G4721">
        <v>-53.906640750879099</v>
      </c>
      <c r="H4721">
        <v>-3.85315657697807</v>
      </c>
      <c r="I4721">
        <v>-2.7841382851507999</v>
      </c>
      <c r="J4721">
        <v>-1.54519885371368</v>
      </c>
      <c r="K4721">
        <v>14.916630623330899</v>
      </c>
      <c r="L4721">
        <v>15.3157075028266</v>
      </c>
      <c r="M4721">
        <v>52.0677046831699</v>
      </c>
      <c r="N4721">
        <v>0</v>
      </c>
      <c r="O4721">
        <v>43.934426229508098</v>
      </c>
      <c r="P4721">
        <v>42.124883504193797</v>
      </c>
    </row>
    <row r="4722" spans="1:17" hidden="1" x14ac:dyDescent="0.3">
      <c r="A4722" t="s">
        <v>9599</v>
      </c>
      <c r="B4722" t="s">
        <v>9600</v>
      </c>
      <c r="C4722" t="s">
        <v>10222</v>
      </c>
      <c r="D4722" t="s">
        <v>420</v>
      </c>
      <c r="E4722">
        <v>3.2032943999999999</v>
      </c>
      <c r="F4722">
        <v>8.4600000000000009</v>
      </c>
      <c r="G4722">
        <v>9.4871733664076405</v>
      </c>
      <c r="H4722">
        <v>-3.5263591913571499</v>
      </c>
      <c r="I4722">
        <v>-21.496629046422001</v>
      </c>
      <c r="J4722">
        <v>-1.54519885371368</v>
      </c>
      <c r="K4722">
        <v>8.5072429073200695</v>
      </c>
      <c r="L4722">
        <v>7.9582953231513196</v>
      </c>
      <c r="M4722">
        <v>20.171589802924402</v>
      </c>
      <c r="N4722">
        <v>0</v>
      </c>
      <c r="O4722">
        <v>7.56501182033095</v>
      </c>
      <c r="P4722">
        <v>96.287703016241295</v>
      </c>
    </row>
    <row r="4723" spans="1:17" hidden="1" x14ac:dyDescent="0.3">
      <c r="A4723" t="s">
        <v>9601</v>
      </c>
      <c r="B4723" t="s">
        <v>9602</v>
      </c>
      <c r="C4723" t="s">
        <v>10222</v>
      </c>
      <c r="D4723" t="s">
        <v>420</v>
      </c>
      <c r="E4723">
        <v>3.1700618999999999</v>
      </c>
      <c r="F4723">
        <v>9.27</v>
      </c>
      <c r="G4723">
        <v>7.8221377170297197</v>
      </c>
      <c r="H4723">
        <v>4.1568559386664603</v>
      </c>
      <c r="I4723">
        <v>-24.4357253136126</v>
      </c>
      <c r="J4723">
        <v>6.3931897718787303</v>
      </c>
      <c r="K4723">
        <v>8.8290067118182094</v>
      </c>
      <c r="L4723">
        <v>8.8010517650323994</v>
      </c>
      <c r="M4723">
        <v>84.906585181923504</v>
      </c>
      <c r="N4723">
        <v>0.54369406771842399</v>
      </c>
      <c r="O4723">
        <v>38.5113268608414</v>
      </c>
      <c r="P4723">
        <v>62.9173989455184</v>
      </c>
      <c r="Q4723">
        <v>6.6265094298677996E-2</v>
      </c>
    </row>
    <row r="4724" spans="1:17" hidden="1" x14ac:dyDescent="0.3">
      <c r="A4724" t="s">
        <v>9603</v>
      </c>
      <c r="B4724" t="s">
        <v>9604</v>
      </c>
      <c r="C4724" t="s">
        <v>10222</v>
      </c>
      <c r="D4724" t="s">
        <v>548</v>
      </c>
      <c r="E4724">
        <v>3.1477599999999999</v>
      </c>
      <c r="F4724">
        <v>1.6</v>
      </c>
      <c r="G4724">
        <v>-6.2249364902275302</v>
      </c>
      <c r="H4724">
        <v>4.0598477051945698</v>
      </c>
      <c r="I4724">
        <v>-15.496629046421999</v>
      </c>
      <c r="J4724">
        <v>-4.0451988537136803</v>
      </c>
      <c r="K4724">
        <v>1.4822258116148901</v>
      </c>
      <c r="L4724">
        <v>1.5763186254878701</v>
      </c>
      <c r="M4724">
        <v>59.814643914133804</v>
      </c>
      <c r="N4724">
        <v>1.4236791533589499</v>
      </c>
      <c r="O4724">
        <v>51.875</v>
      </c>
      <c r="P4724">
        <v>37.931034482758598</v>
      </c>
      <c r="Q4724">
        <v>-5.1058074380679998E-3</v>
      </c>
    </row>
    <row r="4725" spans="1:17" hidden="1" x14ac:dyDescent="0.3">
      <c r="A4725" t="s">
        <v>9605</v>
      </c>
      <c r="B4725" t="s">
        <v>9606</v>
      </c>
      <c r="C4725" t="s">
        <v>10222</v>
      </c>
      <c r="D4725" t="s">
        <v>370</v>
      </c>
      <c r="E4725">
        <v>3.139792747</v>
      </c>
      <c r="F4725">
        <v>6.11</v>
      </c>
      <c r="G4725">
        <v>-18.192355036593401</v>
      </c>
      <c r="H4725">
        <v>-3.36242476512763</v>
      </c>
      <c r="I4725">
        <v>-29.440291018252999</v>
      </c>
      <c r="J4725">
        <v>4.7156707115037104</v>
      </c>
      <c r="K4725">
        <v>6.1801971778736497</v>
      </c>
      <c r="L4725">
        <v>6.2989563989008301</v>
      </c>
      <c r="M4725">
        <v>45.015476614095498</v>
      </c>
      <c r="N4725">
        <v>0.92218376285700199</v>
      </c>
      <c r="O4725">
        <v>25.2045826513911</v>
      </c>
      <c r="P4725">
        <v>19.103313840155899</v>
      </c>
      <c r="Q4725">
        <v>-1.6950788980898999E-2</v>
      </c>
    </row>
    <row r="4726" spans="1:17" hidden="1" x14ac:dyDescent="0.3">
      <c r="A4726" t="s">
        <v>9607</v>
      </c>
      <c r="B4726" t="s">
        <v>9608</v>
      </c>
      <c r="C4726" t="s">
        <v>10222</v>
      </c>
      <c r="D4726" t="s">
        <v>722</v>
      </c>
      <c r="E4726">
        <v>3.13730683</v>
      </c>
      <c r="F4726">
        <v>86.87</v>
      </c>
      <c r="G4726">
        <v>28.599311630073199</v>
      </c>
      <c r="H4726">
        <v>4.7914094551376696</v>
      </c>
      <c r="I4726">
        <v>6.97623152033389</v>
      </c>
      <c r="J4726">
        <v>1.1705881341243001</v>
      </c>
      <c r="K4726">
        <v>80.939857931674197</v>
      </c>
      <c r="L4726">
        <v>72.262883658712894</v>
      </c>
      <c r="M4726">
        <v>50.818864179380903</v>
      </c>
      <c r="N4726">
        <v>1.2145300194023501</v>
      </c>
      <c r="O4726">
        <v>1.24323702083573</v>
      </c>
      <c r="P4726">
        <v>63.535391566264998</v>
      </c>
      <c r="Q4726">
        <v>1.4865976829215E-2</v>
      </c>
    </row>
    <row r="4727" spans="1:17" hidden="1" x14ac:dyDescent="0.3">
      <c r="A4727" t="s">
        <v>9609</v>
      </c>
      <c r="B4727" t="s">
        <v>9610</v>
      </c>
      <c r="C4727" t="s">
        <v>10222</v>
      </c>
      <c r="D4727" t="s">
        <v>622</v>
      </c>
      <c r="E4727">
        <v>3.1358552500000001</v>
      </c>
      <c r="F4727">
        <v>2.75</v>
      </c>
      <c r="G4727">
        <v>-30.034460299751299</v>
      </c>
      <c r="H4727">
        <v>5.1692929825558904</v>
      </c>
      <c r="I4727">
        <v>-33.161299705104597</v>
      </c>
      <c r="J4727">
        <v>3.4166332073550101</v>
      </c>
      <c r="K4727">
        <v>2.6737236184180202</v>
      </c>
      <c r="L4727">
        <v>2.5370449560267301</v>
      </c>
      <c r="M4727">
        <v>89.978399168224499</v>
      </c>
      <c r="N4727">
        <v>0.48555050640054598</v>
      </c>
      <c r="O4727">
        <v>24</v>
      </c>
      <c r="P4727">
        <v>14.1078838174273</v>
      </c>
    </row>
    <row r="4728" spans="1:17" hidden="1" x14ac:dyDescent="0.3">
      <c r="A4728" t="s">
        <v>9611</v>
      </c>
      <c r="B4728" t="s">
        <v>9612</v>
      </c>
      <c r="C4728" t="s">
        <v>10222</v>
      </c>
      <c r="D4728" t="s">
        <v>523</v>
      </c>
      <c r="E4728">
        <v>3.1238001118785701</v>
      </c>
      <c r="F4728">
        <v>3.13</v>
      </c>
      <c r="G4728">
        <v>-26.525688369926701</v>
      </c>
      <c r="H4728">
        <v>-3.5263591913571499</v>
      </c>
      <c r="I4728">
        <v>-15.496629046421999</v>
      </c>
      <c r="J4728">
        <v>-1.54519885371368</v>
      </c>
      <c r="K4728">
        <v>3.1299999962219802</v>
      </c>
      <c r="L4728">
        <v>3.1299047110054898</v>
      </c>
      <c r="M4728">
        <v>100</v>
      </c>
      <c r="O4728">
        <v>0</v>
      </c>
      <c r="P4728">
        <v>0</v>
      </c>
    </row>
    <row r="4729" spans="1:17" hidden="1" x14ac:dyDescent="0.3">
      <c r="A4729" t="s">
        <v>9613</v>
      </c>
      <c r="B4729" t="s">
        <v>9614</v>
      </c>
      <c r="C4729" t="s">
        <v>10222</v>
      </c>
      <c r="D4729" t="s">
        <v>373</v>
      </c>
      <c r="E4729">
        <v>3.0908943359999999</v>
      </c>
      <c r="F4729">
        <v>2.88</v>
      </c>
      <c r="G4729">
        <v>-16.180860783719801</v>
      </c>
      <c r="H4729">
        <v>-5.5533862183841798</v>
      </c>
      <c r="I4729">
        <v>-14.0881783421967</v>
      </c>
      <c r="J4729">
        <v>2.7713479088762401</v>
      </c>
      <c r="K4729">
        <v>3.1291757393811599</v>
      </c>
      <c r="L4729">
        <v>3.2064373929791401</v>
      </c>
      <c r="M4729">
        <v>49.391446195927401</v>
      </c>
      <c r="N4729">
        <v>0.44838524402087798</v>
      </c>
      <c r="O4729">
        <v>86.4583333333333</v>
      </c>
      <c r="P4729">
        <v>84.615384615384599</v>
      </c>
    </row>
    <row r="4730" spans="1:17" hidden="1" x14ac:dyDescent="0.3">
      <c r="A4730" t="s">
        <v>9615</v>
      </c>
      <c r="B4730" t="s">
        <v>9616</v>
      </c>
      <c r="C4730" t="s">
        <v>10222</v>
      </c>
      <c r="D4730" t="s">
        <v>622</v>
      </c>
      <c r="E4730">
        <v>3.0440833199999999</v>
      </c>
      <c r="F4730">
        <v>7.62</v>
      </c>
      <c r="G4730">
        <v>63.974311630073203</v>
      </c>
      <c r="H4730">
        <v>6.5892477450590299</v>
      </c>
      <c r="I4730">
        <v>23.0488254990324</v>
      </c>
      <c r="J4730">
        <v>-1.54519885371368</v>
      </c>
      <c r="K4730">
        <v>6.44442754991565</v>
      </c>
      <c r="M4730">
        <v>99.986313719583706</v>
      </c>
      <c r="N4730">
        <v>1.29805615550755</v>
      </c>
      <c r="O4730">
        <v>0</v>
      </c>
      <c r="P4730">
        <v>90.5</v>
      </c>
    </row>
    <row r="4731" spans="1:17" hidden="1" x14ac:dyDescent="0.3">
      <c r="A4731" t="s">
        <v>9617</v>
      </c>
      <c r="B4731" t="s">
        <v>9618</v>
      </c>
      <c r="C4731" t="s">
        <v>10222</v>
      </c>
      <c r="D4731" t="s">
        <v>622</v>
      </c>
      <c r="E4731">
        <v>3.0274999999999999</v>
      </c>
      <c r="F4731">
        <v>3.46</v>
      </c>
      <c r="G4731">
        <v>-39.808896389976901</v>
      </c>
      <c r="H4731">
        <v>-30.6786770721518</v>
      </c>
      <c r="I4731">
        <v>-33.1156766654696</v>
      </c>
      <c r="J4731">
        <v>-9.6231932826830402</v>
      </c>
      <c r="K4731">
        <v>3.61303565898961</v>
      </c>
      <c r="L4731">
        <v>4.2044241703152796</v>
      </c>
      <c r="M4731">
        <v>43.289660429098497</v>
      </c>
      <c r="N4731">
        <v>0.94543225497819805</v>
      </c>
      <c r="O4731">
        <v>63.005780346820799</v>
      </c>
      <c r="P4731">
        <v>27.675276752767498</v>
      </c>
      <c r="Q4731">
        <v>5.5694596360192999E-2</v>
      </c>
    </row>
    <row r="4732" spans="1:17" hidden="1" x14ac:dyDescent="0.3">
      <c r="A4732" t="s">
        <v>9619</v>
      </c>
      <c r="B4732" t="s">
        <v>9620</v>
      </c>
      <c r="C4732" t="s">
        <v>10222</v>
      </c>
      <c r="D4732" t="s">
        <v>118</v>
      </c>
      <c r="E4732">
        <v>3.0079349999999998</v>
      </c>
      <c r="F4732">
        <v>399.5</v>
      </c>
      <c r="G4732">
        <v>856.97997386542499</v>
      </c>
      <c r="H4732">
        <v>53.688170208602699</v>
      </c>
      <c r="I4732">
        <v>-13.296577882441399</v>
      </c>
      <c r="J4732">
        <v>6.65922103578907</v>
      </c>
      <c r="K4732">
        <v>289.58798713524601</v>
      </c>
      <c r="L4732">
        <v>262.14113543878801</v>
      </c>
      <c r="M4732">
        <v>4.3324220454509996E-3</v>
      </c>
      <c r="N4732">
        <v>0.21165046621661701</v>
      </c>
      <c r="O4732">
        <v>69.962453066332898</v>
      </c>
      <c r="P4732">
        <v>883.50566223535202</v>
      </c>
    </row>
    <row r="4733" spans="1:17" hidden="1" x14ac:dyDescent="0.3">
      <c r="A4733" t="s">
        <v>9621</v>
      </c>
      <c r="B4733" t="s">
        <v>9622</v>
      </c>
      <c r="C4733" t="s">
        <v>10222</v>
      </c>
      <c r="E4733">
        <v>3.0016989999999999</v>
      </c>
      <c r="F4733">
        <v>37</v>
      </c>
      <c r="G4733">
        <v>-81.4037371504145</v>
      </c>
      <c r="H4733">
        <v>-1.03328439911339</v>
      </c>
      <c r="I4733">
        <v>-0.23183153863389599</v>
      </c>
      <c r="J4733">
        <v>-1.54519885371368</v>
      </c>
      <c r="K4733">
        <v>36.387200755351401</v>
      </c>
      <c r="L4733">
        <v>39.888959680818203</v>
      </c>
      <c r="M4733">
        <v>38.561565753703597</v>
      </c>
      <c r="N4733">
        <v>0.63823529411764701</v>
      </c>
      <c r="O4733">
        <v>162.16216216216199</v>
      </c>
      <c r="P4733">
        <v>42.857142857142797</v>
      </c>
      <c r="Q4733">
        <v>-3.5714432354596003E-2</v>
      </c>
    </row>
    <row r="4734" spans="1:17" hidden="1" x14ac:dyDescent="0.3">
      <c r="A4734" t="s">
        <v>9623</v>
      </c>
      <c r="B4734" t="s">
        <v>9624</v>
      </c>
      <c r="C4734" t="s">
        <v>10222</v>
      </c>
      <c r="D4734" t="s">
        <v>523</v>
      </c>
      <c r="E4734">
        <v>2.9933882440000001</v>
      </c>
      <c r="F4734">
        <v>13.46</v>
      </c>
      <c r="G4734">
        <v>-26.525688369926701</v>
      </c>
      <c r="H4734">
        <v>-3.5263591913571499</v>
      </c>
      <c r="I4734">
        <v>-15.496629046421999</v>
      </c>
      <c r="J4734">
        <v>-1.54519885371368</v>
      </c>
      <c r="K4734">
        <v>13.459997967962799</v>
      </c>
      <c r="L4734">
        <v>13.337647294062</v>
      </c>
      <c r="M4734">
        <v>100</v>
      </c>
      <c r="O4734">
        <v>0</v>
      </c>
      <c r="P4734">
        <v>0</v>
      </c>
    </row>
    <row r="4735" spans="1:17" hidden="1" x14ac:dyDescent="0.3">
      <c r="A4735" t="s">
        <v>9625</v>
      </c>
      <c r="B4735" t="s">
        <v>9626</v>
      </c>
      <c r="C4735" t="s">
        <v>10222</v>
      </c>
      <c r="D4735" t="s">
        <v>60</v>
      </c>
      <c r="E4735">
        <v>2.8855932149999899</v>
      </c>
      <c r="F4735">
        <v>2.81</v>
      </c>
      <c r="G4735">
        <v>-26.525688369926701</v>
      </c>
      <c r="H4735">
        <v>-5.6692163342142798</v>
      </c>
      <c r="I4735">
        <v>-26.572578413510598</v>
      </c>
      <c r="J4735">
        <v>-7.3871232523391104</v>
      </c>
      <c r="K4735">
        <v>2.8074974938786799</v>
      </c>
      <c r="L4735">
        <v>3.0189374726018201</v>
      </c>
      <c r="M4735">
        <v>53.2510261704481</v>
      </c>
      <c r="N4735">
        <v>0.988442328716719</v>
      </c>
      <c r="O4735">
        <v>59.786476868327398</v>
      </c>
      <c r="P4735">
        <v>10.1960784313725</v>
      </c>
      <c r="Q4735">
        <v>-0.119955465482634</v>
      </c>
    </row>
    <row r="4736" spans="1:17" hidden="1" x14ac:dyDescent="0.3">
      <c r="A4736" t="s">
        <v>9627</v>
      </c>
      <c r="B4736" t="s">
        <v>9628</v>
      </c>
      <c r="C4736" t="s">
        <v>10222</v>
      </c>
      <c r="E4736">
        <v>2.8832015499999999</v>
      </c>
      <c r="F4736">
        <v>1.51</v>
      </c>
      <c r="G4736">
        <v>-16.306710267736999</v>
      </c>
      <c r="H4736">
        <v>3.6678854129593899</v>
      </c>
      <c r="I4736">
        <v>-18.701757251550202</v>
      </c>
      <c r="J4736">
        <v>6.4258156390399401</v>
      </c>
      <c r="K4736">
        <v>1.52516776339944</v>
      </c>
      <c r="L4736">
        <v>1.50956161725047</v>
      </c>
      <c r="M4736">
        <v>64.2977024965178</v>
      </c>
      <c r="N4736">
        <v>1.86306550112854</v>
      </c>
      <c r="O4736">
        <v>52.980132450331098</v>
      </c>
      <c r="P4736">
        <v>57.2916666666666</v>
      </c>
      <c r="Q4736">
        <v>-5.7995353122140001E-3</v>
      </c>
    </row>
    <row r="4737" spans="1:17" hidden="1" x14ac:dyDescent="0.3">
      <c r="A4737" t="s">
        <v>9629</v>
      </c>
      <c r="B4737" t="s">
        <v>9630</v>
      </c>
      <c r="C4737" t="s">
        <v>10222</v>
      </c>
      <c r="E4737">
        <v>2.8783485</v>
      </c>
      <c r="F4737">
        <v>18.18</v>
      </c>
      <c r="G4737">
        <v>-21.5603304022593</v>
      </c>
      <c r="H4737">
        <v>-3.5263591913571499</v>
      </c>
      <c r="I4737">
        <v>-15.496629046421999</v>
      </c>
      <c r="J4737">
        <v>-1.54519885371368</v>
      </c>
      <c r="K4737">
        <v>18.178242510509001</v>
      </c>
      <c r="L4737">
        <v>17.94676855594</v>
      </c>
      <c r="M4737">
        <v>100</v>
      </c>
      <c r="O4737">
        <v>0</v>
      </c>
      <c r="P4737">
        <v>4.9653579676674298</v>
      </c>
    </row>
    <row r="4738" spans="1:17" hidden="1" x14ac:dyDescent="0.3">
      <c r="A4738" t="s">
        <v>9631</v>
      </c>
      <c r="B4738" t="s">
        <v>9632</v>
      </c>
      <c r="C4738" t="s">
        <v>10222</v>
      </c>
      <c r="D4738" t="s">
        <v>133</v>
      </c>
      <c r="E4738">
        <v>2.8496999999999999</v>
      </c>
      <c r="F4738">
        <v>8.26</v>
      </c>
      <c r="G4738">
        <v>-75.912943271887499</v>
      </c>
      <c r="H4738">
        <v>-5.0002820938514896</v>
      </c>
      <c r="I4738">
        <v>-53.062766612559599</v>
      </c>
      <c r="J4738">
        <v>-0.616046705049341</v>
      </c>
      <c r="K4738">
        <v>9.0418975092206999</v>
      </c>
      <c r="L4738">
        <v>11.2415955159139</v>
      </c>
      <c r="M4738">
        <v>40.909659985764598</v>
      </c>
      <c r="N4738">
        <v>1.3738475285155101</v>
      </c>
      <c r="O4738">
        <v>105.811138014527</v>
      </c>
      <c r="P4738">
        <v>4.5569620253164498</v>
      </c>
      <c r="Q4738">
        <v>-7.4193696081073998E-2</v>
      </c>
    </row>
    <row r="4739" spans="1:17" hidden="1" x14ac:dyDescent="0.3">
      <c r="A4739" t="s">
        <v>9633</v>
      </c>
      <c r="B4739" t="s">
        <v>9634</v>
      </c>
      <c r="C4739" t="s">
        <v>10222</v>
      </c>
      <c r="D4739" t="s">
        <v>523</v>
      </c>
      <c r="E4739">
        <v>2.823</v>
      </c>
      <c r="F4739">
        <v>9.41</v>
      </c>
      <c r="G4739">
        <v>39.1433257145802</v>
      </c>
      <c r="H4739">
        <v>-3.5263591913571499</v>
      </c>
      <c r="I4739">
        <v>31.5346209535779</v>
      </c>
      <c r="J4739">
        <v>-1.54519885371368</v>
      </c>
      <c r="K4739">
        <v>9.2548940300561</v>
      </c>
      <c r="L4739">
        <v>7.8199355212674204</v>
      </c>
      <c r="M4739">
        <v>99.992037052364694</v>
      </c>
      <c r="O4739">
        <v>0</v>
      </c>
      <c r="P4739">
        <v>65.669014084506998</v>
      </c>
    </row>
    <row r="4740" spans="1:17" hidden="1" x14ac:dyDescent="0.3">
      <c r="A4740" t="s">
        <v>9635</v>
      </c>
      <c r="B4740" t="s">
        <v>9636</v>
      </c>
      <c r="C4740" t="s">
        <v>10222</v>
      </c>
      <c r="D4740" t="s">
        <v>722</v>
      </c>
      <c r="E4740">
        <v>2.7862319549999999</v>
      </c>
      <c r="F4740">
        <v>268.60000000000002</v>
      </c>
      <c r="G4740">
        <v>1.7271884863020399</v>
      </c>
      <c r="H4740">
        <v>1.50320359065623</v>
      </c>
      <c r="I4740">
        <v>0.47919133354341498</v>
      </c>
      <c r="J4740">
        <v>1.19531378611388E-2</v>
      </c>
      <c r="K4740">
        <v>257.87640843377602</v>
      </c>
      <c r="L4740">
        <v>238.55001158142699</v>
      </c>
      <c r="M4740">
        <v>60.128846353450299</v>
      </c>
      <c r="N4740">
        <v>2.4039890791852199</v>
      </c>
      <c r="O4740">
        <v>9.2516753536857603</v>
      </c>
      <c r="P4740">
        <v>52.613636363636303</v>
      </c>
      <c r="Q4740">
        <v>3.1679578910440001E-2</v>
      </c>
    </row>
    <row r="4741" spans="1:17" hidden="1" x14ac:dyDescent="0.3">
      <c r="A4741" t="s">
        <v>9637</v>
      </c>
      <c r="B4741" t="s">
        <v>9638</v>
      </c>
      <c r="C4741" t="s">
        <v>10222</v>
      </c>
      <c r="D4741" t="s">
        <v>228</v>
      </c>
      <c r="E4741">
        <v>2.7725399999999998</v>
      </c>
      <c r="F4741">
        <v>4.38</v>
      </c>
      <c r="G4741">
        <v>-66.525688369926698</v>
      </c>
      <c r="H4741">
        <v>6.2480768988684003</v>
      </c>
      <c r="I4741">
        <v>6.1700376202446003</v>
      </c>
      <c r="J4741">
        <v>3.2394901415016299</v>
      </c>
      <c r="K4741">
        <v>3.9676127440031101</v>
      </c>
      <c r="L4741">
        <v>4.4027131333843297</v>
      </c>
      <c r="M4741">
        <v>86.332868499782094</v>
      </c>
      <c r="N4741">
        <v>2</v>
      </c>
      <c r="O4741">
        <v>66.6666666666666</v>
      </c>
      <c r="P4741">
        <v>31.137724550898199</v>
      </c>
    </row>
    <row r="4742" spans="1:17" hidden="1" x14ac:dyDescent="0.3">
      <c r="A4742" t="s">
        <v>9639</v>
      </c>
      <c r="B4742" t="s">
        <v>9640</v>
      </c>
      <c r="C4742" t="s">
        <v>10222</v>
      </c>
      <c r="D4742" t="s">
        <v>523</v>
      </c>
      <c r="E4742">
        <v>2.7643200000000001</v>
      </c>
      <c r="F4742">
        <v>4.43</v>
      </c>
      <c r="G4742">
        <v>-43.255011678197398</v>
      </c>
      <c r="H4742">
        <v>-4.1757098407077997</v>
      </c>
      <c r="I4742">
        <v>-18.1339916837846</v>
      </c>
      <c r="J4742">
        <v>-7.1007544092692498</v>
      </c>
      <c r="K4742">
        <v>4.69643839771273</v>
      </c>
      <c r="L4742">
        <v>4.7956232496453302</v>
      </c>
      <c r="M4742">
        <v>44.152797479102802</v>
      </c>
      <c r="N4742">
        <v>3.14785162236267</v>
      </c>
      <c r="O4742">
        <v>84.424379232505601</v>
      </c>
      <c r="P4742">
        <v>21.0382513661202</v>
      </c>
      <c r="Q4742">
        <v>9.8315603829705001E-2</v>
      </c>
    </row>
    <row r="4743" spans="1:17" hidden="1" x14ac:dyDescent="0.3">
      <c r="A4743" t="s">
        <v>9641</v>
      </c>
      <c r="B4743" t="s">
        <v>9642</v>
      </c>
      <c r="C4743" t="s">
        <v>10222</v>
      </c>
      <c r="D4743" t="s">
        <v>398</v>
      </c>
      <c r="E4743">
        <v>2.7618659999999999</v>
      </c>
      <c r="F4743">
        <v>1.5</v>
      </c>
      <c r="G4743">
        <v>-28.486472683652199</v>
      </c>
      <c r="H4743">
        <v>-13.589252273118101</v>
      </c>
      <c r="I4743">
        <v>-23.4720891691214</v>
      </c>
      <c r="J4743">
        <v>0.59765828914345898</v>
      </c>
      <c r="K4743">
        <v>1.4725231447528599</v>
      </c>
      <c r="L4743">
        <v>1.5347357470276299</v>
      </c>
      <c r="M4743">
        <v>57.794636361502697</v>
      </c>
      <c r="N4743">
        <v>1.05989643009418</v>
      </c>
      <c r="O4743">
        <v>32</v>
      </c>
      <c r="P4743">
        <v>31.578947368421002</v>
      </c>
      <c r="Q4743">
        <v>-6.4631025773618997E-2</v>
      </c>
    </row>
    <row r="4744" spans="1:17" hidden="1" x14ac:dyDescent="0.3">
      <c r="A4744" t="s">
        <v>9643</v>
      </c>
      <c r="B4744" t="s">
        <v>9644</v>
      </c>
      <c r="C4744" t="s">
        <v>10222</v>
      </c>
      <c r="D4744" t="s">
        <v>523</v>
      </c>
      <c r="E4744">
        <v>2.6956533333333299</v>
      </c>
      <c r="F4744">
        <v>13.77</v>
      </c>
      <c r="G4744">
        <v>-26.525688369926701</v>
      </c>
      <c r="H4744">
        <v>-3.5263591913571499</v>
      </c>
      <c r="I4744">
        <v>-15.496629046421999</v>
      </c>
      <c r="J4744">
        <v>-1.54519885371368</v>
      </c>
      <c r="K4744">
        <v>13.7699981034039</v>
      </c>
      <c r="L4744">
        <v>13.7343142715473</v>
      </c>
      <c r="M4744">
        <v>100</v>
      </c>
      <c r="O4744">
        <v>0</v>
      </c>
      <c r="P4744">
        <v>0</v>
      </c>
    </row>
    <row r="4745" spans="1:17" hidden="1" x14ac:dyDescent="0.3">
      <c r="A4745" t="s">
        <v>9645</v>
      </c>
      <c r="B4745" t="s">
        <v>9646</v>
      </c>
      <c r="C4745" t="s">
        <v>10222</v>
      </c>
      <c r="D4745" t="s">
        <v>70</v>
      </c>
      <c r="E4745">
        <v>2.6850138000000001</v>
      </c>
      <c r="F4745">
        <v>8.1300000000000008</v>
      </c>
      <c r="G4745">
        <v>-26.525688369926701</v>
      </c>
      <c r="H4745">
        <v>-3.5263591913571499</v>
      </c>
      <c r="I4745">
        <v>-15.496629046421999</v>
      </c>
      <c r="J4745">
        <v>-1.54519885371368</v>
      </c>
      <c r="K4745">
        <v>8.1299999770109306</v>
      </c>
      <c r="L4745">
        <v>8.1294025079796004</v>
      </c>
      <c r="M4745">
        <v>100</v>
      </c>
      <c r="O4745">
        <v>0</v>
      </c>
      <c r="P4745">
        <v>0</v>
      </c>
    </row>
    <row r="4746" spans="1:17" hidden="1" x14ac:dyDescent="0.3">
      <c r="A4746" t="s">
        <v>9647</v>
      </c>
      <c r="B4746" t="s">
        <v>9648</v>
      </c>
      <c r="C4746" t="s">
        <v>10222</v>
      </c>
      <c r="E4746">
        <v>2.6349399999999998</v>
      </c>
      <c r="F4746">
        <v>4.0599999999999996</v>
      </c>
      <c r="G4746">
        <v>-20.796521703260101</v>
      </c>
      <c r="H4746">
        <v>-25.599295851625801</v>
      </c>
      <c r="I4746">
        <v>-23.433136982930002</v>
      </c>
      <c r="J4746">
        <v>-1.54519885371368</v>
      </c>
      <c r="K4746">
        <v>4.2459804113757098</v>
      </c>
      <c r="L4746">
        <v>4.09637482350161</v>
      </c>
      <c r="M4746">
        <v>34.869337904787102</v>
      </c>
      <c r="N4746">
        <v>0.103477523324851</v>
      </c>
      <c r="O4746">
        <v>48.522167487684698</v>
      </c>
      <c r="P4746">
        <v>42.957746478873197</v>
      </c>
    </row>
    <row r="4747" spans="1:17" hidden="1" x14ac:dyDescent="0.3">
      <c r="A4747" t="s">
        <v>9649</v>
      </c>
      <c r="B4747" t="s">
        <v>9650</v>
      </c>
      <c r="C4747" t="s">
        <v>10222</v>
      </c>
      <c r="D4747" t="s">
        <v>420</v>
      </c>
      <c r="E4747">
        <v>2.5568</v>
      </c>
      <c r="F4747">
        <v>5.44</v>
      </c>
      <c r="G4747">
        <v>452.19771588539197</v>
      </c>
      <c r="H4747">
        <v>68.1778208729515</v>
      </c>
      <c r="I4747">
        <v>463.22677520889698</v>
      </c>
      <c r="J4747">
        <v>6.33358902507418</v>
      </c>
      <c r="M4747">
        <v>100</v>
      </c>
      <c r="O4747">
        <v>0</v>
      </c>
      <c r="P4747">
        <v>478.723404255319</v>
      </c>
    </row>
    <row r="4748" spans="1:17" hidden="1" x14ac:dyDescent="0.3">
      <c r="A4748" t="s">
        <v>9651</v>
      </c>
      <c r="B4748" t="s">
        <v>9652</v>
      </c>
      <c r="C4748" t="s">
        <v>10222</v>
      </c>
      <c r="D4748" t="s">
        <v>70</v>
      </c>
      <c r="E4748">
        <v>2.5273368</v>
      </c>
      <c r="F4748">
        <v>16.11</v>
      </c>
      <c r="G4748">
        <v>-15.1918943132578</v>
      </c>
      <c r="H4748">
        <v>-4.5097642313079804</v>
      </c>
      <c r="I4748">
        <v>-22.375241763184999</v>
      </c>
      <c r="J4748">
        <v>-1.54519885371368</v>
      </c>
      <c r="K4748">
        <v>15.845860474514501</v>
      </c>
      <c r="L4748">
        <v>15.856789604413301</v>
      </c>
      <c r="M4748">
        <v>55.983188191246398</v>
      </c>
      <c r="N4748">
        <v>0</v>
      </c>
      <c r="O4748">
        <v>17.939168218497802</v>
      </c>
      <c r="P4748">
        <v>23.923076923076898</v>
      </c>
    </row>
    <row r="4749" spans="1:17" hidden="1" x14ac:dyDescent="0.3">
      <c r="A4749" t="s">
        <v>9653</v>
      </c>
      <c r="B4749" t="s">
        <v>9654</v>
      </c>
      <c r="C4749" t="s">
        <v>10222</v>
      </c>
      <c r="D4749" t="s">
        <v>420</v>
      </c>
      <c r="E4749">
        <v>2.50595422912424</v>
      </c>
      <c r="F4749">
        <v>8.33</v>
      </c>
      <c r="G4749">
        <v>-26.525688369926701</v>
      </c>
      <c r="H4749">
        <v>-3.5263591913571499</v>
      </c>
      <c r="I4749">
        <v>-15.496629046421999</v>
      </c>
      <c r="J4749">
        <v>-1.54519885371368</v>
      </c>
      <c r="K4749">
        <v>8.3299999999999894</v>
      </c>
      <c r="L4749">
        <v>8.33</v>
      </c>
      <c r="M4749">
        <v>50</v>
      </c>
      <c r="O4749">
        <v>0</v>
      </c>
      <c r="P4749">
        <v>0</v>
      </c>
    </row>
    <row r="4750" spans="1:17" hidden="1" x14ac:dyDescent="0.3">
      <c r="A4750" t="s">
        <v>9655</v>
      </c>
      <c r="B4750" t="s">
        <v>9656</v>
      </c>
      <c r="C4750" t="s">
        <v>10222</v>
      </c>
      <c r="D4750" t="s">
        <v>622</v>
      </c>
      <c r="E4750">
        <v>2.5025556276588099</v>
      </c>
      <c r="F4750">
        <v>12.52</v>
      </c>
      <c r="G4750">
        <v>-26.7647321946279</v>
      </c>
      <c r="H4750">
        <v>-3.5263591913571499</v>
      </c>
      <c r="I4750">
        <v>-15.496629046421999</v>
      </c>
      <c r="J4750">
        <v>-1.54519885371368</v>
      </c>
      <c r="K4750">
        <v>12.5199966682179</v>
      </c>
      <c r="L4750">
        <v>12.562548703888</v>
      </c>
      <c r="M4750">
        <v>55.887715274265297</v>
      </c>
      <c r="O4750">
        <v>0.23961661341853599</v>
      </c>
      <c r="P4750">
        <v>4.94551550712489</v>
      </c>
    </row>
    <row r="4751" spans="1:17" hidden="1" x14ac:dyDescent="0.3">
      <c r="A4751" t="s">
        <v>9657</v>
      </c>
      <c r="B4751" t="s">
        <v>9658</v>
      </c>
      <c r="C4751" t="s">
        <v>10222</v>
      </c>
      <c r="D4751" t="s">
        <v>124</v>
      </c>
      <c r="E4751">
        <v>2.3545437499999999</v>
      </c>
      <c r="F4751">
        <v>162.5</v>
      </c>
      <c r="G4751">
        <v>57.090130839112703</v>
      </c>
      <c r="H4751">
        <v>-1.2662972718525001</v>
      </c>
      <c r="I4751">
        <v>-15.157018055375399</v>
      </c>
      <c r="J4751">
        <v>-4.3981400301842699</v>
      </c>
      <c r="K4751">
        <v>152.676701300742</v>
      </c>
      <c r="L4751">
        <v>133.081535562136</v>
      </c>
      <c r="M4751">
        <v>55.875404250383603</v>
      </c>
      <c r="N4751">
        <v>1.09030898876404</v>
      </c>
      <c r="O4751">
        <v>13.2307692307692</v>
      </c>
      <c r="P4751">
        <v>170.78820196633799</v>
      </c>
      <c r="Q4751">
        <v>3.6363332086835003E-2</v>
      </c>
    </row>
    <row r="4752" spans="1:17" hidden="1" x14ac:dyDescent="0.3">
      <c r="A4752" t="s">
        <v>9659</v>
      </c>
      <c r="B4752" t="s">
        <v>9660</v>
      </c>
      <c r="C4752" t="s">
        <v>10222</v>
      </c>
      <c r="D4752" t="s">
        <v>46</v>
      </c>
      <c r="E4752">
        <v>2.34178631999999</v>
      </c>
      <c r="F4752">
        <v>2.4</v>
      </c>
      <c r="G4752">
        <v>-5.5931859894901201</v>
      </c>
      <c r="H4752">
        <v>-1.87035303188851</v>
      </c>
      <c r="I4752">
        <v>-12.2495918825592</v>
      </c>
      <c r="J4752">
        <v>1.0670674632677399</v>
      </c>
      <c r="K4752">
        <v>1.7400020759405499</v>
      </c>
      <c r="L4752">
        <v>1.26157303085244</v>
      </c>
      <c r="M4752">
        <v>79.607056726233907</v>
      </c>
      <c r="N4752">
        <v>1</v>
      </c>
      <c r="Q4752">
        <v>-3.5149089750809E-2</v>
      </c>
    </row>
    <row r="4753" spans="1:17" hidden="1" x14ac:dyDescent="0.3">
      <c r="A4753" t="s">
        <v>9661</v>
      </c>
      <c r="B4753" t="s">
        <v>9662</v>
      </c>
      <c r="C4753" t="s">
        <v>10222</v>
      </c>
      <c r="D4753" t="s">
        <v>523</v>
      </c>
      <c r="E4753">
        <v>2.3214047999999998</v>
      </c>
      <c r="F4753">
        <v>31.35</v>
      </c>
      <c r="G4753">
        <v>125.281540545735</v>
      </c>
      <c r="H4753">
        <v>75.718923827510693</v>
      </c>
      <c r="I4753">
        <v>102.211704286911</v>
      </c>
      <c r="J4753">
        <v>14.1801610576927</v>
      </c>
      <c r="K4753">
        <v>19.488184931479001</v>
      </c>
      <c r="M4753">
        <v>100</v>
      </c>
      <c r="N4753">
        <v>1.8335042735042699</v>
      </c>
      <c r="O4753">
        <v>0</v>
      </c>
      <c r="P4753">
        <v>151.80722891566199</v>
      </c>
    </row>
    <row r="4754" spans="1:17" hidden="1" x14ac:dyDescent="0.3">
      <c r="A4754" t="s">
        <v>9663</v>
      </c>
      <c r="B4754" t="s">
        <v>9664</v>
      </c>
      <c r="C4754" t="s">
        <v>10222</v>
      </c>
      <c r="D4754" t="s">
        <v>46</v>
      </c>
      <c r="E4754">
        <v>2.2983612181383499</v>
      </c>
      <c r="F4754">
        <v>24.48</v>
      </c>
      <c r="G4754">
        <v>0.97431163007322696</v>
      </c>
      <c r="H4754">
        <v>-3.5263591913571499</v>
      </c>
      <c r="I4754">
        <v>-10.522358034415101</v>
      </c>
      <c r="J4754">
        <v>-1.54519885371368</v>
      </c>
      <c r="K4754">
        <v>24.439515352195802</v>
      </c>
      <c r="L4754">
        <v>23.3745581676068</v>
      </c>
      <c r="M4754">
        <v>100</v>
      </c>
      <c r="O4754">
        <v>0</v>
      </c>
      <c r="P4754">
        <v>27.5</v>
      </c>
    </row>
    <row r="4755" spans="1:17" hidden="1" x14ac:dyDescent="0.3">
      <c r="A4755" t="s">
        <v>9665</v>
      </c>
      <c r="B4755" t="s">
        <v>9666</v>
      </c>
      <c r="C4755" t="s">
        <v>10222</v>
      </c>
      <c r="D4755" t="s">
        <v>261</v>
      </c>
      <c r="E4755">
        <v>2.2678451000000002</v>
      </c>
      <c r="F4755">
        <v>3.31</v>
      </c>
      <c r="G4755">
        <v>-21.778852926888799</v>
      </c>
      <c r="H4755">
        <v>-3.5263591913571499</v>
      </c>
      <c r="I4755">
        <v>-10.749793603383999</v>
      </c>
      <c r="J4755">
        <v>-1.54519885371368</v>
      </c>
      <c r="K4755">
        <v>3.2629843469303199</v>
      </c>
      <c r="L4755">
        <v>3.1977607361125</v>
      </c>
      <c r="M4755">
        <v>50</v>
      </c>
      <c r="O4755">
        <v>0</v>
      </c>
      <c r="P4755">
        <v>4.7468354430379698</v>
      </c>
    </row>
    <row r="4756" spans="1:17" hidden="1" x14ac:dyDescent="0.3">
      <c r="A4756" t="s">
        <v>9667</v>
      </c>
      <c r="B4756" t="s">
        <v>9668</v>
      </c>
      <c r="C4756" t="s">
        <v>10222</v>
      </c>
      <c r="E4756">
        <v>2.2430983119999999</v>
      </c>
      <c r="F4756">
        <v>3.76</v>
      </c>
      <c r="G4756">
        <v>285.861408404266</v>
      </c>
      <c r="H4756">
        <v>-3.5263591913571499</v>
      </c>
      <c r="I4756">
        <v>120.981358374961</v>
      </c>
      <c r="J4756">
        <v>-1.54519885371368</v>
      </c>
      <c r="K4756">
        <v>3.4886231020167702</v>
      </c>
      <c r="L4756">
        <v>2.3496164238381998</v>
      </c>
      <c r="M4756">
        <v>99.999999987781294</v>
      </c>
      <c r="N4756">
        <v>0</v>
      </c>
      <c r="O4756">
        <v>0</v>
      </c>
      <c r="P4756">
        <v>362.07228915662603</v>
      </c>
    </row>
    <row r="4757" spans="1:17" hidden="1" x14ac:dyDescent="0.3">
      <c r="A4757" t="s">
        <v>9669</v>
      </c>
      <c r="B4757" t="s">
        <v>9670</v>
      </c>
      <c r="C4757" t="s">
        <v>10222</v>
      </c>
      <c r="D4757" t="s">
        <v>722</v>
      </c>
      <c r="E4757">
        <v>2.2099980540000002</v>
      </c>
      <c r="F4757">
        <v>74.180000000000007</v>
      </c>
      <c r="G4757">
        <v>39.536545791702899</v>
      </c>
      <c r="H4757">
        <v>-0.519677676880544</v>
      </c>
      <c r="I4757">
        <v>12.731547271641899</v>
      </c>
      <c r="J4757">
        <v>1.8645272502550001</v>
      </c>
      <c r="K4757">
        <v>71.014294138301295</v>
      </c>
      <c r="L4757">
        <v>61.9081436799475</v>
      </c>
      <c r="M4757">
        <v>42.618677459081702</v>
      </c>
      <c r="N4757">
        <v>1.24029687414692</v>
      </c>
      <c r="O4757">
        <v>2.5882987328120501</v>
      </c>
      <c r="P4757">
        <v>73.723653395784496</v>
      </c>
    </row>
    <row r="4758" spans="1:17" hidden="1" x14ac:dyDescent="0.3">
      <c r="A4758" t="s">
        <v>9671</v>
      </c>
      <c r="B4758" t="s">
        <v>9672</v>
      </c>
      <c r="C4758" t="s">
        <v>10222</v>
      </c>
      <c r="D4758" t="s">
        <v>523</v>
      </c>
      <c r="E4758">
        <v>2.1650564000000001</v>
      </c>
      <c r="F4758">
        <v>6.98</v>
      </c>
      <c r="G4758">
        <v>-26.525688369926701</v>
      </c>
      <c r="H4758">
        <v>-3.5263591913571499</v>
      </c>
      <c r="I4758">
        <v>-15.496629046421999</v>
      </c>
      <c r="J4758">
        <v>-1.54519885371368</v>
      </c>
      <c r="K4758">
        <v>6.9799967877204097</v>
      </c>
      <c r="L4758">
        <v>6.9525832321705403</v>
      </c>
      <c r="M4758">
        <v>99.999996303717197</v>
      </c>
      <c r="O4758">
        <v>0</v>
      </c>
      <c r="P4758">
        <v>0</v>
      </c>
    </row>
    <row r="4759" spans="1:17" hidden="1" x14ac:dyDescent="0.3">
      <c r="A4759" t="s">
        <v>9673</v>
      </c>
      <c r="B4759" t="s">
        <v>9674</v>
      </c>
      <c r="C4759" t="s">
        <v>10222</v>
      </c>
      <c r="D4759" t="s">
        <v>21</v>
      </c>
      <c r="E4759">
        <v>2.08</v>
      </c>
      <c r="F4759">
        <v>16.64</v>
      </c>
      <c r="G4759">
        <v>-21.5414612405892</v>
      </c>
      <c r="H4759">
        <v>1.45786793798039</v>
      </c>
      <c r="I4759">
        <v>-10.5124019170845</v>
      </c>
      <c r="J4759">
        <v>-1.54519885371368</v>
      </c>
      <c r="K4759">
        <v>16.2555024928207</v>
      </c>
      <c r="L4759">
        <v>15.975687926826099</v>
      </c>
      <c r="M4759">
        <v>100</v>
      </c>
      <c r="N4759">
        <v>0</v>
      </c>
      <c r="O4759">
        <v>0</v>
      </c>
      <c r="P4759">
        <v>4.9842271293375404</v>
      </c>
    </row>
    <row r="4760" spans="1:17" hidden="1" x14ac:dyDescent="0.3">
      <c r="A4760" t="s">
        <v>9675</v>
      </c>
      <c r="B4760" t="s">
        <v>9676</v>
      </c>
      <c r="C4760" t="s">
        <v>10222</v>
      </c>
      <c r="D4760" t="s">
        <v>398</v>
      </c>
      <c r="E4760">
        <v>2.0646192000000001</v>
      </c>
      <c r="F4760">
        <v>6.88</v>
      </c>
      <c r="G4760">
        <v>-17.319339163577499</v>
      </c>
      <c r="H4760">
        <v>-6.9930258580238096</v>
      </c>
      <c r="I4760">
        <v>-33.591867141660103</v>
      </c>
      <c r="J4760">
        <v>7.3269815974141297</v>
      </c>
      <c r="K4760">
        <v>7.2978654513045402</v>
      </c>
      <c r="L4760">
        <v>7.3054762157239299</v>
      </c>
      <c r="M4760">
        <v>41.321469238695798</v>
      </c>
      <c r="N4760">
        <v>1.6647573080775799</v>
      </c>
      <c r="O4760">
        <v>35.901162790697597</v>
      </c>
      <c r="P4760">
        <v>30.798479087452399</v>
      </c>
      <c r="Q4760">
        <v>3.5659627208127001E-2</v>
      </c>
    </row>
    <row r="4761" spans="1:17" hidden="1" x14ac:dyDescent="0.3">
      <c r="A4761" t="s">
        <v>9677</v>
      </c>
      <c r="B4761" t="s">
        <v>9678</v>
      </c>
      <c r="C4761" t="s">
        <v>10222</v>
      </c>
      <c r="D4761" t="s">
        <v>420</v>
      </c>
      <c r="E4761">
        <v>2.0541</v>
      </c>
      <c r="F4761">
        <v>4.0999999999999996</v>
      </c>
      <c r="G4761">
        <v>-26.525688369926701</v>
      </c>
      <c r="H4761">
        <v>-3.5263591913571499</v>
      </c>
      <c r="I4761">
        <v>-15.496629046421999</v>
      </c>
      <c r="J4761">
        <v>-1.54519885371368</v>
      </c>
      <c r="K4761">
        <v>4.0999917337557497</v>
      </c>
      <c r="L4761">
        <v>4.0892821591333304</v>
      </c>
      <c r="M4761">
        <v>99.806682354411805</v>
      </c>
      <c r="O4761">
        <v>0</v>
      </c>
      <c r="P4761">
        <v>0</v>
      </c>
    </row>
    <row r="4762" spans="1:17" hidden="1" x14ac:dyDescent="0.3">
      <c r="A4762" t="s">
        <v>9679</v>
      </c>
      <c r="B4762" t="s">
        <v>9680</v>
      </c>
      <c r="C4762" t="s">
        <v>10222</v>
      </c>
      <c r="D4762" t="s">
        <v>290</v>
      </c>
      <c r="E4762">
        <v>1.976</v>
      </c>
      <c r="F4762">
        <v>61.75</v>
      </c>
      <c r="G4762">
        <v>-26.525688369926701</v>
      </c>
      <c r="H4762">
        <v>-3.5263591913571499</v>
      </c>
      <c r="I4762">
        <v>-15.496629046421999</v>
      </c>
      <c r="J4762">
        <v>-1.54519885371368</v>
      </c>
      <c r="K4762">
        <v>61.75</v>
      </c>
      <c r="L4762">
        <v>61.75</v>
      </c>
      <c r="M4762">
        <v>50</v>
      </c>
      <c r="O4762">
        <v>0</v>
      </c>
      <c r="P4762">
        <v>0</v>
      </c>
    </row>
    <row r="4763" spans="1:17" hidden="1" x14ac:dyDescent="0.3">
      <c r="A4763" t="s">
        <v>9681</v>
      </c>
      <c r="B4763" t="s">
        <v>9682</v>
      </c>
      <c r="C4763" t="s">
        <v>10222</v>
      </c>
      <c r="D4763" t="s">
        <v>89</v>
      </c>
      <c r="E4763">
        <v>1.95423462</v>
      </c>
      <c r="F4763">
        <v>7.9</v>
      </c>
      <c r="K4763">
        <v>7.7408079907778697</v>
      </c>
      <c r="M4763">
        <v>57.238046106161903</v>
      </c>
      <c r="N4763">
        <v>1</v>
      </c>
    </row>
    <row r="4764" spans="1:17" hidden="1" x14ac:dyDescent="0.3">
      <c r="A4764" t="s">
        <v>9683</v>
      </c>
      <c r="B4764" t="s">
        <v>9684</v>
      </c>
      <c r="C4764" t="s">
        <v>10222</v>
      </c>
      <c r="D4764" t="s">
        <v>922</v>
      </c>
      <c r="E4764">
        <v>1.9468433999999999</v>
      </c>
      <c r="F4764">
        <v>3.93</v>
      </c>
      <c r="G4764">
        <v>21.218672532328799</v>
      </c>
      <c r="H4764">
        <v>1.2736408086428399</v>
      </c>
      <c r="I4764">
        <v>1.1205816360705201</v>
      </c>
      <c r="J4764">
        <v>-1.54519885371368</v>
      </c>
      <c r="K4764">
        <v>3.79185929119304</v>
      </c>
      <c r="L4764">
        <v>3.4003705671683901</v>
      </c>
      <c r="M4764">
        <v>99.758189427494898</v>
      </c>
      <c r="N4764">
        <v>0</v>
      </c>
      <c r="O4764">
        <v>0</v>
      </c>
      <c r="P4764">
        <v>47.7443609022556</v>
      </c>
    </row>
    <row r="4765" spans="1:17" hidden="1" x14ac:dyDescent="0.3">
      <c r="A4765" t="s">
        <v>9685</v>
      </c>
      <c r="B4765" t="s">
        <v>9686</v>
      </c>
      <c r="C4765" t="s">
        <v>10222</v>
      </c>
      <c r="D4765" t="s">
        <v>722</v>
      </c>
      <c r="E4765">
        <v>1.7649299939999901</v>
      </c>
      <c r="F4765">
        <v>4531.74</v>
      </c>
      <c r="G4765">
        <v>-26.525688369926701</v>
      </c>
      <c r="K4765">
        <v>4523.2196314963803</v>
      </c>
      <c r="L4765">
        <v>4345.2923176734603</v>
      </c>
      <c r="M4765">
        <v>66.2688689774686</v>
      </c>
      <c r="N4765">
        <v>1</v>
      </c>
      <c r="O4765">
        <v>3.0509252516693399</v>
      </c>
      <c r="P4765">
        <v>0.14895027624308699</v>
      </c>
      <c r="Q4765">
        <v>7.1969087878504007E-2</v>
      </c>
    </row>
    <row r="4766" spans="1:17" hidden="1" x14ac:dyDescent="0.3">
      <c r="A4766" t="s">
        <v>9687</v>
      </c>
      <c r="B4766" t="s">
        <v>9688</v>
      </c>
      <c r="C4766" t="s">
        <v>10222</v>
      </c>
      <c r="D4766" t="s">
        <v>21</v>
      </c>
      <c r="E4766">
        <v>1.6015999999999999</v>
      </c>
      <c r="F4766">
        <v>0.44</v>
      </c>
      <c r="G4766">
        <v>-26.525688369926701</v>
      </c>
      <c r="H4766">
        <v>-3.5263591913571499</v>
      </c>
      <c r="I4766">
        <v>-15.496629046421999</v>
      </c>
      <c r="J4766">
        <v>-1.54519885371368</v>
      </c>
      <c r="K4766">
        <v>0.43999997952196801</v>
      </c>
      <c r="L4766">
        <v>0.43928152761393502</v>
      </c>
      <c r="M4766">
        <v>100</v>
      </c>
      <c r="O4766">
        <v>0</v>
      </c>
      <c r="P4766">
        <v>0</v>
      </c>
    </row>
    <row r="4767" spans="1:17" hidden="1" x14ac:dyDescent="0.3">
      <c r="A4767" t="s">
        <v>9689</v>
      </c>
      <c r="B4767" t="s">
        <v>9690</v>
      </c>
      <c r="C4767" t="s">
        <v>10222</v>
      </c>
      <c r="D4767" t="s">
        <v>622</v>
      </c>
      <c r="E4767">
        <v>1.5193308000000001</v>
      </c>
      <c r="F4767">
        <v>4.42</v>
      </c>
      <c r="G4767">
        <v>42.822970633904603</v>
      </c>
      <c r="H4767">
        <v>-3.5263591913571499</v>
      </c>
      <c r="I4767">
        <v>45.817239566716601</v>
      </c>
      <c r="J4767">
        <v>-1.54519885371368</v>
      </c>
      <c r="K4767">
        <v>4.3348979130667704</v>
      </c>
      <c r="L4767">
        <v>3.56109736944962</v>
      </c>
      <c r="M4767">
        <v>100</v>
      </c>
      <c r="O4767">
        <v>0</v>
      </c>
      <c r="P4767">
        <v>69.348659003831401</v>
      </c>
    </row>
    <row r="4768" spans="1:17" hidden="1" x14ac:dyDescent="0.3">
      <c r="A4768" t="s">
        <v>9691</v>
      </c>
      <c r="B4768" t="s">
        <v>9692</v>
      </c>
      <c r="C4768" t="s">
        <v>10222</v>
      </c>
      <c r="D4768" t="s">
        <v>133</v>
      </c>
      <c r="E4768">
        <v>1.3824000000000001</v>
      </c>
      <c r="F4768">
        <v>11.52</v>
      </c>
      <c r="G4768">
        <v>-26.525688369926701</v>
      </c>
      <c r="H4768">
        <v>-3.5263591913571499</v>
      </c>
      <c r="I4768">
        <v>-15.496629046421999</v>
      </c>
      <c r="J4768">
        <v>-1.54519885371368</v>
      </c>
      <c r="K4768">
        <v>11.5199999999999</v>
      </c>
      <c r="L4768">
        <v>11.52</v>
      </c>
      <c r="M4768">
        <v>50</v>
      </c>
      <c r="O4768">
        <v>0</v>
      </c>
      <c r="P4768">
        <v>0</v>
      </c>
    </row>
    <row r="4769" spans="1:16" hidden="1" x14ac:dyDescent="0.3">
      <c r="A4769" t="s">
        <v>9693</v>
      </c>
      <c r="B4769" t="s">
        <v>9694</v>
      </c>
      <c r="C4769" t="s">
        <v>10222</v>
      </c>
      <c r="D4769" t="s">
        <v>121</v>
      </c>
      <c r="E4769">
        <v>1.37832452449136</v>
      </c>
      <c r="F4769">
        <v>13.12</v>
      </c>
      <c r="G4769">
        <v>-26.525688369926701</v>
      </c>
      <c r="H4769">
        <v>-3.5263591913571499</v>
      </c>
      <c r="I4769">
        <v>-15.496629046421999</v>
      </c>
      <c r="J4769">
        <v>-1.54519885371368</v>
      </c>
      <c r="K4769">
        <v>13.12</v>
      </c>
      <c r="L4769">
        <v>13.1199999999999</v>
      </c>
      <c r="M4769">
        <v>50</v>
      </c>
      <c r="O4769">
        <v>0</v>
      </c>
      <c r="P4769">
        <v>0</v>
      </c>
    </row>
    <row r="4770" spans="1:16" hidden="1" x14ac:dyDescent="0.3">
      <c r="A4770" t="s">
        <v>9695</v>
      </c>
      <c r="B4770" t="s">
        <v>9696</v>
      </c>
      <c r="C4770" t="s">
        <v>10222</v>
      </c>
      <c r="D4770" t="s">
        <v>606</v>
      </c>
      <c r="E4770">
        <v>1.3188</v>
      </c>
      <c r="F4770">
        <v>18.84</v>
      </c>
      <c r="G4770">
        <v>-26.525688369926701</v>
      </c>
      <c r="H4770">
        <v>-3.5263591913571499</v>
      </c>
      <c r="I4770">
        <v>-15.496629046421999</v>
      </c>
      <c r="J4770">
        <v>-1.54519885371368</v>
      </c>
      <c r="K4770">
        <v>18.839976530878701</v>
      </c>
      <c r="L4770">
        <v>18.7443855532544</v>
      </c>
      <c r="M4770">
        <v>100</v>
      </c>
      <c r="O4770">
        <v>0</v>
      </c>
      <c r="P4770">
        <v>0</v>
      </c>
    </row>
    <row r="4771" spans="1:16" hidden="1" x14ac:dyDescent="0.3">
      <c r="A4771" t="s">
        <v>9697</v>
      </c>
      <c r="B4771" t="s">
        <v>9698</v>
      </c>
      <c r="C4771" t="s">
        <v>10222</v>
      </c>
      <c r="D4771" t="s">
        <v>1139</v>
      </c>
      <c r="E4771">
        <v>1.2757499999999999</v>
      </c>
      <c r="F4771">
        <v>85.05</v>
      </c>
      <c r="G4771">
        <v>-43.428472932701503</v>
      </c>
      <c r="H4771">
        <v>-3.5263591913571499</v>
      </c>
      <c r="I4771">
        <v>-29.151451381447401</v>
      </c>
      <c r="J4771">
        <v>-1.54519885371368</v>
      </c>
      <c r="K4771">
        <v>85.255648878731293</v>
      </c>
      <c r="L4771">
        <v>89.878656556866304</v>
      </c>
      <c r="M4771">
        <v>3.8134211653962402</v>
      </c>
      <c r="O4771">
        <v>20.3409758965314</v>
      </c>
      <c r="P4771">
        <v>0</v>
      </c>
    </row>
    <row r="4772" spans="1:16" hidden="1" x14ac:dyDescent="0.3">
      <c r="A4772" t="s">
        <v>9699</v>
      </c>
      <c r="B4772" t="s">
        <v>9700</v>
      </c>
      <c r="C4772" t="s">
        <v>10222</v>
      </c>
      <c r="E4772">
        <v>1.2705</v>
      </c>
      <c r="F4772">
        <v>10.5</v>
      </c>
      <c r="G4772">
        <v>-26.525688369926701</v>
      </c>
      <c r="H4772">
        <v>-3.5263591913571499</v>
      </c>
      <c r="I4772">
        <v>-15.496629046421999</v>
      </c>
      <c r="J4772">
        <v>-1.54519885371368</v>
      </c>
      <c r="K4772">
        <v>10.4999999836157</v>
      </c>
      <c r="L4772">
        <v>10.4995989721964</v>
      </c>
      <c r="M4772">
        <v>100</v>
      </c>
      <c r="O4772">
        <v>0</v>
      </c>
      <c r="P4772">
        <v>0</v>
      </c>
    </row>
    <row r="4773" spans="1:16" hidden="1" x14ac:dyDescent="0.3">
      <c r="A4773" t="s">
        <v>9701</v>
      </c>
      <c r="B4773" t="s">
        <v>9702</v>
      </c>
      <c r="C4773" t="s">
        <v>10222</v>
      </c>
      <c r="D4773" t="s">
        <v>70</v>
      </c>
      <c r="E4773">
        <v>1.2510239999999999</v>
      </c>
      <c r="F4773">
        <v>10.050000000000001</v>
      </c>
      <c r="G4773">
        <v>-26.525688369926701</v>
      </c>
      <c r="H4773">
        <v>-3.5263591913571499</v>
      </c>
      <c r="I4773">
        <v>-15.496629046421999</v>
      </c>
      <c r="J4773">
        <v>-1.54519885371368</v>
      </c>
      <c r="K4773">
        <v>10.050000000000001</v>
      </c>
      <c r="L4773">
        <v>10.049999999999899</v>
      </c>
      <c r="M4773">
        <v>50</v>
      </c>
      <c r="O4773">
        <v>0</v>
      </c>
      <c r="P4773">
        <v>0</v>
      </c>
    </row>
    <row r="4774" spans="1:16" hidden="1" x14ac:dyDescent="0.3">
      <c r="A4774" t="s">
        <v>9703</v>
      </c>
      <c r="B4774" t="s">
        <v>9704</v>
      </c>
      <c r="C4774" t="s">
        <v>10222</v>
      </c>
      <c r="D4774" t="s">
        <v>70</v>
      </c>
      <c r="E4774">
        <v>1.143</v>
      </c>
      <c r="F4774">
        <v>3.81</v>
      </c>
      <c r="G4774">
        <v>-26.525688369926701</v>
      </c>
      <c r="H4774">
        <v>-3.5263591913571499</v>
      </c>
      <c r="I4774">
        <v>-15.496629046421999</v>
      </c>
      <c r="J4774">
        <v>-1.54519885371368</v>
      </c>
      <c r="K4774">
        <v>3.80999996977495</v>
      </c>
      <c r="L4774">
        <v>3.8091905148694001</v>
      </c>
      <c r="M4774">
        <v>100</v>
      </c>
      <c r="O4774">
        <v>0</v>
      </c>
      <c r="P4774">
        <v>0</v>
      </c>
    </row>
    <row r="4775" spans="1:16" hidden="1" x14ac:dyDescent="0.3">
      <c r="A4775" t="s">
        <v>9705</v>
      </c>
      <c r="B4775" t="s">
        <v>9706</v>
      </c>
      <c r="C4775" t="s">
        <v>10222</v>
      </c>
      <c r="D4775" t="s">
        <v>54</v>
      </c>
      <c r="E4775">
        <v>1.129</v>
      </c>
      <c r="F4775">
        <v>11.29</v>
      </c>
      <c r="G4775">
        <v>43.504432112000899</v>
      </c>
      <c r="H4775">
        <v>-3.5263591913571499</v>
      </c>
      <c r="I4775">
        <v>54.533491435505603</v>
      </c>
      <c r="J4775">
        <v>-1.54519885371368</v>
      </c>
      <c r="K4775">
        <v>10.827132199274001</v>
      </c>
      <c r="L4775">
        <v>8.5727163478671997</v>
      </c>
      <c r="M4775">
        <v>100</v>
      </c>
      <c r="N4775">
        <v>0</v>
      </c>
      <c r="O4775">
        <v>0</v>
      </c>
      <c r="P4775">
        <v>70.030120481927696</v>
      </c>
    </row>
    <row r="4776" spans="1:16" hidden="1" x14ac:dyDescent="0.3">
      <c r="A4776" t="s">
        <v>9707</v>
      </c>
      <c r="B4776" t="s">
        <v>9708</v>
      </c>
      <c r="C4776" t="s">
        <v>10222</v>
      </c>
      <c r="D4776" t="s">
        <v>622</v>
      </c>
      <c r="E4776">
        <v>1.0733211024003799</v>
      </c>
      <c r="F4776">
        <v>1.95</v>
      </c>
      <c r="K4776">
        <v>2.2159995707425302</v>
      </c>
      <c r="M4776" s="1">
        <v>2.4459774300000002E-7</v>
      </c>
      <c r="N4776">
        <v>1</v>
      </c>
    </row>
    <row r="4777" spans="1:16" hidden="1" x14ac:dyDescent="0.3">
      <c r="A4777" t="s">
        <v>9709</v>
      </c>
      <c r="B4777" t="s">
        <v>9710</v>
      </c>
      <c r="C4777" t="s">
        <v>10222</v>
      </c>
      <c r="D4777" t="s">
        <v>46</v>
      </c>
      <c r="E4777">
        <v>0.93283125</v>
      </c>
      <c r="F4777">
        <v>57.85</v>
      </c>
      <c r="G4777">
        <v>-26.525688369926701</v>
      </c>
      <c r="H4777">
        <v>-3.5263591913571499</v>
      </c>
      <c r="I4777">
        <v>-15.496629046421999</v>
      </c>
      <c r="J4777">
        <v>-1.54519885371368</v>
      </c>
      <c r="K4777">
        <v>57.849936838993301</v>
      </c>
      <c r="L4777">
        <v>57.593476009885798</v>
      </c>
      <c r="M4777">
        <v>100</v>
      </c>
      <c r="O4777">
        <v>0</v>
      </c>
      <c r="P4777">
        <v>0</v>
      </c>
    </row>
    <row r="4778" spans="1:16" hidden="1" x14ac:dyDescent="0.3">
      <c r="A4778" t="s">
        <v>9711</v>
      </c>
      <c r="B4778" t="s">
        <v>9712</v>
      </c>
      <c r="C4778" t="s">
        <v>10222</v>
      </c>
      <c r="D4778" t="s">
        <v>170</v>
      </c>
      <c r="E4778">
        <v>0.92903103284561495</v>
      </c>
      <c r="F4778">
        <v>9.5</v>
      </c>
      <c r="G4778">
        <v>-26.525688369926701</v>
      </c>
      <c r="I4778">
        <v>-15.496629046421999</v>
      </c>
      <c r="K4778">
        <v>9.5</v>
      </c>
      <c r="L4778">
        <v>9.5</v>
      </c>
      <c r="M4778">
        <v>50</v>
      </c>
      <c r="O4778">
        <v>0</v>
      </c>
      <c r="P4778">
        <v>0</v>
      </c>
    </row>
    <row r="4779" spans="1:16" hidden="1" x14ac:dyDescent="0.3">
      <c r="A4779" t="s">
        <v>9713</v>
      </c>
      <c r="B4779" t="s">
        <v>9714</v>
      </c>
      <c r="C4779" t="s">
        <v>10222</v>
      </c>
      <c r="D4779" t="s">
        <v>523</v>
      </c>
      <c r="E4779">
        <v>0.86460657346542202</v>
      </c>
      <c r="F4779">
        <v>11.02</v>
      </c>
      <c r="G4779">
        <v>-26.525688369926701</v>
      </c>
      <c r="H4779">
        <v>-3.5263591913571499</v>
      </c>
      <c r="I4779">
        <v>-15.496629046421999</v>
      </c>
      <c r="J4779">
        <v>-1.54519885371368</v>
      </c>
      <c r="K4779">
        <v>11.0199999515155</v>
      </c>
      <c r="L4779">
        <v>11.0187771245702</v>
      </c>
      <c r="M4779">
        <v>100</v>
      </c>
      <c r="O4779">
        <v>0</v>
      </c>
      <c r="P4779">
        <v>0</v>
      </c>
    </row>
    <row r="4780" spans="1:16" hidden="1" x14ac:dyDescent="0.3">
      <c r="A4780" t="s">
        <v>9715</v>
      </c>
      <c r="B4780" t="s">
        <v>9716</v>
      </c>
      <c r="C4780" t="s">
        <v>10222</v>
      </c>
      <c r="D4780" t="s">
        <v>606</v>
      </c>
      <c r="E4780">
        <v>0.73349999999999704</v>
      </c>
      <c r="F4780">
        <v>4.8899999999999997</v>
      </c>
      <c r="G4780">
        <v>-26.525688369926701</v>
      </c>
      <c r="I4780">
        <v>-15.496629046421999</v>
      </c>
      <c r="K4780">
        <v>4.8899999999999899</v>
      </c>
      <c r="L4780">
        <v>4.8899999999999801</v>
      </c>
      <c r="M4780">
        <v>50</v>
      </c>
      <c r="O4780">
        <v>0</v>
      </c>
      <c r="P4780">
        <v>0</v>
      </c>
    </row>
    <row r="4781" spans="1:16" hidden="1" x14ac:dyDescent="0.3">
      <c r="A4781" t="s">
        <v>9717</v>
      </c>
      <c r="B4781" t="s">
        <v>9718</v>
      </c>
      <c r="C4781" t="s">
        <v>10222</v>
      </c>
      <c r="D4781" t="s">
        <v>202</v>
      </c>
      <c r="E4781">
        <v>0.72540000000000004</v>
      </c>
      <c r="F4781">
        <v>8.06</v>
      </c>
      <c r="G4781">
        <v>54.597907135691202</v>
      </c>
      <c r="H4781">
        <v>1.4215574753095199</v>
      </c>
      <c r="I4781">
        <v>34.039549061184601</v>
      </c>
      <c r="J4781">
        <v>-1.54519885371368</v>
      </c>
      <c r="K4781">
        <v>7.4457310848686999</v>
      </c>
      <c r="L4781">
        <v>5.9682906458650402</v>
      </c>
      <c r="M4781">
        <v>100</v>
      </c>
      <c r="N4781">
        <v>0</v>
      </c>
      <c r="O4781">
        <v>0</v>
      </c>
      <c r="P4781">
        <v>81.123595505617899</v>
      </c>
    </row>
    <row r="4782" spans="1:16" hidden="1" x14ac:dyDescent="0.3">
      <c r="A4782" t="s">
        <v>9719</v>
      </c>
      <c r="B4782" t="s">
        <v>9720</v>
      </c>
      <c r="C4782" t="s">
        <v>10222</v>
      </c>
      <c r="E4782">
        <v>0.66086999999999996</v>
      </c>
      <c r="F4782">
        <v>10.5</v>
      </c>
      <c r="G4782">
        <v>-26.525688369926701</v>
      </c>
      <c r="H4782">
        <v>-3.5263591913571499</v>
      </c>
      <c r="I4782">
        <v>-15.496629046421999</v>
      </c>
      <c r="J4782">
        <v>-1.54519885371368</v>
      </c>
      <c r="K4782">
        <v>10.058806050399699</v>
      </c>
      <c r="M4782">
        <v>50</v>
      </c>
      <c r="O4782">
        <v>0</v>
      </c>
    </row>
    <row r="4783" spans="1:16" hidden="1" x14ac:dyDescent="0.3">
      <c r="A4783" t="s">
        <v>9721</v>
      </c>
      <c r="B4783" t="s">
        <v>9722</v>
      </c>
      <c r="C4783" t="s">
        <v>10222</v>
      </c>
      <c r="D4783" t="s">
        <v>722</v>
      </c>
      <c r="E4783">
        <v>0.62861604399999904</v>
      </c>
      <c r="F4783">
        <v>37.29</v>
      </c>
      <c r="G4783">
        <v>39.799021710358602</v>
      </c>
      <c r="H4783">
        <v>-1.5187805883614099E-3</v>
      </c>
      <c r="I4783">
        <v>12.691751840480601</v>
      </c>
      <c r="J4783">
        <v>2.06591225739741</v>
      </c>
      <c r="K4783">
        <v>35.710184927208502</v>
      </c>
      <c r="L4783">
        <v>31.231873672702399</v>
      </c>
      <c r="M4783">
        <v>21.949362773198501</v>
      </c>
      <c r="N4783">
        <v>1.1337422781973301</v>
      </c>
      <c r="O4783">
        <v>4.5588629659426099</v>
      </c>
      <c r="P4783">
        <v>71.843317972350206</v>
      </c>
    </row>
    <row r="4784" spans="1:16" hidden="1" x14ac:dyDescent="0.3">
      <c r="A4784" t="s">
        <v>9723</v>
      </c>
      <c r="B4784" t="s">
        <v>9724</v>
      </c>
      <c r="C4784" t="s">
        <v>10222</v>
      </c>
      <c r="D4784" t="s">
        <v>118</v>
      </c>
      <c r="E4784">
        <v>0.49906499999999998</v>
      </c>
      <c r="F4784">
        <v>20.37</v>
      </c>
      <c r="G4784">
        <v>-16.298415642654</v>
      </c>
      <c r="H4784">
        <v>1.4736408086428501</v>
      </c>
      <c r="I4784">
        <v>-10.496629046421999</v>
      </c>
      <c r="J4784">
        <v>-1.54519885371368</v>
      </c>
      <c r="K4784">
        <v>19.915136307299701</v>
      </c>
      <c r="L4784">
        <v>19.307074886009001</v>
      </c>
      <c r="M4784">
        <v>100</v>
      </c>
      <c r="N4784">
        <v>0</v>
      </c>
      <c r="O4784">
        <v>0</v>
      </c>
      <c r="P4784">
        <v>10.2272727272727</v>
      </c>
    </row>
    <row r="4785" spans="1:16" hidden="1" x14ac:dyDescent="0.3">
      <c r="A4785" t="s">
        <v>9725</v>
      </c>
      <c r="B4785" t="s">
        <v>9726</v>
      </c>
      <c r="C4785" t="s">
        <v>10222</v>
      </c>
      <c r="D4785" t="s">
        <v>133</v>
      </c>
      <c r="E4785">
        <v>0.49402200000000002</v>
      </c>
      <c r="F4785">
        <v>4.1100000000000003</v>
      </c>
      <c r="G4785">
        <v>-26.525688369926701</v>
      </c>
      <c r="H4785">
        <v>-3.5263591913571499</v>
      </c>
      <c r="I4785">
        <v>-15.496629046421999</v>
      </c>
      <c r="J4785">
        <v>-1.54519885371368</v>
      </c>
      <c r="K4785">
        <v>4.1099999667263498</v>
      </c>
      <c r="L4785">
        <v>4.1091352089177997</v>
      </c>
      <c r="M4785">
        <v>100</v>
      </c>
      <c r="O4785">
        <v>0</v>
      </c>
      <c r="P4785">
        <v>0</v>
      </c>
    </row>
    <row r="4786" spans="1:16" hidden="1" x14ac:dyDescent="0.3">
      <c r="A4786" t="s">
        <v>9727</v>
      </c>
      <c r="B4786" t="s">
        <v>9728</v>
      </c>
      <c r="C4786" t="s">
        <v>10222</v>
      </c>
      <c r="D4786" t="s">
        <v>523</v>
      </c>
      <c r="E4786">
        <v>0.48810308399999902</v>
      </c>
      <c r="F4786">
        <v>5.13</v>
      </c>
      <c r="G4786">
        <v>7.0680616300732204</v>
      </c>
      <c r="H4786">
        <v>30.067390808642799</v>
      </c>
      <c r="I4786">
        <v>18.0971209535779</v>
      </c>
      <c r="J4786">
        <v>19.731396890967101</v>
      </c>
      <c r="K4786">
        <v>4.0441492012247497</v>
      </c>
      <c r="L4786">
        <v>3.8756378400872999</v>
      </c>
      <c r="M4786">
        <v>100</v>
      </c>
      <c r="N4786">
        <v>6.2</v>
      </c>
      <c r="O4786">
        <v>0</v>
      </c>
      <c r="P4786">
        <v>33.59375</v>
      </c>
    </row>
    <row r="4787" spans="1:16" hidden="1" x14ac:dyDescent="0.3">
      <c r="A4787" t="s">
        <v>9729</v>
      </c>
      <c r="B4787" t="s">
        <v>9730</v>
      </c>
      <c r="C4787" t="s">
        <v>10222</v>
      </c>
      <c r="E4787">
        <v>0.38200000000000001</v>
      </c>
      <c r="F4787">
        <v>9.5500000000000007</v>
      </c>
      <c r="G4787">
        <v>-26.525688369926701</v>
      </c>
      <c r="H4787">
        <v>-3.5263591913571499</v>
      </c>
      <c r="I4787">
        <v>-15.496629046421999</v>
      </c>
      <c r="J4787">
        <v>-1.54519885371368</v>
      </c>
      <c r="K4787">
        <v>9.5499989517764305</v>
      </c>
      <c r="L4787">
        <v>9.5270386429298402</v>
      </c>
      <c r="M4787">
        <v>100</v>
      </c>
      <c r="O4787">
        <v>0</v>
      </c>
      <c r="P4787">
        <v>0</v>
      </c>
    </row>
    <row r="4788" spans="1:16" hidden="1" x14ac:dyDescent="0.3">
      <c r="A4788" t="s">
        <v>9731</v>
      </c>
      <c r="B4788" t="s">
        <v>9732</v>
      </c>
      <c r="C4788" t="s">
        <v>10222</v>
      </c>
      <c r="D4788" t="s">
        <v>46</v>
      </c>
      <c r="E4788">
        <v>0.36780000000000002</v>
      </c>
      <c r="F4788">
        <v>12.26</v>
      </c>
      <c r="G4788">
        <v>165.37907353483499</v>
      </c>
      <c r="H4788">
        <v>-3.5263591913571499</v>
      </c>
      <c r="I4788">
        <v>176.408132858339</v>
      </c>
      <c r="J4788">
        <v>-1.54519885371368</v>
      </c>
      <c r="K4788">
        <v>11.431960406287301</v>
      </c>
      <c r="M4788">
        <v>100</v>
      </c>
      <c r="N4788">
        <v>0</v>
      </c>
      <c r="O4788">
        <v>0</v>
      </c>
      <c r="P4788">
        <v>191.90476190476099</v>
      </c>
    </row>
    <row r="4789" spans="1:16" hidden="1" x14ac:dyDescent="0.3">
      <c r="A4789" t="s">
        <v>9733</v>
      </c>
      <c r="B4789" t="s">
        <v>9734</v>
      </c>
      <c r="C4789" t="s">
        <v>10222</v>
      </c>
      <c r="D4789" t="s">
        <v>420</v>
      </c>
      <c r="E4789">
        <v>0.35678500000000002</v>
      </c>
      <c r="F4789">
        <v>7.15</v>
      </c>
      <c r="G4789">
        <v>-26.525688369926701</v>
      </c>
      <c r="H4789">
        <v>-3.5263591913571499</v>
      </c>
      <c r="I4789">
        <v>-15.496629046421999</v>
      </c>
      <c r="J4789">
        <v>-1.54519885371368</v>
      </c>
      <c r="K4789">
        <v>7.1499999382924901</v>
      </c>
      <c r="L4789">
        <v>7.1484436130893396</v>
      </c>
      <c r="M4789">
        <v>100</v>
      </c>
      <c r="O4789">
        <v>0</v>
      </c>
      <c r="P4789">
        <v>0</v>
      </c>
    </row>
    <row r="4790" spans="1:16" hidden="1" x14ac:dyDescent="0.3">
      <c r="A4790" t="s">
        <v>9735</v>
      </c>
      <c r="B4790" t="s">
        <v>9736</v>
      </c>
      <c r="C4790" t="s">
        <v>10222</v>
      </c>
      <c r="D4790" t="s">
        <v>118</v>
      </c>
      <c r="E4790">
        <v>0.34499999999999997</v>
      </c>
      <c r="F4790">
        <v>3.45</v>
      </c>
      <c r="G4790">
        <v>-16.653076904958599</v>
      </c>
      <c r="H4790">
        <v>-3.5263591913571499</v>
      </c>
      <c r="I4790">
        <v>-15.496629046421999</v>
      </c>
      <c r="J4790">
        <v>-1.54519885371368</v>
      </c>
      <c r="K4790">
        <v>3.44984899122174</v>
      </c>
      <c r="L4790">
        <v>3.40884920866156</v>
      </c>
      <c r="M4790">
        <v>100</v>
      </c>
      <c r="O4790">
        <v>0</v>
      </c>
      <c r="P4790">
        <v>9.8726114649681591</v>
      </c>
    </row>
    <row r="4791" spans="1:16" hidden="1" x14ac:dyDescent="0.3">
      <c r="A4791" t="s">
        <v>9737</v>
      </c>
      <c r="B4791" t="s">
        <v>9738</v>
      </c>
      <c r="C4791" t="s">
        <v>10222</v>
      </c>
      <c r="E4791">
        <v>0.33499999999999802</v>
      </c>
      <c r="F4791">
        <v>1</v>
      </c>
      <c r="G4791">
        <v>-14.8449732899431</v>
      </c>
      <c r="H4791">
        <v>-4.2627840798750798</v>
      </c>
      <c r="I4791">
        <v>-17.738252227332602</v>
      </c>
      <c r="J4791">
        <v>-0.68487498968562099</v>
      </c>
      <c r="M4791">
        <v>50</v>
      </c>
      <c r="N4791">
        <v>1</v>
      </c>
    </row>
    <row r="4792" spans="1:16" hidden="1" x14ac:dyDescent="0.3">
      <c r="A4792" t="s">
        <v>9739</v>
      </c>
      <c r="B4792" t="s">
        <v>9740</v>
      </c>
      <c r="C4792" t="s">
        <v>10222</v>
      </c>
      <c r="D4792" t="s">
        <v>420</v>
      </c>
      <c r="E4792">
        <v>0.28151999999999999</v>
      </c>
      <c r="F4792">
        <v>11.73</v>
      </c>
      <c r="G4792">
        <v>104.37982344109599</v>
      </c>
      <c r="H4792">
        <v>-3.5263591913571499</v>
      </c>
      <c r="I4792">
        <v>-15.496629046421999</v>
      </c>
      <c r="J4792">
        <v>-1.54519885371368</v>
      </c>
      <c r="K4792">
        <v>11.7165582457091</v>
      </c>
      <c r="L4792">
        <v>10.3856877451163</v>
      </c>
      <c r="M4792">
        <v>99.999262565895194</v>
      </c>
      <c r="O4792">
        <v>0</v>
      </c>
      <c r="P4792">
        <v>263.15789473684202</v>
      </c>
    </row>
    <row r="4793" spans="1:16" hidden="1" x14ac:dyDescent="0.3">
      <c r="A4793" t="s">
        <v>9741</v>
      </c>
      <c r="B4793" t="s">
        <v>9742</v>
      </c>
      <c r="C4793" t="s">
        <v>10222</v>
      </c>
      <c r="D4793" t="s">
        <v>370</v>
      </c>
      <c r="E4793">
        <v>0.22970760000000001</v>
      </c>
      <c r="F4793">
        <v>2.14</v>
      </c>
      <c r="G4793">
        <v>-21.623727585613</v>
      </c>
      <c r="H4793">
        <v>-3.5263591913571499</v>
      </c>
      <c r="I4793">
        <v>-10.5946682621083</v>
      </c>
      <c r="J4793">
        <v>-1.54519885371368</v>
      </c>
      <c r="K4793">
        <v>2.10604533536327</v>
      </c>
      <c r="L4793">
        <v>2.0635893118470001</v>
      </c>
      <c r="M4793">
        <v>100</v>
      </c>
      <c r="N4793">
        <v>0</v>
      </c>
      <c r="O4793">
        <v>0</v>
      </c>
      <c r="P4793">
        <v>4.9019607843137303</v>
      </c>
    </row>
    <row r="4794" spans="1:16" hidden="1" x14ac:dyDescent="0.3">
      <c r="A4794" t="s">
        <v>9743</v>
      </c>
      <c r="B4794" t="s">
        <v>9744</v>
      </c>
      <c r="C4794" t="s">
        <v>10222</v>
      </c>
      <c r="D4794" t="s">
        <v>70</v>
      </c>
      <c r="E4794">
        <v>0.205176</v>
      </c>
      <c r="F4794">
        <v>1.03</v>
      </c>
      <c r="G4794">
        <v>-26.525688369926701</v>
      </c>
      <c r="H4794">
        <v>-3.5263591913571499</v>
      </c>
      <c r="I4794">
        <v>-15.496629046421999</v>
      </c>
      <c r="J4794">
        <v>-1.54519885371368</v>
      </c>
      <c r="K4794">
        <v>1.0299999962219799</v>
      </c>
      <c r="L4794">
        <v>1.02990471100547</v>
      </c>
      <c r="M4794">
        <v>100</v>
      </c>
      <c r="O4794">
        <v>0</v>
      </c>
      <c r="P4794">
        <v>0</v>
      </c>
    </row>
    <row r="4795" spans="1:16" hidden="1" x14ac:dyDescent="0.3">
      <c r="A4795" t="s">
        <v>9745</v>
      </c>
      <c r="B4795" t="s">
        <v>9746</v>
      </c>
      <c r="C4795" t="s">
        <v>10222</v>
      </c>
      <c r="D4795" t="s">
        <v>922</v>
      </c>
      <c r="E4795">
        <v>0.20382</v>
      </c>
      <c r="F4795">
        <v>2.58</v>
      </c>
      <c r="G4795">
        <v>-26.525688369926701</v>
      </c>
      <c r="I4795">
        <v>-15.496629046421999</v>
      </c>
      <c r="K4795">
        <v>2.5799999999999899</v>
      </c>
      <c r="L4795">
        <v>2.5799999999999899</v>
      </c>
      <c r="M4795">
        <v>50</v>
      </c>
      <c r="O4795">
        <v>0</v>
      </c>
      <c r="P4795">
        <v>0</v>
      </c>
    </row>
    <row r="4796" spans="1:16" hidden="1" x14ac:dyDescent="0.3">
      <c r="A4796" t="s">
        <v>9747</v>
      </c>
      <c r="B4796" t="s">
        <v>9748</v>
      </c>
      <c r="C4796" t="s">
        <v>10222</v>
      </c>
      <c r="D4796" t="s">
        <v>95</v>
      </c>
      <c r="E4796">
        <v>0.17280000000000001</v>
      </c>
      <c r="F4796">
        <v>1.44</v>
      </c>
      <c r="G4796">
        <v>-92.075927604376503</v>
      </c>
      <c r="H4796">
        <v>-3.5263591913571499</v>
      </c>
      <c r="I4796">
        <v>-81.046868280871806</v>
      </c>
      <c r="K4796">
        <v>1.51599561782055</v>
      </c>
      <c r="L4796">
        <v>2.56737409726624</v>
      </c>
      <c r="M4796">
        <v>100</v>
      </c>
      <c r="O4796">
        <v>190.277777777777</v>
      </c>
      <c r="P4796">
        <v>71.428571428571402</v>
      </c>
    </row>
    <row r="4797" spans="1:16" hidden="1" x14ac:dyDescent="0.3">
      <c r="A4797" t="s">
        <v>9749</v>
      </c>
      <c r="B4797" t="s">
        <v>9750</v>
      </c>
      <c r="C4797" t="s">
        <v>10222</v>
      </c>
      <c r="D4797" t="s">
        <v>231</v>
      </c>
      <c r="E4797">
        <v>0.124319999999998</v>
      </c>
      <c r="F4797">
        <v>5.18</v>
      </c>
      <c r="G4797">
        <v>-26.525688369926701</v>
      </c>
      <c r="H4797">
        <v>-3.5263591913571499</v>
      </c>
      <c r="I4797">
        <v>-15.496629046421999</v>
      </c>
      <c r="J4797">
        <v>-1.54519885371368</v>
      </c>
      <c r="K4797">
        <v>5.18</v>
      </c>
      <c r="L4797">
        <v>5.1799999999999899</v>
      </c>
      <c r="M4797">
        <v>100</v>
      </c>
      <c r="O4797">
        <v>0</v>
      </c>
      <c r="P4797">
        <v>0</v>
      </c>
    </row>
    <row r="4798" spans="1:16" hidden="1" x14ac:dyDescent="0.3">
      <c r="A4798" t="s">
        <v>9751</v>
      </c>
      <c r="B4798" t="s">
        <v>9752</v>
      </c>
      <c r="C4798" t="s">
        <v>10222</v>
      </c>
      <c r="D4798" t="s">
        <v>231</v>
      </c>
      <c r="E4798">
        <v>0.114264</v>
      </c>
      <c r="F4798">
        <v>12</v>
      </c>
      <c r="G4798">
        <v>-26.525688369926701</v>
      </c>
      <c r="H4798">
        <v>-3.5263591913571499</v>
      </c>
      <c r="I4798">
        <v>-15.496629046421999</v>
      </c>
      <c r="J4798">
        <v>-1.54519885371368</v>
      </c>
      <c r="K4798">
        <v>12</v>
      </c>
      <c r="L4798">
        <v>12</v>
      </c>
      <c r="M4798">
        <v>50</v>
      </c>
      <c r="O4798">
        <v>0</v>
      </c>
      <c r="P4798">
        <v>0</v>
      </c>
    </row>
    <row r="4799" spans="1:16" hidden="1" x14ac:dyDescent="0.3">
      <c r="A4799" t="s">
        <v>9753</v>
      </c>
      <c r="B4799" t="s">
        <v>9754</v>
      </c>
      <c r="C4799" t="s">
        <v>10222</v>
      </c>
      <c r="D4799" t="s">
        <v>130</v>
      </c>
      <c r="E4799">
        <v>0.105825</v>
      </c>
      <c r="F4799">
        <v>4.25</v>
      </c>
      <c r="G4799">
        <v>-26.525688369926701</v>
      </c>
      <c r="H4799">
        <v>-3.5263591913571499</v>
      </c>
      <c r="I4799">
        <v>-15.496629046421999</v>
      </c>
      <c r="J4799">
        <v>-1.54519885371368</v>
      </c>
      <c r="K4799">
        <v>4.2499999905549801</v>
      </c>
      <c r="L4799">
        <v>4.2497617775136698</v>
      </c>
      <c r="M4799">
        <v>100</v>
      </c>
      <c r="O4799">
        <v>0</v>
      </c>
      <c r="P4799">
        <v>0</v>
      </c>
    </row>
    <row r="4800" spans="1:16" hidden="1" x14ac:dyDescent="0.3">
      <c r="A4800" t="s">
        <v>9755</v>
      </c>
      <c r="B4800" t="s">
        <v>9756</v>
      </c>
      <c r="C4800" t="s">
        <v>10222</v>
      </c>
      <c r="D4800" t="s">
        <v>170</v>
      </c>
      <c r="E4800">
        <v>0.10272000000000001</v>
      </c>
      <c r="F4800">
        <v>2.14</v>
      </c>
      <c r="G4800">
        <v>-0.64333542875030103</v>
      </c>
      <c r="H4800">
        <v>1.3756015929565699</v>
      </c>
      <c r="I4800">
        <v>10.385723894754401</v>
      </c>
      <c r="J4800">
        <v>3.3567619306000398</v>
      </c>
      <c r="K4800">
        <v>1.9788596828948599</v>
      </c>
      <c r="L4800">
        <v>1.8194124587649401</v>
      </c>
      <c r="M4800">
        <v>100</v>
      </c>
      <c r="N4800">
        <v>3.60520094562647</v>
      </c>
      <c r="O4800">
        <v>0</v>
      </c>
      <c r="P4800">
        <v>25.8823529411764</v>
      </c>
    </row>
    <row r="4801" spans="1:17" hidden="1" x14ac:dyDescent="0.3">
      <c r="A4801" t="s">
        <v>9757</v>
      </c>
      <c r="B4801" t="s">
        <v>9758</v>
      </c>
      <c r="C4801" t="s">
        <v>10222</v>
      </c>
      <c r="D4801" t="s">
        <v>420</v>
      </c>
      <c r="E4801">
        <v>9.7884604062407093E-2</v>
      </c>
      <c r="F4801">
        <v>4.63</v>
      </c>
      <c r="G4801">
        <v>-10.7756883699267</v>
      </c>
      <c r="H4801">
        <v>-3.5263591913571499</v>
      </c>
      <c r="I4801">
        <v>0.25337095357794198</v>
      </c>
      <c r="J4801">
        <v>-1.54519885371368</v>
      </c>
      <c r="K4801">
        <v>4.4399357729641604</v>
      </c>
      <c r="L4801">
        <v>4.1631219632646896</v>
      </c>
      <c r="M4801">
        <v>50</v>
      </c>
      <c r="N4801">
        <v>0</v>
      </c>
      <c r="O4801">
        <v>0</v>
      </c>
      <c r="P4801">
        <v>15.749999999999901</v>
      </c>
    </row>
    <row r="4802" spans="1:17" hidden="1" x14ac:dyDescent="0.3">
      <c r="A4802" t="s">
        <v>9759</v>
      </c>
      <c r="B4802" t="s">
        <v>9760</v>
      </c>
      <c r="C4802" t="s">
        <v>10222</v>
      </c>
      <c r="D4802" t="s">
        <v>523</v>
      </c>
      <c r="E4802">
        <v>9.1329431639917899E-2</v>
      </c>
      <c r="F4802">
        <v>4.55</v>
      </c>
      <c r="G4802">
        <v>-26.525688369926701</v>
      </c>
      <c r="H4802">
        <v>-3.5263591913571499</v>
      </c>
      <c r="I4802">
        <v>-15.496629046421999</v>
      </c>
      <c r="J4802">
        <v>-1.54519885371368</v>
      </c>
      <c r="K4802">
        <v>4.55</v>
      </c>
      <c r="L4802">
        <v>4.5499999999999803</v>
      </c>
      <c r="M4802">
        <v>50</v>
      </c>
      <c r="O4802">
        <v>0</v>
      </c>
      <c r="P4802">
        <v>0</v>
      </c>
    </row>
    <row r="4803" spans="1:17" hidden="1" x14ac:dyDescent="0.3">
      <c r="A4803" t="s">
        <v>9761</v>
      </c>
      <c r="B4803" t="s">
        <v>9762</v>
      </c>
      <c r="C4803" t="s">
        <v>10222</v>
      </c>
      <c r="D4803" t="s">
        <v>130</v>
      </c>
      <c r="E4803">
        <v>9.0601812000000004E-2</v>
      </c>
      <c r="F4803">
        <v>0.44</v>
      </c>
      <c r="G4803">
        <v>-16.525688369926701</v>
      </c>
      <c r="H4803">
        <v>-3.5263591913571499</v>
      </c>
      <c r="I4803">
        <v>-15.496629046421999</v>
      </c>
      <c r="J4803">
        <v>-1.54519885371368</v>
      </c>
      <c r="K4803">
        <v>0.43998976239871102</v>
      </c>
      <c r="L4803">
        <v>0.43437779171467999</v>
      </c>
      <c r="M4803">
        <v>50</v>
      </c>
      <c r="O4803">
        <v>0</v>
      </c>
      <c r="P4803">
        <v>9.9999999999999805</v>
      </c>
    </row>
    <row r="4804" spans="1:17" hidden="1" x14ac:dyDescent="0.3">
      <c r="A4804" t="s">
        <v>9763</v>
      </c>
      <c r="B4804" t="s">
        <v>9764</v>
      </c>
      <c r="C4804" t="s">
        <v>10222</v>
      </c>
      <c r="D4804" t="s">
        <v>606</v>
      </c>
      <c r="E4804">
        <v>8.9298000000000002E-2</v>
      </c>
      <c r="F4804">
        <v>38.74</v>
      </c>
      <c r="G4804">
        <v>-21.539238505428099</v>
      </c>
      <c r="H4804">
        <v>-3.5263591913571499</v>
      </c>
      <c r="I4804">
        <v>-15.496629046421999</v>
      </c>
      <c r="J4804">
        <v>-1.54519885371368</v>
      </c>
      <c r="K4804">
        <v>38.739430601179002</v>
      </c>
      <c r="L4804">
        <v>38.469619137273398</v>
      </c>
      <c r="M4804">
        <v>50</v>
      </c>
      <c r="O4804">
        <v>0</v>
      </c>
      <c r="P4804">
        <v>4.9864498644986499</v>
      </c>
    </row>
    <row r="4805" spans="1:17" hidden="1" x14ac:dyDescent="0.3">
      <c r="A4805" t="s">
        <v>9765</v>
      </c>
      <c r="B4805" t="s">
        <v>9766</v>
      </c>
      <c r="C4805" t="s">
        <v>10222</v>
      </c>
      <c r="E4805">
        <v>8.1900000000000001E-2</v>
      </c>
      <c r="F4805">
        <v>0.13</v>
      </c>
      <c r="G4805">
        <v>-26.525688369926701</v>
      </c>
      <c r="H4805">
        <v>-3.5263591913571499</v>
      </c>
      <c r="I4805">
        <v>-15.496629046421999</v>
      </c>
      <c r="J4805">
        <v>-1.54519885371368</v>
      </c>
      <c r="K4805">
        <v>0.12999999999999901</v>
      </c>
      <c r="L4805">
        <v>0.12999999999999901</v>
      </c>
      <c r="M4805">
        <v>50</v>
      </c>
      <c r="O4805">
        <v>0</v>
      </c>
      <c r="P4805">
        <v>0</v>
      </c>
    </row>
    <row r="4806" spans="1:17" hidden="1" x14ac:dyDescent="0.3">
      <c r="A4806" t="s">
        <v>9767</v>
      </c>
      <c r="B4806" t="s">
        <v>9768</v>
      </c>
      <c r="C4806" t="s">
        <v>10222</v>
      </c>
      <c r="D4806" t="s">
        <v>523</v>
      </c>
      <c r="E4806">
        <v>7.0599999999999996E-2</v>
      </c>
      <c r="F4806">
        <v>3.53</v>
      </c>
      <c r="G4806">
        <v>-16.5568410179018</v>
      </c>
      <c r="H4806">
        <v>-3.5263591913571499</v>
      </c>
      <c r="I4806">
        <v>-10.7488545657098</v>
      </c>
      <c r="J4806">
        <v>-1.54519885371368</v>
      </c>
      <c r="K4806">
        <v>3.4732724622522202</v>
      </c>
      <c r="L4806">
        <v>3.45869169094509</v>
      </c>
      <c r="M4806">
        <v>100</v>
      </c>
      <c r="N4806">
        <v>0</v>
      </c>
      <c r="O4806">
        <v>0</v>
      </c>
      <c r="P4806">
        <v>9.9688473520249197</v>
      </c>
    </row>
    <row r="4807" spans="1:17" hidden="1" x14ac:dyDescent="0.3">
      <c r="A4807" t="s">
        <v>9769</v>
      </c>
      <c r="B4807" t="s">
        <v>9770</v>
      </c>
      <c r="C4807" t="s">
        <v>10222</v>
      </c>
      <c r="D4807" t="s">
        <v>398</v>
      </c>
      <c r="E4807">
        <v>5.2079951999999999E-2</v>
      </c>
      <c r="F4807">
        <v>1.78</v>
      </c>
      <c r="G4807">
        <v>165.27759031859699</v>
      </c>
      <c r="H4807">
        <v>1.17952316158402</v>
      </c>
      <c r="I4807">
        <v>16.355222805429701</v>
      </c>
      <c r="J4807">
        <v>-1.54519885371368</v>
      </c>
      <c r="K4807">
        <v>1.69407768145199</v>
      </c>
      <c r="L4807">
        <v>1.37229641580833</v>
      </c>
      <c r="M4807">
        <v>100</v>
      </c>
      <c r="N4807">
        <v>0</v>
      </c>
      <c r="O4807">
        <v>0</v>
      </c>
      <c r="P4807">
        <v>191.80327868852399</v>
      </c>
    </row>
    <row r="4808" spans="1:17" hidden="1" x14ac:dyDescent="0.3">
      <c r="A4808" t="s">
        <v>9771</v>
      </c>
      <c r="B4808" t="s">
        <v>9772</v>
      </c>
      <c r="C4808" t="s">
        <v>10222</v>
      </c>
      <c r="D4808" t="s">
        <v>173</v>
      </c>
      <c r="E4808">
        <v>5.1029999999999999E-2</v>
      </c>
      <c r="F4808">
        <v>22.68</v>
      </c>
      <c r="G4808">
        <v>-94.849710716295405</v>
      </c>
      <c r="H4808">
        <v>-3.5263591913571499</v>
      </c>
      <c r="I4808">
        <v>-15.496629046421999</v>
      </c>
      <c r="J4808">
        <v>-1.54519885371368</v>
      </c>
      <c r="K4808">
        <v>22.827388080515899</v>
      </c>
      <c r="L4808">
        <v>34.143490233155397</v>
      </c>
      <c r="M4808">
        <v>0</v>
      </c>
      <c r="O4808">
        <v>215.69664902998201</v>
      </c>
      <c r="P4808">
        <v>4.9999999999999796</v>
      </c>
    </row>
    <row r="4809" spans="1:17" hidden="1" x14ac:dyDescent="0.3">
      <c r="A4809" t="s">
        <v>9773</v>
      </c>
      <c r="B4809" t="s">
        <v>9774</v>
      </c>
      <c r="C4809" t="s">
        <v>10222</v>
      </c>
      <c r="D4809" t="s">
        <v>133</v>
      </c>
      <c r="E4809">
        <v>2.6800000000000001E-2</v>
      </c>
      <c r="F4809">
        <v>1.34</v>
      </c>
      <c r="G4809">
        <v>-26.525688369926701</v>
      </c>
      <c r="H4809">
        <v>-3.5263591913571499</v>
      </c>
      <c r="I4809">
        <v>-15.496629046421999</v>
      </c>
      <c r="J4809">
        <v>-1.54519885371368</v>
      </c>
      <c r="K4809">
        <v>1.3399999945552199</v>
      </c>
      <c r="L4809">
        <v>1.33985848873201</v>
      </c>
      <c r="M4809">
        <v>100</v>
      </c>
      <c r="O4809">
        <v>0</v>
      </c>
      <c r="P4809">
        <v>0</v>
      </c>
    </row>
    <row r="4810" spans="1:17" hidden="1" x14ac:dyDescent="0.3">
      <c r="A4810" t="s">
        <v>9775</v>
      </c>
      <c r="B4810" t="s">
        <v>9776</v>
      </c>
      <c r="C4810" t="s">
        <v>10222</v>
      </c>
      <c r="D4810" t="s">
        <v>130</v>
      </c>
      <c r="E4810">
        <v>2.4500000000000001E-2</v>
      </c>
      <c r="F4810">
        <v>0.05</v>
      </c>
      <c r="G4810">
        <v>-26.525688369926701</v>
      </c>
      <c r="H4810">
        <v>-3.5263591913571499</v>
      </c>
      <c r="I4810">
        <v>134.50337095357699</v>
      </c>
      <c r="J4810">
        <v>-1.54519885371368</v>
      </c>
      <c r="K4810">
        <v>4.4388571665953003E-2</v>
      </c>
      <c r="M4810">
        <v>100</v>
      </c>
      <c r="N4810">
        <v>0</v>
      </c>
      <c r="O4810">
        <v>0</v>
      </c>
    </row>
    <row r="4811" spans="1:17" hidden="1" x14ac:dyDescent="0.3">
      <c r="A4811" t="s">
        <v>9777</v>
      </c>
      <c r="B4811" t="s">
        <v>9778</v>
      </c>
      <c r="C4811" t="s">
        <v>10222</v>
      </c>
      <c r="E4811">
        <v>4.9799999999999996E-4</v>
      </c>
      <c r="F4811">
        <v>0.02</v>
      </c>
      <c r="G4811">
        <v>-26.525688369926701</v>
      </c>
      <c r="H4811">
        <v>-3.5263591913571499</v>
      </c>
      <c r="I4811">
        <v>-15.496629046421999</v>
      </c>
      <c r="J4811">
        <v>-1.54519885371368</v>
      </c>
      <c r="K4811">
        <v>0.02</v>
      </c>
      <c r="L4811">
        <v>0.02</v>
      </c>
      <c r="M4811">
        <v>50</v>
      </c>
      <c r="O4811">
        <v>0</v>
      </c>
      <c r="P4811">
        <v>0</v>
      </c>
    </row>
    <row r="4812" spans="1:17" hidden="1" x14ac:dyDescent="0.3">
      <c r="A4812" t="s">
        <v>9779</v>
      </c>
      <c r="B4812" t="s">
        <v>9780</v>
      </c>
      <c r="C4812" t="s">
        <v>10222</v>
      </c>
      <c r="D4812" t="s">
        <v>1339</v>
      </c>
      <c r="E4812">
        <v>0</v>
      </c>
      <c r="F4812">
        <v>1239.9100000000001</v>
      </c>
      <c r="G4812">
        <v>-18.865640961335899</v>
      </c>
      <c r="H4812">
        <v>-2.30355519773134</v>
      </c>
      <c r="I4812">
        <v>-10.943163775026999</v>
      </c>
      <c r="J4812">
        <v>-1.30365295999387</v>
      </c>
      <c r="K4812">
        <v>1229.3035537846399</v>
      </c>
      <c r="L4812">
        <v>1200.8440503301799</v>
      </c>
      <c r="M4812">
        <v>36.382996971611497</v>
      </c>
      <c r="N4812">
        <v>0.63101575660798404</v>
      </c>
      <c r="O4812">
        <v>1.8622319361888999</v>
      </c>
      <c r="P4812">
        <v>8.1945898778359592</v>
      </c>
      <c r="Q4812">
        <v>-0.13193077695746</v>
      </c>
    </row>
    <row r="4813" spans="1:17" hidden="1" x14ac:dyDescent="0.3">
      <c r="A4813" t="s">
        <v>9781</v>
      </c>
      <c r="B4813" t="s">
        <v>9782</v>
      </c>
      <c r="C4813" t="s">
        <v>10222</v>
      </c>
      <c r="D4813" t="s">
        <v>1339</v>
      </c>
      <c r="E4813">
        <v>0</v>
      </c>
      <c r="F4813">
        <v>1227.52</v>
      </c>
      <c r="G4813">
        <v>-18.9937578199679</v>
      </c>
      <c r="H4813">
        <v>0.14609168119878699</v>
      </c>
      <c r="I4813">
        <v>-11.567274456248301</v>
      </c>
      <c r="J4813">
        <v>1.6419186880962899</v>
      </c>
      <c r="K4813">
        <v>1216.77483038575</v>
      </c>
      <c r="L4813">
        <v>1191.2746242667299</v>
      </c>
      <c r="M4813">
        <v>36.058663394519002</v>
      </c>
      <c r="N4813">
        <v>0.60319349235108399</v>
      </c>
      <c r="O4813">
        <v>13.4401068821689</v>
      </c>
      <c r="P4813">
        <v>9.4534106107891205</v>
      </c>
      <c r="Q4813">
        <v>-0.13333261542483699</v>
      </c>
    </row>
    <row r="4814" spans="1:17" hidden="1" x14ac:dyDescent="0.3">
      <c r="A4814" t="s">
        <v>9783</v>
      </c>
      <c r="B4814" t="s">
        <v>9784</v>
      </c>
      <c r="C4814" t="s">
        <v>10222</v>
      </c>
      <c r="D4814" t="s">
        <v>722</v>
      </c>
      <c r="E4814">
        <v>0</v>
      </c>
      <c r="F4814">
        <v>52.47</v>
      </c>
      <c r="G4814">
        <v>-13.0156829615979</v>
      </c>
      <c r="H4814">
        <v>-4.1074276074771197</v>
      </c>
      <c r="I4814">
        <v>-1.1953546754384801</v>
      </c>
      <c r="J4814">
        <v>-2.12626726983365</v>
      </c>
      <c r="K4814">
        <v>51.882985151958501</v>
      </c>
      <c r="L4814">
        <v>48.731555050755901</v>
      </c>
      <c r="M4814">
        <v>37.853305265548997</v>
      </c>
      <c r="N4814">
        <v>1.3536559573582501</v>
      </c>
      <c r="O4814">
        <v>5.7747284162378199</v>
      </c>
      <c r="P4814">
        <v>23.001547189272799</v>
      </c>
      <c r="Q4814">
        <v>7.2054511565187995E-2</v>
      </c>
    </row>
    <row r="4815" spans="1:17" hidden="1" x14ac:dyDescent="0.3">
      <c r="A4815" t="s">
        <v>9785</v>
      </c>
      <c r="B4815" t="s">
        <v>9786</v>
      </c>
      <c r="C4815" t="s">
        <v>10222</v>
      </c>
      <c r="D4815" t="s">
        <v>722</v>
      </c>
      <c r="E4815">
        <v>0</v>
      </c>
      <c r="F4815">
        <v>25.74</v>
      </c>
      <c r="G4815">
        <v>-16.157795393338102</v>
      </c>
      <c r="H4815">
        <v>-4.75100519212255</v>
      </c>
      <c r="I4815">
        <v>-4.9913270243553498</v>
      </c>
      <c r="J4815">
        <v>-2.6184069794323501</v>
      </c>
      <c r="K4815">
        <v>25.434090612963999</v>
      </c>
      <c r="L4815">
        <v>24.150706694721499</v>
      </c>
      <c r="M4815">
        <v>42.1652590342811</v>
      </c>
      <c r="N4815">
        <v>1.46270096257083</v>
      </c>
      <c r="O4815">
        <v>4.4289044289044197</v>
      </c>
      <c r="P4815">
        <v>17.803203661327199</v>
      </c>
      <c r="Q4815">
        <v>-2.5629607369169999E-2</v>
      </c>
    </row>
    <row r="4816" spans="1:17" hidden="1" x14ac:dyDescent="0.3">
      <c r="A4816" t="s">
        <v>9787</v>
      </c>
      <c r="B4816" t="s">
        <v>9788</v>
      </c>
      <c r="C4816" t="s">
        <v>10222</v>
      </c>
      <c r="D4816" t="s">
        <v>722</v>
      </c>
      <c r="E4816">
        <v>0</v>
      </c>
      <c r="F4816">
        <v>22.34</v>
      </c>
      <c r="G4816">
        <v>28.2477632027488</v>
      </c>
      <c r="H4816">
        <v>0.82757339291250698</v>
      </c>
      <c r="I4816">
        <v>8.5180262217027405</v>
      </c>
      <c r="J4816">
        <v>0.98469995033415503</v>
      </c>
      <c r="K4816">
        <v>21.060531733022501</v>
      </c>
      <c r="L4816">
        <v>18.624426916205099</v>
      </c>
      <c r="M4816">
        <v>39.917065374287702</v>
      </c>
      <c r="N4816">
        <v>1.1319007126038101</v>
      </c>
      <c r="O4816">
        <v>2.3724261414503198</v>
      </c>
      <c r="P4816">
        <v>58.215297450424899</v>
      </c>
      <c r="Q4816">
        <v>8.1438948753974005E-2</v>
      </c>
    </row>
    <row r="4817" spans="1:17" hidden="1" x14ac:dyDescent="0.3">
      <c r="A4817" t="s">
        <v>9789</v>
      </c>
      <c r="B4817" t="s">
        <v>9790</v>
      </c>
      <c r="C4817" t="s">
        <v>10222</v>
      </c>
      <c r="D4817" t="s">
        <v>722</v>
      </c>
      <c r="E4817">
        <v>0</v>
      </c>
      <c r="F4817">
        <v>30.47</v>
      </c>
      <c r="G4817">
        <v>23.824652101799199</v>
      </c>
      <c r="H4817">
        <v>2.1523111687536498</v>
      </c>
      <c r="I4817">
        <v>7.7688752215499397</v>
      </c>
      <c r="J4817">
        <v>0.87090852883664505</v>
      </c>
      <c r="K4817">
        <v>28.908279272892301</v>
      </c>
      <c r="L4817">
        <v>25.862915808616901</v>
      </c>
      <c r="M4817">
        <v>46.770192321881197</v>
      </c>
      <c r="N4817">
        <v>1.0744329593803501</v>
      </c>
      <c r="O4817">
        <v>6.4981949458483701</v>
      </c>
      <c r="P4817">
        <v>56.136305406097797</v>
      </c>
      <c r="Q4817">
        <v>-1.7638996257211999E-2</v>
      </c>
    </row>
    <row r="4818" spans="1:17" hidden="1" x14ac:dyDescent="0.3">
      <c r="A4818" t="s">
        <v>9791</v>
      </c>
      <c r="B4818" t="s">
        <v>9792</v>
      </c>
      <c r="C4818" t="s">
        <v>10222</v>
      </c>
      <c r="D4818" t="s">
        <v>722</v>
      </c>
      <c r="E4818">
        <v>0</v>
      </c>
      <c r="F4818">
        <v>43.57</v>
      </c>
      <c r="G4818">
        <v>11.8356961966022</v>
      </c>
      <c r="H4818">
        <v>9.9057010840390305</v>
      </c>
      <c r="I4818">
        <v>-2.3571847462402702</v>
      </c>
      <c r="J4818">
        <v>0.96712798357204499</v>
      </c>
      <c r="K4818">
        <v>39.602783946442301</v>
      </c>
      <c r="L4818">
        <v>36.969552178631602</v>
      </c>
      <c r="M4818">
        <v>42.372329352446798</v>
      </c>
      <c r="N4818">
        <v>0.89805302889431504</v>
      </c>
      <c r="O4818">
        <v>7.8035345421161297</v>
      </c>
      <c r="P4818">
        <v>54.503546099290702</v>
      </c>
      <c r="Q4818">
        <v>2.6969867049001998E-2</v>
      </c>
    </row>
    <row r="4819" spans="1:17" hidden="1" x14ac:dyDescent="0.3">
      <c r="A4819" t="s">
        <v>9793</v>
      </c>
      <c r="B4819" t="s">
        <v>9794</v>
      </c>
      <c r="C4819" t="s">
        <v>10222</v>
      </c>
      <c r="D4819" t="s">
        <v>722</v>
      </c>
      <c r="E4819">
        <v>0</v>
      </c>
      <c r="F4819">
        <v>39.479999999999997</v>
      </c>
      <c r="G4819">
        <v>11.4680201236069</v>
      </c>
      <c r="H4819">
        <v>-0.35716065809366299</v>
      </c>
      <c r="I4819">
        <v>4.5033709535779298</v>
      </c>
      <c r="J4819">
        <v>-0.49337740681783199</v>
      </c>
      <c r="K4819">
        <v>37.590233882873697</v>
      </c>
      <c r="L4819">
        <v>34.100636547229499</v>
      </c>
      <c r="M4819">
        <v>37.855201331873801</v>
      </c>
      <c r="N4819">
        <v>0.686786359096067</v>
      </c>
      <c r="O4819">
        <v>0.43059777102329999</v>
      </c>
      <c r="P4819">
        <v>63.1404958677686</v>
      </c>
      <c r="Q4819">
        <v>5.8879591037521002E-2</v>
      </c>
    </row>
    <row r="4820" spans="1:17" hidden="1" x14ac:dyDescent="0.3">
      <c r="A4820" t="s">
        <v>9795</v>
      </c>
      <c r="B4820" t="s">
        <v>9796</v>
      </c>
      <c r="C4820" t="s">
        <v>10222</v>
      </c>
      <c r="D4820" t="s">
        <v>722</v>
      </c>
      <c r="E4820">
        <v>0</v>
      </c>
      <c r="F4820">
        <v>52.33</v>
      </c>
      <c r="G4820">
        <v>-12.715336042828</v>
      </c>
      <c r="H4820">
        <v>-4.61843224727882</v>
      </c>
      <c r="I4820">
        <v>-1.16409682007292</v>
      </c>
      <c r="J4820">
        <v>-2.6000114361209201</v>
      </c>
      <c r="K4820">
        <v>51.717932727425698</v>
      </c>
      <c r="L4820">
        <v>48.577472061893701</v>
      </c>
      <c r="M4820">
        <v>38.548106434567202</v>
      </c>
      <c r="N4820">
        <v>1.0555738147514</v>
      </c>
      <c r="O4820">
        <v>4.14676094018726</v>
      </c>
      <c r="P4820">
        <v>23.8579881656804</v>
      </c>
      <c r="Q4820">
        <v>-3.9160773297699998E-4</v>
      </c>
    </row>
    <row r="4821" spans="1:17" hidden="1" x14ac:dyDescent="0.3">
      <c r="A4821" t="s">
        <v>9797</v>
      </c>
      <c r="B4821" t="s">
        <v>9798</v>
      </c>
      <c r="C4821" t="s">
        <v>10222</v>
      </c>
      <c r="D4821" t="s">
        <v>722</v>
      </c>
      <c r="E4821">
        <v>0</v>
      </c>
      <c r="F4821">
        <v>160.84</v>
      </c>
      <c r="G4821">
        <v>15.634467189557</v>
      </c>
      <c r="H4821">
        <v>5.7253048979321699</v>
      </c>
      <c r="I4821">
        <v>7.4255483289823204E-2</v>
      </c>
      <c r="J4821">
        <v>1.4399703692550001</v>
      </c>
      <c r="K4821">
        <v>150.435491213885</v>
      </c>
      <c r="L4821">
        <v>137.007363534463</v>
      </c>
      <c r="M4821">
        <v>34.574083232051997</v>
      </c>
      <c r="N4821">
        <v>0.73913423764100805</v>
      </c>
      <c r="O4821">
        <v>1.87142501865207</v>
      </c>
      <c r="P4821">
        <v>46.204890464503201</v>
      </c>
      <c r="Q4821">
        <v>3.8010026247456002E-2</v>
      </c>
    </row>
    <row r="4822" spans="1:17" hidden="1" x14ac:dyDescent="0.3">
      <c r="A4822" t="s">
        <v>9799</v>
      </c>
      <c r="B4822" t="s">
        <v>9800</v>
      </c>
      <c r="C4822" t="s">
        <v>10222</v>
      </c>
      <c r="D4822" t="s">
        <v>557</v>
      </c>
      <c r="E4822">
        <v>0</v>
      </c>
      <c r="F4822">
        <v>86.46</v>
      </c>
      <c r="G4822">
        <v>-37.391667751370001</v>
      </c>
      <c r="H4822">
        <v>-8.7287971539170108</v>
      </c>
      <c r="I4822">
        <v>-24.197790609251999</v>
      </c>
      <c r="J4822">
        <v>-1.4417624670914699</v>
      </c>
      <c r="K4822">
        <v>91.314730333077307</v>
      </c>
      <c r="L4822">
        <v>96.925970808171201</v>
      </c>
      <c r="M4822">
        <v>70.236447926634199</v>
      </c>
      <c r="N4822">
        <v>0.60458994708994696</v>
      </c>
      <c r="O4822">
        <v>53.018736988202598</v>
      </c>
      <c r="P4822">
        <v>30.920654149000502</v>
      </c>
      <c r="Q4822">
        <v>0.14567341613641299</v>
      </c>
    </row>
    <row r="4823" spans="1:17" hidden="1" x14ac:dyDescent="0.3">
      <c r="A4823" t="s">
        <v>9801</v>
      </c>
      <c r="B4823" t="s">
        <v>9802</v>
      </c>
      <c r="C4823" t="s">
        <v>10222</v>
      </c>
      <c r="D4823" t="s">
        <v>722</v>
      </c>
      <c r="E4823">
        <v>0</v>
      </c>
      <c r="F4823">
        <v>276.57</v>
      </c>
      <c r="G4823">
        <v>5.48863143914242</v>
      </c>
      <c r="H4823">
        <v>-0.58572873800995195</v>
      </c>
      <c r="I4823">
        <v>3.6426834374239001</v>
      </c>
      <c r="J4823">
        <v>0.92366317829282096</v>
      </c>
      <c r="K4823">
        <v>266.42943635755199</v>
      </c>
      <c r="L4823">
        <v>243.84518407606001</v>
      </c>
      <c r="M4823">
        <v>38.8935273072047</v>
      </c>
      <c r="N4823">
        <v>1.61341154930256</v>
      </c>
      <c r="O4823">
        <v>4.8559135119499599</v>
      </c>
      <c r="P4823">
        <v>37.768368617683599</v>
      </c>
      <c r="Q4823">
        <v>1.8802390589823002E-2</v>
      </c>
    </row>
    <row r="4824" spans="1:17" hidden="1" x14ac:dyDescent="0.3">
      <c r="A4824" t="s">
        <v>9803</v>
      </c>
      <c r="B4824" t="s">
        <v>9804</v>
      </c>
      <c r="C4824" t="s">
        <v>10222</v>
      </c>
      <c r="D4824" t="s">
        <v>231</v>
      </c>
      <c r="E4824">
        <v>0</v>
      </c>
      <c r="F4824">
        <v>1611</v>
      </c>
      <c r="G4824">
        <v>-19.5642303478174</v>
      </c>
      <c r="H4824">
        <v>3.0040363488605299</v>
      </c>
      <c r="I4824">
        <v>-5.6731918659734903</v>
      </c>
      <c r="J4824">
        <v>3.91436359290612</v>
      </c>
      <c r="K4824">
        <v>1552.2492844689</v>
      </c>
      <c r="L4824">
        <v>1513.0240222781799</v>
      </c>
      <c r="M4824">
        <v>62.226032105996701</v>
      </c>
      <c r="N4824">
        <v>0.74731824705533001</v>
      </c>
      <c r="O4824">
        <v>35.0093109869646</v>
      </c>
      <c r="P4824">
        <v>38.218008665436898</v>
      </c>
      <c r="Q4824">
        <v>6.3467078324692006E-2</v>
      </c>
    </row>
    <row r="4825" spans="1:17" hidden="1" x14ac:dyDescent="0.3">
      <c r="A4825" t="s">
        <v>9805</v>
      </c>
      <c r="B4825" t="s">
        <v>9806</v>
      </c>
      <c r="C4825" t="s">
        <v>10222</v>
      </c>
      <c r="D4825" t="s">
        <v>722</v>
      </c>
      <c r="E4825">
        <v>0</v>
      </c>
      <c r="F4825">
        <v>272.74</v>
      </c>
      <c r="G4825">
        <v>1.1018268383090699</v>
      </c>
      <c r="H4825">
        <v>0.42557672319558798</v>
      </c>
      <c r="I4825">
        <v>0.75587510941102898</v>
      </c>
      <c r="J4825">
        <v>-0.44707234657216099</v>
      </c>
      <c r="K4825">
        <v>260.33016665201399</v>
      </c>
      <c r="L4825">
        <v>241.140477364612</v>
      </c>
      <c r="M4825">
        <v>30.520322535784199</v>
      </c>
      <c r="N4825">
        <v>0.26553407941683899</v>
      </c>
      <c r="O4825">
        <v>7.0616704553787502</v>
      </c>
      <c r="P4825">
        <v>34.024570024569996</v>
      </c>
      <c r="Q4825">
        <v>1.6721317295981999E-2</v>
      </c>
    </row>
    <row r="4826" spans="1:17" hidden="1" x14ac:dyDescent="0.3">
      <c r="A4826" t="s">
        <v>9807</v>
      </c>
      <c r="B4826" t="s">
        <v>9808</v>
      </c>
      <c r="C4826" t="s">
        <v>10222</v>
      </c>
      <c r="D4826" t="s">
        <v>722</v>
      </c>
      <c r="E4826">
        <v>0</v>
      </c>
      <c r="F4826">
        <v>754.23</v>
      </c>
      <c r="G4826">
        <v>38.077877680573998</v>
      </c>
      <c r="H4826">
        <v>0.46539055082228498</v>
      </c>
      <c r="I4826">
        <v>20.310130411236798</v>
      </c>
      <c r="J4826">
        <v>1.0986665100213799</v>
      </c>
      <c r="K4826">
        <v>717.54445862026296</v>
      </c>
      <c r="L4826">
        <v>618.54365192005605</v>
      </c>
      <c r="M4826">
        <v>33.773001793398997</v>
      </c>
      <c r="N4826">
        <v>1.41438811471662</v>
      </c>
      <c r="O4826">
        <v>0.506476804157873</v>
      </c>
      <c r="P4826">
        <v>74.995359628770302</v>
      </c>
      <c r="Q4826">
        <v>3.7138248543373997E-2</v>
      </c>
    </row>
    <row r="4827" spans="1:17" hidden="1" x14ac:dyDescent="0.3">
      <c r="A4827" t="s">
        <v>9809</v>
      </c>
      <c r="B4827" t="s">
        <v>9810</v>
      </c>
      <c r="C4827" t="s">
        <v>10222</v>
      </c>
      <c r="D4827" t="s">
        <v>722</v>
      </c>
      <c r="E4827">
        <v>0</v>
      </c>
      <c r="F4827">
        <v>264.13</v>
      </c>
      <c r="G4827">
        <v>0.42326866169870597</v>
      </c>
      <c r="H4827">
        <v>-0.20064889250836701</v>
      </c>
      <c r="I4827">
        <v>0.40069434102857698</v>
      </c>
      <c r="J4827">
        <v>0.38971759307611198</v>
      </c>
      <c r="K4827">
        <v>253.506549931872</v>
      </c>
      <c r="L4827">
        <v>234.96538866819401</v>
      </c>
      <c r="M4827">
        <v>38.590708796903002</v>
      </c>
      <c r="N4827">
        <v>1.38331273861385</v>
      </c>
      <c r="O4827">
        <v>4.1116117063567197</v>
      </c>
      <c r="P4827">
        <v>32.7286432160804</v>
      </c>
      <c r="Q4827">
        <v>1.5258138167479E-2</v>
      </c>
    </row>
    <row r="4828" spans="1:17" hidden="1" x14ac:dyDescent="0.3">
      <c r="A4828" t="s">
        <v>9811</v>
      </c>
      <c r="B4828" t="s">
        <v>9812</v>
      </c>
      <c r="C4828" t="s">
        <v>10222</v>
      </c>
      <c r="D4828" t="s">
        <v>722</v>
      </c>
      <c r="E4828">
        <v>0</v>
      </c>
      <c r="F4828">
        <v>264.23</v>
      </c>
      <c r="G4828">
        <v>-15.4066337418936</v>
      </c>
      <c r="H4828">
        <v>-5.3263741602966004</v>
      </c>
      <c r="I4828">
        <v>-4.9077536435843996</v>
      </c>
      <c r="J4828">
        <v>-3.3782765537623098</v>
      </c>
      <c r="K4828">
        <v>260.64644800652297</v>
      </c>
      <c r="L4828">
        <v>247.43380584114101</v>
      </c>
      <c r="M4828">
        <v>43.6990592984979</v>
      </c>
      <c r="N4828">
        <v>1.21510086658783</v>
      </c>
      <c r="O4828">
        <v>4.0419331642886904</v>
      </c>
      <c r="P4828">
        <v>17.7757967461555</v>
      </c>
      <c r="Q4828">
        <v>-2.6504851824225999E-2</v>
      </c>
    </row>
    <row r="4829" spans="1:17" hidden="1" x14ac:dyDescent="0.3">
      <c r="A4829" t="s">
        <v>9813</v>
      </c>
      <c r="B4829" t="s">
        <v>9814</v>
      </c>
      <c r="C4829" t="s">
        <v>10222</v>
      </c>
      <c r="D4829" t="s">
        <v>722</v>
      </c>
      <c r="E4829">
        <v>0</v>
      </c>
      <c r="F4829">
        <v>269.45999999999998</v>
      </c>
      <c r="G4829">
        <v>1.0383990208938501</v>
      </c>
      <c r="H4829">
        <v>-0.30611767324330402</v>
      </c>
      <c r="I4829">
        <v>0.73007902811209702</v>
      </c>
      <c r="J4829">
        <v>-0.19003228115580001</v>
      </c>
      <c r="K4829">
        <v>257.74597335117602</v>
      </c>
      <c r="L4829">
        <v>237.93775593411701</v>
      </c>
      <c r="M4829">
        <v>39.772223044646402</v>
      </c>
      <c r="N4829">
        <v>0.23112011842549901</v>
      </c>
      <c r="O4829">
        <v>4.1379054405106697</v>
      </c>
      <c r="P4829">
        <v>1176.8800644458099</v>
      </c>
      <c r="Q4829">
        <v>-4.0451341168239998E-3</v>
      </c>
    </row>
    <row r="4830" spans="1:17" hidden="1" x14ac:dyDescent="0.3">
      <c r="A4830" t="s">
        <v>9815</v>
      </c>
      <c r="B4830" t="s">
        <v>9816</v>
      </c>
      <c r="C4830" t="s">
        <v>10222</v>
      </c>
      <c r="D4830" t="s">
        <v>221</v>
      </c>
      <c r="E4830">
        <v>0</v>
      </c>
      <c r="F4830">
        <v>162</v>
      </c>
      <c r="G4830">
        <v>8.4743116300732204</v>
      </c>
      <c r="H4830">
        <v>5.9331002681023</v>
      </c>
      <c r="I4830">
        <v>-9.5450266919420006</v>
      </c>
      <c r="J4830">
        <v>-1.54519885371368</v>
      </c>
      <c r="K4830">
        <v>151.54409574759401</v>
      </c>
      <c r="L4830">
        <v>145.896975076562</v>
      </c>
      <c r="M4830">
        <v>50</v>
      </c>
      <c r="N4830">
        <v>0</v>
      </c>
      <c r="O4830">
        <v>0</v>
      </c>
      <c r="P4830">
        <v>62</v>
      </c>
    </row>
    <row r="4831" spans="1:17" hidden="1" x14ac:dyDescent="0.3">
      <c r="A4831" t="s">
        <v>9817</v>
      </c>
      <c r="B4831" t="s">
        <v>9818</v>
      </c>
      <c r="C4831" t="s">
        <v>10222</v>
      </c>
      <c r="D4831" t="s">
        <v>722</v>
      </c>
      <c r="E4831">
        <v>0</v>
      </c>
      <c r="F4831">
        <v>909.21</v>
      </c>
      <c r="G4831">
        <v>29.427999451685501</v>
      </c>
      <c r="H4831">
        <v>0.60616500836627396</v>
      </c>
      <c r="I4831">
        <v>14.038917327705301</v>
      </c>
      <c r="J4831">
        <v>2.0086140795741798</v>
      </c>
      <c r="K4831">
        <v>861.61537920114904</v>
      </c>
      <c r="L4831">
        <v>757.44256834818998</v>
      </c>
      <c r="M4831">
        <v>37.3388535311583</v>
      </c>
      <c r="N4831">
        <v>0.93269949066213897</v>
      </c>
      <c r="O4831">
        <v>1.73667249590303</v>
      </c>
      <c r="P4831">
        <v>94.4667835907088</v>
      </c>
      <c r="Q4831">
        <v>2.6632969630870001E-2</v>
      </c>
    </row>
    <row r="4832" spans="1:17" hidden="1" x14ac:dyDescent="0.3">
      <c r="A4832" t="s">
        <v>9819</v>
      </c>
      <c r="B4832" t="s">
        <v>9820</v>
      </c>
      <c r="C4832" t="s">
        <v>10222</v>
      </c>
      <c r="D4832" t="s">
        <v>722</v>
      </c>
      <c r="E4832">
        <v>0</v>
      </c>
      <c r="F4832">
        <v>869.95</v>
      </c>
      <c r="G4832">
        <v>-2.6011869454253498</v>
      </c>
      <c r="H4832">
        <v>-1.4851827207689099</v>
      </c>
      <c r="I4832">
        <v>-1.2024688940210699</v>
      </c>
      <c r="J4832">
        <v>-1.1516575608147901</v>
      </c>
      <c r="K4832">
        <v>839.092849107029</v>
      </c>
      <c r="L4832">
        <v>780.86244084663497</v>
      </c>
      <c r="M4832">
        <v>43.617668529781398</v>
      </c>
      <c r="N4832">
        <v>0.79803526448362705</v>
      </c>
      <c r="O4832">
        <v>13.799643657681401</v>
      </c>
      <c r="P4832">
        <v>41.455284552845498</v>
      </c>
      <c r="Q4832">
        <v>3.5665262196414999E-2</v>
      </c>
    </row>
    <row r="4833" spans="1:17" hidden="1" x14ac:dyDescent="0.3">
      <c r="A4833" t="s">
        <v>9821</v>
      </c>
      <c r="B4833" t="s">
        <v>9822</v>
      </c>
      <c r="C4833" t="s">
        <v>10222</v>
      </c>
      <c r="D4833" t="s">
        <v>722</v>
      </c>
      <c r="E4833">
        <v>0</v>
      </c>
      <c r="F4833">
        <v>286.64</v>
      </c>
      <c r="G4833">
        <v>5.7493462401332103</v>
      </c>
      <c r="H4833">
        <v>-0.60217146572537605</v>
      </c>
      <c r="I4833">
        <v>3.3720779287790701</v>
      </c>
      <c r="J4833">
        <v>-0.39569200634264701</v>
      </c>
      <c r="K4833">
        <v>274.19184941203298</v>
      </c>
      <c r="L4833">
        <v>251.03634301423199</v>
      </c>
      <c r="M4833">
        <v>36.174903309900898</v>
      </c>
      <c r="N4833">
        <v>1.2433193225746999</v>
      </c>
      <c r="O4833">
        <v>3.7712810493999398</v>
      </c>
      <c r="P4833">
        <v>63.318329439917903</v>
      </c>
      <c r="Q4833">
        <v>1.2902501101542001E-2</v>
      </c>
    </row>
    <row r="4834" spans="1:17" hidden="1" x14ac:dyDescent="0.3">
      <c r="A4834" t="s">
        <v>9823</v>
      </c>
      <c r="B4834" t="s">
        <v>9824</v>
      </c>
      <c r="C4834" t="s">
        <v>10222</v>
      </c>
      <c r="D4834" t="s">
        <v>722</v>
      </c>
      <c r="E4834">
        <v>0</v>
      </c>
      <c r="F4834">
        <v>915.71</v>
      </c>
      <c r="G4834">
        <v>-2.1091347742686999</v>
      </c>
      <c r="H4834">
        <v>-1.1230072360498899</v>
      </c>
      <c r="I4834">
        <v>-0.42009651066916598</v>
      </c>
      <c r="J4834">
        <v>-0.88512197287897998</v>
      </c>
      <c r="K4834">
        <v>880.32906797599003</v>
      </c>
      <c r="L4834">
        <v>819.00613558811904</v>
      </c>
      <c r="M4834">
        <v>36.216852662223999</v>
      </c>
      <c r="N4834">
        <v>0.58992228628729004</v>
      </c>
      <c r="O4834">
        <v>0.66505771477869402</v>
      </c>
      <c r="P4834">
        <v>29.887943262411302</v>
      </c>
      <c r="Q4834">
        <v>1.1367808071405999E-2</v>
      </c>
    </row>
    <row r="4835" spans="1:17" hidden="1" x14ac:dyDescent="0.3">
      <c r="A4835" t="s">
        <v>9825</v>
      </c>
      <c r="B4835" t="s">
        <v>9826</v>
      </c>
      <c r="C4835" t="s">
        <v>10222</v>
      </c>
      <c r="D4835" t="s">
        <v>722</v>
      </c>
      <c r="E4835">
        <v>0</v>
      </c>
      <c r="F4835">
        <v>888.21</v>
      </c>
      <c r="G4835">
        <v>-2.7642115053293299</v>
      </c>
      <c r="H4835">
        <v>-0.92127835994838403</v>
      </c>
      <c r="I4835">
        <v>-0.419670091198174</v>
      </c>
      <c r="J4835">
        <v>-0.58050286362199999</v>
      </c>
      <c r="K4835">
        <v>853.36637823243098</v>
      </c>
      <c r="L4835">
        <v>794.16640117017005</v>
      </c>
      <c r="M4835">
        <v>37.423081017166801</v>
      </c>
      <c r="N4835">
        <v>0.76730931288593596</v>
      </c>
      <c r="O4835">
        <v>0.76220713569989895</v>
      </c>
      <c r="P4835">
        <v>30.209341190957801</v>
      </c>
      <c r="Q4835">
        <v>2.5475784075280001E-3</v>
      </c>
    </row>
    <row r="4836" spans="1:17" hidden="1" x14ac:dyDescent="0.3">
      <c r="A4836" t="s">
        <v>9827</v>
      </c>
      <c r="B4836" t="s">
        <v>9828</v>
      </c>
      <c r="C4836" t="s">
        <v>10222</v>
      </c>
      <c r="D4836" t="s">
        <v>722</v>
      </c>
      <c r="E4836">
        <v>0</v>
      </c>
      <c r="F4836">
        <v>259.64999999999998</v>
      </c>
      <c r="G4836">
        <v>-16.890084772409502</v>
      </c>
      <c r="H4836">
        <v>-6.1370416394806098</v>
      </c>
      <c r="I4836">
        <v>-5.25121464424815</v>
      </c>
      <c r="J4836">
        <v>-3.22043709301182</v>
      </c>
      <c r="K4836">
        <v>257.40291837157901</v>
      </c>
      <c r="L4836">
        <v>244.39219492901199</v>
      </c>
      <c r="M4836">
        <v>45.289626408737497</v>
      </c>
      <c r="N4836">
        <v>0.51336865268521004</v>
      </c>
      <c r="O4836">
        <v>3.9861351819757398</v>
      </c>
      <c r="P4836">
        <v>17.4886877828054</v>
      </c>
    </row>
    <row r="4837" spans="1:17" hidden="1" x14ac:dyDescent="0.3">
      <c r="A4837" t="s">
        <v>9829</v>
      </c>
      <c r="B4837" t="s">
        <v>9830</v>
      </c>
      <c r="C4837" t="s">
        <v>10222</v>
      </c>
      <c r="D4837" t="s">
        <v>722</v>
      </c>
      <c r="E4837">
        <v>0</v>
      </c>
      <c r="F4837">
        <v>435.14</v>
      </c>
      <c r="G4837">
        <v>11.767653438431701</v>
      </c>
      <c r="H4837">
        <v>11.4199899319089</v>
      </c>
      <c r="I4837">
        <v>-2.2467526702931799</v>
      </c>
      <c r="J4837">
        <v>1.7740201535786999</v>
      </c>
      <c r="K4837">
        <v>395.98580547518299</v>
      </c>
      <c r="L4837">
        <v>369.86905363377599</v>
      </c>
      <c r="M4837">
        <v>43.691570787736502</v>
      </c>
      <c r="N4837">
        <v>0.85853726980213696</v>
      </c>
      <c r="O4837">
        <v>1.4156363469228299</v>
      </c>
      <c r="P4837">
        <v>40.658132919575898</v>
      </c>
    </row>
    <row r="4838" spans="1:17" hidden="1" x14ac:dyDescent="0.3">
      <c r="A4838" t="s">
        <v>9831</v>
      </c>
      <c r="B4838" t="s">
        <v>9832</v>
      </c>
      <c r="C4838" t="s">
        <v>10222</v>
      </c>
      <c r="D4838" t="s">
        <v>722</v>
      </c>
      <c r="E4838">
        <v>0</v>
      </c>
      <c r="F4838">
        <v>524.98</v>
      </c>
      <c r="G4838">
        <v>-13.0753706969354</v>
      </c>
      <c r="H4838">
        <v>-5.4460145898026999</v>
      </c>
      <c r="I4838">
        <v>-1.6057515108975799</v>
      </c>
      <c r="J4838">
        <v>-3.3287362967473801</v>
      </c>
      <c r="K4838">
        <v>519.98370666615597</v>
      </c>
      <c r="L4838">
        <v>488.25051869299102</v>
      </c>
      <c r="M4838">
        <v>38.951823625668403</v>
      </c>
      <c r="N4838">
        <v>0.65852978918423399</v>
      </c>
      <c r="O4838">
        <v>3.6610918511181301</v>
      </c>
      <c r="P4838">
        <v>22.773620205799801</v>
      </c>
    </row>
    <row r="4839" spans="1:17" hidden="1" x14ac:dyDescent="0.3">
      <c r="A4839" t="s">
        <v>9833</v>
      </c>
      <c r="B4839" t="s">
        <v>9834</v>
      </c>
      <c r="C4839" t="s">
        <v>10222</v>
      </c>
      <c r="D4839" t="s">
        <v>1339</v>
      </c>
      <c r="E4839">
        <v>0</v>
      </c>
      <c r="F4839">
        <v>123.44</v>
      </c>
      <c r="G4839">
        <v>-19.074434888032599</v>
      </c>
      <c r="H4839">
        <v>-3.31437386726421</v>
      </c>
      <c r="I4839">
        <v>-11.5909051406981</v>
      </c>
      <c r="J4839">
        <v>-1.83724071304685</v>
      </c>
      <c r="K4839">
        <v>122.26594750831001</v>
      </c>
      <c r="L4839">
        <v>119.667104051029</v>
      </c>
      <c r="M4839">
        <v>42.831285615245399</v>
      </c>
      <c r="N4839">
        <v>0.22378785407607099</v>
      </c>
      <c r="O4839">
        <v>2.0738820479585298</v>
      </c>
      <c r="P4839">
        <v>7.4699634337454102</v>
      </c>
    </row>
    <row r="4840" spans="1:17" hidden="1" x14ac:dyDescent="0.3">
      <c r="A4840" t="s">
        <v>9835</v>
      </c>
      <c r="B4840" t="s">
        <v>9836</v>
      </c>
      <c r="C4840" t="s">
        <v>10222</v>
      </c>
      <c r="D4840" t="s">
        <v>722</v>
      </c>
      <c r="E4840">
        <v>0</v>
      </c>
      <c r="F4840">
        <v>41.88</v>
      </c>
      <c r="G4840">
        <v>5.3382914789397198</v>
      </c>
      <c r="H4840">
        <v>-0.26548962613976101</v>
      </c>
      <c r="I4840">
        <v>2.1107846014296801</v>
      </c>
      <c r="J4840">
        <v>-0.38353380047071101</v>
      </c>
      <c r="K4840">
        <v>40.060772323723697</v>
      </c>
      <c r="L4840">
        <v>36.928816514305097</v>
      </c>
      <c r="M4840">
        <v>40.246772189485696</v>
      </c>
      <c r="N4840">
        <v>0.51933043004464996</v>
      </c>
      <c r="O4840">
        <v>0.429799426934107</v>
      </c>
      <c r="P4840">
        <v>35.358758888170598</v>
      </c>
    </row>
    <row r="4841" spans="1:17" hidden="1" x14ac:dyDescent="0.3">
      <c r="A4841" t="s">
        <v>9837</v>
      </c>
      <c r="B4841" t="s">
        <v>9838</v>
      </c>
      <c r="C4841" t="s">
        <v>10222</v>
      </c>
      <c r="D4841" t="s">
        <v>1339</v>
      </c>
      <c r="E4841">
        <v>0</v>
      </c>
      <c r="F4841">
        <v>56.39</v>
      </c>
      <c r="G4841">
        <v>-18.890643514038199</v>
      </c>
      <c r="H4841">
        <v>-3.4191205854590301</v>
      </c>
      <c r="I4841">
        <v>-11.838540811127899</v>
      </c>
      <c r="J4841">
        <v>-2.7272736596417002</v>
      </c>
      <c r="K4841">
        <v>55.810910396731401</v>
      </c>
      <c r="L4841">
        <v>54.649275153379499</v>
      </c>
      <c r="M4841">
        <v>51.453169897924603</v>
      </c>
      <c r="N4841">
        <v>1.2499355356531701</v>
      </c>
      <c r="O4841">
        <v>3.2097889696754698</v>
      </c>
      <c r="P4841">
        <v>7.9027937236892498</v>
      </c>
    </row>
    <row r="4842" spans="1:17" hidden="1" x14ac:dyDescent="0.3">
      <c r="A4842" t="s">
        <v>9839</v>
      </c>
      <c r="B4842" t="s">
        <v>9840</v>
      </c>
      <c r="C4842" t="s">
        <v>10222</v>
      </c>
      <c r="D4842" t="s">
        <v>622</v>
      </c>
      <c r="M4842">
        <v>50</v>
      </c>
    </row>
    <row r="4843" spans="1:17" hidden="1" x14ac:dyDescent="0.3">
      <c r="A4843" t="s">
        <v>9841</v>
      </c>
      <c r="B4843" t="s">
        <v>9842</v>
      </c>
      <c r="C4843" t="s">
        <v>10222</v>
      </c>
    </row>
    <row r="4844" spans="1:17" hidden="1" x14ac:dyDescent="0.3">
      <c r="A4844" t="s">
        <v>9843</v>
      </c>
      <c r="B4844" t="s">
        <v>9844</v>
      </c>
      <c r="C4844" t="s">
        <v>10222</v>
      </c>
      <c r="D4844" t="s">
        <v>606</v>
      </c>
      <c r="F4844">
        <v>250</v>
      </c>
      <c r="G4844">
        <v>-5.5931859894901201</v>
      </c>
      <c r="H4844">
        <v>-1.87035303188851</v>
      </c>
      <c r="I4844">
        <v>-12.2495918825592</v>
      </c>
      <c r="J4844">
        <v>1.0670674632677399</v>
      </c>
      <c r="N4844">
        <v>1</v>
      </c>
    </row>
    <row r="4845" spans="1:17" hidden="1" x14ac:dyDescent="0.3">
      <c r="A4845" t="s">
        <v>9845</v>
      </c>
      <c r="B4845" t="s">
        <v>9846</v>
      </c>
      <c r="C4845" t="s">
        <v>10222</v>
      </c>
      <c r="F4845">
        <v>10.28</v>
      </c>
      <c r="G4845">
        <v>-5.5931859894901201</v>
      </c>
      <c r="H4845">
        <v>-1.87035303188851</v>
      </c>
      <c r="I4845">
        <v>-12.2495918825592</v>
      </c>
      <c r="J4845">
        <v>1.0670674632677399</v>
      </c>
    </row>
    <row r="4846" spans="1:17" hidden="1" x14ac:dyDescent="0.3">
      <c r="A4846" t="s">
        <v>9847</v>
      </c>
      <c r="B4846" t="s">
        <v>9848</v>
      </c>
      <c r="C4846" t="s">
        <v>10222</v>
      </c>
      <c r="F4846">
        <v>1.1499999999999999</v>
      </c>
      <c r="G4846">
        <v>-5.5931859894901201</v>
      </c>
      <c r="H4846">
        <v>-1.87035303188851</v>
      </c>
      <c r="I4846">
        <v>-12.2495918825592</v>
      </c>
      <c r="J4846">
        <v>1.0670674632677399</v>
      </c>
    </row>
    <row r="4847" spans="1:17" hidden="1" x14ac:dyDescent="0.3">
      <c r="A4847" t="s">
        <v>9849</v>
      </c>
      <c r="B4847" t="s">
        <v>9850</v>
      </c>
      <c r="C4847" t="s">
        <v>10222</v>
      </c>
      <c r="D4847" t="s">
        <v>130</v>
      </c>
      <c r="F4847">
        <v>98</v>
      </c>
      <c r="G4847">
        <v>27.175691805731901</v>
      </c>
      <c r="H4847">
        <v>24.876238211240199</v>
      </c>
      <c r="I4847">
        <v>-23.3913658885273</v>
      </c>
      <c r="J4847">
        <v>5.9806304013162199</v>
      </c>
      <c r="K4847">
        <v>86.892616348082299</v>
      </c>
      <c r="L4847">
        <v>86.524759054481194</v>
      </c>
      <c r="N4847">
        <v>0.84095774026260595</v>
      </c>
      <c r="O4847">
        <v>28.316326530612201</v>
      </c>
      <c r="P4847">
        <v>72.626387176325494</v>
      </c>
    </row>
    <row r="4848" spans="1:17" hidden="1" x14ac:dyDescent="0.3">
      <c r="A4848" t="s">
        <v>9851</v>
      </c>
      <c r="B4848" t="s">
        <v>9852</v>
      </c>
      <c r="C4848" t="s">
        <v>10222</v>
      </c>
    </row>
    <row r="4849" spans="1:16" hidden="1" x14ac:dyDescent="0.3">
      <c r="A4849" t="s">
        <v>9853</v>
      </c>
      <c r="B4849" t="s">
        <v>9854</v>
      </c>
      <c r="C4849" t="s">
        <v>10222</v>
      </c>
    </row>
    <row r="4850" spans="1:16" hidden="1" x14ac:dyDescent="0.3">
      <c r="A4850" t="s">
        <v>9855</v>
      </c>
      <c r="B4850" t="s">
        <v>9856</v>
      </c>
      <c r="C4850" t="s">
        <v>10222</v>
      </c>
    </row>
    <row r="4851" spans="1:16" hidden="1" x14ac:dyDescent="0.3">
      <c r="A4851" t="s">
        <v>9857</v>
      </c>
      <c r="B4851" t="s">
        <v>9858</v>
      </c>
      <c r="C4851" t="s">
        <v>10222</v>
      </c>
    </row>
    <row r="4852" spans="1:16" hidden="1" x14ac:dyDescent="0.3">
      <c r="A4852" t="s">
        <v>9859</v>
      </c>
      <c r="B4852" t="s">
        <v>9860</v>
      </c>
      <c r="C4852" t="s">
        <v>10222</v>
      </c>
    </row>
    <row r="4853" spans="1:16" hidden="1" x14ac:dyDescent="0.3">
      <c r="A4853" t="s">
        <v>9861</v>
      </c>
      <c r="B4853" t="s">
        <v>9862</v>
      </c>
      <c r="C4853" t="s">
        <v>10222</v>
      </c>
    </row>
    <row r="4854" spans="1:16" hidden="1" x14ac:dyDescent="0.3">
      <c r="A4854" t="s">
        <v>9863</v>
      </c>
      <c r="B4854" t="s">
        <v>9864</v>
      </c>
      <c r="C4854" t="s">
        <v>10222</v>
      </c>
    </row>
    <row r="4855" spans="1:16" hidden="1" x14ac:dyDescent="0.3">
      <c r="A4855" t="s">
        <v>9865</v>
      </c>
      <c r="B4855" t="s">
        <v>9866</v>
      </c>
      <c r="C4855" t="s">
        <v>10222</v>
      </c>
    </row>
    <row r="4856" spans="1:16" hidden="1" x14ac:dyDescent="0.3">
      <c r="A4856" t="s">
        <v>9867</v>
      </c>
      <c r="B4856" t="s">
        <v>9868</v>
      </c>
      <c r="C4856" t="s">
        <v>10222</v>
      </c>
      <c r="D4856" t="s">
        <v>523</v>
      </c>
      <c r="F4856">
        <v>0</v>
      </c>
      <c r="G4856">
        <v>-26.525688369926701</v>
      </c>
      <c r="M4856">
        <v>50</v>
      </c>
    </row>
    <row r="4857" spans="1:16" hidden="1" x14ac:dyDescent="0.3">
      <c r="A4857" t="s">
        <v>9869</v>
      </c>
      <c r="B4857" t="s">
        <v>9870</v>
      </c>
      <c r="C4857" t="s">
        <v>10222</v>
      </c>
    </row>
    <row r="4858" spans="1:16" hidden="1" x14ac:dyDescent="0.3">
      <c r="A4858" t="s">
        <v>9871</v>
      </c>
      <c r="B4858" t="s">
        <v>9872</v>
      </c>
      <c r="C4858" t="s">
        <v>10222</v>
      </c>
      <c r="F4858">
        <v>0.8</v>
      </c>
      <c r="G4858">
        <v>-19.859021703260101</v>
      </c>
      <c r="H4858">
        <v>-1.0263591913571599</v>
      </c>
      <c r="I4858">
        <v>-23.542606057916299</v>
      </c>
      <c r="J4858">
        <v>2.2522695007166802</v>
      </c>
      <c r="K4858">
        <v>0.80419323497295203</v>
      </c>
      <c r="L4858">
        <v>0.82751818551490397</v>
      </c>
      <c r="N4858">
        <v>1.0012716602815299</v>
      </c>
      <c r="O4858">
        <v>21.249999999999901</v>
      </c>
      <c r="P4858">
        <v>63.265306122448898</v>
      </c>
    </row>
    <row r="4859" spans="1:16" hidden="1" x14ac:dyDescent="0.3">
      <c r="A4859" t="s">
        <v>9873</v>
      </c>
      <c r="B4859" t="s">
        <v>9874</v>
      </c>
      <c r="C4859" t="s">
        <v>10222</v>
      </c>
      <c r="D4859" t="s">
        <v>130</v>
      </c>
      <c r="F4859">
        <v>0</v>
      </c>
      <c r="G4859">
        <v>-26.525688369926701</v>
      </c>
      <c r="M4859">
        <v>50</v>
      </c>
    </row>
    <row r="4860" spans="1:16" hidden="1" x14ac:dyDescent="0.3">
      <c r="A4860" t="s">
        <v>9875</v>
      </c>
      <c r="B4860" t="s">
        <v>9876</v>
      </c>
      <c r="C4860" t="s">
        <v>10222</v>
      </c>
      <c r="F4860">
        <v>0</v>
      </c>
      <c r="G4860">
        <v>-26.525688369926701</v>
      </c>
      <c r="M4860">
        <v>50</v>
      </c>
    </row>
    <row r="4861" spans="1:16" hidden="1" x14ac:dyDescent="0.3">
      <c r="A4861" t="s">
        <v>9877</v>
      </c>
      <c r="B4861" t="s">
        <v>9878</v>
      </c>
      <c r="C4861" t="s">
        <v>10222</v>
      </c>
      <c r="D4861" t="s">
        <v>420</v>
      </c>
      <c r="F4861">
        <v>0</v>
      </c>
      <c r="G4861">
        <v>-26.525688369926701</v>
      </c>
      <c r="M4861">
        <v>50</v>
      </c>
    </row>
    <row r="4862" spans="1:16" hidden="1" x14ac:dyDescent="0.3">
      <c r="A4862" t="s">
        <v>9879</v>
      </c>
      <c r="B4862" t="s">
        <v>9880</v>
      </c>
      <c r="C4862" t="s">
        <v>10222</v>
      </c>
      <c r="D4862" t="s">
        <v>523</v>
      </c>
    </row>
    <row r="4863" spans="1:16" hidden="1" x14ac:dyDescent="0.3">
      <c r="A4863" t="s">
        <v>9881</v>
      </c>
      <c r="B4863" t="s">
        <v>9882</v>
      </c>
      <c r="C4863" t="s">
        <v>10222</v>
      </c>
      <c r="D4863" t="s">
        <v>261</v>
      </c>
    </row>
    <row r="4864" spans="1:16" hidden="1" x14ac:dyDescent="0.3">
      <c r="A4864" t="s">
        <v>9883</v>
      </c>
      <c r="B4864" t="s">
        <v>9884</v>
      </c>
      <c r="C4864" t="s">
        <v>10222</v>
      </c>
      <c r="D4864" t="s">
        <v>133</v>
      </c>
      <c r="F4864">
        <v>0</v>
      </c>
      <c r="G4864">
        <v>-26.525688369926701</v>
      </c>
    </row>
    <row r="4865" spans="1:16" hidden="1" x14ac:dyDescent="0.3">
      <c r="A4865" t="s">
        <v>9885</v>
      </c>
      <c r="B4865" t="s">
        <v>9886</v>
      </c>
      <c r="C4865" t="s">
        <v>10222</v>
      </c>
      <c r="D4865" t="s">
        <v>622</v>
      </c>
      <c r="F4865">
        <v>0</v>
      </c>
      <c r="G4865">
        <v>-26.525688369926701</v>
      </c>
      <c r="M4865">
        <v>50</v>
      </c>
    </row>
    <row r="4866" spans="1:16" hidden="1" x14ac:dyDescent="0.3">
      <c r="A4866" t="s">
        <v>9887</v>
      </c>
      <c r="B4866" t="s">
        <v>9888</v>
      </c>
      <c r="C4866" t="s">
        <v>10222</v>
      </c>
      <c r="F4866">
        <v>0</v>
      </c>
      <c r="G4866">
        <v>-26.525688369926701</v>
      </c>
      <c r="M4866">
        <v>50</v>
      </c>
    </row>
    <row r="4867" spans="1:16" hidden="1" x14ac:dyDescent="0.3">
      <c r="A4867" t="s">
        <v>9889</v>
      </c>
      <c r="B4867" t="s">
        <v>9890</v>
      </c>
      <c r="C4867" t="s">
        <v>10222</v>
      </c>
      <c r="D4867" t="s">
        <v>622</v>
      </c>
      <c r="F4867">
        <v>0</v>
      </c>
      <c r="G4867">
        <v>-26.525688369926701</v>
      </c>
      <c r="M4867">
        <v>50</v>
      </c>
    </row>
    <row r="4868" spans="1:16" hidden="1" x14ac:dyDescent="0.3">
      <c r="A4868" t="s">
        <v>9891</v>
      </c>
      <c r="B4868" t="s">
        <v>9892</v>
      </c>
      <c r="C4868" t="s">
        <v>10222</v>
      </c>
      <c r="D4868" t="s">
        <v>118</v>
      </c>
      <c r="F4868">
        <v>0</v>
      </c>
      <c r="G4868">
        <v>-26.525688369926701</v>
      </c>
      <c r="M4868">
        <v>50</v>
      </c>
    </row>
    <row r="4869" spans="1:16" hidden="1" x14ac:dyDescent="0.3">
      <c r="A4869" t="s">
        <v>9893</v>
      </c>
      <c r="B4869" t="s">
        <v>9894</v>
      </c>
      <c r="C4869" t="s">
        <v>10222</v>
      </c>
      <c r="D4869" t="s">
        <v>622</v>
      </c>
      <c r="F4869">
        <v>0</v>
      </c>
      <c r="G4869">
        <v>-26.525688369926701</v>
      </c>
      <c r="M4869">
        <v>50</v>
      </c>
    </row>
    <row r="4870" spans="1:16" hidden="1" x14ac:dyDescent="0.3">
      <c r="A4870" t="s">
        <v>9895</v>
      </c>
      <c r="B4870" t="s">
        <v>9896</v>
      </c>
      <c r="C4870" t="s">
        <v>10222</v>
      </c>
      <c r="F4870">
        <v>0</v>
      </c>
      <c r="G4870">
        <v>-26.525688369926701</v>
      </c>
      <c r="M4870">
        <v>50</v>
      </c>
    </row>
    <row r="4871" spans="1:16" hidden="1" x14ac:dyDescent="0.3">
      <c r="A4871" t="s">
        <v>9897</v>
      </c>
      <c r="B4871" t="s">
        <v>9898</v>
      </c>
      <c r="C4871" t="s">
        <v>10222</v>
      </c>
      <c r="F4871">
        <v>0</v>
      </c>
      <c r="G4871">
        <v>-26.525688369926701</v>
      </c>
      <c r="M4871">
        <v>50</v>
      </c>
    </row>
    <row r="4872" spans="1:16" hidden="1" x14ac:dyDescent="0.3">
      <c r="A4872" t="s">
        <v>9899</v>
      </c>
      <c r="B4872" t="s">
        <v>9900</v>
      </c>
      <c r="C4872" t="s">
        <v>10222</v>
      </c>
      <c r="D4872" t="s">
        <v>46</v>
      </c>
      <c r="F4872">
        <v>0</v>
      </c>
      <c r="G4872">
        <v>-26.525688369926701</v>
      </c>
      <c r="M4872">
        <v>50</v>
      </c>
    </row>
    <row r="4873" spans="1:16" hidden="1" x14ac:dyDescent="0.3">
      <c r="A4873" t="s">
        <v>9901</v>
      </c>
      <c r="B4873" t="s">
        <v>9902</v>
      </c>
      <c r="C4873" t="s">
        <v>10222</v>
      </c>
      <c r="F4873">
        <v>0</v>
      </c>
      <c r="G4873">
        <v>-26.525688369926701</v>
      </c>
      <c r="M4873">
        <v>50</v>
      </c>
    </row>
    <row r="4874" spans="1:16" hidden="1" x14ac:dyDescent="0.3">
      <c r="A4874" t="s">
        <v>9903</v>
      </c>
      <c r="B4874" t="s">
        <v>9904</v>
      </c>
      <c r="C4874" t="s">
        <v>10222</v>
      </c>
      <c r="D4874" t="s">
        <v>70</v>
      </c>
      <c r="F4874">
        <v>0</v>
      </c>
      <c r="G4874">
        <v>-26.525688369926701</v>
      </c>
      <c r="M4874">
        <v>50</v>
      </c>
    </row>
    <row r="4875" spans="1:16" hidden="1" x14ac:dyDescent="0.3">
      <c r="A4875" t="s">
        <v>9905</v>
      </c>
      <c r="B4875" t="s">
        <v>9906</v>
      </c>
      <c r="C4875" t="s">
        <v>10222</v>
      </c>
      <c r="D4875" t="s">
        <v>228</v>
      </c>
      <c r="F4875">
        <v>0</v>
      </c>
      <c r="G4875">
        <v>-26.525688369926701</v>
      </c>
      <c r="M4875">
        <v>50</v>
      </c>
    </row>
    <row r="4876" spans="1:16" hidden="1" x14ac:dyDescent="0.3">
      <c r="A4876" t="s">
        <v>9907</v>
      </c>
      <c r="B4876" t="s">
        <v>9908</v>
      </c>
      <c r="C4876" t="s">
        <v>10222</v>
      </c>
      <c r="D4876" t="s">
        <v>420</v>
      </c>
      <c r="F4876">
        <v>0</v>
      </c>
      <c r="G4876">
        <v>-26.525688369926701</v>
      </c>
      <c r="M4876">
        <v>50</v>
      </c>
    </row>
    <row r="4877" spans="1:16" hidden="1" x14ac:dyDescent="0.3">
      <c r="A4877" t="s">
        <v>9909</v>
      </c>
      <c r="B4877" t="s">
        <v>9910</v>
      </c>
      <c r="C4877" t="s">
        <v>10222</v>
      </c>
      <c r="D4877" t="s">
        <v>118</v>
      </c>
      <c r="F4877">
        <v>0</v>
      </c>
      <c r="G4877">
        <v>-26.525688369926701</v>
      </c>
      <c r="M4877">
        <v>50</v>
      </c>
    </row>
    <row r="4878" spans="1:16" hidden="1" x14ac:dyDescent="0.3">
      <c r="A4878" t="s">
        <v>9911</v>
      </c>
      <c r="B4878" t="s">
        <v>9912</v>
      </c>
      <c r="C4878" t="s">
        <v>10222</v>
      </c>
      <c r="F4878">
        <v>20.96</v>
      </c>
      <c r="G4878">
        <v>-25.185334133449899</v>
      </c>
      <c r="H4878">
        <v>-1.10739450824152</v>
      </c>
      <c r="I4878">
        <v>-25.384849166800301</v>
      </c>
      <c r="J4878">
        <v>1.7230938292131499</v>
      </c>
      <c r="K4878">
        <v>20.0107779411669</v>
      </c>
      <c r="L4878">
        <v>20.3584185855273</v>
      </c>
      <c r="N4878">
        <v>0.81701236965211099</v>
      </c>
      <c r="O4878">
        <v>35.9255725190839</v>
      </c>
      <c r="P4878">
        <v>31.8238993710691</v>
      </c>
    </row>
    <row r="4879" spans="1:16" hidden="1" x14ac:dyDescent="0.3">
      <c r="A4879" t="s">
        <v>9913</v>
      </c>
      <c r="B4879" t="s">
        <v>9914</v>
      </c>
      <c r="C4879" t="s">
        <v>10222</v>
      </c>
      <c r="D4879" t="s">
        <v>1139</v>
      </c>
    </row>
    <row r="4880" spans="1:16" hidden="1" x14ac:dyDescent="0.3">
      <c r="A4880" t="s">
        <v>9915</v>
      </c>
      <c r="B4880" t="s">
        <v>9916</v>
      </c>
      <c r="C4880" t="s">
        <v>10222</v>
      </c>
      <c r="F4880">
        <v>0</v>
      </c>
      <c r="G4880">
        <v>-26.525688369926701</v>
      </c>
      <c r="M4880">
        <v>50</v>
      </c>
    </row>
    <row r="4881" spans="1:13" hidden="1" x14ac:dyDescent="0.3">
      <c r="A4881" t="s">
        <v>9917</v>
      </c>
      <c r="B4881" t="s">
        <v>9918</v>
      </c>
      <c r="C4881" t="s">
        <v>10222</v>
      </c>
      <c r="D4881" t="s">
        <v>523</v>
      </c>
      <c r="F4881">
        <v>0</v>
      </c>
      <c r="G4881">
        <v>-26.525688369926701</v>
      </c>
      <c r="M4881">
        <v>50</v>
      </c>
    </row>
    <row r="4882" spans="1:13" hidden="1" x14ac:dyDescent="0.3">
      <c r="A4882" t="s">
        <v>9919</v>
      </c>
      <c r="B4882" t="s">
        <v>9920</v>
      </c>
      <c r="C4882" t="s">
        <v>10222</v>
      </c>
      <c r="D4882" t="s">
        <v>523</v>
      </c>
      <c r="F4882">
        <v>0</v>
      </c>
      <c r="G4882">
        <v>-26.525688369926701</v>
      </c>
      <c r="M4882">
        <v>50</v>
      </c>
    </row>
    <row r="4883" spans="1:13" hidden="1" x14ac:dyDescent="0.3">
      <c r="A4883" t="s">
        <v>9921</v>
      </c>
      <c r="B4883" t="s">
        <v>9922</v>
      </c>
      <c r="C4883" t="s">
        <v>10222</v>
      </c>
      <c r="F4883">
        <v>0</v>
      </c>
      <c r="G4883">
        <v>-26.525688369926701</v>
      </c>
      <c r="M4883">
        <v>50</v>
      </c>
    </row>
    <row r="4884" spans="1:13" hidden="1" x14ac:dyDescent="0.3">
      <c r="A4884" t="s">
        <v>9923</v>
      </c>
      <c r="B4884" t="s">
        <v>9924</v>
      </c>
      <c r="C4884" t="s">
        <v>10222</v>
      </c>
      <c r="F4884">
        <v>0</v>
      </c>
      <c r="G4884">
        <v>-26.525688369926701</v>
      </c>
      <c r="M4884">
        <v>50</v>
      </c>
    </row>
    <row r="4885" spans="1:13" hidden="1" x14ac:dyDescent="0.3">
      <c r="A4885" t="s">
        <v>9925</v>
      </c>
      <c r="B4885" t="s">
        <v>9926</v>
      </c>
      <c r="C4885" t="s">
        <v>10222</v>
      </c>
      <c r="D4885" t="s">
        <v>70</v>
      </c>
      <c r="F4885">
        <v>0</v>
      </c>
      <c r="G4885">
        <v>-26.525688369926701</v>
      </c>
      <c r="M4885">
        <v>50</v>
      </c>
    </row>
    <row r="4886" spans="1:13" hidden="1" x14ac:dyDescent="0.3">
      <c r="A4886" t="s">
        <v>9927</v>
      </c>
      <c r="B4886" t="s">
        <v>9928</v>
      </c>
      <c r="C4886" t="s">
        <v>10222</v>
      </c>
      <c r="D4886" t="s">
        <v>54</v>
      </c>
      <c r="F4886">
        <v>0</v>
      </c>
      <c r="G4886">
        <v>-26.525688369926701</v>
      </c>
      <c r="M4886">
        <v>50</v>
      </c>
    </row>
    <row r="4887" spans="1:13" hidden="1" x14ac:dyDescent="0.3">
      <c r="A4887" t="s">
        <v>9929</v>
      </c>
      <c r="B4887" t="s">
        <v>9930</v>
      </c>
      <c r="C4887" t="s">
        <v>10222</v>
      </c>
      <c r="F4887">
        <v>0</v>
      </c>
      <c r="G4887">
        <v>-26.525688369926701</v>
      </c>
      <c r="M4887">
        <v>50</v>
      </c>
    </row>
    <row r="4888" spans="1:13" hidden="1" x14ac:dyDescent="0.3">
      <c r="A4888" t="s">
        <v>9931</v>
      </c>
      <c r="B4888" t="s">
        <v>9932</v>
      </c>
      <c r="C4888" t="s">
        <v>10222</v>
      </c>
      <c r="D4888" t="s">
        <v>523</v>
      </c>
      <c r="F4888">
        <v>0</v>
      </c>
      <c r="G4888">
        <v>-26.525688369926701</v>
      </c>
      <c r="M4888">
        <v>50</v>
      </c>
    </row>
    <row r="4889" spans="1:13" hidden="1" x14ac:dyDescent="0.3">
      <c r="A4889" t="s">
        <v>9933</v>
      </c>
      <c r="B4889" t="s">
        <v>9934</v>
      </c>
      <c r="C4889" t="s">
        <v>10222</v>
      </c>
      <c r="D4889" t="s">
        <v>118</v>
      </c>
      <c r="F4889">
        <v>0</v>
      </c>
      <c r="G4889">
        <v>-26.525688369926701</v>
      </c>
    </row>
    <row r="4890" spans="1:13" hidden="1" x14ac:dyDescent="0.3">
      <c r="A4890" t="s">
        <v>9935</v>
      </c>
      <c r="B4890" t="s">
        <v>9936</v>
      </c>
      <c r="C4890" t="s">
        <v>10222</v>
      </c>
      <c r="D4890" t="s">
        <v>523</v>
      </c>
      <c r="F4890">
        <v>0</v>
      </c>
      <c r="G4890">
        <v>-26.525688369926701</v>
      </c>
      <c r="M4890">
        <v>50</v>
      </c>
    </row>
    <row r="4891" spans="1:13" hidden="1" x14ac:dyDescent="0.3">
      <c r="A4891" t="s">
        <v>9937</v>
      </c>
      <c r="B4891" t="s">
        <v>9938</v>
      </c>
      <c r="C4891" t="s">
        <v>10222</v>
      </c>
      <c r="D4891" t="s">
        <v>133</v>
      </c>
      <c r="F4891">
        <v>0</v>
      </c>
      <c r="G4891">
        <v>-26.525688369926701</v>
      </c>
      <c r="M4891">
        <v>50</v>
      </c>
    </row>
    <row r="4892" spans="1:13" hidden="1" x14ac:dyDescent="0.3">
      <c r="A4892" t="s">
        <v>9939</v>
      </c>
      <c r="B4892" t="s">
        <v>9940</v>
      </c>
      <c r="C4892" t="s">
        <v>10222</v>
      </c>
      <c r="D4892" t="s">
        <v>133</v>
      </c>
      <c r="F4892">
        <v>0</v>
      </c>
      <c r="G4892">
        <v>-26.525688369926701</v>
      </c>
      <c r="M4892">
        <v>50</v>
      </c>
    </row>
    <row r="4893" spans="1:13" hidden="1" x14ac:dyDescent="0.3">
      <c r="A4893" t="s">
        <v>9941</v>
      </c>
      <c r="B4893" t="s">
        <v>9942</v>
      </c>
      <c r="C4893" t="s">
        <v>10222</v>
      </c>
      <c r="D4893" t="s">
        <v>523</v>
      </c>
      <c r="F4893">
        <v>0</v>
      </c>
      <c r="G4893">
        <v>-26.525688369926701</v>
      </c>
      <c r="M4893">
        <v>50</v>
      </c>
    </row>
    <row r="4894" spans="1:13" hidden="1" x14ac:dyDescent="0.3">
      <c r="A4894" t="s">
        <v>9943</v>
      </c>
      <c r="B4894" t="s">
        <v>9944</v>
      </c>
      <c r="C4894" t="s">
        <v>10222</v>
      </c>
      <c r="F4894">
        <v>0</v>
      </c>
      <c r="G4894">
        <v>-26.525688369926701</v>
      </c>
      <c r="M4894">
        <v>50</v>
      </c>
    </row>
    <row r="4895" spans="1:13" hidden="1" x14ac:dyDescent="0.3">
      <c r="A4895" t="s">
        <v>9945</v>
      </c>
      <c r="B4895" t="s">
        <v>9946</v>
      </c>
      <c r="C4895" t="s">
        <v>10222</v>
      </c>
      <c r="D4895" t="s">
        <v>420</v>
      </c>
      <c r="F4895">
        <v>0</v>
      </c>
      <c r="G4895">
        <v>-26.525688369926701</v>
      </c>
      <c r="M4895">
        <v>50</v>
      </c>
    </row>
    <row r="4896" spans="1:13" hidden="1" x14ac:dyDescent="0.3">
      <c r="A4896" t="s">
        <v>9947</v>
      </c>
      <c r="B4896" t="s">
        <v>9948</v>
      </c>
      <c r="C4896" t="s">
        <v>10222</v>
      </c>
      <c r="D4896" t="s">
        <v>523</v>
      </c>
      <c r="F4896">
        <v>0</v>
      </c>
      <c r="G4896">
        <v>-26.525688369926701</v>
      </c>
    </row>
    <row r="4897" spans="1:16" hidden="1" x14ac:dyDescent="0.3">
      <c r="A4897" t="s">
        <v>9949</v>
      </c>
      <c r="B4897" t="s">
        <v>9950</v>
      </c>
      <c r="C4897" t="s">
        <v>10222</v>
      </c>
      <c r="F4897">
        <v>0</v>
      </c>
      <c r="G4897">
        <v>-26.525688369926701</v>
      </c>
      <c r="M4897">
        <v>50</v>
      </c>
    </row>
    <row r="4898" spans="1:16" hidden="1" x14ac:dyDescent="0.3">
      <c r="A4898" t="s">
        <v>9951</v>
      </c>
      <c r="B4898" t="s">
        <v>9952</v>
      </c>
      <c r="C4898" t="s">
        <v>10222</v>
      </c>
      <c r="D4898" t="s">
        <v>523</v>
      </c>
      <c r="F4898">
        <v>0</v>
      </c>
      <c r="G4898">
        <v>-26.525688369926701</v>
      </c>
      <c r="M4898">
        <v>50</v>
      </c>
    </row>
    <row r="4899" spans="1:16" hidden="1" x14ac:dyDescent="0.3">
      <c r="A4899" t="s">
        <v>9953</v>
      </c>
      <c r="B4899" t="s">
        <v>9954</v>
      </c>
      <c r="C4899" t="s">
        <v>10222</v>
      </c>
      <c r="D4899" t="s">
        <v>118</v>
      </c>
      <c r="F4899">
        <v>0</v>
      </c>
      <c r="G4899">
        <v>-26.525688369926701</v>
      </c>
      <c r="M4899">
        <v>50</v>
      </c>
    </row>
    <row r="4900" spans="1:16" hidden="1" x14ac:dyDescent="0.3">
      <c r="A4900" t="s">
        <v>9955</v>
      </c>
      <c r="B4900" t="s">
        <v>9956</v>
      </c>
      <c r="C4900" t="s">
        <v>10222</v>
      </c>
      <c r="D4900" t="s">
        <v>60</v>
      </c>
      <c r="F4900">
        <v>0</v>
      </c>
      <c r="G4900">
        <v>-26.525688369926701</v>
      </c>
      <c r="M4900">
        <v>50</v>
      </c>
    </row>
    <row r="4901" spans="1:16" hidden="1" x14ac:dyDescent="0.3">
      <c r="A4901" t="s">
        <v>9957</v>
      </c>
      <c r="B4901" t="s">
        <v>9958</v>
      </c>
      <c r="C4901" t="s">
        <v>10222</v>
      </c>
      <c r="D4901" t="s">
        <v>606</v>
      </c>
      <c r="F4901">
        <v>0</v>
      </c>
      <c r="G4901">
        <v>-26.525688369926701</v>
      </c>
      <c r="M4901">
        <v>50</v>
      </c>
    </row>
    <row r="4902" spans="1:16" hidden="1" x14ac:dyDescent="0.3">
      <c r="A4902" t="s">
        <v>9959</v>
      </c>
      <c r="B4902" t="s">
        <v>9960</v>
      </c>
      <c r="C4902" t="s">
        <v>10222</v>
      </c>
      <c r="D4902" t="s">
        <v>231</v>
      </c>
      <c r="F4902">
        <v>0</v>
      </c>
      <c r="G4902">
        <v>-26.525688369926701</v>
      </c>
      <c r="M4902">
        <v>50</v>
      </c>
    </row>
    <row r="4903" spans="1:16" hidden="1" x14ac:dyDescent="0.3">
      <c r="A4903" t="s">
        <v>9961</v>
      </c>
      <c r="B4903" t="s">
        <v>9962</v>
      </c>
      <c r="C4903" t="s">
        <v>10222</v>
      </c>
      <c r="D4903" t="s">
        <v>231</v>
      </c>
      <c r="F4903">
        <v>0</v>
      </c>
      <c r="G4903">
        <v>-26.525688369926701</v>
      </c>
      <c r="M4903">
        <v>50</v>
      </c>
    </row>
    <row r="4904" spans="1:16" hidden="1" x14ac:dyDescent="0.3">
      <c r="A4904" t="s">
        <v>9963</v>
      </c>
      <c r="B4904" t="s">
        <v>9964</v>
      </c>
      <c r="C4904" t="s">
        <v>10222</v>
      </c>
      <c r="F4904">
        <v>0</v>
      </c>
      <c r="G4904">
        <v>-26.525688369926701</v>
      </c>
      <c r="M4904">
        <v>50</v>
      </c>
    </row>
    <row r="4905" spans="1:16" hidden="1" x14ac:dyDescent="0.3">
      <c r="A4905" t="s">
        <v>9965</v>
      </c>
      <c r="B4905" t="s">
        <v>9966</v>
      </c>
      <c r="C4905" t="s">
        <v>10222</v>
      </c>
      <c r="F4905">
        <v>0</v>
      </c>
      <c r="G4905">
        <v>-26.525688369926701</v>
      </c>
      <c r="M4905">
        <v>50</v>
      </c>
    </row>
    <row r="4906" spans="1:16" hidden="1" x14ac:dyDescent="0.3">
      <c r="A4906" t="s">
        <v>9967</v>
      </c>
      <c r="B4906" t="s">
        <v>9968</v>
      </c>
      <c r="C4906" t="s">
        <v>10222</v>
      </c>
      <c r="D4906" t="s">
        <v>370</v>
      </c>
      <c r="F4906">
        <v>0</v>
      </c>
      <c r="G4906">
        <v>-26.525688369926701</v>
      </c>
      <c r="M4906">
        <v>50</v>
      </c>
    </row>
    <row r="4907" spans="1:16" hidden="1" x14ac:dyDescent="0.3">
      <c r="A4907" t="s">
        <v>9969</v>
      </c>
      <c r="B4907" t="s">
        <v>9970</v>
      </c>
      <c r="C4907" t="s">
        <v>10222</v>
      </c>
      <c r="D4907" t="s">
        <v>285</v>
      </c>
      <c r="F4907">
        <v>0</v>
      </c>
      <c r="G4907">
        <v>-26.525688369926701</v>
      </c>
      <c r="M4907">
        <v>50</v>
      </c>
    </row>
    <row r="4908" spans="1:16" hidden="1" x14ac:dyDescent="0.3">
      <c r="A4908" t="s">
        <v>9971</v>
      </c>
      <c r="B4908" t="s">
        <v>9972</v>
      </c>
      <c r="C4908" t="s">
        <v>10222</v>
      </c>
      <c r="D4908" t="s">
        <v>46</v>
      </c>
    </row>
    <row r="4909" spans="1:16" hidden="1" x14ac:dyDescent="0.3">
      <c r="A4909" t="s">
        <v>25</v>
      </c>
      <c r="B4909" t="s">
        <v>9973</v>
      </c>
      <c r="C4909" t="s">
        <v>10222</v>
      </c>
      <c r="D4909" t="s">
        <v>27</v>
      </c>
      <c r="F4909">
        <v>1068.7</v>
      </c>
      <c r="G4909">
        <v>90.733917240969703</v>
      </c>
      <c r="H4909">
        <v>-2.2515716559463801</v>
      </c>
      <c r="I4909">
        <v>24.669939253138502</v>
      </c>
      <c r="J4909">
        <v>-0.29431379352959303</v>
      </c>
      <c r="K4909">
        <v>1017.90088845042</v>
      </c>
      <c r="L4909">
        <v>826.03551346532595</v>
      </c>
      <c r="N4909">
        <v>0.931996845502569</v>
      </c>
      <c r="O4909">
        <v>10.105735940862701</v>
      </c>
      <c r="P4909">
        <v>133.85120350109401</v>
      </c>
    </row>
    <row r="4910" spans="1:16" hidden="1" x14ac:dyDescent="0.3">
      <c r="A4910" t="s">
        <v>9974</v>
      </c>
      <c r="B4910" t="s">
        <v>9975</v>
      </c>
      <c r="C4910" t="s">
        <v>10222</v>
      </c>
      <c r="F4910">
        <v>133.44999999999999</v>
      </c>
      <c r="G4910">
        <v>71.6183353865691</v>
      </c>
      <c r="H4910">
        <v>10.160081486608901</v>
      </c>
      <c r="I4910">
        <v>25.199206483361799</v>
      </c>
      <c r="J4910">
        <v>13.112920804405899</v>
      </c>
      <c r="K4910">
        <v>117.347718892891</v>
      </c>
      <c r="L4910">
        <v>94.308216331432504</v>
      </c>
      <c r="N4910">
        <v>0.865846813623388</v>
      </c>
      <c r="O4910">
        <v>2.2855001873360798</v>
      </c>
      <c r="P4910">
        <v>118.412438625204</v>
      </c>
    </row>
    <row r="4911" spans="1:16" hidden="1" x14ac:dyDescent="0.3">
      <c r="A4911" t="s">
        <v>9976</v>
      </c>
      <c r="B4911" t="s">
        <v>9977</v>
      </c>
      <c r="C4911" t="s">
        <v>10222</v>
      </c>
      <c r="F4911">
        <v>0</v>
      </c>
      <c r="G4911">
        <v>-26.525688369926701</v>
      </c>
      <c r="M4911">
        <v>50</v>
      </c>
    </row>
    <row r="4912" spans="1:16" hidden="1" x14ac:dyDescent="0.3">
      <c r="A4912" t="s">
        <v>9978</v>
      </c>
      <c r="B4912" t="s">
        <v>9979</v>
      </c>
      <c r="C4912" t="s">
        <v>10222</v>
      </c>
      <c r="D4912" t="s">
        <v>46</v>
      </c>
    </row>
    <row r="4913" spans="1:16" hidden="1" x14ac:dyDescent="0.3">
      <c r="A4913" t="s">
        <v>9980</v>
      </c>
      <c r="B4913" t="s">
        <v>9981</v>
      </c>
      <c r="C4913" t="s">
        <v>10222</v>
      </c>
      <c r="D4913" t="s">
        <v>89</v>
      </c>
      <c r="F4913">
        <v>101.63</v>
      </c>
      <c r="G4913">
        <v>-26.525688369926701</v>
      </c>
      <c r="H4913">
        <v>-3.7129996628699198</v>
      </c>
      <c r="I4913">
        <v>-15.6636231525124</v>
      </c>
      <c r="J4913">
        <v>-0.84153185668693198</v>
      </c>
      <c r="K4913">
        <v>93.079860316728997</v>
      </c>
      <c r="N4913">
        <v>3.38888888888888</v>
      </c>
      <c r="O4913">
        <v>0.16727344288103199</v>
      </c>
    </row>
    <row r="4914" spans="1:16" hidden="1" x14ac:dyDescent="0.3">
      <c r="A4914" t="s">
        <v>9982</v>
      </c>
      <c r="B4914" t="s">
        <v>9983</v>
      </c>
      <c r="C4914" t="s">
        <v>10222</v>
      </c>
      <c r="D4914" t="s">
        <v>722</v>
      </c>
      <c r="F4914">
        <v>25.78</v>
      </c>
      <c r="G4914">
        <v>4.4702465894228203</v>
      </c>
      <c r="H4914">
        <v>-0.40635919135714899</v>
      </c>
      <c r="I4914">
        <v>-1.22357940103197</v>
      </c>
      <c r="J4914">
        <v>1.32790569536852</v>
      </c>
      <c r="K4914">
        <v>24.698712774134801</v>
      </c>
      <c r="L4914">
        <v>22.8315281565168</v>
      </c>
      <c r="N4914">
        <v>0.54408460323653696</v>
      </c>
      <c r="O4914">
        <v>0.96974398758726799</v>
      </c>
      <c r="P4914">
        <v>56.2424242424242</v>
      </c>
    </row>
    <row r="4915" spans="1:16" hidden="1" x14ac:dyDescent="0.3">
      <c r="A4915" t="s">
        <v>9984</v>
      </c>
      <c r="B4915" t="s">
        <v>9985</v>
      </c>
      <c r="C4915" t="s">
        <v>10222</v>
      </c>
      <c r="D4915" t="s">
        <v>722</v>
      </c>
      <c r="F4915">
        <v>80.8</v>
      </c>
      <c r="G4915">
        <v>-16.203460079375098</v>
      </c>
      <c r="H4915">
        <v>-9.0445599796715506</v>
      </c>
      <c r="I4915">
        <v>-2.3947253510133102</v>
      </c>
      <c r="J4915">
        <v>-8.1889560129347601</v>
      </c>
      <c r="K4915">
        <v>86.198767195074197</v>
      </c>
      <c r="L4915">
        <v>79.531605477454704</v>
      </c>
      <c r="N4915">
        <v>1.9957190146499599</v>
      </c>
      <c r="O4915">
        <v>16.3985148514851</v>
      </c>
      <c r="P4915">
        <v>19.899094821190001</v>
      </c>
    </row>
    <row r="4916" spans="1:16" hidden="1" x14ac:dyDescent="0.3">
      <c r="A4916" t="s">
        <v>9986</v>
      </c>
      <c r="B4916" t="s">
        <v>9987</v>
      </c>
      <c r="C4916" t="s">
        <v>10222</v>
      </c>
      <c r="D4916" t="s">
        <v>1339</v>
      </c>
      <c r="F4916">
        <v>232.5</v>
      </c>
      <c r="G4916">
        <v>-18.986372921268099</v>
      </c>
      <c r="H4916">
        <v>-2.65698109796356</v>
      </c>
      <c r="I4916">
        <v>-11.701986189279101</v>
      </c>
      <c r="J4916">
        <v>-1.3271196610342999</v>
      </c>
      <c r="K4916">
        <v>231.686540995293</v>
      </c>
      <c r="L4916">
        <v>224.96513062510201</v>
      </c>
      <c r="N4916">
        <v>1.2629221918621401</v>
      </c>
      <c r="O4916">
        <v>7.3978494623655902</v>
      </c>
      <c r="P4916">
        <v>7.6339058376926996</v>
      </c>
    </row>
    <row r="4917" spans="1:16" hidden="1" x14ac:dyDescent="0.3">
      <c r="A4917" t="s">
        <v>9988</v>
      </c>
      <c r="B4917" t="s">
        <v>9989</v>
      </c>
      <c r="C4917" t="s">
        <v>10222</v>
      </c>
      <c r="D4917" t="s">
        <v>722</v>
      </c>
      <c r="F4917">
        <v>1133.2</v>
      </c>
      <c r="G4917">
        <v>-18.488697236358199</v>
      </c>
      <c r="H4917">
        <v>-3.1729490939257898</v>
      </c>
      <c r="I4917">
        <v>-10.963669616132201</v>
      </c>
      <c r="J4917">
        <v>-1.4824935158113901</v>
      </c>
      <c r="K4917">
        <v>1124.65069588814</v>
      </c>
      <c r="L4917">
        <v>1097.8736329652099</v>
      </c>
      <c r="N4917">
        <v>1.19374962408728</v>
      </c>
      <c r="O4917">
        <v>11.4189904694669</v>
      </c>
      <c r="P4917">
        <v>31.968463589886898</v>
      </c>
    </row>
    <row r="4918" spans="1:16" hidden="1" x14ac:dyDescent="0.3">
      <c r="A4918" t="s">
        <v>9990</v>
      </c>
      <c r="B4918" t="s">
        <v>9991</v>
      </c>
      <c r="C4918" t="s">
        <v>10222</v>
      </c>
      <c r="D4918" t="s">
        <v>722</v>
      </c>
      <c r="F4918">
        <v>96</v>
      </c>
      <c r="G4918">
        <v>24.465189264549402</v>
      </c>
      <c r="H4918">
        <v>-1.17909231032821</v>
      </c>
      <c r="I4918">
        <v>5.6848907718056596</v>
      </c>
      <c r="J4918">
        <v>0.517648516957533</v>
      </c>
      <c r="K4918">
        <v>92.013259791153104</v>
      </c>
      <c r="L4918">
        <v>82.395933373435895</v>
      </c>
      <c r="N4918">
        <v>0.65562177118488196</v>
      </c>
      <c r="O4918">
        <v>0.36458333333333398</v>
      </c>
      <c r="P4918">
        <v>58.677685950413199</v>
      </c>
    </row>
    <row r="4919" spans="1:16" hidden="1" x14ac:dyDescent="0.3">
      <c r="A4919" t="s">
        <v>9992</v>
      </c>
      <c r="B4919" t="s">
        <v>9993</v>
      </c>
      <c r="C4919" t="s">
        <v>10222</v>
      </c>
      <c r="D4919" t="s">
        <v>722</v>
      </c>
      <c r="F4919">
        <v>52.22</v>
      </c>
      <c r="G4919">
        <v>-13.201035592148999</v>
      </c>
      <c r="H4919">
        <v>-5.6896398535091404</v>
      </c>
      <c r="I4919">
        <v>-1.32959800138489</v>
      </c>
      <c r="J4919">
        <v>-3.3760784309126199</v>
      </c>
      <c r="K4919">
        <v>51.667581766040897</v>
      </c>
      <c r="L4919">
        <v>48.502897897884402</v>
      </c>
      <c r="N4919">
        <v>0.14085823408193399</v>
      </c>
      <c r="O4919">
        <v>12.8303332056683</v>
      </c>
      <c r="P4919">
        <v>44.493635860542298</v>
      </c>
    </row>
    <row r="4920" spans="1:16" hidden="1" x14ac:dyDescent="0.3">
      <c r="A4920" t="s">
        <v>9994</v>
      </c>
      <c r="B4920" t="s">
        <v>9995</v>
      </c>
      <c r="C4920" t="s">
        <v>10222</v>
      </c>
      <c r="D4920" t="s">
        <v>1339</v>
      </c>
      <c r="F4920">
        <v>1000.34</v>
      </c>
      <c r="G4920">
        <v>-26.492688699923399</v>
      </c>
      <c r="H4920">
        <v>-3.49235885135375</v>
      </c>
      <c r="I4920">
        <v>-15.462629046422</v>
      </c>
      <c r="J4920">
        <v>-1.5121988537136799</v>
      </c>
      <c r="K4920">
        <v>1000.01705539595</v>
      </c>
      <c r="L4920">
        <v>1000.00348934378</v>
      </c>
      <c r="N4920">
        <v>2.2427750726785698</v>
      </c>
      <c r="O4920">
        <v>4.4634824159785502</v>
      </c>
      <c r="P4920">
        <v>0.13413413413414499</v>
      </c>
    </row>
    <row r="4921" spans="1:16" hidden="1" x14ac:dyDescent="0.3">
      <c r="A4921" t="s">
        <v>9996</v>
      </c>
      <c r="B4921" t="s">
        <v>9997</v>
      </c>
      <c r="C4921" t="s">
        <v>10222</v>
      </c>
      <c r="D4921" t="s">
        <v>722</v>
      </c>
      <c r="F4921">
        <v>180.65</v>
      </c>
      <c r="G4921">
        <v>32.106204851007497</v>
      </c>
      <c r="H4921">
        <v>5.0029697531721998E-2</v>
      </c>
      <c r="I4921">
        <v>6.3501266530248701</v>
      </c>
      <c r="J4921">
        <v>1.19287588367221</v>
      </c>
      <c r="K4921">
        <v>170.10661953354199</v>
      </c>
      <c r="L4921">
        <v>149.32395697242899</v>
      </c>
      <c r="N4921">
        <v>0.97701019916416498</v>
      </c>
      <c r="O4921">
        <v>1.3008580127317999</v>
      </c>
      <c r="P4921">
        <v>63.854875283446702</v>
      </c>
    </row>
    <row r="4922" spans="1:16" hidden="1" x14ac:dyDescent="0.3">
      <c r="A4922" t="s">
        <v>9998</v>
      </c>
      <c r="B4922" t="s">
        <v>9999</v>
      </c>
      <c r="C4922" t="s">
        <v>10222</v>
      </c>
      <c r="D4922" t="s">
        <v>722</v>
      </c>
      <c r="F4922">
        <v>21.84</v>
      </c>
      <c r="G4922">
        <v>27.985463001576999</v>
      </c>
      <c r="H4922">
        <v>0.152570574529131</v>
      </c>
      <c r="I4922">
        <v>7.5456244747046997</v>
      </c>
      <c r="J4922">
        <v>0.76503216938861596</v>
      </c>
      <c r="K4922">
        <v>20.651084062517</v>
      </c>
      <c r="L4922">
        <v>18.175067050580299</v>
      </c>
      <c r="N4922">
        <v>0.756996895527698</v>
      </c>
      <c r="O4922">
        <v>2.9761904761904598</v>
      </c>
      <c r="P4922">
        <v>57.757558956276903</v>
      </c>
    </row>
    <row r="4923" spans="1:16" hidden="1" x14ac:dyDescent="0.3">
      <c r="A4923" t="s">
        <v>10000</v>
      </c>
      <c r="B4923" t="s">
        <v>10001</v>
      </c>
      <c r="C4923" t="s">
        <v>10222</v>
      </c>
      <c r="D4923" t="s">
        <v>722</v>
      </c>
      <c r="F4923">
        <v>37.630000000000003</v>
      </c>
      <c r="G4923">
        <v>11.0611489244059</v>
      </c>
      <c r="H4923">
        <v>1.02287797923924</v>
      </c>
      <c r="I4923">
        <v>4.2297470273927704</v>
      </c>
      <c r="J4923">
        <v>-2.2564738800572099</v>
      </c>
      <c r="K4923">
        <v>36.1734838009138</v>
      </c>
      <c r="L4923">
        <v>32.622893980589097</v>
      </c>
      <c r="N4923">
        <v>3.0532960771445801</v>
      </c>
      <c r="O4923">
        <v>17.990964655859599</v>
      </c>
      <c r="P4923">
        <v>44.730769230769198</v>
      </c>
    </row>
    <row r="4924" spans="1:16" hidden="1" x14ac:dyDescent="0.3">
      <c r="A4924" t="s">
        <v>10002</v>
      </c>
      <c r="B4924" t="s">
        <v>10003</v>
      </c>
      <c r="C4924" t="s">
        <v>10222</v>
      </c>
      <c r="D4924" t="s">
        <v>1644</v>
      </c>
      <c r="F4924">
        <v>68.73</v>
      </c>
      <c r="G4924">
        <v>-10.2312721262719</v>
      </c>
      <c r="H4924">
        <v>-5.3581190899058297</v>
      </c>
      <c r="I4924">
        <v>-5.9492908251915697</v>
      </c>
      <c r="J4924">
        <v>-6.4585330969237198</v>
      </c>
      <c r="K4924">
        <v>70.956912319431297</v>
      </c>
      <c r="L4924">
        <v>66.9710149970348</v>
      </c>
      <c r="N4924">
        <v>4.0983189146707399</v>
      </c>
      <c r="O4924">
        <v>19.3074348901498</v>
      </c>
      <c r="P4924">
        <v>22.5133689839572</v>
      </c>
    </row>
    <row r="4925" spans="1:16" hidden="1" x14ac:dyDescent="0.3">
      <c r="A4925" t="s">
        <v>10004</v>
      </c>
      <c r="B4925" t="s">
        <v>10005</v>
      </c>
      <c r="C4925" t="s">
        <v>10222</v>
      </c>
      <c r="D4925" t="s">
        <v>722</v>
      </c>
      <c r="F4925">
        <v>1000</v>
      </c>
      <c r="G4925">
        <v>-26.525688369926701</v>
      </c>
      <c r="H4925">
        <v>-3.5273591913571498</v>
      </c>
      <c r="I4925">
        <v>-15.496629046421999</v>
      </c>
      <c r="J4925">
        <v>-1.5461988537136799</v>
      </c>
      <c r="K4925">
        <v>999.99937028891895</v>
      </c>
      <c r="L4925">
        <v>999.998779652743</v>
      </c>
      <c r="N4925">
        <v>0.468189772390665</v>
      </c>
      <c r="O4925">
        <v>3</v>
      </c>
      <c r="P4925">
        <v>0.59957345780854399</v>
      </c>
    </row>
    <row r="4926" spans="1:16" hidden="1" x14ac:dyDescent="0.3">
      <c r="A4926" t="s">
        <v>10006</v>
      </c>
      <c r="B4926" t="s">
        <v>10007</v>
      </c>
      <c r="C4926" t="s">
        <v>10222</v>
      </c>
      <c r="D4926" t="s">
        <v>722</v>
      </c>
      <c r="F4926">
        <v>74.94</v>
      </c>
      <c r="G4926">
        <v>34.3588114153888</v>
      </c>
      <c r="H4926">
        <v>-2.4092663246007602</v>
      </c>
      <c r="I4926">
        <v>6.0014254282861099</v>
      </c>
      <c r="J4926">
        <v>0.29836899229417502</v>
      </c>
      <c r="K4926">
        <v>73.576632880674595</v>
      </c>
      <c r="L4926">
        <v>65.527731528424098</v>
      </c>
      <c r="N4926">
        <v>0.69703645396898795</v>
      </c>
      <c r="O4926">
        <v>15.6925540432345</v>
      </c>
      <c r="P4926">
        <v>69.970514855976305</v>
      </c>
    </row>
    <row r="4927" spans="1:16" hidden="1" x14ac:dyDescent="0.3">
      <c r="A4927" t="s">
        <v>10008</v>
      </c>
      <c r="B4927" t="s">
        <v>10009</v>
      </c>
      <c r="C4927" t="s">
        <v>10222</v>
      </c>
      <c r="D4927" t="s">
        <v>722</v>
      </c>
      <c r="F4927">
        <v>82.75</v>
      </c>
      <c r="G4927">
        <v>-2.5184952034349499</v>
      </c>
      <c r="H4927">
        <v>-0.49115580785174501</v>
      </c>
      <c r="I4927">
        <v>-0.245932667591967</v>
      </c>
      <c r="J4927">
        <v>-0.471373350357986</v>
      </c>
      <c r="K4927">
        <v>79.3744763197125</v>
      </c>
      <c r="L4927">
        <v>73.759142813442907</v>
      </c>
      <c r="N4927">
        <v>0.71480086336078297</v>
      </c>
      <c r="O4927">
        <v>2.7190332326284001</v>
      </c>
      <c r="P4927">
        <v>31.453534551231101</v>
      </c>
    </row>
    <row r="4928" spans="1:16" hidden="1" x14ac:dyDescent="0.3">
      <c r="A4928" t="s">
        <v>10010</v>
      </c>
      <c r="B4928" t="s">
        <v>10011</v>
      </c>
      <c r="C4928" t="s">
        <v>10222</v>
      </c>
      <c r="D4928" t="s">
        <v>722</v>
      </c>
      <c r="F4928">
        <v>203.4</v>
      </c>
      <c r="G4928">
        <v>8.2387719759289109</v>
      </c>
      <c r="H4928">
        <v>4.98284134923958</v>
      </c>
      <c r="I4928">
        <v>1.0983838512563699</v>
      </c>
      <c r="J4928">
        <v>3.8574772381822902</v>
      </c>
      <c r="K4928">
        <v>193.31069865331199</v>
      </c>
      <c r="L4928">
        <v>176.48903215810199</v>
      </c>
      <c r="N4928">
        <v>1.71531353856415</v>
      </c>
      <c r="O4928">
        <v>8.1612586037364796</v>
      </c>
      <c r="P4928">
        <v>44.1735185710235</v>
      </c>
    </row>
    <row r="4929" spans="1:16" hidden="1" x14ac:dyDescent="0.3">
      <c r="A4929" t="s">
        <v>10012</v>
      </c>
      <c r="B4929" t="s">
        <v>10013</v>
      </c>
      <c r="C4929" t="s">
        <v>10222</v>
      </c>
      <c r="F4929">
        <v>0</v>
      </c>
      <c r="G4929">
        <v>-26.525688369926701</v>
      </c>
    </row>
    <row r="4930" spans="1:16" hidden="1" x14ac:dyDescent="0.3">
      <c r="A4930" t="s">
        <v>10014</v>
      </c>
      <c r="B4930" t="s">
        <v>10015</v>
      </c>
      <c r="C4930" t="s">
        <v>10222</v>
      </c>
      <c r="D4930" t="s">
        <v>1339</v>
      </c>
      <c r="F4930">
        <v>26.5</v>
      </c>
      <c r="G4930">
        <v>-18.582714846505102</v>
      </c>
      <c r="H4930">
        <v>-3.1859658479380899</v>
      </c>
      <c r="I4930">
        <v>-10.712129244128599</v>
      </c>
      <c r="J4930">
        <v>-0.74732651328815003</v>
      </c>
      <c r="K4930">
        <v>26.301539352828598</v>
      </c>
      <c r="L4930">
        <v>25.679468551119399</v>
      </c>
      <c r="N4930">
        <v>0.78845717884756505</v>
      </c>
      <c r="O4930">
        <v>12.452830188679201</v>
      </c>
      <c r="P4930">
        <v>11.8615449556775</v>
      </c>
    </row>
    <row r="4931" spans="1:16" hidden="1" x14ac:dyDescent="0.3">
      <c r="A4931" t="s">
        <v>10016</v>
      </c>
      <c r="B4931" t="s">
        <v>10017</v>
      </c>
      <c r="C4931" t="s">
        <v>10222</v>
      </c>
      <c r="D4931" t="s">
        <v>722</v>
      </c>
      <c r="F4931">
        <v>82.34</v>
      </c>
      <c r="G4931">
        <v>-14.589853677158899</v>
      </c>
      <c r="H4931">
        <v>-10.402763685739099</v>
      </c>
      <c r="I4931">
        <v>-0.33578988558288703</v>
      </c>
      <c r="J4931">
        <v>-8.9314989989813096</v>
      </c>
      <c r="K4931">
        <v>87.9658652039478</v>
      </c>
      <c r="L4931">
        <v>80.920981755787594</v>
      </c>
      <c r="N4931">
        <v>1.63329189559468</v>
      </c>
      <c r="O4931">
        <v>16.589749817828501</v>
      </c>
      <c r="P4931">
        <v>21.088235294117599</v>
      </c>
    </row>
    <row r="4932" spans="1:16" hidden="1" x14ac:dyDescent="0.3">
      <c r="A4932" t="s">
        <v>10018</v>
      </c>
      <c r="B4932" t="s">
        <v>10019</v>
      </c>
      <c r="C4932" t="s">
        <v>10222</v>
      </c>
      <c r="D4932" t="s">
        <v>1644</v>
      </c>
      <c r="F4932">
        <v>68.099999999999994</v>
      </c>
      <c r="G4932">
        <v>-11.199693450367</v>
      </c>
      <c r="H4932">
        <v>-4.1806977404325298</v>
      </c>
      <c r="I4932">
        <v>-6.0990386849762803</v>
      </c>
      <c r="J4932">
        <v>-6.1614239288297599</v>
      </c>
      <c r="K4932">
        <v>70.840325652485504</v>
      </c>
      <c r="L4932">
        <v>66.802656262725293</v>
      </c>
      <c r="N4932">
        <v>1.87634467000407</v>
      </c>
      <c r="O4932">
        <v>11.101321585902999</v>
      </c>
      <c r="P4932">
        <v>23.818181818181799</v>
      </c>
    </row>
    <row r="4933" spans="1:16" hidden="1" x14ac:dyDescent="0.3">
      <c r="A4933" t="s">
        <v>10020</v>
      </c>
      <c r="B4933" t="s">
        <v>10021</v>
      </c>
      <c r="C4933" t="s">
        <v>10222</v>
      </c>
      <c r="F4933">
        <v>356.55</v>
      </c>
      <c r="G4933">
        <v>60.492407617484702</v>
      </c>
      <c r="H4933">
        <v>2.7159720969864098</v>
      </c>
      <c r="I4933">
        <v>7.5364972475738004</v>
      </c>
      <c r="J4933">
        <v>1.4585186184052701</v>
      </c>
      <c r="K4933">
        <v>301.27536114619301</v>
      </c>
      <c r="L4933">
        <v>248.78417163669101</v>
      </c>
      <c r="N4933">
        <v>0.25510712841935002</v>
      </c>
      <c r="O4933">
        <v>20.375823867620198</v>
      </c>
      <c r="P4933">
        <v>96.392178463233193</v>
      </c>
    </row>
    <row r="4934" spans="1:16" hidden="1" x14ac:dyDescent="0.3">
      <c r="A4934" t="s">
        <v>10022</v>
      </c>
      <c r="B4934" t="s">
        <v>10023</v>
      </c>
      <c r="C4934" t="s">
        <v>10222</v>
      </c>
      <c r="D4934" t="s">
        <v>722</v>
      </c>
      <c r="F4934">
        <v>81.37</v>
      </c>
      <c r="G4934">
        <v>-15.9535997709323</v>
      </c>
      <c r="H4934">
        <v>-9.6632953031043396</v>
      </c>
      <c r="I4934">
        <v>-2.4670416037216598</v>
      </c>
      <c r="J4934">
        <v>-8.2695133377277905</v>
      </c>
      <c r="K4934">
        <v>86.618082887213404</v>
      </c>
      <c r="L4934">
        <v>80.075900877301095</v>
      </c>
      <c r="N4934">
        <v>1.9461685560532</v>
      </c>
      <c r="O4934">
        <v>16.320511244930501</v>
      </c>
      <c r="P4934">
        <v>19.644169975003599</v>
      </c>
    </row>
    <row r="4935" spans="1:16" hidden="1" x14ac:dyDescent="0.3">
      <c r="A4935" t="s">
        <v>10024</v>
      </c>
      <c r="B4935" t="s">
        <v>10025</v>
      </c>
      <c r="C4935" t="s">
        <v>10222</v>
      </c>
      <c r="F4935">
        <v>0</v>
      </c>
      <c r="G4935">
        <v>-26.525688369926701</v>
      </c>
    </row>
    <row r="4936" spans="1:16" hidden="1" x14ac:dyDescent="0.3">
      <c r="A4936" t="s">
        <v>10026</v>
      </c>
      <c r="B4936" t="s">
        <v>10027</v>
      </c>
      <c r="C4936" t="s">
        <v>10222</v>
      </c>
    </row>
    <row r="4937" spans="1:16" hidden="1" x14ac:dyDescent="0.3">
      <c r="A4937" t="s">
        <v>10028</v>
      </c>
      <c r="B4937" t="s">
        <v>10029</v>
      </c>
      <c r="C4937" t="s">
        <v>10222</v>
      </c>
      <c r="D4937" t="s">
        <v>722</v>
      </c>
      <c r="F4937">
        <v>41.56</v>
      </c>
      <c r="G4937">
        <v>12.9373988783953</v>
      </c>
      <c r="H4937">
        <v>9.7269814140423492</v>
      </c>
      <c r="I4937">
        <v>-2.3158011597117998</v>
      </c>
      <c r="J4937">
        <v>-1.71346808448291</v>
      </c>
      <c r="K4937">
        <v>37.737957957013201</v>
      </c>
      <c r="L4937">
        <v>35.154368654837597</v>
      </c>
      <c r="N4937">
        <v>0.219824750889169</v>
      </c>
      <c r="O4937">
        <v>2.3580365736284699</v>
      </c>
      <c r="P4937">
        <v>43.310344827586199</v>
      </c>
    </row>
    <row r="4938" spans="1:16" hidden="1" x14ac:dyDescent="0.3">
      <c r="A4938" t="s">
        <v>10030</v>
      </c>
      <c r="B4938" t="s">
        <v>10031</v>
      </c>
      <c r="C4938" t="s">
        <v>10222</v>
      </c>
      <c r="D4938" t="s">
        <v>722</v>
      </c>
      <c r="F4938">
        <v>518.32000000000005</v>
      </c>
      <c r="G4938">
        <v>-12.809146026793799</v>
      </c>
      <c r="H4938">
        <v>-5.0071357425562297</v>
      </c>
      <c r="I4938">
        <v>-1.46235188099841</v>
      </c>
      <c r="J4938">
        <v>-2.8851397667032899</v>
      </c>
      <c r="K4938">
        <v>513.10823554550302</v>
      </c>
      <c r="L4938">
        <v>481.5395405827</v>
      </c>
      <c r="N4938">
        <v>0.81403815802188095</v>
      </c>
      <c r="O4938">
        <v>3.6811236301898198</v>
      </c>
      <c r="P4938">
        <v>23.116389548693501</v>
      </c>
    </row>
    <row r="4939" spans="1:16" hidden="1" x14ac:dyDescent="0.3">
      <c r="A4939" t="s">
        <v>10032</v>
      </c>
      <c r="B4939" t="s">
        <v>10033</v>
      </c>
      <c r="C4939" t="s">
        <v>10222</v>
      </c>
      <c r="D4939" t="s">
        <v>1339</v>
      </c>
      <c r="F4939">
        <v>999.99</v>
      </c>
      <c r="G4939">
        <v>-26.525688369926701</v>
      </c>
      <c r="H4939">
        <v>-3.5273591913571498</v>
      </c>
      <c r="I4939">
        <v>-15.496629046421999</v>
      </c>
      <c r="J4939">
        <v>-1.54519885371368</v>
      </c>
      <c r="K4939">
        <v>999.99020603006102</v>
      </c>
      <c r="L4939">
        <v>999.99046835466902</v>
      </c>
      <c r="N4939">
        <v>1.03793112126752</v>
      </c>
      <c r="O4939">
        <v>1.8010180101801101</v>
      </c>
      <c r="P4939">
        <v>0.23957497995188401</v>
      </c>
    </row>
    <row r="4940" spans="1:16" hidden="1" x14ac:dyDescent="0.3">
      <c r="A4940" t="s">
        <v>10034</v>
      </c>
      <c r="B4940" t="s">
        <v>10035</v>
      </c>
      <c r="C4940" t="s">
        <v>10222</v>
      </c>
      <c r="D4940" t="s">
        <v>722</v>
      </c>
      <c r="F4940">
        <v>74.510000000000005</v>
      </c>
      <c r="G4940">
        <v>39.3469741412041</v>
      </c>
      <c r="H4940">
        <v>-2.9906688203915799</v>
      </c>
      <c r="I4940">
        <v>6.0134818472504801</v>
      </c>
      <c r="J4940">
        <v>0.59085556805501205</v>
      </c>
      <c r="K4940">
        <v>73.0877148103081</v>
      </c>
      <c r="L4940">
        <v>64.376775056285894</v>
      </c>
      <c r="N4940">
        <v>0.24205204943050501</v>
      </c>
      <c r="O4940">
        <v>11.260233525701199</v>
      </c>
      <c r="P4940">
        <v>69.649362477231307</v>
      </c>
    </row>
    <row r="4941" spans="1:16" hidden="1" x14ac:dyDescent="0.3">
      <c r="A4941" t="s">
        <v>10036</v>
      </c>
      <c r="B4941" t="s">
        <v>10037</v>
      </c>
      <c r="C4941" t="s">
        <v>10222</v>
      </c>
      <c r="D4941" t="s">
        <v>722</v>
      </c>
      <c r="F4941">
        <v>25.87</v>
      </c>
      <c r="G4941">
        <v>-34.231717624297097</v>
      </c>
      <c r="H4941">
        <v>-4.4697554177722401</v>
      </c>
      <c r="I4941">
        <v>-5.0826299000285298</v>
      </c>
      <c r="J4941">
        <v>-1.65935410485524</v>
      </c>
      <c r="K4941">
        <v>25.578573298276901</v>
      </c>
      <c r="L4941">
        <v>24.391237777967198</v>
      </c>
      <c r="N4941">
        <v>0.61563831280203096</v>
      </c>
      <c r="O4941">
        <v>19.8299188248936</v>
      </c>
      <c r="P4941">
        <v>18.942528735632099</v>
      </c>
    </row>
    <row r="4942" spans="1:16" hidden="1" x14ac:dyDescent="0.3">
      <c r="A4942" t="s">
        <v>10038</v>
      </c>
      <c r="B4942" t="s">
        <v>10039</v>
      </c>
      <c r="C4942" t="s">
        <v>10222</v>
      </c>
      <c r="D4942" t="s">
        <v>722</v>
      </c>
      <c r="F4942">
        <v>82.02</v>
      </c>
      <c r="G4942">
        <v>-23.368852751765498</v>
      </c>
      <c r="H4942">
        <v>0.30476872294657198</v>
      </c>
      <c r="I4942">
        <v>-0.63876600203051104</v>
      </c>
      <c r="J4942">
        <v>-0.84854766818446603</v>
      </c>
      <c r="K4942">
        <v>79.011365021969098</v>
      </c>
      <c r="L4942">
        <v>73.344226860375002</v>
      </c>
      <c r="N4942">
        <v>0.30593739600258402</v>
      </c>
      <c r="O4942">
        <v>4.4867105584003903</v>
      </c>
      <c r="P4942">
        <v>30.128510233222201</v>
      </c>
    </row>
    <row r="4943" spans="1:16" hidden="1" x14ac:dyDescent="0.3">
      <c r="A4943" t="s">
        <v>10040</v>
      </c>
      <c r="B4943" t="s">
        <v>10041</v>
      </c>
      <c r="C4943" t="s">
        <v>10222</v>
      </c>
      <c r="D4943" t="s">
        <v>722</v>
      </c>
      <c r="F4943">
        <v>22.46</v>
      </c>
      <c r="G4943">
        <v>14.2981877351581</v>
      </c>
      <c r="H4943">
        <v>2.9634560620772401</v>
      </c>
      <c r="I4943">
        <v>6.2707875976549303</v>
      </c>
      <c r="J4943">
        <v>0.40491452497112002</v>
      </c>
      <c r="K4943">
        <v>21.088419132040698</v>
      </c>
      <c r="L4943">
        <v>18.990495362407302</v>
      </c>
      <c r="N4943">
        <v>1.43826389717072</v>
      </c>
      <c r="O4943">
        <v>1.0685663401602801</v>
      </c>
      <c r="P4943">
        <v>43.2397959183673</v>
      </c>
    </row>
    <row r="4944" spans="1:16" hidden="1" x14ac:dyDescent="0.3">
      <c r="A4944" t="s">
        <v>10042</v>
      </c>
      <c r="B4944" t="s">
        <v>10043</v>
      </c>
      <c r="C4944" t="s">
        <v>10222</v>
      </c>
      <c r="D4944" t="s">
        <v>1339</v>
      </c>
      <c r="F4944">
        <v>1000</v>
      </c>
      <c r="G4944">
        <v>-26.526688359926801</v>
      </c>
      <c r="H4944">
        <v>-3.5263591913571499</v>
      </c>
      <c r="I4944">
        <v>-15.495629036421899</v>
      </c>
      <c r="J4944">
        <v>-1.54719883371388</v>
      </c>
      <c r="K4944">
        <v>1000.00062863023</v>
      </c>
      <c r="L4944">
        <v>1000.03070694962</v>
      </c>
      <c r="N4944">
        <v>0.40106584365581799</v>
      </c>
      <c r="O4944">
        <v>2</v>
      </c>
      <c r="P4944">
        <v>2.0408163265306101</v>
      </c>
    </row>
    <row r="4945" spans="1:16" hidden="1" x14ac:dyDescent="0.3">
      <c r="A4945" t="s">
        <v>10044</v>
      </c>
      <c r="B4945" t="s">
        <v>10045</v>
      </c>
      <c r="C4945" t="s">
        <v>10222</v>
      </c>
      <c r="D4945" t="s">
        <v>1036</v>
      </c>
      <c r="F4945">
        <v>220.22</v>
      </c>
      <c r="G4945">
        <v>-26.525688369926701</v>
      </c>
      <c r="I4945">
        <v>-15.496629046421999</v>
      </c>
      <c r="O4945">
        <v>0</v>
      </c>
      <c r="P4945">
        <v>0</v>
      </c>
    </row>
    <row r="4946" spans="1:16" hidden="1" x14ac:dyDescent="0.3">
      <c r="A4946" t="s">
        <v>10046</v>
      </c>
      <c r="B4946" t="s">
        <v>10047</v>
      </c>
      <c r="C4946" t="s">
        <v>10222</v>
      </c>
      <c r="D4946" t="s">
        <v>722</v>
      </c>
      <c r="F4946">
        <v>217.92</v>
      </c>
      <c r="G4946">
        <v>17.8017505333118</v>
      </c>
      <c r="H4946">
        <v>0.22172363072874601</v>
      </c>
      <c r="I4946">
        <v>7.6498447329630999</v>
      </c>
      <c r="J4946">
        <v>1.0376171265716101</v>
      </c>
      <c r="K4946">
        <v>206.08080587714099</v>
      </c>
      <c r="L4946">
        <v>181.23880675087699</v>
      </c>
      <c r="N4946">
        <v>0.95008819160787195</v>
      </c>
      <c r="O4946">
        <v>0.49559471365638802</v>
      </c>
      <c r="P4946">
        <v>53.930917567281199</v>
      </c>
    </row>
    <row r="4947" spans="1:16" hidden="1" x14ac:dyDescent="0.3">
      <c r="A4947" t="s">
        <v>10048</v>
      </c>
      <c r="B4947" t="s">
        <v>10049</v>
      </c>
      <c r="C4947" t="s">
        <v>10222</v>
      </c>
      <c r="D4947" t="s">
        <v>722</v>
      </c>
      <c r="F4947">
        <v>251.54</v>
      </c>
      <c r="G4947">
        <v>-1.3066521293851601</v>
      </c>
      <c r="H4947">
        <v>-0.63043158954720202</v>
      </c>
      <c r="I4947">
        <v>1.1677186183430199</v>
      </c>
      <c r="J4947">
        <v>0.386341488584594</v>
      </c>
      <c r="K4947">
        <v>240.718572526342</v>
      </c>
      <c r="L4947">
        <v>221.344806907991</v>
      </c>
      <c r="N4947">
        <v>0.590373103267544</v>
      </c>
      <c r="O4947">
        <v>11.680050886538901</v>
      </c>
      <c r="P4947">
        <v>33.089947089947003</v>
      </c>
    </row>
    <row r="4948" spans="1:16" hidden="1" x14ac:dyDescent="0.3">
      <c r="A4948" t="s">
        <v>10050</v>
      </c>
      <c r="B4948" t="s">
        <v>10051</v>
      </c>
      <c r="C4948" t="s">
        <v>10222</v>
      </c>
      <c r="D4948" t="s">
        <v>722</v>
      </c>
      <c r="F4948">
        <v>23.58</v>
      </c>
      <c r="G4948">
        <v>8.6032514581534407</v>
      </c>
      <c r="H4948">
        <v>0.35885052166713999</v>
      </c>
      <c r="I4948">
        <v>5.67500507485234</v>
      </c>
      <c r="J4948">
        <v>-3.5276506862946297E-2</v>
      </c>
      <c r="K4948">
        <v>22.531168557611402</v>
      </c>
      <c r="L4948">
        <v>20.1518731789679</v>
      </c>
      <c r="N4948">
        <v>0.62281877925720397</v>
      </c>
      <c r="O4948">
        <v>3.9016115351993199</v>
      </c>
      <c r="P4948">
        <v>44.662576687116498</v>
      </c>
    </row>
    <row r="4949" spans="1:16" hidden="1" x14ac:dyDescent="0.3">
      <c r="A4949" t="s">
        <v>10052</v>
      </c>
      <c r="B4949" t="s">
        <v>10053</v>
      </c>
      <c r="C4949" t="s">
        <v>10222</v>
      </c>
      <c r="D4949" t="s">
        <v>722</v>
      </c>
      <c r="F4949">
        <v>82.25</v>
      </c>
      <c r="G4949">
        <v>-2.5244822791684398</v>
      </c>
      <c r="H4949">
        <v>-0.32123098622895202</v>
      </c>
      <c r="I4949">
        <v>-0.94231149767553202</v>
      </c>
      <c r="J4949">
        <v>-0.74726121560908698</v>
      </c>
      <c r="K4949">
        <v>79.068693535461193</v>
      </c>
      <c r="L4949">
        <v>73.052483258985404</v>
      </c>
      <c r="N4949">
        <v>0.93442481443444303</v>
      </c>
      <c r="O4949">
        <v>0.44984802431611198</v>
      </c>
      <c r="P4949">
        <v>32.086076762485902</v>
      </c>
    </row>
    <row r="4950" spans="1:16" hidden="1" x14ac:dyDescent="0.3">
      <c r="A4950" t="s">
        <v>10054</v>
      </c>
      <c r="B4950" t="s">
        <v>10055</v>
      </c>
      <c r="C4950" t="s">
        <v>10222</v>
      </c>
      <c r="F4950">
        <v>101.75</v>
      </c>
      <c r="G4950">
        <v>-26.770786409142399</v>
      </c>
      <c r="H4950">
        <v>-3.5263591913571499</v>
      </c>
      <c r="I4950">
        <v>-15.496629046421999</v>
      </c>
      <c r="J4950">
        <v>-1.54519885371368</v>
      </c>
      <c r="K4950">
        <v>101.750037960356</v>
      </c>
      <c r="O4950">
        <v>0.24570024570025301</v>
      </c>
      <c r="P4950">
        <v>0</v>
      </c>
    </row>
    <row r="4951" spans="1:16" hidden="1" x14ac:dyDescent="0.3">
      <c r="A4951" t="s">
        <v>10056</v>
      </c>
      <c r="B4951" t="s">
        <v>10057</v>
      </c>
      <c r="C4951" t="s">
        <v>10222</v>
      </c>
      <c r="D4951" t="s">
        <v>722</v>
      </c>
      <c r="F4951">
        <v>29.01</v>
      </c>
      <c r="G4951">
        <v>47.082929224328097</v>
      </c>
      <c r="H4951">
        <v>2.5287532089329101</v>
      </c>
      <c r="I4951">
        <v>16.727618902529599</v>
      </c>
      <c r="J4951">
        <v>2.6585774198880201</v>
      </c>
      <c r="K4951">
        <v>27.2556308654421</v>
      </c>
      <c r="N4951">
        <v>2.1185298871740001</v>
      </c>
      <c r="O4951">
        <v>0.82730093071354804</v>
      </c>
      <c r="P4951">
        <v>75.181159420289802</v>
      </c>
    </row>
    <row r="4952" spans="1:16" hidden="1" x14ac:dyDescent="0.3">
      <c r="A4952" t="s">
        <v>10058</v>
      </c>
      <c r="B4952" t="s">
        <v>10059</v>
      </c>
      <c r="C4952" t="s">
        <v>10222</v>
      </c>
      <c r="D4952" t="s">
        <v>722</v>
      </c>
      <c r="F4952">
        <v>41.49</v>
      </c>
      <c r="G4952">
        <v>8.0073855600343098</v>
      </c>
      <c r="H4952">
        <v>10.096354431356399</v>
      </c>
      <c r="I4952">
        <v>-2.3832157421690399</v>
      </c>
      <c r="J4952">
        <v>0.99237197654005604</v>
      </c>
      <c r="K4952">
        <v>37.7261913798149</v>
      </c>
      <c r="N4952">
        <v>0.46220401695390201</v>
      </c>
      <c r="O4952">
        <v>9.6649795131356893</v>
      </c>
      <c r="P4952">
        <v>36.480263157894697</v>
      </c>
    </row>
    <row r="4953" spans="1:16" hidden="1" x14ac:dyDescent="0.3">
      <c r="A4953" t="s">
        <v>10060</v>
      </c>
      <c r="B4953" t="s">
        <v>10061</v>
      </c>
      <c r="C4953" t="s">
        <v>10222</v>
      </c>
      <c r="D4953" t="s">
        <v>1339</v>
      </c>
      <c r="F4953">
        <v>1000</v>
      </c>
      <c r="G4953">
        <v>-26.5246883599266</v>
      </c>
      <c r="H4953">
        <v>-3.5263591913571499</v>
      </c>
      <c r="I4953">
        <v>-15.496629046421999</v>
      </c>
      <c r="J4953">
        <v>-1.54519885371368</v>
      </c>
      <c r="K4953">
        <v>999.99990624199495</v>
      </c>
      <c r="N4953">
        <v>1.1607819847847201</v>
      </c>
      <c r="O4953">
        <v>1.0000000000065499E-3</v>
      </c>
      <c r="P4953">
        <v>0.50251256281406098</v>
      </c>
    </row>
    <row r="4954" spans="1:16" hidden="1" x14ac:dyDescent="0.3">
      <c r="A4954" t="s">
        <v>10062</v>
      </c>
      <c r="B4954" t="s">
        <v>10063</v>
      </c>
      <c r="C4954" t="s">
        <v>10222</v>
      </c>
      <c r="D4954" t="s">
        <v>1644</v>
      </c>
      <c r="F4954">
        <v>70.599999999999994</v>
      </c>
      <c r="G4954">
        <v>-17.910303754542099</v>
      </c>
      <c r="H4954">
        <v>-5.5685647733857397</v>
      </c>
      <c r="I4954">
        <v>-5.9543482085632604</v>
      </c>
      <c r="J4954">
        <v>-5.2265910893227803</v>
      </c>
      <c r="K4954">
        <v>73.221753886448894</v>
      </c>
      <c r="N4954">
        <v>0.62056554989353196</v>
      </c>
      <c r="O4954">
        <v>8.8526912181302997</v>
      </c>
      <c r="P4954">
        <v>32.956685499058302</v>
      </c>
    </row>
    <row r="4955" spans="1:16" hidden="1" x14ac:dyDescent="0.3">
      <c r="A4955" t="s">
        <v>10064</v>
      </c>
      <c r="B4955" t="s">
        <v>10065</v>
      </c>
      <c r="C4955" t="s">
        <v>10222</v>
      </c>
      <c r="D4955" t="s">
        <v>722</v>
      </c>
      <c r="F4955">
        <v>83.55</v>
      </c>
      <c r="G4955">
        <v>-18.230160178092699</v>
      </c>
      <c r="H4955">
        <v>-9.3252418729213904</v>
      </c>
      <c r="I4955">
        <v>-2.5148846245153602</v>
      </c>
      <c r="J4955">
        <v>-7.8049275617412501</v>
      </c>
      <c r="K4955">
        <v>89.061445254835505</v>
      </c>
      <c r="N4955">
        <v>1.7700345710627401</v>
      </c>
      <c r="O4955">
        <v>17.2591262716935</v>
      </c>
      <c r="P4955">
        <v>18.158676283411101</v>
      </c>
    </row>
    <row r="4956" spans="1:16" hidden="1" x14ac:dyDescent="0.3">
      <c r="A4956" t="s">
        <v>10066</v>
      </c>
      <c r="B4956" t="s">
        <v>10067</v>
      </c>
      <c r="C4956" t="s">
        <v>10222</v>
      </c>
      <c r="D4956" t="s">
        <v>1644</v>
      </c>
      <c r="F4956">
        <v>68.150000000000006</v>
      </c>
      <c r="G4956">
        <v>-16.517617344906501</v>
      </c>
      <c r="H4956">
        <v>-7.0557709560630304</v>
      </c>
      <c r="I4956">
        <v>-6.0187173998356904</v>
      </c>
      <c r="J4956">
        <v>-5.0746106184195598</v>
      </c>
      <c r="K4956">
        <v>70.906921757306904</v>
      </c>
      <c r="N4956">
        <v>0.42774205648485902</v>
      </c>
      <c r="O4956">
        <v>10.931768158473901</v>
      </c>
      <c r="P4956">
        <v>26.203703703703699</v>
      </c>
    </row>
    <row r="4957" spans="1:16" hidden="1" x14ac:dyDescent="0.3">
      <c r="A4957" t="s">
        <v>10068</v>
      </c>
      <c r="B4957" t="s">
        <v>10069</v>
      </c>
      <c r="C4957" t="s">
        <v>10222</v>
      </c>
      <c r="D4957" t="s">
        <v>212</v>
      </c>
      <c r="F4957">
        <v>100.5</v>
      </c>
      <c r="G4957">
        <v>-26.025688369926701</v>
      </c>
      <c r="I4957">
        <v>-14.996629046421999</v>
      </c>
      <c r="N4957">
        <v>1.7777777777777699</v>
      </c>
      <c r="O4957">
        <v>6.4676616915422898</v>
      </c>
      <c r="P4957">
        <v>0.49999999999998901</v>
      </c>
    </row>
    <row r="4958" spans="1:16" hidden="1" x14ac:dyDescent="0.3">
      <c r="A4958" t="s">
        <v>10070</v>
      </c>
      <c r="B4958" t="s">
        <v>10071</v>
      </c>
      <c r="C4958" t="s">
        <v>10222</v>
      </c>
      <c r="D4958" t="s">
        <v>1644</v>
      </c>
      <c r="F4958">
        <v>6.87</v>
      </c>
      <c r="G4958">
        <v>-29.765124989644999</v>
      </c>
      <c r="H4958">
        <v>-4.7868633930378204</v>
      </c>
      <c r="I4958">
        <v>-5.5766290464220498</v>
      </c>
      <c r="J4958">
        <v>-5.2337234438776203</v>
      </c>
      <c r="K4958">
        <v>7.1248202837664802</v>
      </c>
      <c r="N4958">
        <v>1.91170294030929</v>
      </c>
      <c r="O4958">
        <v>23.726346433770001</v>
      </c>
      <c r="P4958">
        <v>14.5</v>
      </c>
    </row>
    <row r="4959" spans="1:16" hidden="1" x14ac:dyDescent="0.3">
      <c r="A4959" t="s">
        <v>10072</v>
      </c>
      <c r="B4959" t="s">
        <v>10073</v>
      </c>
      <c r="C4959" t="s">
        <v>10222</v>
      </c>
      <c r="D4959" t="s">
        <v>722</v>
      </c>
      <c r="F4959">
        <v>8.1</v>
      </c>
      <c r="G4959">
        <v>-26.278163617451501</v>
      </c>
      <c r="H4959">
        <v>-9.6113190076602599</v>
      </c>
      <c r="I4959">
        <v>-2.5259177493509202</v>
      </c>
      <c r="J4959">
        <v>-8.1662034199237308</v>
      </c>
      <c r="K4959">
        <v>8.6291800754435606</v>
      </c>
      <c r="N4959">
        <v>1.3785042939490599</v>
      </c>
      <c r="O4959">
        <v>27.407407407407401</v>
      </c>
      <c r="P4959">
        <v>20.178041543026598</v>
      </c>
    </row>
    <row r="4960" spans="1:16" hidden="1" x14ac:dyDescent="0.3">
      <c r="A4960" t="s">
        <v>10074</v>
      </c>
      <c r="B4960" t="s">
        <v>10075</v>
      </c>
      <c r="C4960" t="s">
        <v>10222</v>
      </c>
      <c r="D4960" t="s">
        <v>1339</v>
      </c>
      <c r="F4960">
        <v>103.49</v>
      </c>
      <c r="G4960">
        <v>-23.2628665778693</v>
      </c>
      <c r="H4960">
        <v>-3.04087516378166</v>
      </c>
      <c r="I4960">
        <v>-12.347022747209399</v>
      </c>
      <c r="J4960">
        <v>-1.4291110139149099</v>
      </c>
      <c r="K4960">
        <v>102.873634189021</v>
      </c>
      <c r="N4960">
        <v>0.78185169464286797</v>
      </c>
      <c r="O4960">
        <v>2.9568074210068498</v>
      </c>
      <c r="P4960">
        <v>5.2262328418912096</v>
      </c>
    </row>
    <row r="4961" spans="1:16" hidden="1" x14ac:dyDescent="0.3">
      <c r="A4961" t="s">
        <v>10076</v>
      </c>
      <c r="B4961" t="s">
        <v>10077</v>
      </c>
      <c r="C4961" t="s">
        <v>10222</v>
      </c>
      <c r="D4961" t="s">
        <v>722</v>
      </c>
      <c r="F4961">
        <v>51.79</v>
      </c>
      <c r="G4961">
        <v>-13.025797946959401</v>
      </c>
      <c r="H4961">
        <v>-5.69283581621462</v>
      </c>
      <c r="I4961">
        <v>-0.94232690087903803</v>
      </c>
      <c r="J4961">
        <v>-3.39457921596345</v>
      </c>
      <c r="K4961">
        <v>51.273248312660499</v>
      </c>
      <c r="N4961">
        <v>0.162831997576632</v>
      </c>
      <c r="O4961">
        <v>15.8524811739718</v>
      </c>
      <c r="P4961">
        <v>15.9650694133452</v>
      </c>
    </row>
    <row r="4962" spans="1:16" hidden="1" x14ac:dyDescent="0.3">
      <c r="A4962" t="s">
        <v>10078</v>
      </c>
      <c r="B4962" t="s">
        <v>10079</v>
      </c>
      <c r="C4962" t="s">
        <v>10222</v>
      </c>
      <c r="D4962" t="s">
        <v>722</v>
      </c>
      <c r="F4962">
        <v>250.3</v>
      </c>
      <c r="G4962">
        <v>-11.524539736800101</v>
      </c>
      <c r="H4962">
        <v>-3.0438501443125099</v>
      </c>
      <c r="I4962">
        <v>0.66264327583524296</v>
      </c>
      <c r="J4962">
        <v>-0.26039360100829201</v>
      </c>
      <c r="K4962">
        <v>239.647841186422</v>
      </c>
      <c r="N4962">
        <v>0.59849527488187204</v>
      </c>
      <c r="O4962">
        <v>2.7327207351178502</v>
      </c>
      <c r="P4962">
        <v>16.396949404761902</v>
      </c>
    </row>
    <row r="4963" spans="1:16" hidden="1" x14ac:dyDescent="0.3">
      <c r="A4963" t="s">
        <v>10080</v>
      </c>
      <c r="B4963" t="s">
        <v>10081</v>
      </c>
      <c r="C4963" t="s">
        <v>10222</v>
      </c>
      <c r="D4963" t="s">
        <v>722</v>
      </c>
      <c r="F4963">
        <v>412.75</v>
      </c>
      <c r="G4963">
        <v>-13.1733142178382</v>
      </c>
      <c r="H4963">
        <v>12.36192929563</v>
      </c>
      <c r="I4963">
        <v>-2.14425489433351</v>
      </c>
      <c r="J4963">
        <v>3.61065244963349</v>
      </c>
      <c r="K4963">
        <v>374.58415469330703</v>
      </c>
      <c r="N4963">
        <v>0.22526929244729499</v>
      </c>
      <c r="O4963">
        <v>4.6638400969109597</v>
      </c>
      <c r="P4963">
        <v>28.3107435961203</v>
      </c>
    </row>
    <row r="4964" spans="1:16" hidden="1" x14ac:dyDescent="0.3">
      <c r="A4964" t="s">
        <v>10082</v>
      </c>
      <c r="B4964" t="s">
        <v>10083</v>
      </c>
      <c r="C4964" t="s">
        <v>10222</v>
      </c>
      <c r="D4964" t="s">
        <v>1339</v>
      </c>
      <c r="F4964">
        <v>23.83</v>
      </c>
      <c r="G4964">
        <v>-38.721709003677702</v>
      </c>
      <c r="H4964">
        <v>-0.58518272076891997</v>
      </c>
      <c r="I4964">
        <v>-27.692649680172899</v>
      </c>
      <c r="J4964">
        <v>-1.6291619099689301</v>
      </c>
      <c r="K4964">
        <v>23.4518806712924</v>
      </c>
      <c r="N4964">
        <v>0.34190968095803997</v>
      </c>
      <c r="O4964">
        <v>14.5614771296684</v>
      </c>
      <c r="P4964">
        <v>10.324074074074</v>
      </c>
    </row>
    <row r="4965" spans="1:16" hidden="1" x14ac:dyDescent="0.3">
      <c r="A4965" t="s">
        <v>10084</v>
      </c>
      <c r="B4965" t="s">
        <v>10085</v>
      </c>
      <c r="C4965" t="s">
        <v>10222</v>
      </c>
      <c r="D4965" t="s">
        <v>1339</v>
      </c>
      <c r="F4965">
        <v>57.04</v>
      </c>
      <c r="G4965">
        <v>-35.827644165760702</v>
      </c>
      <c r="H4965">
        <v>-2.7489740323465499</v>
      </c>
      <c r="I4965">
        <v>-24.798584842255998</v>
      </c>
      <c r="J4965">
        <v>-2.2588629094143</v>
      </c>
      <c r="K4965">
        <v>56.785573708675699</v>
      </c>
      <c r="N4965">
        <v>0.62587351606318198</v>
      </c>
      <c r="O4965">
        <v>15.953716690042</v>
      </c>
      <c r="P4965">
        <v>7.2180451127819403</v>
      </c>
    </row>
    <row r="4966" spans="1:16" hidden="1" x14ac:dyDescent="0.3">
      <c r="A4966" t="s">
        <v>10086</v>
      </c>
      <c r="B4966" t="s">
        <v>10087</v>
      </c>
      <c r="C4966" t="s">
        <v>10222</v>
      </c>
      <c r="D4966" t="s">
        <v>722</v>
      </c>
      <c r="F4966">
        <v>74.3</v>
      </c>
      <c r="G4966">
        <v>-16.025985811925501</v>
      </c>
      <c r="H4966">
        <v>-3.0146435974977401</v>
      </c>
      <c r="I4966">
        <v>-4.9969264884208497</v>
      </c>
      <c r="J4966">
        <v>-1.4379027163746301</v>
      </c>
      <c r="K4966">
        <v>73.390727390577098</v>
      </c>
      <c r="N4966">
        <v>0.49404373676492802</v>
      </c>
      <c r="O4966">
        <v>9.8923283983849402</v>
      </c>
      <c r="P4966">
        <v>13.6085626911314</v>
      </c>
    </row>
    <row r="4967" spans="1:16" hidden="1" x14ac:dyDescent="0.3">
      <c r="A4967" t="s">
        <v>10088</v>
      </c>
      <c r="B4967" t="s">
        <v>10089</v>
      </c>
      <c r="C4967" t="s">
        <v>10222</v>
      </c>
      <c r="D4967" t="s">
        <v>722</v>
      </c>
      <c r="F4967">
        <v>136.77000000000001</v>
      </c>
      <c r="G4967">
        <v>-10.086049343875301</v>
      </c>
      <c r="H4967">
        <v>5.5231979070388197</v>
      </c>
      <c r="I4967">
        <v>0.94300997962938005</v>
      </c>
      <c r="J4967">
        <v>2.76777824552296</v>
      </c>
      <c r="K4967">
        <v>127.646085283075</v>
      </c>
      <c r="N4967">
        <v>1.0075103159426699</v>
      </c>
      <c r="O4967">
        <v>2.3616290122102601</v>
      </c>
      <c r="P4967">
        <v>19.033942558746698</v>
      </c>
    </row>
    <row r="4968" spans="1:16" hidden="1" x14ac:dyDescent="0.3">
      <c r="A4968" t="s">
        <v>10090</v>
      </c>
      <c r="B4968" t="s">
        <v>10091</v>
      </c>
      <c r="C4968" t="s">
        <v>10222</v>
      </c>
      <c r="D4968" t="s">
        <v>388</v>
      </c>
      <c r="F4968">
        <v>105</v>
      </c>
      <c r="G4968">
        <v>-25.564149908388298</v>
      </c>
      <c r="H4968">
        <v>2.3936666631005899E-2</v>
      </c>
      <c r="I4968">
        <v>-14.5350905848835</v>
      </c>
      <c r="J4968">
        <v>-1.54519885371368</v>
      </c>
      <c r="N4968">
        <v>0.78947368421052599</v>
      </c>
      <c r="O4968">
        <v>0</v>
      </c>
      <c r="P4968">
        <v>4.6337817638266001</v>
      </c>
    </row>
    <row r="4969" spans="1:16" hidden="1" x14ac:dyDescent="0.3">
      <c r="A4969" t="s">
        <v>10092</v>
      </c>
      <c r="B4969" t="s">
        <v>10093</v>
      </c>
      <c r="C4969" t="s">
        <v>10222</v>
      </c>
      <c r="D4969" t="s">
        <v>722</v>
      </c>
      <c r="F4969">
        <v>57.81</v>
      </c>
      <c r="G4969">
        <v>-7.2314250599804302</v>
      </c>
      <c r="H4969">
        <v>-1.50705969171454</v>
      </c>
      <c r="I4969">
        <v>3.7976342635242899</v>
      </c>
      <c r="J4969">
        <v>-1.31696851663502</v>
      </c>
      <c r="K4969">
        <v>54.987998832040297</v>
      </c>
      <c r="N4969">
        <v>5.5333093774366802</v>
      </c>
      <c r="O4969">
        <v>2.0584673931845598</v>
      </c>
      <c r="P4969">
        <v>31.088435374149601</v>
      </c>
    </row>
    <row r="4970" spans="1:16" hidden="1" x14ac:dyDescent="0.3">
      <c r="A4970" t="s">
        <v>10094</v>
      </c>
      <c r="B4970" t="s">
        <v>10095</v>
      </c>
      <c r="C4970" t="s">
        <v>10222</v>
      </c>
      <c r="F4970">
        <v>242.45</v>
      </c>
      <c r="G4970">
        <v>3.3002821789353298</v>
      </c>
      <c r="H4970">
        <v>1.0223428805647301</v>
      </c>
      <c r="I4970">
        <v>14.32934150244</v>
      </c>
      <c r="J4970">
        <v>4.4934484892814801</v>
      </c>
      <c r="K4970">
        <v>201.869162437537</v>
      </c>
      <c r="N4970">
        <v>0.63038860902642102</v>
      </c>
      <c r="O4970">
        <v>6.3724479274076904</v>
      </c>
      <c r="P4970">
        <v>113.895015438906</v>
      </c>
    </row>
    <row r="4971" spans="1:16" hidden="1" x14ac:dyDescent="0.3">
      <c r="A4971" t="s">
        <v>10096</v>
      </c>
      <c r="B4971" t="s">
        <v>10097</v>
      </c>
      <c r="C4971" t="s">
        <v>10222</v>
      </c>
      <c r="D4971" t="s">
        <v>722</v>
      </c>
      <c r="F4971">
        <v>54.08</v>
      </c>
      <c r="G4971">
        <v>-5.8921840201609896</v>
      </c>
      <c r="H4971">
        <v>1.9549767614915601</v>
      </c>
      <c r="I4971">
        <v>5.1368753033437198</v>
      </c>
      <c r="J4971">
        <v>1.1125449321371701</v>
      </c>
      <c r="K4971">
        <v>50.705299495574302</v>
      </c>
      <c r="N4971">
        <v>1.23750038614195</v>
      </c>
      <c r="O4971">
        <v>2.1634615384615401</v>
      </c>
      <c r="P4971">
        <v>37.818552497451499</v>
      </c>
    </row>
    <row r="4972" spans="1:16" hidden="1" x14ac:dyDescent="0.3">
      <c r="A4972" t="s">
        <v>10098</v>
      </c>
      <c r="B4972" t="s">
        <v>10099</v>
      </c>
      <c r="C4972" t="s">
        <v>10222</v>
      </c>
      <c r="D4972" t="s">
        <v>1644</v>
      </c>
      <c r="F4972">
        <v>11.06</v>
      </c>
      <c r="G4972">
        <v>-17.020737874877199</v>
      </c>
      <c r="H4972">
        <v>-3.0934587584567299</v>
      </c>
      <c r="I4972">
        <v>-5.9916785513725399</v>
      </c>
      <c r="J4972">
        <v>-2.2301303605629998</v>
      </c>
      <c r="K4972">
        <v>11.4923153175842</v>
      </c>
      <c r="N4972">
        <v>2.00542895910487</v>
      </c>
      <c r="O4972">
        <v>15.551537070524301</v>
      </c>
      <c r="P4972">
        <v>10.6</v>
      </c>
    </row>
    <row r="4973" spans="1:16" hidden="1" x14ac:dyDescent="0.3">
      <c r="A4973" t="s">
        <v>10100</v>
      </c>
      <c r="B4973" t="s">
        <v>10101</v>
      </c>
      <c r="C4973" t="s">
        <v>10222</v>
      </c>
      <c r="F4973">
        <v>4.05</v>
      </c>
      <c r="G4973">
        <v>-61.725688369926701</v>
      </c>
      <c r="I4973">
        <v>-50.696629046421997</v>
      </c>
      <c r="N4973">
        <v>1.40951372879683</v>
      </c>
      <c r="O4973">
        <v>54.320987654320902</v>
      </c>
      <c r="P4973">
        <v>20.8955223880596</v>
      </c>
    </row>
    <row r="4974" spans="1:16" hidden="1" x14ac:dyDescent="0.3">
      <c r="A4974" t="s">
        <v>10102</v>
      </c>
      <c r="B4974" t="s">
        <v>10103</v>
      </c>
      <c r="C4974" t="s">
        <v>10222</v>
      </c>
      <c r="F4974">
        <v>10.9</v>
      </c>
      <c r="G4974">
        <v>-50.141665945259597</v>
      </c>
      <c r="H4974">
        <v>12.1403074753095</v>
      </c>
      <c r="I4974">
        <v>-39.1126066217549</v>
      </c>
      <c r="J4974">
        <v>14.250129288666701</v>
      </c>
      <c r="K4974">
        <v>9.1241970575382698</v>
      </c>
      <c r="N4974">
        <v>0.881623391157347</v>
      </c>
      <c r="O4974">
        <v>30.917431192660501</v>
      </c>
      <c r="P4974">
        <v>91.228070175438503</v>
      </c>
    </row>
    <row r="4975" spans="1:16" hidden="1" x14ac:dyDescent="0.3">
      <c r="A4975" t="s">
        <v>10104</v>
      </c>
      <c r="B4975" t="s">
        <v>10105</v>
      </c>
      <c r="C4975" t="s">
        <v>10222</v>
      </c>
      <c r="D4975" t="s">
        <v>1036</v>
      </c>
      <c r="F4975">
        <v>106.32</v>
      </c>
      <c r="G4975">
        <v>-23.352471484919501</v>
      </c>
      <c r="H4975">
        <v>-2.39829018007645</v>
      </c>
      <c r="I4975">
        <v>-12.3234121614147</v>
      </c>
      <c r="J4975">
        <v>-1.84426427427442</v>
      </c>
      <c r="K4975">
        <v>106.32197359953101</v>
      </c>
      <c r="N4975">
        <v>1.2679437513551</v>
      </c>
      <c r="O4975">
        <v>5.2483069977426799</v>
      </c>
      <c r="P4975">
        <v>5.1632047477744702</v>
      </c>
    </row>
    <row r="4976" spans="1:16" hidden="1" x14ac:dyDescent="0.3">
      <c r="A4976" t="s">
        <v>10106</v>
      </c>
      <c r="B4976" t="s">
        <v>10107</v>
      </c>
      <c r="C4976" t="s">
        <v>10222</v>
      </c>
      <c r="D4976" t="s">
        <v>722</v>
      </c>
      <c r="F4976">
        <v>18.03</v>
      </c>
      <c r="G4976">
        <v>0.59174935249313798</v>
      </c>
      <c r="H4976">
        <v>-0.16987770987568199</v>
      </c>
      <c r="I4976">
        <v>12.830773088809201</v>
      </c>
      <c r="J4976">
        <v>0.74575189084529803</v>
      </c>
      <c r="K4976">
        <v>16.981098739958899</v>
      </c>
      <c r="N4976">
        <v>1.0331948270371201</v>
      </c>
      <c r="O4976">
        <v>3.1059345535218998</v>
      </c>
      <c r="P4976">
        <v>38.692307692307601</v>
      </c>
    </row>
    <row r="4977" spans="1:16" hidden="1" x14ac:dyDescent="0.3">
      <c r="A4977" t="s">
        <v>10108</v>
      </c>
      <c r="B4977" t="s">
        <v>10109</v>
      </c>
      <c r="C4977" t="s">
        <v>10222</v>
      </c>
      <c r="D4977" t="s">
        <v>722</v>
      </c>
      <c r="F4977">
        <v>109.79</v>
      </c>
      <c r="G4977">
        <v>0.81135639926831205</v>
      </c>
      <c r="H4977">
        <v>-3.8878594172947998</v>
      </c>
      <c r="I4977">
        <v>11.840415722773001</v>
      </c>
      <c r="J4977">
        <v>-1.27234755767003</v>
      </c>
      <c r="K4977">
        <v>107.175548917924</v>
      </c>
      <c r="N4977">
        <v>0.99366098160943706</v>
      </c>
      <c r="O4977">
        <v>5.4649785955004999</v>
      </c>
      <c r="P4977">
        <v>28.7104337631887</v>
      </c>
    </row>
    <row r="4978" spans="1:16" hidden="1" x14ac:dyDescent="0.3">
      <c r="A4978" t="s">
        <v>10110</v>
      </c>
      <c r="B4978" t="s">
        <v>10111</v>
      </c>
      <c r="C4978" t="s">
        <v>10222</v>
      </c>
      <c r="D4978" t="s">
        <v>722</v>
      </c>
      <c r="F4978">
        <v>1022.62</v>
      </c>
      <c r="G4978">
        <v>-24.5187058262858</v>
      </c>
      <c r="H4978">
        <v>-3.0399587511401802</v>
      </c>
      <c r="I4978">
        <v>-13.489646502781101</v>
      </c>
      <c r="J4978">
        <v>-1.4286966607312299</v>
      </c>
      <c r="K4978">
        <v>1016.48477350668</v>
      </c>
      <c r="N4978">
        <v>1.1434580297433701</v>
      </c>
      <c r="O4978">
        <v>19.2720658700201</v>
      </c>
      <c r="P4978">
        <v>7.7269902135325097</v>
      </c>
    </row>
    <row r="4979" spans="1:16" hidden="1" x14ac:dyDescent="0.3">
      <c r="A4979" t="s">
        <v>10112</v>
      </c>
      <c r="B4979" t="s">
        <v>10113</v>
      </c>
      <c r="C4979" t="s">
        <v>10222</v>
      </c>
      <c r="D4979" t="s">
        <v>722</v>
      </c>
      <c r="F4979">
        <v>11.6</v>
      </c>
      <c r="G4979">
        <v>-21.166923610617001</v>
      </c>
      <c r="H4979">
        <v>4.9466389464454501</v>
      </c>
      <c r="I4979">
        <v>-10.137864287112301</v>
      </c>
      <c r="J4979">
        <v>3.2209881966460299</v>
      </c>
      <c r="O4979">
        <v>1.4655172413793101</v>
      </c>
      <c r="P4979">
        <v>25.269978401727801</v>
      </c>
    </row>
    <row r="4980" spans="1:16" hidden="1" x14ac:dyDescent="0.3">
      <c r="A4980" t="s">
        <v>10114</v>
      </c>
      <c r="B4980" t="s">
        <v>10115</v>
      </c>
      <c r="C4980" t="s">
        <v>10222</v>
      </c>
      <c r="F4980">
        <v>14.38</v>
      </c>
      <c r="G4980">
        <v>96.074930825119594</v>
      </c>
      <c r="H4980">
        <v>18.035308954161898</v>
      </c>
      <c r="I4980">
        <v>107.10399014862401</v>
      </c>
      <c r="J4980">
        <v>14.5564960615405</v>
      </c>
      <c r="O4980">
        <v>0</v>
      </c>
      <c r="P4980">
        <v>159.09909909909899</v>
      </c>
    </row>
    <row r="4981" spans="1:16" hidden="1" x14ac:dyDescent="0.3">
      <c r="A4981" t="s">
        <v>10116</v>
      </c>
      <c r="B4981" t="s">
        <v>10117</v>
      </c>
      <c r="C4981" t="s">
        <v>10222</v>
      </c>
      <c r="D4981" t="s">
        <v>722</v>
      </c>
      <c r="F4981">
        <v>54.83</v>
      </c>
      <c r="G4981">
        <v>-16.181554741429999</v>
      </c>
      <c r="H4981">
        <v>0.60050362866576501</v>
      </c>
      <c r="I4981">
        <v>-5.1524954179253699</v>
      </c>
      <c r="J4981">
        <v>-3.6538023018952398E-2</v>
      </c>
      <c r="O4981">
        <v>3.9576873974101798</v>
      </c>
      <c r="P4981">
        <v>20.5054945054945</v>
      </c>
    </row>
    <row r="4982" spans="1:16" hidden="1" x14ac:dyDescent="0.3">
      <c r="A4982" t="s">
        <v>10118</v>
      </c>
      <c r="B4982" t="s">
        <v>10119</v>
      </c>
      <c r="C4982" t="s">
        <v>10222</v>
      </c>
      <c r="D4982" t="s">
        <v>523</v>
      </c>
      <c r="F4982">
        <v>2.1</v>
      </c>
      <c r="G4982">
        <v>-26.525688369926701</v>
      </c>
      <c r="H4982">
        <v>-3.5263591913571499</v>
      </c>
      <c r="I4982">
        <v>-15.496629046421999</v>
      </c>
      <c r="J4982">
        <v>-1.54519885371368</v>
      </c>
      <c r="O4982">
        <v>0</v>
      </c>
      <c r="P4982">
        <v>0</v>
      </c>
    </row>
    <row r="4983" spans="1:16" hidden="1" x14ac:dyDescent="0.3">
      <c r="A4983" t="s">
        <v>10120</v>
      </c>
      <c r="B4983" t="s">
        <v>10121</v>
      </c>
      <c r="C4983" t="s">
        <v>10222</v>
      </c>
      <c r="D4983" t="s">
        <v>118</v>
      </c>
    </row>
    <row r="4984" spans="1:16" hidden="1" x14ac:dyDescent="0.3">
      <c r="A4984" t="s">
        <v>10122</v>
      </c>
      <c r="B4984" t="s">
        <v>10123</v>
      </c>
      <c r="C4984" t="s">
        <v>10222</v>
      </c>
      <c r="D4984" t="s">
        <v>1339</v>
      </c>
      <c r="F4984">
        <v>999.99</v>
      </c>
      <c r="G4984">
        <v>-26.525688369926701</v>
      </c>
      <c r="H4984">
        <v>-3.5263591913571499</v>
      </c>
      <c r="I4984">
        <v>-15.496629046421999</v>
      </c>
      <c r="J4984">
        <v>-1.5441988437135801</v>
      </c>
      <c r="O4984">
        <v>3.0010300103000902</v>
      </c>
      <c r="P4984">
        <v>11.116173120728901</v>
      </c>
    </row>
    <row r="4985" spans="1:16" hidden="1" x14ac:dyDescent="0.3">
      <c r="A4985" t="s">
        <v>10124</v>
      </c>
      <c r="B4985" t="s">
        <v>10125</v>
      </c>
      <c r="C4985" t="s">
        <v>10222</v>
      </c>
      <c r="F4985">
        <v>16.16</v>
      </c>
      <c r="G4985">
        <v>-37.145157396475398</v>
      </c>
      <c r="H4985">
        <v>-20.266447297084</v>
      </c>
      <c r="I4985">
        <v>-26.116098072970701</v>
      </c>
      <c r="J4985">
        <v>9.8496930912764995</v>
      </c>
      <c r="O4985">
        <v>28.403465346534599</v>
      </c>
      <c r="P4985">
        <v>6.0367454068241502</v>
      </c>
    </row>
    <row r="4986" spans="1:16" hidden="1" x14ac:dyDescent="0.3">
      <c r="A4986" t="s">
        <v>10126</v>
      </c>
      <c r="B4986" t="s">
        <v>10127</v>
      </c>
      <c r="C4986" t="s">
        <v>10222</v>
      </c>
      <c r="D4986" t="s">
        <v>722</v>
      </c>
      <c r="F4986">
        <v>10.65</v>
      </c>
      <c r="G4986">
        <v>-21.4961025711102</v>
      </c>
      <c r="H4986">
        <v>-1.03115765584851</v>
      </c>
      <c r="I4986">
        <v>-10.4670432476054</v>
      </c>
      <c r="J4986">
        <v>-0.60001926959270602</v>
      </c>
      <c r="O4986">
        <v>12.5821596244131</v>
      </c>
      <c r="P4986">
        <v>6.4999999999999902</v>
      </c>
    </row>
    <row r="4987" spans="1:16" hidden="1" x14ac:dyDescent="0.3">
      <c r="A4987" t="s">
        <v>10128</v>
      </c>
      <c r="B4987" t="s">
        <v>10129</v>
      </c>
      <c r="C4987" t="s">
        <v>10222</v>
      </c>
      <c r="D4987" t="s">
        <v>722</v>
      </c>
      <c r="F4987">
        <v>10.75</v>
      </c>
      <c r="G4987">
        <v>-20.614358320665701</v>
      </c>
      <c r="H4987">
        <v>-0.23815803081556899</v>
      </c>
      <c r="I4987">
        <v>-9.5852989971609706</v>
      </c>
      <c r="J4987">
        <v>0.46053180531209298</v>
      </c>
      <c r="O4987">
        <v>11.4418604651162</v>
      </c>
      <c r="P4987">
        <v>7.4999999999999902</v>
      </c>
    </row>
    <row r="4988" spans="1:16" hidden="1" x14ac:dyDescent="0.3">
      <c r="A4988" t="s">
        <v>10130</v>
      </c>
      <c r="B4988" t="s">
        <v>10131</v>
      </c>
      <c r="C4988" t="s">
        <v>10222</v>
      </c>
      <c r="D4988" t="s">
        <v>722</v>
      </c>
      <c r="F4988">
        <v>51.66</v>
      </c>
      <c r="G4988">
        <v>-25.921988272555801</v>
      </c>
      <c r="H4988">
        <v>-5.4882639532619102</v>
      </c>
      <c r="I4988">
        <v>-14.892928949051001</v>
      </c>
      <c r="J4988">
        <v>-1.4090120832856601</v>
      </c>
      <c r="O4988">
        <v>5.6910569105691202</v>
      </c>
      <c r="P4988">
        <v>3.0726256983240199</v>
      </c>
    </row>
    <row r="4989" spans="1:16" hidden="1" x14ac:dyDescent="0.3">
      <c r="A4989" t="s">
        <v>10132</v>
      </c>
      <c r="B4989" t="s">
        <v>10133</v>
      </c>
      <c r="C4989" t="s">
        <v>10222</v>
      </c>
      <c r="F4989">
        <v>317.39999999999998</v>
      </c>
      <c r="G4989">
        <v>21.896102605055599</v>
      </c>
      <c r="H4989">
        <v>20.169040885952398</v>
      </c>
      <c r="I4989">
        <v>32.925161928560399</v>
      </c>
      <c r="J4989">
        <v>5.53193014076514</v>
      </c>
      <c r="O4989">
        <v>14.035916824196599</v>
      </c>
      <c r="P4989">
        <v>58.699999999999903</v>
      </c>
    </row>
    <row r="4990" spans="1:16" hidden="1" x14ac:dyDescent="0.3">
      <c r="A4990" t="s">
        <v>10134</v>
      </c>
      <c r="B4990" t="s">
        <v>10135</v>
      </c>
      <c r="C4990" t="s">
        <v>10222</v>
      </c>
      <c r="D4990" t="s">
        <v>1036</v>
      </c>
      <c r="F4990">
        <v>102</v>
      </c>
      <c r="G4990">
        <v>-24.729281184297999</v>
      </c>
      <c r="H4990">
        <v>-1.7299520057284099</v>
      </c>
      <c r="I4990">
        <v>-13.700221860793301</v>
      </c>
      <c r="O4990">
        <v>0</v>
      </c>
      <c r="P4990">
        <v>1.79640718562874</v>
      </c>
    </row>
    <row r="4991" spans="1:16" hidden="1" x14ac:dyDescent="0.3">
      <c r="A4991" t="s">
        <v>10136</v>
      </c>
      <c r="B4991" t="s">
        <v>10137</v>
      </c>
      <c r="C4991" t="s">
        <v>10222</v>
      </c>
      <c r="D4991" t="s">
        <v>722</v>
      </c>
      <c r="F4991">
        <v>81.02</v>
      </c>
      <c r="G4991">
        <v>-38.027599893684197</v>
      </c>
      <c r="H4991">
        <v>-13.229655894653799</v>
      </c>
      <c r="I4991">
        <v>-26.9985405701795</v>
      </c>
      <c r="J4991">
        <v>-9.19860411332259</v>
      </c>
      <c r="O4991">
        <v>15.1320661565045</v>
      </c>
      <c r="P4991">
        <v>0.93434658029152295</v>
      </c>
    </row>
    <row r="4992" spans="1:16" hidden="1" x14ac:dyDescent="0.3">
      <c r="A4992" t="s">
        <v>10138</v>
      </c>
      <c r="B4992" t="s">
        <v>10139</v>
      </c>
      <c r="C4992" t="s">
        <v>10222</v>
      </c>
      <c r="D4992" t="s">
        <v>1339</v>
      </c>
      <c r="F4992">
        <v>1004.77</v>
      </c>
      <c r="G4992">
        <v>-26.059739624288799</v>
      </c>
      <c r="H4992">
        <v>-3.18081185836337</v>
      </c>
      <c r="I4992">
        <v>-15.030680300784001</v>
      </c>
      <c r="J4992">
        <v>-1.4256257297661801</v>
      </c>
      <c r="O4992">
        <v>9.9525264487532097E-4</v>
      </c>
      <c r="P4992">
        <v>0.47699999999999398</v>
      </c>
    </row>
    <row r="4993" spans="1:16" hidden="1" x14ac:dyDescent="0.3">
      <c r="A4993" t="s">
        <v>10140</v>
      </c>
      <c r="B4993" t="s">
        <v>10141</v>
      </c>
      <c r="C4993" t="s">
        <v>10222</v>
      </c>
      <c r="F4993">
        <v>24.24</v>
      </c>
      <c r="G4993">
        <v>-39.5192274941191</v>
      </c>
      <c r="H4993">
        <v>-18.6638101017463</v>
      </c>
      <c r="I4993">
        <v>-28.4901681706144</v>
      </c>
      <c r="J4993">
        <v>-3.4031674746880798</v>
      </c>
      <c r="O4993">
        <v>15.552805280528</v>
      </c>
      <c r="P4993">
        <v>5.7130396860008696</v>
      </c>
    </row>
    <row r="4994" spans="1:16" hidden="1" x14ac:dyDescent="0.3">
      <c r="A4994" t="s">
        <v>10142</v>
      </c>
      <c r="B4994" t="s">
        <v>10143</v>
      </c>
      <c r="C4994" t="s">
        <v>10222</v>
      </c>
      <c r="D4994" t="s">
        <v>722</v>
      </c>
      <c r="F4994">
        <v>101.15</v>
      </c>
      <c r="G4994">
        <v>-36.0354396671176</v>
      </c>
      <c r="H4994">
        <v>-7.0125100987115001</v>
      </c>
      <c r="I4994">
        <v>-25.0063803436129</v>
      </c>
      <c r="J4994">
        <v>-0.74719386618251604</v>
      </c>
      <c r="O4994">
        <v>18.635689569945601</v>
      </c>
      <c r="P4994">
        <v>1.4950832831627601</v>
      </c>
    </row>
    <row r="4995" spans="1:16" hidden="1" x14ac:dyDescent="0.3">
      <c r="A4995" t="s">
        <v>10144</v>
      </c>
      <c r="B4995" t="s">
        <v>10145</v>
      </c>
      <c r="C4995" t="s">
        <v>10222</v>
      </c>
      <c r="D4995" t="s">
        <v>722</v>
      </c>
      <c r="F4995">
        <v>33.92</v>
      </c>
      <c r="G4995">
        <v>-23.924357456436098</v>
      </c>
      <c r="H4995">
        <v>-4.5266533955348596</v>
      </c>
      <c r="I4995">
        <v>-12.8952981329314</v>
      </c>
      <c r="J4995">
        <v>1.2028927493397401</v>
      </c>
      <c r="O4995">
        <v>2.8891509433962099</v>
      </c>
      <c r="P4995">
        <v>7.6825396825396899</v>
      </c>
    </row>
    <row r="4996" spans="1:16" hidden="1" x14ac:dyDescent="0.3">
      <c r="A4996" t="s">
        <v>10146</v>
      </c>
      <c r="B4996" t="s">
        <v>10147</v>
      </c>
      <c r="C4996" t="s">
        <v>10222</v>
      </c>
      <c r="F4996">
        <v>15.17</v>
      </c>
      <c r="G4996">
        <v>-44.702603148783297</v>
      </c>
      <c r="H4996">
        <v>-30.026359191357098</v>
      </c>
      <c r="I4996">
        <v>-33.6735438252785</v>
      </c>
      <c r="J4996">
        <v>-6.6452634114929001</v>
      </c>
      <c r="O4996">
        <v>38.431114040870099</v>
      </c>
      <c r="P4996">
        <v>18.794048551292001</v>
      </c>
    </row>
    <row r="4997" spans="1:16" hidden="1" x14ac:dyDescent="0.3">
      <c r="A4997" t="s">
        <v>10148</v>
      </c>
      <c r="B4997" t="s">
        <v>10149</v>
      </c>
      <c r="C4997" t="s">
        <v>10222</v>
      </c>
      <c r="F4997">
        <v>930.4</v>
      </c>
      <c r="G4997">
        <v>-31.100047344285699</v>
      </c>
      <c r="H4997">
        <v>4.6544554039598003</v>
      </c>
      <c r="I4997">
        <v>-20.070988020781002</v>
      </c>
      <c r="J4997">
        <v>-5.0736962630400999</v>
      </c>
      <c r="O4997">
        <v>12.7472055030094</v>
      </c>
      <c r="P4997">
        <v>11.692677070828299</v>
      </c>
    </row>
    <row r="4998" spans="1:16" hidden="1" x14ac:dyDescent="0.3">
      <c r="A4998" t="s">
        <v>10150</v>
      </c>
      <c r="B4998" t="s">
        <v>10151</v>
      </c>
      <c r="C4998" t="s">
        <v>10222</v>
      </c>
      <c r="D4998" t="s">
        <v>722</v>
      </c>
      <c r="F4998">
        <v>31.81</v>
      </c>
      <c r="G4998">
        <v>-27.9206046749484</v>
      </c>
      <c r="H4998">
        <v>-5.5021611739308501E-2</v>
      </c>
      <c r="I4998">
        <v>-16.8915453514437</v>
      </c>
      <c r="J4998">
        <v>1.92613872590415</v>
      </c>
      <c r="O4998">
        <v>4.7783715812637499</v>
      </c>
      <c r="P4998">
        <v>6.0333333333333297</v>
      </c>
    </row>
    <row r="4999" spans="1:16" hidden="1" x14ac:dyDescent="0.3">
      <c r="A4999" t="s">
        <v>10152</v>
      </c>
      <c r="B4999" t="s">
        <v>10153</v>
      </c>
      <c r="C4999" t="s">
        <v>10222</v>
      </c>
      <c r="D4999" t="s">
        <v>722</v>
      </c>
      <c r="F4999">
        <v>13.33</v>
      </c>
      <c r="G4999">
        <v>-22.140410374625201</v>
      </c>
      <c r="H4999">
        <v>-0.41351872443108101</v>
      </c>
      <c r="I4999">
        <v>-11.111351051120501</v>
      </c>
      <c r="J4999">
        <v>1.56764161321238</v>
      </c>
      <c r="O4999">
        <v>4.3510877719429901</v>
      </c>
      <c r="P4999">
        <v>6.7253803042433802</v>
      </c>
    </row>
    <row r="5000" spans="1:16" hidden="1" x14ac:dyDescent="0.3">
      <c r="A5000" t="s">
        <v>10154</v>
      </c>
      <c r="B5000" t="s">
        <v>10155</v>
      </c>
      <c r="C5000" t="s">
        <v>10222</v>
      </c>
    </row>
    <row r="5001" spans="1:16" hidden="1" x14ac:dyDescent="0.3">
      <c r="A5001" t="s">
        <v>10156</v>
      </c>
      <c r="B5001" t="s">
        <v>10157</v>
      </c>
      <c r="C5001" t="s">
        <v>10222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Price_Filter_30_07_2024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2024-07-31T05:21:44Z</dcterms:created>
  <dcterms:modified xsi:type="dcterms:W3CDTF">2024-10-22T03:18:55Z</dcterms:modified>
</cp:coreProperties>
</file>